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7BF" lockStructure="1"/>
  <bookViews>
    <workbookView xWindow="10785" yWindow="-15" windowWidth="10830" windowHeight="10215" tabRatio="508"/>
  </bookViews>
  <sheets>
    <sheet name="メニュー" sheetId="13" r:id="rId1"/>
    <sheet name="(入力)基本情報" sheetId="14" r:id="rId2"/>
    <sheet name="(入力)データ" sheetId="3" r:id="rId3"/>
    <sheet name="(印刷)開始届" sheetId="6" r:id="rId4"/>
    <sheet name="(印刷)報告書" sheetId="10" r:id="rId5"/>
    <sheet name="(印刷)総括表" sheetId="12" r:id="rId6"/>
    <sheet name="事業細目" sheetId="15" r:id="rId7"/>
    <sheet name="work1基本情報" sheetId="1" state="hidden" r:id="rId8"/>
    <sheet name="Work2工事データ" sheetId="4" state="hidden" r:id="rId9"/>
    <sheet name="work3開始届" sheetId="5" state="hidden" r:id="rId10"/>
    <sheet name="work4報告書" sheetId="9" state="hidden" r:id="rId11"/>
    <sheet name="work5労務比率・保険料率" sheetId="7" state="hidden" r:id="rId12"/>
    <sheet name="work6総括表" sheetId="11" state="hidden" r:id="rId13"/>
  </sheets>
  <externalReferences>
    <externalReference r:id="rId14"/>
    <externalReference r:id="rId15"/>
    <externalReference r:id="rId16"/>
    <externalReference r:id="rId17"/>
  </externalReferences>
  <definedNames>
    <definedName name="_xlnm._FilterDatabase" localSheetId="2" hidden="1">'(入力)データ'!$A$4:$Z$36</definedName>
    <definedName name="_xlnm.Print_Area" localSheetId="3">'(印刷)開始届'!$A$7:$AM$102</definedName>
    <definedName name="_xlnm.Print_Area" localSheetId="5">'(印刷)総括表'!$A$7:$BI$263</definedName>
    <definedName name="_xlnm.Print_Area" localSheetId="4">'(印刷)報告書'!$A$7:$AS$327</definedName>
    <definedName name="_xlnm.Print_Area" localSheetId="2">'(入力)データ'!$A$4:$Y$36</definedName>
    <definedName name="_xlnm.Print_Area" localSheetId="10">work4報告書!$A$1:$AK$72</definedName>
    <definedName name="_xlnm.Print_Area" localSheetId="6">事業細目!$A$2:$D$48</definedName>
    <definedName name="_xlnm.Print_Titles" localSheetId="2">'(入力)データ'!$4:$5</definedName>
    <definedName name="_xlnm.Print_Titles" localSheetId="11">work5労務比率・保険料率!$1:$3</definedName>
    <definedName name="ロウムヒリツ" localSheetId="1">'[1](印刷）報告書'!#REF!</definedName>
    <definedName name="ロウムヒリツ">'(印刷)報告書'!#REF!</definedName>
    <definedName name="労務費率" localSheetId="5">[2]報告書!#REF!</definedName>
    <definedName name="労務費率" localSheetId="4">'(印刷)報告書'!#REF!</definedName>
    <definedName name="労務費率" localSheetId="1">'[3](印刷)報告書「控」「正」「副」'!#REF!</definedName>
    <definedName name="労務費率">'[4](印刷)報告書「控」「正」「副」'!#REF!</definedName>
  </definedNames>
  <calcPr calcId="145621"/>
</workbook>
</file>

<file path=xl/calcChain.xml><?xml version="1.0" encoding="utf-8"?>
<calcChain xmlns="http://schemas.openxmlformats.org/spreadsheetml/2006/main">
  <c r="Q52" i="4" l="1"/>
  <c r="P52" i="4"/>
  <c r="M52" i="4"/>
  <c r="J52" i="4"/>
  <c r="K52" i="4" s="1"/>
  <c r="L52" i="4" s="1"/>
  <c r="I52" i="4"/>
  <c r="H52" i="4"/>
  <c r="G52" i="4"/>
  <c r="E52" i="4"/>
  <c r="C52" i="4"/>
  <c r="D52" i="4" s="1"/>
  <c r="P51" i="4"/>
  <c r="Q51" i="4" s="1"/>
  <c r="M51" i="4"/>
  <c r="J51" i="4"/>
  <c r="K51" i="4" s="1"/>
  <c r="L51" i="4" s="1"/>
  <c r="I51" i="4"/>
  <c r="H51" i="4"/>
  <c r="G51" i="4"/>
  <c r="E51" i="4"/>
  <c r="C51" i="4"/>
  <c r="D51" i="4" s="1"/>
  <c r="P50" i="4"/>
  <c r="Q50" i="4" s="1"/>
  <c r="M50" i="4"/>
  <c r="J50" i="4"/>
  <c r="K50" i="4" s="1"/>
  <c r="L50" i="4" s="1"/>
  <c r="N50" i="4" s="1"/>
  <c r="O50" i="4" s="1"/>
  <c r="I50" i="4"/>
  <c r="H50" i="4"/>
  <c r="G50" i="4"/>
  <c r="E50" i="4"/>
  <c r="C50" i="4"/>
  <c r="D50" i="4" s="1"/>
  <c r="P49" i="4"/>
  <c r="Q49" i="4" s="1"/>
  <c r="M49" i="4"/>
  <c r="J49" i="4"/>
  <c r="K49" i="4" s="1"/>
  <c r="L49" i="4" s="1"/>
  <c r="I49" i="4"/>
  <c r="H49" i="4"/>
  <c r="G49" i="4"/>
  <c r="E49" i="4"/>
  <c r="C49" i="4"/>
  <c r="D49" i="4" s="1"/>
  <c r="Q48" i="4"/>
  <c r="P48" i="4"/>
  <c r="M48" i="4"/>
  <c r="J48" i="4"/>
  <c r="K48" i="4" s="1"/>
  <c r="L48" i="4" s="1"/>
  <c r="I48" i="4"/>
  <c r="H48" i="4"/>
  <c r="G48" i="4"/>
  <c r="E48" i="4"/>
  <c r="C48" i="4"/>
  <c r="D48" i="4" s="1"/>
  <c r="P47" i="4"/>
  <c r="Q47" i="4" s="1"/>
  <c r="M47" i="4"/>
  <c r="J47" i="4"/>
  <c r="K47" i="4" s="1"/>
  <c r="L47" i="4" s="1"/>
  <c r="I47" i="4"/>
  <c r="H47" i="4"/>
  <c r="G47" i="4"/>
  <c r="E47" i="4"/>
  <c r="C47" i="4"/>
  <c r="D47" i="4" s="1"/>
  <c r="P46" i="4"/>
  <c r="Q46" i="4" s="1"/>
  <c r="M46" i="4"/>
  <c r="J46" i="4"/>
  <c r="K46" i="4" s="1"/>
  <c r="L46" i="4" s="1"/>
  <c r="I46" i="4"/>
  <c r="H46" i="4"/>
  <c r="G46" i="4"/>
  <c r="E46" i="4"/>
  <c r="C46" i="4"/>
  <c r="D46" i="4" s="1"/>
  <c r="P45" i="4"/>
  <c r="Q45" i="4" s="1"/>
  <c r="M45" i="4"/>
  <c r="J45" i="4"/>
  <c r="K45" i="4" s="1"/>
  <c r="L45" i="4" s="1"/>
  <c r="I45" i="4"/>
  <c r="H45" i="4"/>
  <c r="G45" i="4"/>
  <c r="E45" i="4"/>
  <c r="C45" i="4"/>
  <c r="Q44" i="4"/>
  <c r="P44" i="4"/>
  <c r="M44" i="4"/>
  <c r="J44" i="4"/>
  <c r="K44" i="4" s="1"/>
  <c r="L44" i="4" s="1"/>
  <c r="N44" i="4" s="1"/>
  <c r="O44" i="4" s="1"/>
  <c r="I44" i="4"/>
  <c r="H44" i="4"/>
  <c r="G44" i="4"/>
  <c r="E44" i="4"/>
  <c r="C44" i="4"/>
  <c r="P43" i="4"/>
  <c r="Q43" i="4" s="1"/>
  <c r="M43" i="4"/>
  <c r="J43" i="4"/>
  <c r="K43" i="4" s="1"/>
  <c r="L43" i="4" s="1"/>
  <c r="I43" i="4"/>
  <c r="H43" i="4"/>
  <c r="G43" i="4"/>
  <c r="E43" i="4"/>
  <c r="C43" i="4"/>
  <c r="D43" i="4" s="1"/>
  <c r="Q42" i="4"/>
  <c r="P42" i="4"/>
  <c r="M42" i="4"/>
  <c r="J42" i="4"/>
  <c r="K42" i="4" s="1"/>
  <c r="L42" i="4" s="1"/>
  <c r="N42" i="4" s="1"/>
  <c r="O42" i="4" s="1"/>
  <c r="I42" i="4"/>
  <c r="H42" i="4"/>
  <c r="G42" i="4"/>
  <c r="E42" i="4"/>
  <c r="C42" i="4"/>
  <c r="P41" i="4"/>
  <c r="Q41" i="4" s="1"/>
  <c r="M41" i="4"/>
  <c r="J41" i="4"/>
  <c r="K41" i="4" s="1"/>
  <c r="L41" i="4" s="1"/>
  <c r="I41" i="4"/>
  <c r="H41" i="4"/>
  <c r="G41" i="4"/>
  <c r="E41" i="4"/>
  <c r="C41" i="4"/>
  <c r="Q40" i="4"/>
  <c r="P40" i="4"/>
  <c r="M40" i="4"/>
  <c r="J40" i="4"/>
  <c r="K40" i="4" s="1"/>
  <c r="L40" i="4" s="1"/>
  <c r="I40" i="4"/>
  <c r="H40" i="4"/>
  <c r="G40" i="4"/>
  <c r="E40" i="4"/>
  <c r="C40" i="4"/>
  <c r="P39" i="4"/>
  <c r="Q39" i="4" s="1"/>
  <c r="M39" i="4"/>
  <c r="J39" i="4"/>
  <c r="K39" i="4" s="1"/>
  <c r="L39" i="4" s="1"/>
  <c r="I39" i="4"/>
  <c r="H39" i="4"/>
  <c r="G39" i="4"/>
  <c r="E39" i="4"/>
  <c r="C39" i="4"/>
  <c r="D39" i="4" s="1"/>
  <c r="Q38" i="4"/>
  <c r="P38" i="4"/>
  <c r="M38" i="4"/>
  <c r="J38" i="4"/>
  <c r="K38" i="4" s="1"/>
  <c r="L38" i="4" s="1"/>
  <c r="I38" i="4"/>
  <c r="H38" i="4"/>
  <c r="G38" i="4"/>
  <c r="E38" i="4"/>
  <c r="C38" i="4"/>
  <c r="D38" i="4" s="1"/>
  <c r="P37" i="4"/>
  <c r="Q37" i="4" s="1"/>
  <c r="M37" i="4"/>
  <c r="J37" i="4"/>
  <c r="K37" i="4" s="1"/>
  <c r="L37" i="4" s="1"/>
  <c r="I37" i="4"/>
  <c r="H37" i="4"/>
  <c r="G37" i="4"/>
  <c r="E37" i="4"/>
  <c r="C37" i="4"/>
  <c r="D37" i="4" s="1"/>
  <c r="Q36" i="4"/>
  <c r="P36" i="4"/>
  <c r="M36" i="4"/>
  <c r="K36" i="4"/>
  <c r="L36" i="4" s="1"/>
  <c r="N36" i="4" s="1"/>
  <c r="O36" i="4" s="1"/>
  <c r="J36" i="4"/>
  <c r="I36" i="4"/>
  <c r="H36" i="4"/>
  <c r="G36" i="4"/>
  <c r="E36" i="4"/>
  <c r="C36" i="4"/>
  <c r="D36" i="4" s="1"/>
  <c r="P35" i="4"/>
  <c r="Q35" i="4" s="1"/>
  <c r="M35" i="4"/>
  <c r="J35" i="4"/>
  <c r="K35" i="4" s="1"/>
  <c r="L35" i="4" s="1"/>
  <c r="I35" i="4"/>
  <c r="H35" i="4"/>
  <c r="G35" i="4"/>
  <c r="E35" i="4"/>
  <c r="C35" i="4"/>
  <c r="D35" i="4" s="1"/>
  <c r="Q34" i="4"/>
  <c r="P34" i="4"/>
  <c r="M34" i="4"/>
  <c r="K34" i="4"/>
  <c r="L34" i="4" s="1"/>
  <c r="J34" i="4"/>
  <c r="I34" i="4"/>
  <c r="H34" i="4"/>
  <c r="G34" i="4"/>
  <c r="E34" i="4"/>
  <c r="C34" i="4"/>
  <c r="D34" i="4" s="1"/>
  <c r="Q33" i="4"/>
  <c r="P33" i="4"/>
  <c r="M33" i="4"/>
  <c r="J33" i="4"/>
  <c r="K33" i="4" s="1"/>
  <c r="L33" i="4" s="1"/>
  <c r="N33" i="4" s="1"/>
  <c r="O33" i="4" s="1"/>
  <c r="I33" i="4"/>
  <c r="H33" i="4"/>
  <c r="G33" i="4"/>
  <c r="E33" i="4"/>
  <c r="F33" i="4" s="1"/>
  <c r="D33" i="4"/>
  <c r="C33" i="4"/>
  <c r="P32" i="4"/>
  <c r="Q32" i="4" s="1"/>
  <c r="M32" i="4"/>
  <c r="J32" i="4"/>
  <c r="K32" i="4" s="1"/>
  <c r="L32" i="4" s="1"/>
  <c r="N32" i="4" s="1"/>
  <c r="O32" i="4" s="1"/>
  <c r="I32" i="4"/>
  <c r="H32" i="4"/>
  <c r="G32" i="4"/>
  <c r="E32" i="4"/>
  <c r="C32" i="4"/>
  <c r="P31" i="4"/>
  <c r="Q31" i="4" s="1"/>
  <c r="M31" i="4"/>
  <c r="J31" i="4"/>
  <c r="K31" i="4" s="1"/>
  <c r="L31" i="4" s="1"/>
  <c r="I31" i="4"/>
  <c r="H31" i="4"/>
  <c r="G31" i="4"/>
  <c r="E31" i="4"/>
  <c r="F31" i="4" s="1"/>
  <c r="C31" i="4"/>
  <c r="N40" i="4" l="1"/>
  <c r="O40" i="4" s="1"/>
  <c r="N38" i="4"/>
  <c r="O38" i="4" s="1"/>
  <c r="N46" i="4"/>
  <c r="O46" i="4" s="1"/>
  <c r="N35" i="4"/>
  <c r="O35" i="4" s="1"/>
  <c r="N47" i="4"/>
  <c r="O47" i="4" s="1"/>
  <c r="N51" i="4"/>
  <c r="O51" i="4" s="1"/>
  <c r="N34" i="4"/>
  <c r="O34" i="4" s="1"/>
  <c r="N37" i="4"/>
  <c r="O37" i="4" s="1"/>
  <c r="N39" i="4"/>
  <c r="O39" i="4" s="1"/>
  <c r="N41" i="4"/>
  <c r="O41" i="4" s="1"/>
  <c r="N43" i="4"/>
  <c r="O43" i="4" s="1"/>
  <c r="N45" i="4"/>
  <c r="O45" i="4" s="1"/>
  <c r="N49" i="4"/>
  <c r="O49" i="4" s="1"/>
  <c r="N52" i="4"/>
  <c r="O52" i="4" s="1"/>
  <c r="F32" i="4"/>
  <c r="N31" i="4"/>
  <c r="O31" i="4" s="1"/>
  <c r="N48" i="4"/>
  <c r="O48" i="4" s="1"/>
  <c r="D40" i="4"/>
  <c r="D41" i="4"/>
  <c r="AA53" i="9"/>
  <c r="AA54" i="9"/>
  <c r="AA45" i="9"/>
  <c r="AA46" i="9"/>
  <c r="AA47" i="9" s="1"/>
  <c r="AA48" i="9" s="1"/>
  <c r="AA49" i="9" s="1"/>
  <c r="AA50" i="9" s="1"/>
  <c r="AA51" i="9" s="1"/>
  <c r="AA52" i="9" s="1"/>
  <c r="N45" i="9"/>
  <c r="N46" i="9"/>
  <c r="N47" i="9"/>
  <c r="N48" i="9"/>
  <c r="N49" i="9"/>
  <c r="N50" i="9"/>
  <c r="N51" i="9"/>
  <c r="N52" i="9"/>
  <c r="N53" i="9"/>
  <c r="N54" i="9"/>
  <c r="D42" i="4" l="1"/>
  <c r="D44" i="4" s="1"/>
  <c r="D45" i="4" s="1"/>
  <c r="Z35" i="3"/>
  <c r="Z34" i="3"/>
  <c r="D89" i="12" l="1"/>
  <c r="Z89" i="12"/>
  <c r="AR89" i="12"/>
  <c r="P30" i="4" l="1"/>
  <c r="P29" i="4"/>
  <c r="P28" i="4"/>
  <c r="P27" i="4"/>
  <c r="P26" i="4"/>
  <c r="P25" i="4"/>
  <c r="P24" i="4"/>
  <c r="P23" i="4"/>
  <c r="P22" i="4"/>
  <c r="P21" i="4"/>
  <c r="P20" i="4"/>
  <c r="P19" i="4"/>
  <c r="P18" i="4"/>
  <c r="P17" i="4"/>
  <c r="P16" i="4"/>
  <c r="P15" i="4"/>
  <c r="P14" i="4"/>
  <c r="P13" i="4"/>
  <c r="P12" i="4"/>
  <c r="P11" i="4"/>
  <c r="P10" i="4"/>
  <c r="P9" i="4"/>
  <c r="P8" i="4"/>
  <c r="P7" i="4"/>
  <c r="P6" i="4"/>
  <c r="P5" i="4"/>
  <c r="P4" i="4"/>
  <c r="P3" i="4"/>
  <c r="AP248" i="12" l="1"/>
  <c r="AP162" i="12"/>
  <c r="AG243" i="12"/>
  <c r="AB115" i="10"/>
  <c r="AB116" i="10"/>
  <c r="D90" i="12"/>
  <c r="P17" i="1"/>
  <c r="BQ5" i="12" l="1"/>
  <c r="M79" i="12" l="1"/>
  <c r="M251" i="12" s="1"/>
  <c r="I79" i="12"/>
  <c r="I251" i="12" s="1"/>
  <c r="D79" i="12"/>
  <c r="I34" i="10"/>
  <c r="F34" i="10"/>
  <c r="C34" i="10"/>
  <c r="C71" i="10" s="1"/>
  <c r="G43" i="6"/>
  <c r="E43" i="6"/>
  <c r="B43" i="6"/>
  <c r="Z7" i="4"/>
  <c r="AA7" i="4" s="1"/>
  <c r="Z6" i="4"/>
  <c r="AA6" i="4" s="1"/>
  <c r="Z5" i="4"/>
  <c r="Z4" i="4"/>
  <c r="Z2" i="11"/>
  <c r="Z3" i="11" s="1"/>
  <c r="Z4" i="11" s="1"/>
  <c r="Z5" i="11" s="1"/>
  <c r="Z6" i="11" s="1"/>
  <c r="Z7" i="11" s="1"/>
  <c r="Z8" i="11" s="1"/>
  <c r="Z9" i="11" s="1"/>
  <c r="Z10" i="11" s="1"/>
  <c r="Z11" i="11" s="1"/>
  <c r="Z12" i="11" s="1"/>
  <c r="Z13" i="11" s="1"/>
  <c r="Z14" i="11" s="1"/>
  <c r="Z15" i="11" s="1"/>
  <c r="Z16" i="11" s="1"/>
  <c r="Z17" i="11" s="1"/>
  <c r="Z18" i="11" s="1"/>
  <c r="Z19" i="11" s="1"/>
  <c r="Z20" i="11" s="1"/>
  <c r="Z21" i="11" s="1"/>
  <c r="Z22" i="11" s="1"/>
  <c r="Z23" i="11" s="1"/>
  <c r="Z24" i="11" s="1"/>
  <c r="Z25" i="11" s="1"/>
  <c r="Z26" i="11" s="1"/>
  <c r="Z27" i="11" s="1"/>
  <c r="Z28" i="11" s="1"/>
  <c r="Z29" i="11" s="1"/>
  <c r="Z30" i="11" s="1"/>
  <c r="Z31" i="11" s="1"/>
  <c r="Z32" i="11" s="1"/>
  <c r="Z33" i="11" s="1"/>
  <c r="Z34" i="11" s="1"/>
  <c r="Z35" i="11" s="1"/>
  <c r="Z36" i="11" s="1"/>
  <c r="Z37" i="11" s="1"/>
  <c r="Z38" i="11" s="1"/>
  <c r="Z39" i="11" s="1"/>
  <c r="Z40" i="11" s="1"/>
  <c r="Z41" i="11" s="1"/>
  <c r="M103" i="12"/>
  <c r="M189" i="12" s="1"/>
  <c r="M105" i="12"/>
  <c r="M191" i="12" s="1"/>
  <c r="M107" i="12"/>
  <c r="M193" i="12" s="1"/>
  <c r="M109" i="12"/>
  <c r="M195" i="12" s="1"/>
  <c r="M111" i="12"/>
  <c r="M197" i="12" s="1"/>
  <c r="M113" i="12"/>
  <c r="M199" i="12" s="1"/>
  <c r="M115" i="12"/>
  <c r="M201" i="12" s="1"/>
  <c r="M117" i="12"/>
  <c r="M203" i="12" s="1"/>
  <c r="M119" i="12"/>
  <c r="M205" i="12" s="1"/>
  <c r="M121" i="12"/>
  <c r="M207" i="12" s="1"/>
  <c r="M123" i="12"/>
  <c r="M209" i="12" s="1"/>
  <c r="M125" i="12"/>
  <c r="M211" i="12" s="1"/>
  <c r="M127" i="12"/>
  <c r="M213" i="12" s="1"/>
  <c r="M129" i="12"/>
  <c r="M215" i="12" s="1"/>
  <c r="M131" i="12"/>
  <c r="M217" i="12" s="1"/>
  <c r="M133" i="12"/>
  <c r="M219" i="12" s="1"/>
  <c r="M135" i="12"/>
  <c r="M221" i="12" s="1"/>
  <c r="M137" i="12"/>
  <c r="M223" i="12" s="1"/>
  <c r="M139" i="12"/>
  <c r="M225" i="12" s="1"/>
  <c r="M141" i="12"/>
  <c r="M227" i="12" s="1"/>
  <c r="M143" i="12"/>
  <c r="M229" i="12" s="1"/>
  <c r="M145" i="12"/>
  <c r="M231" i="12" s="1"/>
  <c r="M147" i="12"/>
  <c r="M233" i="12" s="1"/>
  <c r="M149" i="12"/>
  <c r="M235" i="12" s="1"/>
  <c r="M151" i="12"/>
  <c r="M237" i="12" s="1"/>
  <c r="M153" i="12"/>
  <c r="M239" i="12" s="1"/>
  <c r="M155" i="12"/>
  <c r="M241" i="12" s="1"/>
  <c r="M157" i="12"/>
  <c r="M243" i="12" s="1"/>
  <c r="AP155" i="12"/>
  <c r="AP241" i="12" s="1"/>
  <c r="AP153" i="12"/>
  <c r="AP239" i="12" s="1"/>
  <c r="AP151" i="12"/>
  <c r="AP237" i="12" s="1"/>
  <c r="AP149" i="12"/>
  <c r="AP235" i="12" s="1"/>
  <c r="AP147" i="12"/>
  <c r="AP233" i="12" s="1"/>
  <c r="AP145" i="12"/>
  <c r="AP231" i="12" s="1"/>
  <c r="AP143" i="12"/>
  <c r="AP229" i="12" s="1"/>
  <c r="AP141" i="12"/>
  <c r="AP227" i="12" s="1"/>
  <c r="AP139" i="12"/>
  <c r="AP225" i="12" s="1"/>
  <c r="AP137" i="12"/>
  <c r="AP223" i="12" s="1"/>
  <c r="AP135" i="12"/>
  <c r="AP221" i="12" s="1"/>
  <c r="AP133" i="12"/>
  <c r="AP219" i="12" s="1"/>
  <c r="AP131" i="12"/>
  <c r="AP217" i="12" s="1"/>
  <c r="AP129" i="12"/>
  <c r="AP215" i="12" s="1"/>
  <c r="AP127" i="12"/>
  <c r="AP213" i="12" s="1"/>
  <c r="AP125" i="12"/>
  <c r="AP211" i="12" s="1"/>
  <c r="AP123" i="12"/>
  <c r="AP209" i="12" s="1"/>
  <c r="AP121" i="12"/>
  <c r="AP207" i="12" s="1"/>
  <c r="AP119" i="12"/>
  <c r="AP205" i="12" s="1"/>
  <c r="AP117" i="12"/>
  <c r="AP203" i="12" s="1"/>
  <c r="AP115" i="12"/>
  <c r="AP201" i="12" s="1"/>
  <c r="AP113" i="12"/>
  <c r="AP199" i="12" s="1"/>
  <c r="AP111" i="12"/>
  <c r="AP197" i="12" s="1"/>
  <c r="AP109" i="12"/>
  <c r="AP195" i="12" s="1"/>
  <c r="AP107" i="12"/>
  <c r="AP193" i="12" s="1"/>
  <c r="AD155" i="12"/>
  <c r="AD241" i="12" s="1"/>
  <c r="AD153" i="12"/>
  <c r="AD239" i="12" s="1"/>
  <c r="AD151" i="12"/>
  <c r="AD237" i="12" s="1"/>
  <c r="AD149" i="12"/>
  <c r="AD235" i="12" s="1"/>
  <c r="AD147" i="12"/>
  <c r="AD233" i="12" s="1"/>
  <c r="AD145" i="12"/>
  <c r="AD231" i="12" s="1"/>
  <c r="AD143" i="12"/>
  <c r="AD229" i="12" s="1"/>
  <c r="AD141" i="12"/>
  <c r="AD227" i="12" s="1"/>
  <c r="AD139" i="12"/>
  <c r="AD225" i="12" s="1"/>
  <c r="AD137" i="12"/>
  <c r="AD223" i="12" s="1"/>
  <c r="AD135" i="12"/>
  <c r="AD221" i="12" s="1"/>
  <c r="AD133" i="12"/>
  <c r="AD219" i="12" s="1"/>
  <c r="AD131" i="12"/>
  <c r="AD217" i="12" s="1"/>
  <c r="AD129" i="12"/>
  <c r="AD215" i="12" s="1"/>
  <c r="AD127" i="12"/>
  <c r="AD213" i="12" s="1"/>
  <c r="AD125" i="12"/>
  <c r="AD211" i="12" s="1"/>
  <c r="AD123" i="12"/>
  <c r="AD209" i="12" s="1"/>
  <c r="AD121" i="12"/>
  <c r="AD207" i="12" s="1"/>
  <c r="AD119" i="12"/>
  <c r="AD205" i="12" s="1"/>
  <c r="AD117" i="12"/>
  <c r="AD203" i="12" s="1"/>
  <c r="AD115" i="12"/>
  <c r="AD201" i="12" s="1"/>
  <c r="AD113" i="12"/>
  <c r="AD199" i="12" s="1"/>
  <c r="AD111" i="12"/>
  <c r="AD197" i="12" s="1"/>
  <c r="AD109" i="12"/>
  <c r="AD195" i="12" s="1"/>
  <c r="AD107" i="12"/>
  <c r="AD193" i="12" s="1"/>
  <c r="AD105" i="12"/>
  <c r="AD191" i="12" s="1"/>
  <c r="AP105" i="12"/>
  <c r="AP191" i="12" s="1"/>
  <c r="AP104" i="12"/>
  <c r="AP190" i="12" s="1"/>
  <c r="AD103" i="12"/>
  <c r="AD189" i="12" s="1"/>
  <c r="BN9" i="12"/>
  <c r="BN10" i="12" s="1"/>
  <c r="BN11" i="12" s="1"/>
  <c r="BN12" i="12" s="1"/>
  <c r="BN13" i="12" s="1"/>
  <c r="BN14" i="12" s="1"/>
  <c r="BN16" i="12"/>
  <c r="BN17" i="12" s="1"/>
  <c r="BN18" i="12" s="1"/>
  <c r="BN19" i="12" s="1"/>
  <c r="AX5" i="10"/>
  <c r="AX6" i="10" s="1"/>
  <c r="AX7" i="10" s="1"/>
  <c r="AX8" i="10" s="1"/>
  <c r="AX9" i="10" s="1"/>
  <c r="AX10" i="10" s="1"/>
  <c r="AX12" i="10"/>
  <c r="AX13" i="10" s="1"/>
  <c r="AX14" i="10" s="1"/>
  <c r="AX15" i="10" s="1"/>
  <c r="AA5" i="4"/>
  <c r="Y2" i="4"/>
  <c r="Y3" i="4" s="1"/>
  <c r="Y4" i="4" s="1"/>
  <c r="Y5" i="4" s="1"/>
  <c r="Y6" i="4" s="1"/>
  <c r="Y7" i="4" s="1"/>
  <c r="B25" i="1"/>
  <c r="B24" i="1"/>
  <c r="B23" i="1"/>
  <c r="B22" i="1"/>
  <c r="B21" i="1"/>
  <c r="B20" i="1"/>
  <c r="B19" i="1"/>
  <c r="B18" i="1"/>
  <c r="B17" i="1"/>
  <c r="B16" i="1"/>
  <c r="B15" i="1"/>
  <c r="C12" i="1"/>
  <c r="C11" i="1"/>
  <c r="B81" i="12" s="1"/>
  <c r="B167" i="12" s="1"/>
  <c r="B253" i="12" s="1"/>
  <c r="Q9" i="1"/>
  <c r="T13" i="6" s="1"/>
  <c r="T61" i="6" s="1"/>
  <c r="P9" i="1"/>
  <c r="S13" i="6" s="1"/>
  <c r="S61" i="6" s="1"/>
  <c r="O9" i="1"/>
  <c r="R13" i="6" s="1"/>
  <c r="R61" i="6" s="1"/>
  <c r="M9" i="1"/>
  <c r="Q13" i="6" s="1"/>
  <c r="Q61" i="6" s="1"/>
  <c r="L9" i="1"/>
  <c r="P13" i="6" s="1"/>
  <c r="P61" i="6" s="1"/>
  <c r="K9" i="1"/>
  <c r="AC13" i="12" s="1"/>
  <c r="AC99" i="12" s="1"/>
  <c r="AC185" i="12" s="1"/>
  <c r="J9" i="1"/>
  <c r="I9" i="1"/>
  <c r="M13" i="6" s="1"/>
  <c r="M61" i="6" s="1"/>
  <c r="H9" i="1"/>
  <c r="W13" i="12" s="1"/>
  <c r="W99" i="12" s="1"/>
  <c r="W185" i="12" s="1"/>
  <c r="G9" i="1"/>
  <c r="J13" i="6" s="1"/>
  <c r="J61" i="6" s="1"/>
  <c r="F9" i="1"/>
  <c r="I13" i="6" s="1"/>
  <c r="I61" i="6" s="1"/>
  <c r="E9" i="1"/>
  <c r="H13" i="6" s="1"/>
  <c r="H61" i="6" s="1"/>
  <c r="D9" i="1"/>
  <c r="O13" i="12" s="1"/>
  <c r="O99" i="12" s="1"/>
  <c r="O185" i="12" s="1"/>
  <c r="C9" i="1"/>
  <c r="F13" i="6" s="1"/>
  <c r="F61" i="6" s="1"/>
  <c r="C7" i="1"/>
  <c r="C6" i="1"/>
  <c r="C5" i="1"/>
  <c r="AW77" i="12" s="1"/>
  <c r="AW163" i="12" s="1"/>
  <c r="AW249" i="12" s="1"/>
  <c r="F5" i="1"/>
  <c r="I4" i="1"/>
  <c r="F4" i="1"/>
  <c r="BA78" i="12" s="1"/>
  <c r="BA164" i="12" s="1"/>
  <c r="BA250" i="12" s="1"/>
  <c r="C4" i="1"/>
  <c r="AW78" i="12" s="1"/>
  <c r="AW164" i="12" s="1"/>
  <c r="AW250" i="12" s="1"/>
  <c r="C3" i="1"/>
  <c r="C2" i="1"/>
  <c r="AO82" i="12" s="1"/>
  <c r="AO168" i="12" s="1"/>
  <c r="AO254" i="12" s="1"/>
  <c r="AI6" i="3"/>
  <c r="D19" i="1"/>
  <c r="P23" i="1"/>
  <c r="AF6" i="3" s="1"/>
  <c r="E3" i="4"/>
  <c r="G3" i="4"/>
  <c r="E4" i="4"/>
  <c r="E5" i="4"/>
  <c r="E6" i="4"/>
  <c r="E7" i="4"/>
  <c r="E8" i="4"/>
  <c r="E9" i="4"/>
  <c r="E10" i="4"/>
  <c r="E11" i="4"/>
  <c r="E12" i="4"/>
  <c r="E13" i="4"/>
  <c r="E14" i="4"/>
  <c r="E15" i="4"/>
  <c r="E16" i="4"/>
  <c r="E17" i="4"/>
  <c r="E18" i="4"/>
  <c r="E19" i="4"/>
  <c r="F19" i="4" s="1"/>
  <c r="E20" i="4"/>
  <c r="E21" i="4"/>
  <c r="E22" i="4"/>
  <c r="E23" i="4"/>
  <c r="E24" i="4"/>
  <c r="E25" i="4"/>
  <c r="E26" i="4"/>
  <c r="E27" i="4"/>
  <c r="E28" i="4"/>
  <c r="E29" i="4"/>
  <c r="E30" i="4"/>
  <c r="G27" i="4"/>
  <c r="G14" i="4"/>
  <c r="G8" i="4"/>
  <c r="G5" i="4"/>
  <c r="G4" i="4"/>
  <c r="J3" i="4"/>
  <c r="K3" i="4" s="1"/>
  <c r="M3" i="4"/>
  <c r="G28" i="4"/>
  <c r="G29" i="4"/>
  <c r="G30" i="4"/>
  <c r="G15" i="4"/>
  <c r="G16" i="4"/>
  <c r="G17" i="4"/>
  <c r="G18" i="4"/>
  <c r="G19" i="4"/>
  <c r="G20" i="4"/>
  <c r="G21" i="4"/>
  <c r="G22" i="4"/>
  <c r="G23" i="4"/>
  <c r="G24" i="4"/>
  <c r="G25" i="4"/>
  <c r="G26" i="4"/>
  <c r="G9" i="4"/>
  <c r="G10" i="4"/>
  <c r="G11" i="4"/>
  <c r="G12" i="4"/>
  <c r="G13" i="4"/>
  <c r="G6" i="4"/>
  <c r="G7" i="4"/>
  <c r="P24" i="1"/>
  <c r="AF7" i="3" s="1"/>
  <c r="AJ6" i="3"/>
  <c r="H21" i="1"/>
  <c r="AG6" i="3" s="1"/>
  <c r="P16" i="1"/>
  <c r="P18" i="1"/>
  <c r="H15" i="1"/>
  <c r="H18" i="1"/>
  <c r="H24" i="1"/>
  <c r="AG7" i="3" s="1"/>
  <c r="D165" i="12"/>
  <c r="D251" i="12" s="1"/>
  <c r="C108" i="10"/>
  <c r="B91" i="6"/>
  <c r="J4" i="4"/>
  <c r="K4" i="4" s="1"/>
  <c r="M4" i="4"/>
  <c r="J5" i="4"/>
  <c r="K5" i="4" s="1"/>
  <c r="M5" i="4"/>
  <c r="J6" i="4"/>
  <c r="K6" i="4" s="1"/>
  <c r="M6" i="4"/>
  <c r="J7" i="4"/>
  <c r="K7" i="4" s="1"/>
  <c r="M7" i="4"/>
  <c r="J8" i="4"/>
  <c r="K8" i="4" s="1"/>
  <c r="M8" i="4"/>
  <c r="J9" i="4"/>
  <c r="K9" i="4" s="1"/>
  <c r="M9" i="4"/>
  <c r="J10" i="4"/>
  <c r="K10" i="4" s="1"/>
  <c r="M10" i="4"/>
  <c r="J11" i="4"/>
  <c r="K11" i="4" s="1"/>
  <c r="M11" i="4"/>
  <c r="J12" i="4"/>
  <c r="K12" i="4" s="1"/>
  <c r="M12" i="4"/>
  <c r="J13" i="4"/>
  <c r="K13" i="4" s="1"/>
  <c r="M13" i="4"/>
  <c r="J14" i="4"/>
  <c r="K14" i="4" s="1"/>
  <c r="M14" i="4"/>
  <c r="J15" i="4"/>
  <c r="K15" i="4" s="1"/>
  <c r="M15" i="4"/>
  <c r="J16" i="4"/>
  <c r="K16" i="4" s="1"/>
  <c r="M16" i="4"/>
  <c r="J17" i="4"/>
  <c r="K17" i="4" s="1"/>
  <c r="M17" i="4"/>
  <c r="J18" i="4"/>
  <c r="K18" i="4" s="1"/>
  <c r="M18" i="4"/>
  <c r="J19" i="4"/>
  <c r="K19" i="4" s="1"/>
  <c r="M19" i="4"/>
  <c r="J20" i="4"/>
  <c r="K20" i="4" s="1"/>
  <c r="M20" i="4"/>
  <c r="J21" i="4"/>
  <c r="K21" i="4" s="1"/>
  <c r="M21" i="4"/>
  <c r="J22" i="4"/>
  <c r="K22" i="4" s="1"/>
  <c r="M22" i="4"/>
  <c r="J23" i="4"/>
  <c r="K23" i="4" s="1"/>
  <c r="M23" i="4"/>
  <c r="J24" i="4"/>
  <c r="K24" i="4" s="1"/>
  <c r="M24" i="4"/>
  <c r="J25" i="4"/>
  <c r="K25" i="4" s="1"/>
  <c r="M25" i="4"/>
  <c r="J27" i="4"/>
  <c r="K27" i="4" s="1"/>
  <c r="M27" i="4"/>
  <c r="J28" i="4"/>
  <c r="K28" i="4" s="1"/>
  <c r="M28" i="4"/>
  <c r="C3" i="4"/>
  <c r="D3" i="4" s="1"/>
  <c r="C4" i="4"/>
  <c r="D4" i="4" s="1"/>
  <c r="C5" i="4"/>
  <c r="D5" i="4" s="1"/>
  <c r="C6" i="4"/>
  <c r="D6" i="4" s="1"/>
  <c r="C7" i="4"/>
  <c r="D7" i="4" s="1"/>
  <c r="C8" i="4"/>
  <c r="D8" i="4" s="1"/>
  <c r="C9" i="4"/>
  <c r="D9" i="4" s="1"/>
  <c r="C10" i="4"/>
  <c r="D10" i="4" s="1"/>
  <c r="C11" i="4"/>
  <c r="D11" i="4" s="1"/>
  <c r="C12" i="4"/>
  <c r="D12" i="4" s="1"/>
  <c r="C13" i="4"/>
  <c r="D13" i="4" s="1"/>
  <c r="C14" i="4"/>
  <c r="D14" i="4" s="1"/>
  <c r="C15" i="4"/>
  <c r="D15" i="4" s="1"/>
  <c r="C16" i="4"/>
  <c r="D16" i="4" s="1"/>
  <c r="C17" i="4"/>
  <c r="D17" i="4" s="1"/>
  <c r="C18" i="4"/>
  <c r="D18" i="4" s="1"/>
  <c r="C19" i="4"/>
  <c r="D19" i="4" s="1"/>
  <c r="C20" i="4"/>
  <c r="D20" i="4" s="1"/>
  <c r="C21" i="4"/>
  <c r="D21" i="4" s="1"/>
  <c r="C22" i="4"/>
  <c r="D22" i="4" s="1"/>
  <c r="C23" i="4"/>
  <c r="D23" i="4" s="1"/>
  <c r="C24" i="4"/>
  <c r="D24" i="4" s="1"/>
  <c r="C25" i="4"/>
  <c r="D25" i="4" s="1"/>
  <c r="C26" i="4"/>
  <c r="D26" i="4" s="1"/>
  <c r="C27" i="4"/>
  <c r="D27" i="4" s="1"/>
  <c r="C28" i="4"/>
  <c r="D28" i="4" s="1"/>
  <c r="C29" i="4"/>
  <c r="D29" i="4" s="1"/>
  <c r="C30" i="4"/>
  <c r="D30" i="4" s="1"/>
  <c r="AI46" i="9"/>
  <c r="N6" i="9"/>
  <c r="H6" i="9"/>
  <c r="B19" i="9"/>
  <c r="N7" i="9"/>
  <c r="AA6" i="9"/>
  <c r="AA7" i="9" s="1"/>
  <c r="AA8" i="9" s="1"/>
  <c r="AA9" i="9" s="1"/>
  <c r="AA10" i="9" s="1"/>
  <c r="AA11" i="9" s="1"/>
  <c r="AA12" i="9" s="1"/>
  <c r="AA13" i="9" s="1"/>
  <c r="AA14" i="9" s="1"/>
  <c r="AA15" i="9" s="1"/>
  <c r="AA16" i="9" s="1"/>
  <c r="AA17" i="9" s="1"/>
  <c r="AA18" i="9" s="1"/>
  <c r="AA19" i="9" s="1"/>
  <c r="AA20" i="9" s="1"/>
  <c r="AA21" i="9" s="1"/>
  <c r="AA22" i="9" s="1"/>
  <c r="AA23" i="9" s="1"/>
  <c r="AA24" i="9" s="1"/>
  <c r="AA25" i="9" s="1"/>
  <c r="AA26" i="9" s="1"/>
  <c r="AA27" i="9" s="1"/>
  <c r="AA28" i="9" s="1"/>
  <c r="AA29" i="9" s="1"/>
  <c r="AA30" i="9" s="1"/>
  <c r="AA31" i="9" s="1"/>
  <c r="AA32" i="9" s="1"/>
  <c r="AA33" i="9" s="1"/>
  <c r="AA34" i="9" s="1"/>
  <c r="AA35" i="9" s="1"/>
  <c r="AA36" i="9" s="1"/>
  <c r="AA37" i="9" s="1"/>
  <c r="AA38" i="9" s="1"/>
  <c r="AA39" i="9" s="1"/>
  <c r="AA40" i="9" s="1"/>
  <c r="AA41" i="9" s="1"/>
  <c r="AA42" i="9" s="1"/>
  <c r="AA43" i="9" s="1"/>
  <c r="AA44" i="9" s="1"/>
  <c r="P22" i="1"/>
  <c r="O13" i="6"/>
  <c r="N13" i="6"/>
  <c r="G13" i="6"/>
  <c r="Q21" i="4"/>
  <c r="H21" i="4"/>
  <c r="H15" i="4"/>
  <c r="H17" i="4"/>
  <c r="H16" i="4"/>
  <c r="H28" i="4"/>
  <c r="H27" i="4"/>
  <c r="Q24" i="4"/>
  <c r="Q19" i="4"/>
  <c r="H25" i="4"/>
  <c r="H24" i="4"/>
  <c r="H23" i="4"/>
  <c r="H22" i="4"/>
  <c r="H20" i="4"/>
  <c r="H19" i="4"/>
  <c r="H18" i="4"/>
  <c r="H14" i="4"/>
  <c r="G30" i="7"/>
  <c r="G29" i="7"/>
  <c r="G28" i="7"/>
  <c r="G27" i="7"/>
  <c r="G26" i="7"/>
  <c r="G25" i="7"/>
  <c r="G24" i="7"/>
  <c r="G23" i="7"/>
  <c r="G22" i="7"/>
  <c r="G13" i="7"/>
  <c r="G14" i="7"/>
  <c r="G15" i="7"/>
  <c r="G16" i="7"/>
  <c r="G17" i="7"/>
  <c r="G18" i="7"/>
  <c r="G19" i="7"/>
  <c r="G20" i="7"/>
  <c r="G21" i="7"/>
  <c r="G31" i="7"/>
  <c r="G32" i="7"/>
  <c r="G33" i="7"/>
  <c r="G34" i="7"/>
  <c r="G35" i="7"/>
  <c r="G36" i="7"/>
  <c r="G37" i="7"/>
  <c r="G38" i="7"/>
  <c r="G39" i="7"/>
  <c r="J30" i="4"/>
  <c r="K30" i="4" s="1"/>
  <c r="M30" i="4"/>
  <c r="J29" i="4"/>
  <c r="K29" i="4" s="1"/>
  <c r="M29" i="4"/>
  <c r="J26" i="4"/>
  <c r="K26" i="4" s="1"/>
  <c r="M26" i="4"/>
  <c r="H13" i="4"/>
  <c r="W41" i="11"/>
  <c r="T158" i="12"/>
  <c r="T244" i="12"/>
  <c r="Y360" i="10"/>
  <c r="AC360" i="10"/>
  <c r="Y255" i="10"/>
  <c r="AC255" i="10"/>
  <c r="Y150" i="10"/>
  <c r="AC150" i="10"/>
  <c r="Y31" i="10"/>
  <c r="AC31" i="10"/>
  <c r="Y780" i="10"/>
  <c r="AC780" i="10"/>
  <c r="Y675" i="10"/>
  <c r="AC675" i="10"/>
  <c r="Y570" i="10"/>
  <c r="AC570" i="10"/>
  <c r="AC605" i="10" s="1"/>
  <c r="AC640" i="10" s="1"/>
  <c r="Y465" i="10"/>
  <c r="AC465" i="10"/>
  <c r="U38" i="11"/>
  <c r="U37" i="11"/>
  <c r="U34" i="11"/>
  <c r="U33" i="11"/>
  <c r="U30" i="11"/>
  <c r="U29" i="11"/>
  <c r="U26" i="11"/>
  <c r="U25" i="11"/>
  <c r="U22" i="11"/>
  <c r="U21" i="11"/>
  <c r="U18" i="11"/>
  <c r="U17" i="11"/>
  <c r="U14" i="11"/>
  <c r="U13" i="11"/>
  <c r="U10" i="11"/>
  <c r="U9" i="11"/>
  <c r="U6" i="11"/>
  <c r="U5" i="11"/>
  <c r="AM779" i="10"/>
  <c r="AM674" i="10"/>
  <c r="AM569" i="10"/>
  <c r="AM604" i="10"/>
  <c r="AM639" i="10" s="1"/>
  <c r="AM464" i="10"/>
  <c r="AM499" i="10" s="1"/>
  <c r="AM534" i="10" s="1"/>
  <c r="G4" i="7"/>
  <c r="G5" i="7"/>
  <c r="G6" i="7"/>
  <c r="G7" i="7"/>
  <c r="G8" i="7"/>
  <c r="G10" i="7"/>
  <c r="G11" i="7"/>
  <c r="G9" i="7"/>
  <c r="G12" i="7"/>
  <c r="AM359" i="10"/>
  <c r="AM254" i="10"/>
  <c r="AM149" i="10"/>
  <c r="AM30" i="10"/>
  <c r="I5" i="11"/>
  <c r="U28" i="11"/>
  <c r="U27" i="11"/>
  <c r="U40" i="11"/>
  <c r="U39" i="11"/>
  <c r="U36" i="11"/>
  <c r="U35" i="11"/>
  <c r="U32" i="11"/>
  <c r="U31" i="11"/>
  <c r="U24" i="11"/>
  <c r="U23" i="11"/>
  <c r="U20" i="11"/>
  <c r="U19" i="11"/>
  <c r="U16" i="11"/>
  <c r="U15" i="11"/>
  <c r="U12" i="11"/>
  <c r="U11" i="11"/>
  <c r="U8" i="11"/>
  <c r="U7" i="11"/>
  <c r="O5" i="11"/>
  <c r="P5" i="11" s="1"/>
  <c r="BP1" i="12" s="1"/>
  <c r="AN8" i="12" s="1"/>
  <c r="AQ16" i="6"/>
  <c r="AQ17" i="6"/>
  <c r="AQ18" i="6" s="1"/>
  <c r="AQ19" i="6" s="1"/>
  <c r="AQ20" i="6" s="1"/>
  <c r="AQ21" i="6" s="1"/>
  <c r="AQ22" i="6" s="1"/>
  <c r="AQ23" i="6" s="1"/>
  <c r="AQ24" i="6" s="1"/>
  <c r="AQ25" i="6" s="1"/>
  <c r="AQ26" i="6" s="1"/>
  <c r="AQ27" i="6" s="1"/>
  <c r="AQ28" i="6" s="1"/>
  <c r="AQ29" i="6" s="1"/>
  <c r="AQ30" i="6" s="1"/>
  <c r="AQ31" i="6" s="1"/>
  <c r="AQ32" i="6" s="1"/>
  <c r="AQ33" i="6" s="1"/>
  <c r="AQ34" i="6" s="1"/>
  <c r="AQ35" i="6" s="1"/>
  <c r="AQ36" i="6" s="1"/>
  <c r="AQ37" i="6" s="1"/>
  <c r="AQ38" i="6" s="1"/>
  <c r="AQ39" i="6" s="1"/>
  <c r="AQ40" i="6" s="1"/>
  <c r="AQ41" i="6" s="1"/>
  <c r="AQ42" i="6" s="1"/>
  <c r="AQ43" i="6" s="1"/>
  <c r="AQ44" i="6" s="1"/>
  <c r="AQ45" i="6" s="1"/>
  <c r="AP16" i="6"/>
  <c r="AP17" i="6" s="1"/>
  <c r="AP18" i="6" s="1"/>
  <c r="AP19" i="6" s="1"/>
  <c r="AP20" i="6" s="1"/>
  <c r="AP21" i="6" s="1"/>
  <c r="AP22" i="6" s="1"/>
  <c r="AP23" i="6" s="1"/>
  <c r="AP25" i="6"/>
  <c r="AP26" i="6" s="1"/>
  <c r="AY5" i="10"/>
  <c r="AY6" i="10"/>
  <c r="AY7" i="10" s="1"/>
  <c r="AY8" i="10" s="1"/>
  <c r="AY9" i="10" s="1"/>
  <c r="AY10" i="10" s="1"/>
  <c r="AY11" i="10" s="1"/>
  <c r="AY12" i="10" s="1"/>
  <c r="AY13" i="10" s="1"/>
  <c r="AY14" i="10" s="1"/>
  <c r="AY15" i="10" s="1"/>
  <c r="AY16" i="10" s="1"/>
  <c r="AY17" i="10" s="1"/>
  <c r="AY18" i="10" s="1"/>
  <c r="AY19" i="10" s="1"/>
  <c r="AY20" i="10" s="1"/>
  <c r="AY21" i="10" s="1"/>
  <c r="AY22" i="10"/>
  <c r="AY23" i="10" s="1"/>
  <c r="AY24" i="10" s="1"/>
  <c r="AY25" i="10" s="1"/>
  <c r="AY26" i="10"/>
  <c r="AY27" i="10" s="1"/>
  <c r="AY28" i="10" s="1"/>
  <c r="AY29" i="10" s="1"/>
  <c r="AY30" i="10" s="1"/>
  <c r="AY31" i="10" s="1"/>
  <c r="AY32" i="10" s="1"/>
  <c r="AY33" i="10" s="1"/>
  <c r="AY34" i="10" s="1"/>
  <c r="BM8" i="12"/>
  <c r="BO9" i="12"/>
  <c r="BO10" i="12" s="1"/>
  <c r="BO11" i="12"/>
  <c r="BO12" i="12" s="1"/>
  <c r="BO13" i="12" s="1"/>
  <c r="BO14" i="12" s="1"/>
  <c r="BO15" i="12"/>
  <c r="BO16" i="12" s="1"/>
  <c r="BO17" i="12" s="1"/>
  <c r="BO18" i="12" s="1"/>
  <c r="BO19" i="12" s="1"/>
  <c r="BO20" i="12" s="1"/>
  <c r="BO21" i="12" s="1"/>
  <c r="BO22" i="12" s="1"/>
  <c r="BO23" i="12" s="1"/>
  <c r="BO24" i="12" s="1"/>
  <c r="BO25" i="12" s="1"/>
  <c r="BO26" i="12" s="1"/>
  <c r="BO27" i="12" s="1"/>
  <c r="BO28" i="12" s="1"/>
  <c r="BO29" i="12" s="1"/>
  <c r="BO30" i="12" s="1"/>
  <c r="BO31" i="12" s="1"/>
  <c r="BO32" i="12" s="1"/>
  <c r="BO33" i="12" s="1"/>
  <c r="BO34" i="12" s="1"/>
  <c r="BO35" i="12" s="1"/>
  <c r="BO36" i="12" s="1"/>
  <c r="BO37" i="12" s="1"/>
  <c r="BO38" i="12" s="1"/>
  <c r="C28" i="9"/>
  <c r="C29" i="9"/>
  <c r="C27" i="9"/>
  <c r="J30" i="11"/>
  <c r="J31" i="11"/>
  <c r="J32" i="11" s="1"/>
  <c r="J33" i="11" s="1"/>
  <c r="J34" i="11" s="1"/>
  <c r="J35" i="11"/>
  <c r="D261" i="12"/>
  <c r="D175" i="12"/>
  <c r="AI13" i="12"/>
  <c r="AI99" i="12" s="1"/>
  <c r="AI185" i="12" s="1"/>
  <c r="AA13" i="12"/>
  <c r="AA99" i="12" s="1"/>
  <c r="AA185" i="12" s="1"/>
  <c r="S13" i="12"/>
  <c r="S99" i="12" s="1"/>
  <c r="S185" i="12" s="1"/>
  <c r="F9" i="12"/>
  <c r="F95" i="12" s="1"/>
  <c r="F181" i="12" s="1"/>
  <c r="AR261" i="12"/>
  <c r="Z261" i="12"/>
  <c r="D262" i="12"/>
  <c r="AO171" i="12"/>
  <c r="AO257" i="12" s="1"/>
  <c r="AO170" i="12"/>
  <c r="AO256" i="12"/>
  <c r="AO79" i="12"/>
  <c r="AO165" i="12" s="1"/>
  <c r="AO251" i="12" s="1"/>
  <c r="D176" i="12"/>
  <c r="I165" i="12"/>
  <c r="BE78" i="12"/>
  <c r="BE164" i="12" s="1"/>
  <c r="BE250" i="12" s="1"/>
  <c r="BD77" i="12"/>
  <c r="BD163" i="12" s="1"/>
  <c r="BD249" i="12" s="1"/>
  <c r="H6" i="11"/>
  <c r="H7" i="11"/>
  <c r="H8" i="11" s="1"/>
  <c r="H9" i="11"/>
  <c r="H10" i="11"/>
  <c r="H11" i="11" s="1"/>
  <c r="H12" i="11" s="1"/>
  <c r="B6" i="11"/>
  <c r="B7" i="11"/>
  <c r="B8" i="11"/>
  <c r="B9" i="11" s="1"/>
  <c r="B10" i="11" s="1"/>
  <c r="B11" i="11" s="1"/>
  <c r="B12" i="11" s="1"/>
  <c r="AG157" i="12"/>
  <c r="AP157" i="12"/>
  <c r="Z175" i="12"/>
  <c r="AR175" i="12"/>
  <c r="AP243" i="12"/>
  <c r="Q10" i="4"/>
  <c r="AM781" i="10"/>
  <c r="AM816" i="10" s="1"/>
  <c r="AM851" i="10" s="1"/>
  <c r="AM676" i="10"/>
  <c r="AM711" i="10" s="1"/>
  <c r="AM746" i="10" s="1"/>
  <c r="AM571" i="10"/>
  <c r="AM606" i="10" s="1"/>
  <c r="AM641" i="10" s="1"/>
  <c r="AM466" i="10"/>
  <c r="AM501" i="10" s="1"/>
  <c r="AM536" i="10" s="1"/>
  <c r="AM361" i="10"/>
  <c r="AM396" i="10" s="1"/>
  <c r="AM431" i="10" s="1"/>
  <c r="AM256" i="10"/>
  <c r="AM291" i="10" s="1"/>
  <c r="AM326" i="10" s="1"/>
  <c r="AM151" i="10"/>
  <c r="AM186" i="10" s="1"/>
  <c r="AM221" i="10" s="1"/>
  <c r="AM32" i="10"/>
  <c r="AM69" i="10" s="1"/>
  <c r="AM106" i="10" s="1"/>
  <c r="H10" i="4"/>
  <c r="H6" i="4"/>
  <c r="Y605" i="10"/>
  <c r="Y640" i="10" s="1"/>
  <c r="AC603" i="10"/>
  <c r="AC638" i="10"/>
  <c r="Y603" i="10"/>
  <c r="Y638" i="10" s="1"/>
  <c r="AM602" i="10"/>
  <c r="AM637" i="10"/>
  <c r="AG567" i="10"/>
  <c r="AG602" i="10" s="1"/>
  <c r="AG637" i="10" s="1"/>
  <c r="U602" i="10"/>
  <c r="U637" i="10"/>
  <c r="AC601" i="10"/>
  <c r="AC636" i="10"/>
  <c r="Y601" i="10"/>
  <c r="Y636" i="10"/>
  <c r="AM600" i="10"/>
  <c r="AM635" i="10"/>
  <c r="AG565" i="10"/>
  <c r="AG600" i="10" s="1"/>
  <c r="AG635" i="10" s="1"/>
  <c r="U600" i="10"/>
  <c r="U635" i="10"/>
  <c r="AC599" i="10"/>
  <c r="AC634" i="10" s="1"/>
  <c r="Y599" i="10"/>
  <c r="Y634" i="10"/>
  <c r="AM598" i="10"/>
  <c r="AM633" i="10" s="1"/>
  <c r="AG563" i="10"/>
  <c r="AG598" i="10" s="1"/>
  <c r="AG633" i="10" s="1"/>
  <c r="U598" i="10"/>
  <c r="U633" i="10"/>
  <c r="AC597" i="10"/>
  <c r="AC632" i="10"/>
  <c r="Y597" i="10"/>
  <c r="Y632" i="10"/>
  <c r="AM596" i="10"/>
  <c r="AM631" i="10"/>
  <c r="AG561" i="10"/>
  <c r="AG596" i="10" s="1"/>
  <c r="AG631" i="10" s="1"/>
  <c r="U596" i="10"/>
  <c r="U631" i="10" s="1"/>
  <c r="AC595" i="10"/>
  <c r="AC630" i="10"/>
  <c r="Y595" i="10"/>
  <c r="Y630" i="10" s="1"/>
  <c r="AM594" i="10"/>
  <c r="AM629" i="10"/>
  <c r="AG559" i="10"/>
  <c r="AG594" i="10" s="1"/>
  <c r="AG629" i="10" s="1"/>
  <c r="U594" i="10"/>
  <c r="U629" i="10"/>
  <c r="AC593" i="10"/>
  <c r="AC628" i="10"/>
  <c r="Y593" i="10"/>
  <c r="Y628" i="10"/>
  <c r="AM592" i="10"/>
  <c r="AM627" i="10"/>
  <c r="AG557" i="10"/>
  <c r="AG592" i="10" s="1"/>
  <c r="AG627" i="10" s="1"/>
  <c r="U592" i="10"/>
  <c r="U627" i="10"/>
  <c r="AC591" i="10"/>
  <c r="AC626" i="10" s="1"/>
  <c r="Y591" i="10"/>
  <c r="Y626" i="10"/>
  <c r="AM590" i="10"/>
  <c r="AM625" i="10" s="1"/>
  <c r="AG555" i="10"/>
  <c r="AG590" i="10" s="1"/>
  <c r="AG625" i="10" s="1"/>
  <c r="U590" i="10"/>
  <c r="U625" i="10"/>
  <c r="AC589" i="10"/>
  <c r="AC624" i="10"/>
  <c r="Y589" i="10"/>
  <c r="Y624" i="10"/>
  <c r="AM588" i="10"/>
  <c r="AM623" i="10"/>
  <c r="AG553" i="10"/>
  <c r="AG588" i="10" s="1"/>
  <c r="AG623" i="10" s="1"/>
  <c r="U588" i="10"/>
  <c r="U623" i="10" s="1"/>
  <c r="AC587" i="10"/>
  <c r="AC622" i="10"/>
  <c r="Y587" i="10"/>
  <c r="Y622" i="10" s="1"/>
  <c r="AM586" i="10"/>
  <c r="AM621" i="10"/>
  <c r="AG551" i="10"/>
  <c r="AG586" i="10" s="1"/>
  <c r="AG621" i="10" s="1"/>
  <c r="U586" i="10"/>
  <c r="U621" i="10"/>
  <c r="AC500" i="10"/>
  <c r="AC535" i="10"/>
  <c r="Y500" i="10"/>
  <c r="Y535" i="10"/>
  <c r="AC498" i="10"/>
  <c r="AC533" i="10"/>
  <c r="Y498" i="10"/>
  <c r="Y533" i="10"/>
  <c r="AM497" i="10"/>
  <c r="AM532" i="10"/>
  <c r="AG462" i="10"/>
  <c r="AG497" i="10" s="1"/>
  <c r="AG532" i="10" s="1"/>
  <c r="U497" i="10"/>
  <c r="U532" i="10"/>
  <c r="AC496" i="10"/>
  <c r="AC531" i="10" s="1"/>
  <c r="Y496" i="10"/>
  <c r="Y531" i="10"/>
  <c r="AM495" i="10"/>
  <c r="AM530" i="10" s="1"/>
  <c r="AG460" i="10"/>
  <c r="AG495" i="10" s="1"/>
  <c r="AG530" i="10" s="1"/>
  <c r="U495" i="10"/>
  <c r="U530" i="10"/>
  <c r="AC494" i="10"/>
  <c r="AC529" i="10"/>
  <c r="Y494" i="10"/>
  <c r="Y529" i="10"/>
  <c r="AM493" i="10"/>
  <c r="AM528" i="10"/>
  <c r="AG458" i="10"/>
  <c r="AG493" i="10" s="1"/>
  <c r="AG528" i="10" s="1"/>
  <c r="U493" i="10"/>
  <c r="U528" i="10" s="1"/>
  <c r="AC492" i="10"/>
  <c r="AC527" i="10"/>
  <c r="Y492" i="10"/>
  <c r="Y527" i="10" s="1"/>
  <c r="AM491" i="10"/>
  <c r="AM526" i="10"/>
  <c r="AG456" i="10"/>
  <c r="AG491" i="10" s="1"/>
  <c r="AG526" i="10" s="1"/>
  <c r="U491" i="10"/>
  <c r="U526" i="10"/>
  <c r="AC490" i="10"/>
  <c r="AC525" i="10"/>
  <c r="Y490" i="10"/>
  <c r="Y525" i="10"/>
  <c r="AM489" i="10"/>
  <c r="AM524" i="10"/>
  <c r="AG454" i="10"/>
  <c r="AG489" i="10" s="1"/>
  <c r="AG524" i="10" s="1"/>
  <c r="U489" i="10"/>
  <c r="U524" i="10"/>
  <c r="AC488" i="10"/>
  <c r="AC523" i="10" s="1"/>
  <c r="Y488" i="10"/>
  <c r="Y523" i="10"/>
  <c r="AM487" i="10"/>
  <c r="AM522" i="10" s="1"/>
  <c r="AG452" i="10"/>
  <c r="AG487" i="10" s="1"/>
  <c r="AG522" i="10" s="1"/>
  <c r="U487" i="10"/>
  <c r="U522" i="10"/>
  <c r="AC486" i="10"/>
  <c r="AC521" i="10"/>
  <c r="Y486" i="10"/>
  <c r="Y521" i="10"/>
  <c r="AM485" i="10"/>
  <c r="AM520" i="10"/>
  <c r="AG450" i="10"/>
  <c r="AG485" i="10" s="1"/>
  <c r="AG520" i="10" s="1"/>
  <c r="U485" i="10"/>
  <c r="U520" i="10" s="1"/>
  <c r="AC484" i="10"/>
  <c r="AC519" i="10"/>
  <c r="Y484" i="10"/>
  <c r="Y519" i="10" s="1"/>
  <c r="AM483" i="10"/>
  <c r="AM518" i="10"/>
  <c r="AG448" i="10"/>
  <c r="AG483" i="10" s="1"/>
  <c r="AG518" i="10" s="1"/>
  <c r="U483" i="10"/>
  <c r="U518" i="10"/>
  <c r="AC482" i="10"/>
  <c r="AC517" i="10"/>
  <c r="Y482" i="10"/>
  <c r="Y517" i="10"/>
  <c r="AM481" i="10"/>
  <c r="AM516" i="10"/>
  <c r="AG446" i="10"/>
  <c r="AG481" i="10" s="1"/>
  <c r="AG516" i="10" s="1"/>
  <c r="U481" i="10"/>
  <c r="U516" i="10"/>
  <c r="AG236" i="10"/>
  <c r="AG271" i="10" s="1"/>
  <c r="AG306" i="10" s="1"/>
  <c r="Q9" i="4"/>
  <c r="H9" i="4"/>
  <c r="H7" i="4"/>
  <c r="H5" i="4"/>
  <c r="AI7" i="3"/>
  <c r="AC815" i="10"/>
  <c r="AC850" i="10"/>
  <c r="Y815" i="10"/>
  <c r="Y850" i="10" s="1"/>
  <c r="AM814" i="10"/>
  <c r="AM849" i="10"/>
  <c r="AC813" i="10"/>
  <c r="AC848" i="10"/>
  <c r="Y813" i="10"/>
  <c r="Y848" i="10"/>
  <c r="AM812" i="10"/>
  <c r="AM847" i="10"/>
  <c r="AG777" i="10"/>
  <c r="AG812" i="10" s="1"/>
  <c r="AG847" i="10" s="1"/>
  <c r="U812" i="10"/>
  <c r="U847" i="10" s="1"/>
  <c r="AC811" i="10"/>
  <c r="AC846" i="10"/>
  <c r="Y811" i="10"/>
  <c r="Y846" i="10" s="1"/>
  <c r="AM810" i="10"/>
  <c r="AM845" i="10"/>
  <c r="AG775" i="10"/>
  <c r="AG810" i="10" s="1"/>
  <c r="AG845" i="10" s="1"/>
  <c r="U810" i="10"/>
  <c r="U845" i="10"/>
  <c r="AC809" i="10"/>
  <c r="AC844" i="10"/>
  <c r="Y809" i="10"/>
  <c r="Y844" i="10"/>
  <c r="AM808" i="10"/>
  <c r="AM843" i="10"/>
  <c r="AG773" i="10"/>
  <c r="AG808" i="10" s="1"/>
  <c r="AG843" i="10" s="1"/>
  <c r="U808" i="10"/>
  <c r="U843" i="10"/>
  <c r="AC807" i="10"/>
  <c r="AC842" i="10" s="1"/>
  <c r="Y807" i="10"/>
  <c r="Y842" i="10"/>
  <c r="AM806" i="10"/>
  <c r="AM841" i="10" s="1"/>
  <c r="AG771" i="10"/>
  <c r="AG806" i="10" s="1"/>
  <c r="AG841" i="10" s="1"/>
  <c r="U806" i="10"/>
  <c r="U841" i="10"/>
  <c r="AC805" i="10"/>
  <c r="AC840" i="10"/>
  <c r="Y805" i="10"/>
  <c r="Y840" i="10"/>
  <c r="AM804" i="10"/>
  <c r="AM839" i="10"/>
  <c r="AG769" i="10"/>
  <c r="AG804" i="10" s="1"/>
  <c r="AG839" i="10" s="1"/>
  <c r="U804" i="10"/>
  <c r="U839" i="10" s="1"/>
  <c r="AC803" i="10"/>
  <c r="AC838" i="10"/>
  <c r="Y803" i="10"/>
  <c r="Y838" i="10" s="1"/>
  <c r="AM802" i="10"/>
  <c r="AM837" i="10"/>
  <c r="AG767" i="10"/>
  <c r="AG802" i="10" s="1"/>
  <c r="AG837" i="10" s="1"/>
  <c r="U802" i="10"/>
  <c r="U837" i="10"/>
  <c r="AC801" i="10"/>
  <c r="AC836" i="10"/>
  <c r="Y801" i="10"/>
  <c r="Y836" i="10"/>
  <c r="AM800" i="10"/>
  <c r="AM835" i="10"/>
  <c r="AG765" i="10"/>
  <c r="AG800" i="10" s="1"/>
  <c r="AG835" i="10" s="1"/>
  <c r="U800" i="10"/>
  <c r="U835" i="10"/>
  <c r="AC799" i="10"/>
  <c r="AC834" i="10" s="1"/>
  <c r="Y799" i="10"/>
  <c r="Y834" i="10"/>
  <c r="AM798" i="10"/>
  <c r="AM833" i="10" s="1"/>
  <c r="AG763" i="10"/>
  <c r="AG798" i="10" s="1"/>
  <c r="AG833" i="10" s="1"/>
  <c r="U798" i="10"/>
  <c r="U833" i="10"/>
  <c r="AC797" i="10"/>
  <c r="AC832" i="10"/>
  <c r="Y797" i="10"/>
  <c r="Y832" i="10" s="1"/>
  <c r="AM796" i="10"/>
  <c r="AM831" i="10"/>
  <c r="AG761" i="10"/>
  <c r="AG796" i="10" s="1"/>
  <c r="AG831" i="10" s="1"/>
  <c r="U796" i="10"/>
  <c r="U831" i="10" s="1"/>
  <c r="AC710" i="10"/>
  <c r="AC745" i="10"/>
  <c r="Y710" i="10"/>
  <c r="Y745" i="10" s="1"/>
  <c r="AM709" i="10"/>
  <c r="AM744" i="10"/>
  <c r="AC708" i="10"/>
  <c r="AC743" i="10" s="1"/>
  <c r="Y708" i="10"/>
  <c r="Y743" i="10"/>
  <c r="AM707" i="10"/>
  <c r="AM742" i="10" s="1"/>
  <c r="AG672" i="10"/>
  <c r="AG707" i="10" s="1"/>
  <c r="AG742" i="10" s="1"/>
  <c r="U707" i="10"/>
  <c r="U742" i="10"/>
  <c r="AC706" i="10"/>
  <c r="AC741" i="10"/>
  <c r="Y706" i="10"/>
  <c r="Y741" i="10"/>
  <c r="AM705" i="10"/>
  <c r="AM740" i="10"/>
  <c r="AG670" i="10"/>
  <c r="AG705" i="10" s="1"/>
  <c r="AG740" i="10" s="1"/>
  <c r="U705" i="10"/>
  <c r="U740" i="10" s="1"/>
  <c r="AC704" i="10"/>
  <c r="AC739" i="10"/>
  <c r="Y704" i="10"/>
  <c r="Y739" i="10" s="1"/>
  <c r="AM703" i="10"/>
  <c r="AM738" i="10"/>
  <c r="AG668" i="10"/>
  <c r="AG703" i="10" s="1"/>
  <c r="AG738" i="10" s="1"/>
  <c r="U703" i="10"/>
  <c r="U738" i="10"/>
  <c r="AC702" i="10"/>
  <c r="AC737" i="10"/>
  <c r="Y702" i="10"/>
  <c r="Y737" i="10"/>
  <c r="AM701" i="10"/>
  <c r="AM736" i="10"/>
  <c r="AG666" i="10"/>
  <c r="AG701" i="10" s="1"/>
  <c r="AG736" i="10" s="1"/>
  <c r="U701" i="10"/>
  <c r="U736" i="10"/>
  <c r="AC700" i="10"/>
  <c r="AC735" i="10" s="1"/>
  <c r="Y700" i="10"/>
  <c r="Y735" i="10"/>
  <c r="AM699" i="10"/>
  <c r="AM734" i="10" s="1"/>
  <c r="AG664" i="10"/>
  <c r="AG699" i="10" s="1"/>
  <c r="AG734" i="10" s="1"/>
  <c r="U699" i="10"/>
  <c r="U734" i="10"/>
  <c r="AC698" i="10"/>
  <c r="AC733" i="10"/>
  <c r="Y698" i="10"/>
  <c r="Y733" i="10"/>
  <c r="AM697" i="10"/>
  <c r="AM732" i="10"/>
  <c r="AG662" i="10"/>
  <c r="AG697" i="10" s="1"/>
  <c r="AG732" i="10" s="1"/>
  <c r="U697" i="10"/>
  <c r="U732" i="10" s="1"/>
  <c r="AC696" i="10"/>
  <c r="AC731" i="10"/>
  <c r="Y696" i="10"/>
  <c r="Y731" i="10" s="1"/>
  <c r="AM695" i="10"/>
  <c r="AM730" i="10"/>
  <c r="AG660" i="10"/>
  <c r="AG695" i="10" s="1"/>
  <c r="AG730" i="10" s="1"/>
  <c r="U695" i="10"/>
  <c r="U730" i="10"/>
  <c r="AC694" i="10"/>
  <c r="AC729" i="10"/>
  <c r="Y694" i="10"/>
  <c r="Y729" i="10"/>
  <c r="AM693" i="10"/>
  <c r="AM728" i="10"/>
  <c r="AG658" i="10"/>
  <c r="AG693" i="10" s="1"/>
  <c r="AG728" i="10" s="1"/>
  <c r="U693" i="10"/>
  <c r="U728" i="10"/>
  <c r="AC692" i="10"/>
  <c r="AC727" i="10" s="1"/>
  <c r="Y692" i="10"/>
  <c r="Y727" i="10"/>
  <c r="AM691" i="10"/>
  <c r="AM726" i="10" s="1"/>
  <c r="AG656" i="10"/>
  <c r="AG691" i="10" s="1"/>
  <c r="AG726" i="10" s="1"/>
  <c r="U691" i="10"/>
  <c r="U726" i="10"/>
  <c r="AC395" i="10"/>
  <c r="AC430" i="10"/>
  <c r="Y395" i="10"/>
  <c r="Y430" i="10"/>
  <c r="AM394" i="10"/>
  <c r="AM429" i="10"/>
  <c r="AC393" i="10"/>
  <c r="AC428" i="10"/>
  <c r="Y393" i="10"/>
  <c r="Y428" i="10"/>
  <c r="AM392" i="10"/>
  <c r="AM427" i="10"/>
  <c r="AG357" i="10"/>
  <c r="AG392" i="10" s="1"/>
  <c r="AG427" i="10" s="1"/>
  <c r="U392" i="10"/>
  <c r="U427" i="10"/>
  <c r="AC391" i="10"/>
  <c r="AC426" i="10" s="1"/>
  <c r="Y391" i="10"/>
  <c r="Y426" i="10"/>
  <c r="AM390" i="10"/>
  <c r="AM425" i="10" s="1"/>
  <c r="AG355" i="10"/>
  <c r="AG390" i="10" s="1"/>
  <c r="AG425" i="10" s="1"/>
  <c r="U390" i="10"/>
  <c r="U425" i="10"/>
  <c r="AC389" i="10"/>
  <c r="AC424" i="10"/>
  <c r="Y389" i="10"/>
  <c r="Y424" i="10"/>
  <c r="AM388" i="10"/>
  <c r="AM423" i="10"/>
  <c r="AG353" i="10"/>
  <c r="AG388" i="10" s="1"/>
  <c r="AG423" i="10" s="1"/>
  <c r="U388" i="10"/>
  <c r="U423" i="10" s="1"/>
  <c r="AC387" i="10"/>
  <c r="AC422" i="10"/>
  <c r="Y387" i="10"/>
  <c r="Y422" i="10" s="1"/>
  <c r="AM386" i="10"/>
  <c r="AM421" i="10"/>
  <c r="AG351" i="10"/>
  <c r="AG386" i="10" s="1"/>
  <c r="AG421" i="10" s="1"/>
  <c r="U386" i="10"/>
  <c r="U421" i="10"/>
  <c r="AC385" i="10"/>
  <c r="AC420" i="10"/>
  <c r="Y385" i="10"/>
  <c r="Y420" i="10"/>
  <c r="AM384" i="10"/>
  <c r="AM419" i="10"/>
  <c r="AG349" i="10"/>
  <c r="AG384" i="10" s="1"/>
  <c r="AG419" i="10" s="1"/>
  <c r="U384" i="10"/>
  <c r="U419" i="10"/>
  <c r="AC383" i="10"/>
  <c r="AC418" i="10" s="1"/>
  <c r="Y383" i="10"/>
  <c r="Y418" i="10"/>
  <c r="AM382" i="10"/>
  <c r="AM417" i="10" s="1"/>
  <c r="AG347" i="10"/>
  <c r="AG382" i="10" s="1"/>
  <c r="AG417" i="10" s="1"/>
  <c r="U382" i="10"/>
  <c r="U417" i="10"/>
  <c r="AC381" i="10"/>
  <c r="AC416" i="10"/>
  <c r="Y381" i="10"/>
  <c r="Y416" i="10"/>
  <c r="AM380" i="10"/>
  <c r="AM415" i="10"/>
  <c r="AG345" i="10"/>
  <c r="AG380" i="10" s="1"/>
  <c r="AG415" i="10" s="1"/>
  <c r="U380" i="10"/>
  <c r="U415" i="10" s="1"/>
  <c r="AC379" i="10"/>
  <c r="AC414" i="10"/>
  <c r="Y379" i="10"/>
  <c r="Y414" i="10" s="1"/>
  <c r="AM378" i="10"/>
  <c r="AM413" i="10"/>
  <c r="AG343" i="10"/>
  <c r="AG378" i="10" s="1"/>
  <c r="AG413" i="10" s="1"/>
  <c r="U378" i="10"/>
  <c r="U413" i="10"/>
  <c r="AC377" i="10"/>
  <c r="AC412" i="10"/>
  <c r="Y377" i="10"/>
  <c r="Y412" i="10"/>
  <c r="AM376" i="10"/>
  <c r="AM411" i="10"/>
  <c r="AG341" i="10"/>
  <c r="AG376" i="10" s="1"/>
  <c r="AG411" i="10" s="1"/>
  <c r="U376" i="10"/>
  <c r="U411" i="10"/>
  <c r="AC290" i="10"/>
  <c r="AC325" i="10" s="1"/>
  <c r="Y290" i="10"/>
  <c r="Y325" i="10"/>
  <c r="AM289" i="10"/>
  <c r="AM324" i="10" s="1"/>
  <c r="AC288" i="10"/>
  <c r="AC323" i="10"/>
  <c r="Y288" i="10"/>
  <c r="Y323" i="10" s="1"/>
  <c r="AM287" i="10"/>
  <c r="AM322" i="10"/>
  <c r="AG252" i="10"/>
  <c r="AG287" i="10" s="1"/>
  <c r="AG322" i="10" s="1"/>
  <c r="U287" i="10"/>
  <c r="U322" i="10"/>
  <c r="AC286" i="10"/>
  <c r="AC321" i="10"/>
  <c r="Y286" i="10"/>
  <c r="Y321" i="10"/>
  <c r="AM285" i="10"/>
  <c r="AM320" i="10" s="1"/>
  <c r="AG250" i="10"/>
  <c r="AG285" i="10" s="1"/>
  <c r="AG320" i="10" s="1"/>
  <c r="U285" i="10"/>
  <c r="U320" i="10"/>
  <c r="AC284" i="10"/>
  <c r="AC319" i="10" s="1"/>
  <c r="Y284" i="10"/>
  <c r="Y319" i="10"/>
  <c r="AM283" i="10"/>
  <c r="AM318" i="10" s="1"/>
  <c r="AG248" i="10"/>
  <c r="AG283" i="10" s="1"/>
  <c r="AG318" i="10" s="1"/>
  <c r="U283" i="10"/>
  <c r="U318" i="10"/>
  <c r="AC282" i="10"/>
  <c r="AC317" i="10"/>
  <c r="Y282" i="10"/>
  <c r="Y317" i="10"/>
  <c r="AM281" i="10"/>
  <c r="AM316" i="10"/>
  <c r="AG246" i="10"/>
  <c r="AG281" i="10" s="1"/>
  <c r="AG316" i="10" s="1"/>
  <c r="U281" i="10"/>
  <c r="U316" i="10" s="1"/>
  <c r="AC280" i="10"/>
  <c r="AC315" i="10"/>
  <c r="Y280" i="10"/>
  <c r="Y315" i="10" s="1"/>
  <c r="AM279" i="10"/>
  <c r="AM314" i="10"/>
  <c r="AG244" i="10"/>
  <c r="AG279" i="10" s="1"/>
  <c r="AG314" i="10" s="1"/>
  <c r="U279" i="10"/>
  <c r="U314" i="10"/>
  <c r="AC278" i="10"/>
  <c r="AC313" i="10"/>
  <c r="Y278" i="10"/>
  <c r="Y313" i="10"/>
  <c r="AM277" i="10"/>
  <c r="AM312" i="10"/>
  <c r="AG242" i="10"/>
  <c r="AG277" i="10" s="1"/>
  <c r="AG312" i="10" s="1"/>
  <c r="U277" i="10"/>
  <c r="U312" i="10"/>
  <c r="AC276" i="10"/>
  <c r="AC311" i="10" s="1"/>
  <c r="Y276" i="10"/>
  <c r="Y311" i="10"/>
  <c r="AM275" i="10"/>
  <c r="AM310" i="10" s="1"/>
  <c r="AG240" i="10"/>
  <c r="AG275" i="10" s="1"/>
  <c r="AG310" i="10" s="1"/>
  <c r="U275" i="10"/>
  <c r="U310" i="10"/>
  <c r="AC274" i="10"/>
  <c r="AC309" i="10"/>
  <c r="Y274" i="10"/>
  <c r="Y309" i="10"/>
  <c r="AM273" i="10"/>
  <c r="AM308" i="10"/>
  <c r="AG238" i="10"/>
  <c r="AG273" i="10" s="1"/>
  <c r="AG308" i="10" s="1"/>
  <c r="U273" i="10"/>
  <c r="U308" i="10" s="1"/>
  <c r="AC272" i="10"/>
  <c r="AC307" i="10"/>
  <c r="Y272" i="10"/>
  <c r="Y307" i="10" s="1"/>
  <c r="AM271" i="10"/>
  <c r="AM306" i="10"/>
  <c r="U271" i="10"/>
  <c r="U306" i="10" s="1"/>
  <c r="AG147" i="10"/>
  <c r="AG182" i="10" s="1"/>
  <c r="AG217" i="10" s="1"/>
  <c r="AG145" i="10"/>
  <c r="AG180" i="10" s="1"/>
  <c r="AG215" i="10" s="1"/>
  <c r="AG143" i="10"/>
  <c r="AG178" i="10" s="1"/>
  <c r="AG213" i="10" s="1"/>
  <c r="AG141" i="10"/>
  <c r="AG176" i="10" s="1"/>
  <c r="AG211" i="10" s="1"/>
  <c r="AG139" i="10"/>
  <c r="AG174" i="10" s="1"/>
  <c r="AG209" i="10" s="1"/>
  <c r="AG137" i="10"/>
  <c r="AG172" i="10" s="1"/>
  <c r="AG207" i="10" s="1"/>
  <c r="AG135" i="10"/>
  <c r="AG170" i="10" s="1"/>
  <c r="AG205" i="10" s="1"/>
  <c r="AG133" i="10"/>
  <c r="AG168" i="10" s="1"/>
  <c r="AG203" i="10" s="1"/>
  <c r="AG131" i="10"/>
  <c r="AG166" i="10" s="1"/>
  <c r="AG201" i="10" s="1"/>
  <c r="Q11" i="4"/>
  <c r="Q4" i="4"/>
  <c r="H12" i="4"/>
  <c r="H11" i="4"/>
  <c r="H8" i="4"/>
  <c r="H4" i="4"/>
  <c r="AG28" i="10"/>
  <c r="AG65" i="10" s="1"/>
  <c r="AG102" i="10" s="1"/>
  <c r="AG26" i="10"/>
  <c r="AG63" i="10" s="1"/>
  <c r="AG100" i="10" s="1"/>
  <c r="AG24" i="10"/>
  <c r="AG61" i="10" s="1"/>
  <c r="AG98" i="10" s="1"/>
  <c r="AG20" i="10"/>
  <c r="AG57" i="10" s="1"/>
  <c r="AG94" i="10" s="1"/>
  <c r="AG22" i="10"/>
  <c r="AG59" i="10" s="1"/>
  <c r="AG96" i="10" s="1"/>
  <c r="Q3" i="4"/>
  <c r="H3" i="4"/>
  <c r="I4" i="4"/>
  <c r="E91" i="6"/>
  <c r="S6" i="9"/>
  <c r="S7" i="9"/>
  <c r="S8" i="9" s="1"/>
  <c r="S9" i="9" s="1"/>
  <c r="S10" i="9" s="1"/>
  <c r="S11" i="9" s="1"/>
  <c r="S12" i="9" s="1"/>
  <c r="S13" i="9" s="1"/>
  <c r="S14" i="9" s="1"/>
  <c r="Q29" i="4"/>
  <c r="Q28" i="4"/>
  <c r="Q27" i="4"/>
  <c r="Q26" i="4"/>
  <c r="Q25" i="4"/>
  <c r="Q23" i="4"/>
  <c r="Q22" i="4"/>
  <c r="Q20" i="4"/>
  <c r="Q18" i="4"/>
  <c r="Q17" i="4"/>
  <c r="Q16" i="4"/>
  <c r="Q15" i="4"/>
  <c r="Q14" i="4"/>
  <c r="Q13" i="4"/>
  <c r="Q30" i="4"/>
  <c r="I30" i="4"/>
  <c r="I29" i="4"/>
  <c r="I28" i="4"/>
  <c r="I27" i="4"/>
  <c r="I26" i="4"/>
  <c r="I25" i="4"/>
  <c r="I24" i="4"/>
  <c r="I23" i="4"/>
  <c r="I22" i="4"/>
  <c r="I21" i="4"/>
  <c r="I20" i="4"/>
  <c r="I19" i="4"/>
  <c r="I18" i="4"/>
  <c r="I17" i="4"/>
  <c r="I16" i="4"/>
  <c r="I15" i="4"/>
  <c r="I14" i="4"/>
  <c r="I13" i="4"/>
  <c r="H30" i="4"/>
  <c r="H29" i="4"/>
  <c r="H26" i="4"/>
  <c r="AH7" i="3"/>
  <c r="AM184" i="10"/>
  <c r="AM219" i="10" s="1"/>
  <c r="AM182" i="10"/>
  <c r="AM217" i="10"/>
  <c r="AM180" i="10"/>
  <c r="AM215" i="10" s="1"/>
  <c r="AM178" i="10"/>
  <c r="AM213" i="10"/>
  <c r="AM176" i="10"/>
  <c r="AM211" i="10" s="1"/>
  <c r="AM174" i="10"/>
  <c r="AM209" i="10"/>
  <c r="AM172" i="10"/>
  <c r="AM207" i="10" s="1"/>
  <c r="AM170" i="10"/>
  <c r="AM205" i="10"/>
  <c r="AM168" i="10"/>
  <c r="AM203" i="10" s="1"/>
  <c r="AM166" i="10"/>
  <c r="AM201" i="10"/>
  <c r="U182" i="10"/>
  <c r="U217" i="10" s="1"/>
  <c r="U180" i="10"/>
  <c r="U215" i="10"/>
  <c r="U178" i="10"/>
  <c r="U213" i="10" s="1"/>
  <c r="U176" i="10"/>
  <c r="U211" i="10"/>
  <c r="U174" i="10"/>
  <c r="U209" i="10" s="1"/>
  <c r="U172" i="10"/>
  <c r="U207" i="10"/>
  <c r="U170" i="10"/>
  <c r="U205" i="10" s="1"/>
  <c r="U168" i="10"/>
  <c r="U203" i="10"/>
  <c r="U166" i="10"/>
  <c r="U201" i="10" s="1"/>
  <c r="Y167" i="10"/>
  <c r="Y202" i="10" s="1"/>
  <c r="AC167" i="10"/>
  <c r="AC202" i="10" s="1"/>
  <c r="Y169" i="10"/>
  <c r="Y204" i="10" s="1"/>
  <c r="AC169" i="10"/>
  <c r="AC204" i="10"/>
  <c r="Y171" i="10"/>
  <c r="Y206" i="10" s="1"/>
  <c r="AC171" i="10"/>
  <c r="Y173" i="10"/>
  <c r="Y208" i="10" s="1"/>
  <c r="AC173" i="10"/>
  <c r="Y175" i="10"/>
  <c r="Y210" i="10" s="1"/>
  <c r="AC175" i="10"/>
  <c r="AC210" i="10" s="1"/>
  <c r="Y177" i="10"/>
  <c r="Y212" i="10" s="1"/>
  <c r="AC177" i="10"/>
  <c r="Y179" i="10"/>
  <c r="Y214" i="10" s="1"/>
  <c r="AC179" i="10"/>
  <c r="AC214" i="10" s="1"/>
  <c r="Y181" i="10"/>
  <c r="Y216" i="10"/>
  <c r="AC181" i="10"/>
  <c r="Y183" i="10"/>
  <c r="AC183" i="10"/>
  <c r="Y185" i="10"/>
  <c r="Y220" i="10" s="1"/>
  <c r="AC185" i="10"/>
  <c r="AC206" i="10"/>
  <c r="AC208" i="10"/>
  <c r="AC212" i="10"/>
  <c r="AC216" i="10"/>
  <c r="Y218" i="10"/>
  <c r="AC218" i="10"/>
  <c r="AC220" i="10"/>
  <c r="Q12" i="4"/>
  <c r="Q8" i="4"/>
  <c r="Q7" i="4"/>
  <c r="Q6" i="4"/>
  <c r="Q5" i="4"/>
  <c r="AM67" i="10"/>
  <c r="AM104" i="10"/>
  <c r="AM65" i="10"/>
  <c r="AM102" i="10" s="1"/>
  <c r="AM63" i="10"/>
  <c r="AM100" i="10"/>
  <c r="AM61" i="10"/>
  <c r="AM98" i="10" s="1"/>
  <c r="AM59" i="10"/>
  <c r="AM96" i="10"/>
  <c r="AM57" i="10"/>
  <c r="AM94" i="10" s="1"/>
  <c r="AC68" i="10"/>
  <c r="AC105" i="10" s="1"/>
  <c r="AC66" i="10"/>
  <c r="AC103" i="10" s="1"/>
  <c r="AC64" i="10"/>
  <c r="AC101" i="10"/>
  <c r="AC62" i="10"/>
  <c r="AC99" i="10" s="1"/>
  <c r="AC60" i="10"/>
  <c r="AC97" i="10"/>
  <c r="AC58" i="10"/>
  <c r="AC95" i="10" s="1"/>
  <c r="Y68" i="10"/>
  <c r="Y105" i="10" s="1"/>
  <c r="Y66" i="10"/>
  <c r="Y103" i="10" s="1"/>
  <c r="Y64" i="10"/>
  <c r="Y101" i="10"/>
  <c r="Y62" i="10"/>
  <c r="Y99" i="10" s="1"/>
  <c r="Y60" i="10"/>
  <c r="Y97" i="10" s="1"/>
  <c r="Y58" i="10"/>
  <c r="Y95" i="10" s="1"/>
  <c r="U65" i="10"/>
  <c r="U102" i="10"/>
  <c r="U63" i="10"/>
  <c r="U100" i="10" s="1"/>
  <c r="U61" i="10"/>
  <c r="U98" i="10"/>
  <c r="U59" i="10"/>
  <c r="U96" i="10" s="1"/>
  <c r="U57" i="10"/>
  <c r="U94" i="10"/>
  <c r="AO78" i="10"/>
  <c r="AO115" i="10" s="1"/>
  <c r="AH78" i="10"/>
  <c r="AH115" i="10" s="1"/>
  <c r="AB79" i="10"/>
  <c r="AB78" i="10"/>
  <c r="C37" i="10"/>
  <c r="C74" i="10" s="1"/>
  <c r="C111" i="10" s="1"/>
  <c r="AB37" i="10"/>
  <c r="AB74" i="10" s="1"/>
  <c r="AB111" i="10" s="1"/>
  <c r="AB36" i="10"/>
  <c r="AB73" i="10" s="1"/>
  <c r="AB110" i="10" s="1"/>
  <c r="AB35" i="10"/>
  <c r="AB72" i="10" s="1"/>
  <c r="AB109" i="10" s="1"/>
  <c r="AO34" i="10"/>
  <c r="AO71" i="10" s="1"/>
  <c r="AO108" i="10" s="1"/>
  <c r="AI34" i="10"/>
  <c r="AI71" i="10" s="1"/>
  <c r="AI108" i="10" s="1"/>
  <c r="AN33" i="10"/>
  <c r="AN70" i="10" s="1"/>
  <c r="AN107" i="10" s="1"/>
  <c r="AI33" i="10"/>
  <c r="AI70" i="10" s="1"/>
  <c r="AI107" i="10" s="1"/>
  <c r="V14" i="10"/>
  <c r="V51" i="10" s="1"/>
  <c r="V88" i="10" s="1"/>
  <c r="U14" i="10"/>
  <c r="U51" i="10" s="1"/>
  <c r="U88" i="10" s="1"/>
  <c r="T14" i="10"/>
  <c r="T51" i="10" s="1"/>
  <c r="T88" i="10" s="1"/>
  <c r="S14" i="10"/>
  <c r="S51" i="10" s="1"/>
  <c r="S88" i="10" s="1"/>
  <c r="R14" i="10"/>
  <c r="R51" i="10" s="1"/>
  <c r="R88" i="10" s="1"/>
  <c r="Q14" i="10"/>
  <c r="Q51" i="10" s="1"/>
  <c r="Q88" i="10" s="1"/>
  <c r="P14" i="10"/>
  <c r="P51" i="10" s="1"/>
  <c r="P88" i="10" s="1"/>
  <c r="O14" i="10"/>
  <c r="O51" i="10" s="1"/>
  <c r="O88" i="10" s="1"/>
  <c r="N14" i="10"/>
  <c r="N51" i="10" s="1"/>
  <c r="N88" i="10" s="1"/>
  <c r="M14" i="10"/>
  <c r="M51" i="10" s="1"/>
  <c r="M88" i="10" s="1"/>
  <c r="L14" i="10"/>
  <c r="L51" i="10" s="1"/>
  <c r="L88" i="10" s="1"/>
  <c r="K14" i="10"/>
  <c r="K51" i="10" s="1"/>
  <c r="K88" i="10" s="1"/>
  <c r="J14" i="10"/>
  <c r="J51" i="10" s="1"/>
  <c r="J88" i="10" s="1"/>
  <c r="I14" i="10"/>
  <c r="I51" i="10" s="1"/>
  <c r="I88" i="10" s="1"/>
  <c r="I71" i="10"/>
  <c r="I108" i="10" s="1"/>
  <c r="F71" i="10"/>
  <c r="F108" i="10"/>
  <c r="AO50" i="10"/>
  <c r="AO87" i="10"/>
  <c r="I3" i="4"/>
  <c r="I5" i="4"/>
  <c r="I6" i="4"/>
  <c r="I7" i="4"/>
  <c r="I8" i="4"/>
  <c r="I9" i="4"/>
  <c r="I10" i="4"/>
  <c r="I11" i="4"/>
  <c r="I12" i="4"/>
  <c r="AJ98" i="6"/>
  <c r="AE98" i="6"/>
  <c r="AC100" i="6"/>
  <c r="AC98" i="6"/>
  <c r="AD44" i="6"/>
  <c r="AD92" i="6" s="1"/>
  <c r="B44" i="6"/>
  <c r="B92" i="6" s="1"/>
  <c r="AD43" i="6"/>
  <c r="AD91" i="6" s="1"/>
  <c r="AD42" i="6"/>
  <c r="AD90" i="6" s="1"/>
  <c r="AI40" i="6"/>
  <c r="AI88" i="6" s="1"/>
  <c r="AG39" i="6"/>
  <c r="AG87" i="6" s="1"/>
  <c r="AJ38" i="6"/>
  <c r="AJ86" i="6" s="1"/>
  <c r="AH38" i="6"/>
  <c r="AH86" i="6" s="1"/>
  <c r="AJ60" i="6"/>
  <c r="G61" i="6"/>
  <c r="K61" i="6"/>
  <c r="N61" i="6"/>
  <c r="O61" i="6"/>
  <c r="U61" i="6"/>
  <c r="C65" i="6"/>
  <c r="D65" i="6"/>
  <c r="E65" i="6"/>
  <c r="F65" i="6"/>
  <c r="G65" i="6"/>
  <c r="I65" i="6"/>
  <c r="J65" i="6"/>
  <c r="K65" i="6"/>
  <c r="L65" i="6"/>
  <c r="M65" i="6"/>
  <c r="N65" i="6"/>
  <c r="O65" i="6"/>
  <c r="P65" i="6"/>
  <c r="Q65" i="6"/>
  <c r="R65" i="6"/>
  <c r="S65" i="6"/>
  <c r="T65" i="6"/>
  <c r="V65" i="6"/>
  <c r="AC65" i="6"/>
  <c r="AD65" i="6"/>
  <c r="AE65" i="6"/>
  <c r="AF65" i="6"/>
  <c r="AG65" i="6"/>
  <c r="B67" i="6"/>
  <c r="C67" i="6"/>
  <c r="D67" i="6"/>
  <c r="E67" i="6"/>
  <c r="F67" i="6"/>
  <c r="G67" i="6"/>
  <c r="H67" i="6"/>
  <c r="I67" i="6"/>
  <c r="J67" i="6"/>
  <c r="K67" i="6"/>
  <c r="L67" i="6"/>
  <c r="M67" i="6"/>
  <c r="N67" i="6"/>
  <c r="O67" i="6"/>
  <c r="P67" i="6"/>
  <c r="Q67" i="6"/>
  <c r="R67" i="6"/>
  <c r="S67" i="6"/>
  <c r="T67" i="6"/>
  <c r="V67" i="6"/>
  <c r="AC67" i="6"/>
  <c r="AD67" i="6"/>
  <c r="AE67" i="6"/>
  <c r="AF67" i="6"/>
  <c r="AG67" i="6"/>
  <c r="C69" i="6"/>
  <c r="D69" i="6"/>
  <c r="E69" i="6"/>
  <c r="F69" i="6"/>
  <c r="G69" i="6"/>
  <c r="I69" i="6"/>
  <c r="J69" i="6"/>
  <c r="K69" i="6"/>
  <c r="L69" i="6"/>
  <c r="M69" i="6"/>
  <c r="N69" i="6"/>
  <c r="O69" i="6"/>
  <c r="P69" i="6"/>
  <c r="Q69" i="6"/>
  <c r="R69" i="6"/>
  <c r="S69" i="6"/>
  <c r="T69" i="6"/>
  <c r="V69" i="6"/>
  <c r="AC69" i="6"/>
  <c r="AD69" i="6"/>
  <c r="AE69" i="6"/>
  <c r="AF69" i="6"/>
  <c r="AG69" i="6"/>
  <c r="B71" i="6"/>
  <c r="C71" i="6"/>
  <c r="D71" i="6"/>
  <c r="E71" i="6"/>
  <c r="F71" i="6"/>
  <c r="G71" i="6"/>
  <c r="H71" i="6"/>
  <c r="I71" i="6"/>
  <c r="J71" i="6"/>
  <c r="K71" i="6"/>
  <c r="L71" i="6"/>
  <c r="M71" i="6"/>
  <c r="N71" i="6"/>
  <c r="O71" i="6"/>
  <c r="P71" i="6"/>
  <c r="Q71" i="6"/>
  <c r="R71" i="6"/>
  <c r="S71" i="6"/>
  <c r="T71" i="6"/>
  <c r="V71" i="6"/>
  <c r="AC71" i="6"/>
  <c r="AD71" i="6"/>
  <c r="AE71" i="6"/>
  <c r="AF71" i="6"/>
  <c r="AG71" i="6"/>
  <c r="C73" i="6"/>
  <c r="D73" i="6"/>
  <c r="E73" i="6"/>
  <c r="F73" i="6"/>
  <c r="G73" i="6"/>
  <c r="I73" i="6"/>
  <c r="J73" i="6"/>
  <c r="K73" i="6"/>
  <c r="L73" i="6"/>
  <c r="M73" i="6"/>
  <c r="N73" i="6"/>
  <c r="O73" i="6"/>
  <c r="P73" i="6"/>
  <c r="Q73" i="6"/>
  <c r="R73" i="6"/>
  <c r="S73" i="6"/>
  <c r="T73" i="6"/>
  <c r="V73" i="6"/>
  <c r="AC73" i="6"/>
  <c r="AD73" i="6"/>
  <c r="AE73" i="6"/>
  <c r="AF73" i="6"/>
  <c r="AG73" i="6"/>
  <c r="B75" i="6"/>
  <c r="C75" i="6"/>
  <c r="D75" i="6"/>
  <c r="E75" i="6"/>
  <c r="F75" i="6"/>
  <c r="G75" i="6"/>
  <c r="H75" i="6"/>
  <c r="I75" i="6"/>
  <c r="J75" i="6"/>
  <c r="K75" i="6"/>
  <c r="L75" i="6"/>
  <c r="M75" i="6"/>
  <c r="N75" i="6"/>
  <c r="O75" i="6"/>
  <c r="P75" i="6"/>
  <c r="Q75" i="6"/>
  <c r="R75" i="6"/>
  <c r="S75" i="6"/>
  <c r="T75" i="6"/>
  <c r="V75" i="6"/>
  <c r="AC75" i="6"/>
  <c r="AD75" i="6"/>
  <c r="AE75" i="6"/>
  <c r="AF75" i="6"/>
  <c r="AG75" i="6"/>
  <c r="C77" i="6"/>
  <c r="D77" i="6"/>
  <c r="E77" i="6"/>
  <c r="F77" i="6"/>
  <c r="G77" i="6"/>
  <c r="I77" i="6"/>
  <c r="J77" i="6"/>
  <c r="K77" i="6"/>
  <c r="L77" i="6"/>
  <c r="M77" i="6"/>
  <c r="N77" i="6"/>
  <c r="O77" i="6"/>
  <c r="P77" i="6"/>
  <c r="Q77" i="6"/>
  <c r="R77" i="6"/>
  <c r="S77" i="6"/>
  <c r="T77" i="6"/>
  <c r="V77" i="6"/>
  <c r="AC77" i="6"/>
  <c r="AD77" i="6"/>
  <c r="AE77" i="6"/>
  <c r="AF77" i="6"/>
  <c r="AG77" i="6"/>
  <c r="B79" i="6"/>
  <c r="C79" i="6"/>
  <c r="D79" i="6"/>
  <c r="E79" i="6"/>
  <c r="F79" i="6"/>
  <c r="G79" i="6"/>
  <c r="H79" i="6"/>
  <c r="I79" i="6"/>
  <c r="J79" i="6"/>
  <c r="K79" i="6"/>
  <c r="L79" i="6"/>
  <c r="M79" i="6"/>
  <c r="N79" i="6"/>
  <c r="O79" i="6"/>
  <c r="P79" i="6"/>
  <c r="Q79" i="6"/>
  <c r="R79" i="6"/>
  <c r="S79" i="6"/>
  <c r="T79" i="6"/>
  <c r="V79" i="6"/>
  <c r="AC79" i="6"/>
  <c r="AD79" i="6"/>
  <c r="AE79" i="6"/>
  <c r="AF79" i="6"/>
  <c r="AG79" i="6"/>
  <c r="C81" i="6"/>
  <c r="D81" i="6"/>
  <c r="E81" i="6"/>
  <c r="F81" i="6"/>
  <c r="G81" i="6"/>
  <c r="I81" i="6"/>
  <c r="J81" i="6"/>
  <c r="K81" i="6"/>
  <c r="L81" i="6"/>
  <c r="M81" i="6"/>
  <c r="N81" i="6"/>
  <c r="O81" i="6"/>
  <c r="P81" i="6"/>
  <c r="Q81" i="6"/>
  <c r="R81" i="6"/>
  <c r="S81" i="6"/>
  <c r="T81" i="6"/>
  <c r="V81" i="6"/>
  <c r="AC81" i="6"/>
  <c r="AD81" i="6"/>
  <c r="AE81" i="6"/>
  <c r="AF81" i="6"/>
  <c r="AG81" i="6"/>
  <c r="B83" i="6"/>
  <c r="C83" i="6"/>
  <c r="D83" i="6"/>
  <c r="E83" i="6"/>
  <c r="F83" i="6"/>
  <c r="G83" i="6"/>
  <c r="H83" i="6"/>
  <c r="I83" i="6"/>
  <c r="J83" i="6"/>
  <c r="K83" i="6"/>
  <c r="L83" i="6"/>
  <c r="M83" i="6"/>
  <c r="N83" i="6"/>
  <c r="O83" i="6"/>
  <c r="P83" i="6"/>
  <c r="Q83" i="6"/>
  <c r="R83" i="6"/>
  <c r="S83" i="6"/>
  <c r="T83" i="6"/>
  <c r="V83" i="6"/>
  <c r="AC83" i="6"/>
  <c r="AD83" i="6"/>
  <c r="AE83" i="6"/>
  <c r="AF83" i="6"/>
  <c r="AG83" i="6"/>
  <c r="G91" i="6"/>
  <c r="C161" i="6"/>
  <c r="D161" i="6"/>
  <c r="E161" i="6"/>
  <c r="F161" i="6"/>
  <c r="G161" i="6"/>
  <c r="I161" i="6"/>
  <c r="J161" i="6"/>
  <c r="K161" i="6"/>
  <c r="L161" i="6"/>
  <c r="M161" i="6"/>
  <c r="N161" i="6"/>
  <c r="O161" i="6"/>
  <c r="P161" i="6"/>
  <c r="Q161" i="6"/>
  <c r="R161" i="6"/>
  <c r="S161" i="6"/>
  <c r="T161" i="6"/>
  <c r="V161" i="6"/>
  <c r="AC161" i="6"/>
  <c r="AD161" i="6"/>
  <c r="AE161" i="6"/>
  <c r="AF161" i="6"/>
  <c r="AG161" i="6"/>
  <c r="B163" i="6"/>
  <c r="C163" i="6"/>
  <c r="D163" i="6"/>
  <c r="E163" i="6"/>
  <c r="F163" i="6"/>
  <c r="G163" i="6"/>
  <c r="H163" i="6"/>
  <c r="I163" i="6"/>
  <c r="J163" i="6"/>
  <c r="K163" i="6"/>
  <c r="L163" i="6"/>
  <c r="M163" i="6"/>
  <c r="N163" i="6"/>
  <c r="O163" i="6"/>
  <c r="P163" i="6"/>
  <c r="Q163" i="6"/>
  <c r="R163" i="6"/>
  <c r="S163" i="6"/>
  <c r="T163" i="6"/>
  <c r="V163" i="6"/>
  <c r="AC163" i="6"/>
  <c r="AD163" i="6"/>
  <c r="AE163" i="6"/>
  <c r="AF163" i="6"/>
  <c r="AG163" i="6"/>
  <c r="C165" i="6"/>
  <c r="D165" i="6"/>
  <c r="E165" i="6"/>
  <c r="F165" i="6"/>
  <c r="G165" i="6"/>
  <c r="I165" i="6"/>
  <c r="J165" i="6"/>
  <c r="K165" i="6"/>
  <c r="L165" i="6"/>
  <c r="M165" i="6"/>
  <c r="N165" i="6"/>
  <c r="O165" i="6"/>
  <c r="P165" i="6"/>
  <c r="Q165" i="6"/>
  <c r="R165" i="6"/>
  <c r="S165" i="6"/>
  <c r="T165" i="6"/>
  <c r="V165" i="6"/>
  <c r="AC165" i="6"/>
  <c r="AD165" i="6"/>
  <c r="AE165" i="6"/>
  <c r="AF165" i="6"/>
  <c r="AG165" i="6"/>
  <c r="B167" i="6"/>
  <c r="C167" i="6"/>
  <c r="D167" i="6"/>
  <c r="E167" i="6"/>
  <c r="F167" i="6"/>
  <c r="G167" i="6"/>
  <c r="H167" i="6"/>
  <c r="I167" i="6"/>
  <c r="J167" i="6"/>
  <c r="K167" i="6"/>
  <c r="L167" i="6"/>
  <c r="M167" i="6"/>
  <c r="N167" i="6"/>
  <c r="O167" i="6"/>
  <c r="P167" i="6"/>
  <c r="Q167" i="6"/>
  <c r="R167" i="6"/>
  <c r="S167" i="6"/>
  <c r="T167" i="6"/>
  <c r="V167" i="6"/>
  <c r="AC167" i="6"/>
  <c r="AD167" i="6"/>
  <c r="AE167" i="6"/>
  <c r="AF167" i="6"/>
  <c r="AG167" i="6"/>
  <c r="C169" i="6"/>
  <c r="D169" i="6"/>
  <c r="E169" i="6"/>
  <c r="F169" i="6"/>
  <c r="G169" i="6"/>
  <c r="I169" i="6"/>
  <c r="J169" i="6"/>
  <c r="K169" i="6"/>
  <c r="L169" i="6"/>
  <c r="M169" i="6"/>
  <c r="N169" i="6"/>
  <c r="O169" i="6"/>
  <c r="P169" i="6"/>
  <c r="Q169" i="6"/>
  <c r="R169" i="6"/>
  <c r="S169" i="6"/>
  <c r="T169" i="6"/>
  <c r="V169" i="6"/>
  <c r="AC169" i="6"/>
  <c r="AD169" i="6"/>
  <c r="AE169" i="6"/>
  <c r="AF169" i="6"/>
  <c r="AG169" i="6"/>
  <c r="B171" i="6"/>
  <c r="C171" i="6"/>
  <c r="D171" i="6"/>
  <c r="E171" i="6"/>
  <c r="F171" i="6"/>
  <c r="G171" i="6"/>
  <c r="H171" i="6"/>
  <c r="I171" i="6"/>
  <c r="J171" i="6"/>
  <c r="K171" i="6"/>
  <c r="L171" i="6"/>
  <c r="M171" i="6"/>
  <c r="N171" i="6"/>
  <c r="O171" i="6"/>
  <c r="P171" i="6"/>
  <c r="Q171" i="6"/>
  <c r="R171" i="6"/>
  <c r="S171" i="6"/>
  <c r="T171" i="6"/>
  <c r="V171" i="6"/>
  <c r="AC171" i="6"/>
  <c r="AD171" i="6"/>
  <c r="AE171" i="6"/>
  <c r="AF171" i="6"/>
  <c r="AG171" i="6"/>
  <c r="C173" i="6"/>
  <c r="D173" i="6"/>
  <c r="E173" i="6"/>
  <c r="F173" i="6"/>
  <c r="G173" i="6"/>
  <c r="I173" i="6"/>
  <c r="J173" i="6"/>
  <c r="K173" i="6"/>
  <c r="L173" i="6"/>
  <c r="M173" i="6"/>
  <c r="N173" i="6"/>
  <c r="O173" i="6"/>
  <c r="P173" i="6"/>
  <c r="Q173" i="6"/>
  <c r="R173" i="6"/>
  <c r="S173" i="6"/>
  <c r="T173" i="6"/>
  <c r="V173" i="6"/>
  <c r="AC173" i="6"/>
  <c r="AD173" i="6"/>
  <c r="AE173" i="6"/>
  <c r="AF173" i="6"/>
  <c r="AG173" i="6"/>
  <c r="B175" i="6"/>
  <c r="C175" i="6"/>
  <c r="D175" i="6"/>
  <c r="E175" i="6"/>
  <c r="F175" i="6"/>
  <c r="G175" i="6"/>
  <c r="H175" i="6"/>
  <c r="I175" i="6"/>
  <c r="J175" i="6"/>
  <c r="K175" i="6"/>
  <c r="L175" i="6"/>
  <c r="M175" i="6"/>
  <c r="N175" i="6"/>
  <c r="O175" i="6"/>
  <c r="P175" i="6"/>
  <c r="Q175" i="6"/>
  <c r="R175" i="6"/>
  <c r="S175" i="6"/>
  <c r="T175" i="6"/>
  <c r="V175" i="6"/>
  <c r="AC175" i="6"/>
  <c r="AD175" i="6"/>
  <c r="AE175" i="6"/>
  <c r="AF175" i="6"/>
  <c r="AG175" i="6"/>
  <c r="C177" i="6"/>
  <c r="D177" i="6"/>
  <c r="E177" i="6"/>
  <c r="F177" i="6"/>
  <c r="G177" i="6"/>
  <c r="I177" i="6"/>
  <c r="J177" i="6"/>
  <c r="K177" i="6"/>
  <c r="L177" i="6"/>
  <c r="M177" i="6"/>
  <c r="N177" i="6"/>
  <c r="O177" i="6"/>
  <c r="P177" i="6"/>
  <c r="Q177" i="6"/>
  <c r="R177" i="6"/>
  <c r="S177" i="6"/>
  <c r="T177" i="6"/>
  <c r="V177" i="6"/>
  <c r="AC177" i="6"/>
  <c r="AD177" i="6"/>
  <c r="AE177" i="6"/>
  <c r="AF177" i="6"/>
  <c r="AG177" i="6"/>
  <c r="B179" i="6"/>
  <c r="C179" i="6"/>
  <c r="D179" i="6"/>
  <c r="E179" i="6"/>
  <c r="F179" i="6"/>
  <c r="G179" i="6"/>
  <c r="H179" i="6"/>
  <c r="I179" i="6"/>
  <c r="J179" i="6"/>
  <c r="K179" i="6"/>
  <c r="L179" i="6"/>
  <c r="M179" i="6"/>
  <c r="N179" i="6"/>
  <c r="O179" i="6"/>
  <c r="P179" i="6"/>
  <c r="Q179" i="6"/>
  <c r="R179" i="6"/>
  <c r="S179" i="6"/>
  <c r="T179" i="6"/>
  <c r="V179" i="6"/>
  <c r="AC179" i="6"/>
  <c r="AD179" i="6"/>
  <c r="AE179" i="6"/>
  <c r="AF179" i="6"/>
  <c r="AG179" i="6"/>
  <c r="C181" i="6"/>
  <c r="D181" i="6"/>
  <c r="E181" i="6"/>
  <c r="F181" i="6"/>
  <c r="G181" i="6"/>
  <c r="I181" i="6"/>
  <c r="J181" i="6"/>
  <c r="K181" i="6"/>
  <c r="L181" i="6"/>
  <c r="M181" i="6"/>
  <c r="N181" i="6"/>
  <c r="O181" i="6"/>
  <c r="P181" i="6"/>
  <c r="Q181" i="6"/>
  <c r="R181" i="6"/>
  <c r="S181" i="6"/>
  <c r="T181" i="6"/>
  <c r="V181" i="6"/>
  <c r="AC181" i="6"/>
  <c r="AD181" i="6"/>
  <c r="AE181" i="6"/>
  <c r="AF181" i="6"/>
  <c r="AG181" i="6"/>
  <c r="B183" i="6"/>
  <c r="C183" i="6"/>
  <c r="D183" i="6"/>
  <c r="E183" i="6"/>
  <c r="F183" i="6"/>
  <c r="G183" i="6"/>
  <c r="H183" i="6"/>
  <c r="I183" i="6"/>
  <c r="J183" i="6"/>
  <c r="K183" i="6"/>
  <c r="L183" i="6"/>
  <c r="M183" i="6"/>
  <c r="N183" i="6"/>
  <c r="O183" i="6"/>
  <c r="P183" i="6"/>
  <c r="Q183" i="6"/>
  <c r="R183" i="6"/>
  <c r="S183" i="6"/>
  <c r="T183" i="6"/>
  <c r="V183" i="6"/>
  <c r="AC183" i="6"/>
  <c r="AD183" i="6"/>
  <c r="AE183" i="6"/>
  <c r="AF183" i="6"/>
  <c r="AG183" i="6"/>
  <c r="C185" i="6"/>
  <c r="D185" i="6"/>
  <c r="E185" i="6"/>
  <c r="F185" i="6"/>
  <c r="G185" i="6"/>
  <c r="I185" i="6"/>
  <c r="J185" i="6"/>
  <c r="K185" i="6"/>
  <c r="L185" i="6"/>
  <c r="M185" i="6"/>
  <c r="N185" i="6"/>
  <c r="O185" i="6"/>
  <c r="P185" i="6"/>
  <c r="Q185" i="6"/>
  <c r="R185" i="6"/>
  <c r="S185" i="6"/>
  <c r="T185" i="6"/>
  <c r="V185" i="6"/>
  <c r="AC185" i="6"/>
  <c r="AD185" i="6"/>
  <c r="AE185" i="6"/>
  <c r="AF185" i="6"/>
  <c r="AG185" i="6"/>
  <c r="B187" i="6"/>
  <c r="C187" i="6"/>
  <c r="D187" i="6"/>
  <c r="E187" i="6"/>
  <c r="F187" i="6"/>
  <c r="G187" i="6"/>
  <c r="H187" i="6"/>
  <c r="I187" i="6"/>
  <c r="J187" i="6"/>
  <c r="K187" i="6"/>
  <c r="L187" i="6"/>
  <c r="M187" i="6"/>
  <c r="N187" i="6"/>
  <c r="O187" i="6"/>
  <c r="P187" i="6"/>
  <c r="Q187" i="6"/>
  <c r="R187" i="6"/>
  <c r="S187" i="6"/>
  <c r="T187" i="6"/>
  <c r="V187" i="6"/>
  <c r="AC187" i="6"/>
  <c r="AD187" i="6"/>
  <c r="AE187" i="6"/>
  <c r="AF187" i="6"/>
  <c r="AG187" i="6"/>
  <c r="C189" i="6"/>
  <c r="D189" i="6"/>
  <c r="E189" i="6"/>
  <c r="F189" i="6"/>
  <c r="G189" i="6"/>
  <c r="I189" i="6"/>
  <c r="J189" i="6"/>
  <c r="K189" i="6"/>
  <c r="L189" i="6"/>
  <c r="M189" i="6"/>
  <c r="N189" i="6"/>
  <c r="O189" i="6"/>
  <c r="P189" i="6"/>
  <c r="Q189" i="6"/>
  <c r="R189" i="6"/>
  <c r="S189" i="6"/>
  <c r="T189" i="6"/>
  <c r="V189" i="6"/>
  <c r="AC189" i="6"/>
  <c r="AD189" i="6"/>
  <c r="AE189" i="6"/>
  <c r="AF189" i="6"/>
  <c r="AG189" i="6"/>
  <c r="B191" i="6"/>
  <c r="C191" i="6"/>
  <c r="D191" i="6"/>
  <c r="E191" i="6"/>
  <c r="F191" i="6"/>
  <c r="G191" i="6"/>
  <c r="H191" i="6"/>
  <c r="I191" i="6"/>
  <c r="J191" i="6"/>
  <c r="K191" i="6"/>
  <c r="L191" i="6"/>
  <c r="M191" i="6"/>
  <c r="N191" i="6"/>
  <c r="O191" i="6"/>
  <c r="P191" i="6"/>
  <c r="Q191" i="6"/>
  <c r="R191" i="6"/>
  <c r="S191" i="6"/>
  <c r="T191" i="6"/>
  <c r="V191" i="6"/>
  <c r="AC191" i="6"/>
  <c r="AD191" i="6"/>
  <c r="AE191" i="6"/>
  <c r="AF191" i="6"/>
  <c r="AG191" i="6"/>
  <c r="C193" i="6"/>
  <c r="D193" i="6"/>
  <c r="E193" i="6"/>
  <c r="F193" i="6"/>
  <c r="G193" i="6"/>
  <c r="I193" i="6"/>
  <c r="J193" i="6"/>
  <c r="K193" i="6"/>
  <c r="L193" i="6"/>
  <c r="M193" i="6"/>
  <c r="N193" i="6"/>
  <c r="O193" i="6"/>
  <c r="P193" i="6"/>
  <c r="Q193" i="6"/>
  <c r="R193" i="6"/>
  <c r="S193" i="6"/>
  <c r="T193" i="6"/>
  <c r="V193" i="6"/>
  <c r="AC193" i="6"/>
  <c r="AD193" i="6"/>
  <c r="AE193" i="6"/>
  <c r="AF193" i="6"/>
  <c r="AG193" i="6"/>
  <c r="B195" i="6"/>
  <c r="C195" i="6"/>
  <c r="D195" i="6"/>
  <c r="E195" i="6"/>
  <c r="F195" i="6"/>
  <c r="G195" i="6"/>
  <c r="H195" i="6"/>
  <c r="I195" i="6"/>
  <c r="J195" i="6"/>
  <c r="K195" i="6"/>
  <c r="L195" i="6"/>
  <c r="M195" i="6"/>
  <c r="N195" i="6"/>
  <c r="O195" i="6"/>
  <c r="P195" i="6"/>
  <c r="Q195" i="6"/>
  <c r="R195" i="6"/>
  <c r="S195" i="6"/>
  <c r="T195" i="6"/>
  <c r="V195" i="6"/>
  <c r="AC195" i="6"/>
  <c r="AD195" i="6"/>
  <c r="AE195" i="6"/>
  <c r="AF195" i="6"/>
  <c r="AG195" i="6"/>
  <c r="Z36" i="3"/>
  <c r="Z33" i="3"/>
  <c r="Z32" i="3"/>
  <c r="Z31" i="3"/>
  <c r="Z30" i="3"/>
  <c r="Z29" i="3"/>
  <c r="Z28" i="3"/>
  <c r="Z27" i="3"/>
  <c r="Z26" i="3"/>
  <c r="Z25" i="3"/>
  <c r="Z24" i="3"/>
  <c r="Z23" i="3"/>
  <c r="Z22" i="3"/>
  <c r="Z21" i="3"/>
  <c r="Z20" i="3"/>
  <c r="Z19" i="3"/>
  <c r="Z18" i="3"/>
  <c r="Z17" i="3"/>
  <c r="Z16" i="3"/>
  <c r="Z6" i="3"/>
  <c r="Z7" i="3"/>
  <c r="Z8" i="3"/>
  <c r="Z9" i="3"/>
  <c r="Z10" i="3"/>
  <c r="Z11" i="3"/>
  <c r="Z12" i="3"/>
  <c r="Z13" i="3"/>
  <c r="Z14" i="3"/>
  <c r="Z15" i="3"/>
  <c r="AJ39" i="6"/>
  <c r="AJ87" i="6" s="1"/>
  <c r="AL34" i="10"/>
  <c r="AL71" i="10" s="1"/>
  <c r="AL108" i="10" s="1"/>
  <c r="F3" i="4"/>
  <c r="I5" i="9" s="1"/>
  <c r="F4" i="4"/>
  <c r="F30" i="4"/>
  <c r="AJ7" i="3"/>
  <c r="F29" i="4"/>
  <c r="AW4" i="10"/>
  <c r="AO15" i="6"/>
  <c r="T71" i="12"/>
  <c r="T157" i="12" s="1"/>
  <c r="T243" i="12" s="1"/>
  <c r="N8" i="9"/>
  <c r="AI47" i="9"/>
  <c r="H7" i="9"/>
  <c r="H8" i="9"/>
  <c r="N9" i="9"/>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AI48" i="9"/>
  <c r="AI49" i="9"/>
  <c r="AI50" i="9" s="1"/>
  <c r="AI51" i="9" s="1"/>
  <c r="AI52" i="9" s="1"/>
  <c r="AI53" i="9" s="1"/>
  <c r="AI54" i="9" s="1"/>
  <c r="AI55" i="9" s="1"/>
  <c r="AI56" i="9" s="1"/>
  <c r="AI57" i="9" s="1"/>
  <c r="AI58" i="9" s="1"/>
  <c r="AI59" i="9" s="1"/>
  <c r="AI60" i="9" s="1"/>
  <c r="AI61" i="9" s="1"/>
  <c r="AI62" i="9" s="1"/>
  <c r="AI63" i="9" s="1"/>
  <c r="AI64" i="9" s="1"/>
  <c r="AI65" i="9" s="1"/>
  <c r="AI66" i="9" s="1"/>
  <c r="AI67" i="9" s="1"/>
  <c r="AI68" i="9" s="1"/>
  <c r="AI69" i="9" s="1"/>
  <c r="AI70" i="9" s="1"/>
  <c r="AI71" i="9" s="1"/>
  <c r="AI72" i="9" s="1"/>
  <c r="AI73" i="9" s="1"/>
  <c r="AI74" i="9" s="1"/>
  <c r="AI75" i="9" s="1"/>
  <c r="AI76" i="9" s="1"/>
  <c r="AI77" i="9" s="1"/>
  <c r="AI78" i="9" s="1"/>
  <c r="AI79" i="9" s="1"/>
  <c r="AI80" i="9" s="1"/>
  <c r="AI81" i="9" s="1"/>
  <c r="AI82" i="9" s="1"/>
  <c r="AI83" i="9" s="1"/>
  <c r="AI84" i="9" s="1"/>
  <c r="AI85" i="9" s="1"/>
  <c r="AI86" i="9" s="1"/>
  <c r="AI87" i="9" s="1"/>
  <c r="AI88" i="9" s="1"/>
  <c r="AI89" i="9" s="1"/>
  <c r="AI90" i="9" s="1"/>
  <c r="H9" i="9"/>
  <c r="H10" i="9"/>
  <c r="H11" i="9"/>
  <c r="H12" i="9" s="1"/>
  <c r="H13" i="9" s="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F5" i="4"/>
  <c r="T3" i="4"/>
  <c r="S4" i="4"/>
  <c r="W4" i="4"/>
  <c r="U5" i="4"/>
  <c r="S6" i="4"/>
  <c r="W6" i="4"/>
  <c r="U7" i="4"/>
  <c r="T8" i="4"/>
  <c r="S9" i="4"/>
  <c r="V9" i="4"/>
  <c r="T10" i="4"/>
  <c r="V11" i="4"/>
  <c r="U12" i="4"/>
  <c r="W13" i="4"/>
  <c r="U14" i="4"/>
  <c r="T15" i="4"/>
  <c r="W15" i="4"/>
  <c r="V16" i="4"/>
  <c r="U17" i="4"/>
  <c r="S18" i="4"/>
  <c r="S19" i="4"/>
  <c r="W19" i="4"/>
  <c r="W20" i="4"/>
  <c r="W22" i="4"/>
  <c r="V23" i="4"/>
  <c r="W24" i="4"/>
  <c r="W25" i="4"/>
  <c r="V26" i="4"/>
  <c r="V27" i="4"/>
  <c r="V28" i="4"/>
  <c r="V29" i="4"/>
  <c r="V30" i="4"/>
  <c r="U30" i="4"/>
  <c r="W29" i="4"/>
  <c r="S29" i="4"/>
  <c r="T28" i="4"/>
  <c r="W26" i="4"/>
  <c r="S26" i="4"/>
  <c r="U25" i="4"/>
  <c r="V24" i="4"/>
  <c r="W23" i="4"/>
  <c r="T23" i="4"/>
  <c r="U22" i="4"/>
  <c r="W21" i="4"/>
  <c r="S21" i="4"/>
  <c r="T20" i="4"/>
  <c r="W18" i="4"/>
  <c r="U3" i="4"/>
  <c r="T4" i="4"/>
  <c r="S5" i="4"/>
  <c r="V5" i="4"/>
  <c r="T6" i="4"/>
  <c r="V7" i="4"/>
  <c r="U8" i="4"/>
  <c r="W9" i="4"/>
  <c r="U10" i="4"/>
  <c r="S11" i="4"/>
  <c r="W11" i="4"/>
  <c r="V12" i="4"/>
  <c r="T13" i="4"/>
  <c r="V14" i="4"/>
  <c r="U15" i="4"/>
  <c r="S16" i="4"/>
  <c r="W16" i="4"/>
  <c r="V17" i="4"/>
  <c r="T18" i="4"/>
  <c r="T19" i="4"/>
  <c r="S20" i="4"/>
  <c r="T21" i="4"/>
  <c r="S22" i="4"/>
  <c r="S23" i="4"/>
  <c r="S24" i="4"/>
  <c r="S25" i="4"/>
  <c r="S27" i="4"/>
  <c r="W27" i="4"/>
  <c r="W28" i="4"/>
  <c r="W30" i="4"/>
  <c r="V3" i="4"/>
  <c r="U4" i="4"/>
  <c r="W5" i="4"/>
  <c r="U6" i="4"/>
  <c r="S7" i="4"/>
  <c r="W7" i="4"/>
  <c r="V8" i="4"/>
  <c r="T9" i="4"/>
  <c r="V10" i="4"/>
  <c r="T11" i="4"/>
  <c r="S12" i="4"/>
  <c r="W12" i="4"/>
  <c r="U13" i="4"/>
  <c r="S14" i="4"/>
  <c r="W14" i="4"/>
  <c r="T16" i="4"/>
  <c r="S17" i="4"/>
  <c r="W17" i="4"/>
  <c r="U18" i="4"/>
  <c r="U19" i="4"/>
  <c r="U20" i="4"/>
  <c r="U21" i="4"/>
  <c r="T22" i="4"/>
  <c r="U23" i="4"/>
  <c r="R23" i="4" s="1"/>
  <c r="T24" i="4"/>
  <c r="T25" i="4"/>
  <c r="T26" i="4"/>
  <c r="T27" i="4"/>
  <c r="S28" i="4"/>
  <c r="T29" i="4"/>
  <c r="S30" i="4"/>
  <c r="S3" i="4"/>
  <c r="W3" i="4"/>
  <c r="V4" i="4"/>
  <c r="T5" i="4"/>
  <c r="V6" i="4"/>
  <c r="T7" i="4"/>
  <c r="S8" i="4"/>
  <c r="W8" i="4"/>
  <c r="U9" i="4"/>
  <c r="S10" i="4"/>
  <c r="W10" i="4"/>
  <c r="U11" i="4"/>
  <c r="R11" i="4" s="1"/>
  <c r="Y14" i="3" s="1"/>
  <c r="T12" i="4"/>
  <c r="S13" i="4"/>
  <c r="V13" i="4"/>
  <c r="T14" i="4"/>
  <c r="S15" i="4"/>
  <c r="V15" i="4"/>
  <c r="U16" i="4"/>
  <c r="T17" i="4"/>
  <c r="V18" i="4"/>
  <c r="R18" i="4" s="1"/>
  <c r="V19" i="4"/>
  <c r="V20" i="4"/>
  <c r="V21" i="4"/>
  <c r="R21" i="4" s="1"/>
  <c r="V22" i="4"/>
  <c r="R22" i="4" s="1"/>
  <c r="U24" i="4"/>
  <c r="V25" i="4"/>
  <c r="U26" i="4"/>
  <c r="U27" i="4"/>
  <c r="R27" i="4" s="1"/>
  <c r="U28" i="4"/>
  <c r="AE13" i="12"/>
  <c r="AE99" i="12" s="1"/>
  <c r="AE185" i="12" s="1"/>
  <c r="L13" i="6"/>
  <c r="L61" i="6" s="1"/>
  <c r="R12" i="4"/>
  <c r="Y15" i="3" s="1"/>
  <c r="R19" i="4"/>
  <c r="M165" i="12" l="1"/>
  <c r="D31" i="4"/>
  <c r="D32" i="4" s="1"/>
  <c r="V52" i="4"/>
  <c r="T51" i="4"/>
  <c r="U50" i="4"/>
  <c r="V49" i="4"/>
  <c r="W48" i="4"/>
  <c r="S48" i="4"/>
  <c r="R48" i="4" s="1"/>
  <c r="U47" i="4"/>
  <c r="R47" i="4" s="1"/>
  <c r="V46" i="4"/>
  <c r="W45" i="4"/>
  <c r="S45" i="4"/>
  <c r="R45" i="4" s="1"/>
  <c r="T44" i="4"/>
  <c r="S42" i="4"/>
  <c r="R42" i="4" s="1"/>
  <c r="U41" i="4"/>
  <c r="V40" i="4"/>
  <c r="T39" i="4"/>
  <c r="U38" i="4"/>
  <c r="W37" i="4"/>
  <c r="S37" i="4"/>
  <c r="R37" i="4" s="1"/>
  <c r="T36" i="4"/>
  <c r="W35" i="4"/>
  <c r="S35" i="4"/>
  <c r="R35" i="4" s="1"/>
  <c r="S33" i="4"/>
  <c r="V32" i="4"/>
  <c r="U31" i="4"/>
  <c r="W39" i="4"/>
  <c r="V37" i="4"/>
  <c r="W36" i="4"/>
  <c r="S36" i="4"/>
  <c r="R36" i="4" s="1"/>
  <c r="V35" i="4"/>
  <c r="W34" i="4"/>
  <c r="S34" i="4"/>
  <c r="R34" i="4" s="1"/>
  <c r="V33" i="4"/>
  <c r="T31" i="4"/>
  <c r="U52" i="4"/>
  <c r="W51" i="4"/>
  <c r="S51" i="4"/>
  <c r="R51" i="4" s="1"/>
  <c r="T50" i="4"/>
  <c r="U49" i="4"/>
  <c r="V48" i="4"/>
  <c r="T47" i="4"/>
  <c r="U46" i="4"/>
  <c r="V45" i="4"/>
  <c r="W44" i="4"/>
  <c r="S44" i="4"/>
  <c r="R44" i="4" s="1"/>
  <c r="U43" i="4"/>
  <c r="V42" i="4"/>
  <c r="T41" i="4"/>
  <c r="U40" i="4"/>
  <c r="S39" i="4"/>
  <c r="R39" i="4" s="1"/>
  <c r="T38" i="4"/>
  <c r="T52" i="4"/>
  <c r="V51" i="4"/>
  <c r="W50" i="4"/>
  <c r="S50" i="4"/>
  <c r="R50" i="4" s="1"/>
  <c r="T49" i="4"/>
  <c r="U48" i="4"/>
  <c r="W47" i="4"/>
  <c r="S47" i="4"/>
  <c r="T46" i="4"/>
  <c r="U45" i="4"/>
  <c r="V44" i="4"/>
  <c r="T43" i="4"/>
  <c r="U42" i="4"/>
  <c r="W41" i="4"/>
  <c r="S41" i="4"/>
  <c r="R41" i="4" s="1"/>
  <c r="T40" i="4"/>
  <c r="V39" i="4"/>
  <c r="W38" i="4"/>
  <c r="S38" i="4"/>
  <c r="R38" i="4" s="1"/>
  <c r="U37" i="4"/>
  <c r="V36" i="4"/>
  <c r="U35" i="4"/>
  <c r="V34" i="4"/>
  <c r="U33" i="4"/>
  <c r="T32" i="4"/>
  <c r="W31" i="4"/>
  <c r="S31" i="4"/>
  <c r="W52" i="4"/>
  <c r="S52" i="4"/>
  <c r="R52" i="4" s="1"/>
  <c r="U51" i="4"/>
  <c r="V50" i="4"/>
  <c r="W49" i="4"/>
  <c r="S49" i="4"/>
  <c r="R49" i="4" s="1"/>
  <c r="T48" i="4"/>
  <c r="V47" i="4"/>
  <c r="W46" i="4"/>
  <c r="S46" i="4"/>
  <c r="R46" i="4" s="1"/>
  <c r="T45" i="4"/>
  <c r="U44" i="4"/>
  <c r="W43" i="4"/>
  <c r="S43" i="4"/>
  <c r="R43" i="4" s="1"/>
  <c r="T42" i="4"/>
  <c r="V41" i="4"/>
  <c r="W40" i="4"/>
  <c r="S40" i="4"/>
  <c r="R40" i="4" s="1"/>
  <c r="U39" i="4"/>
  <c r="V38" i="4"/>
  <c r="T37" i="4"/>
  <c r="U36" i="4"/>
  <c r="T35" i="4"/>
  <c r="U34" i="4"/>
  <c r="T33" i="4"/>
  <c r="W32" i="4"/>
  <c r="S32" i="4"/>
  <c r="V31" i="4"/>
  <c r="R31" i="4" s="1"/>
  <c r="Y34" i="3" s="1"/>
  <c r="V43" i="4"/>
  <c r="W42" i="4"/>
  <c r="T34" i="4"/>
  <c r="W33" i="4"/>
  <c r="U32" i="4"/>
  <c r="R25" i="4"/>
  <c r="F34" i="4"/>
  <c r="F35" i="4" s="1"/>
  <c r="F36" i="4" s="1"/>
  <c r="Y24" i="3"/>
  <c r="Y30" i="3"/>
  <c r="Y25" i="3"/>
  <c r="Y21" i="3"/>
  <c r="Y26" i="3"/>
  <c r="Y22" i="3"/>
  <c r="Y28" i="3"/>
  <c r="R8" i="4"/>
  <c r="Y11" i="3" s="1"/>
  <c r="AS71" i="12"/>
  <c r="AU8" i="12"/>
  <c r="AM13" i="12"/>
  <c r="AM99" i="12" s="1"/>
  <c r="AM185" i="12" s="1"/>
  <c r="AG13" i="12"/>
  <c r="AG99" i="12" s="1"/>
  <c r="AG185" i="12" s="1"/>
  <c r="Q13" i="12"/>
  <c r="Q99" i="12" s="1"/>
  <c r="Q185" i="12" s="1"/>
  <c r="U13" i="12"/>
  <c r="U99" i="12" s="1"/>
  <c r="U185" i="12" s="1"/>
  <c r="AK13" i="12"/>
  <c r="AK99" i="12" s="1"/>
  <c r="AK185" i="12" s="1"/>
  <c r="AP84" i="12"/>
  <c r="AP170" i="12" s="1"/>
  <c r="AP256" i="12" s="1"/>
  <c r="M13" i="12"/>
  <c r="M99" i="12" s="1"/>
  <c r="M185" i="12" s="1"/>
  <c r="Y13" i="12"/>
  <c r="Y99" i="12" s="1"/>
  <c r="Y185" i="12" s="1"/>
  <c r="R16" i="4"/>
  <c r="R14" i="4"/>
  <c r="Y17" i="3" s="1"/>
  <c r="U29" i="4"/>
  <c r="R29" i="4" s="1"/>
  <c r="T30" i="4"/>
  <c r="R30" i="4" s="1"/>
  <c r="R13" i="4"/>
  <c r="Y16" i="3" s="1"/>
  <c r="F6" i="4"/>
  <c r="R17" i="4"/>
  <c r="R7" i="4"/>
  <c r="Y10" i="3" s="1"/>
  <c r="R24" i="4"/>
  <c r="R6" i="4"/>
  <c r="Y9" i="3" s="1"/>
  <c r="R4" i="4"/>
  <c r="Y7" i="3" s="1"/>
  <c r="R5" i="4"/>
  <c r="Y8" i="3" s="1"/>
  <c r="R9" i="4"/>
  <c r="Y12" i="3" s="1"/>
  <c r="R28" i="4"/>
  <c r="R20" i="4"/>
  <c r="R10" i="4"/>
  <c r="Y13" i="3" s="1"/>
  <c r="R15" i="4"/>
  <c r="R3" i="4"/>
  <c r="Y6" i="3" s="1"/>
  <c r="R26" i="4"/>
  <c r="D3" i="5"/>
  <c r="D39" i="6" s="1"/>
  <c r="D87" i="6" s="1"/>
  <c r="B20" i="9"/>
  <c r="P21" i="1"/>
  <c r="AH6" i="3" s="1"/>
  <c r="R33" i="4" l="1"/>
  <c r="Y36" i="3" s="1"/>
  <c r="R32" i="4"/>
  <c r="Y35" i="3" s="1"/>
  <c r="F37" i="4"/>
  <c r="F38" i="4" s="1"/>
  <c r="Y27" i="3"/>
  <c r="Y29" i="3"/>
  <c r="Y23" i="3"/>
  <c r="Y20" i="3"/>
  <c r="Y19" i="3"/>
  <c r="Y31" i="3"/>
  <c r="Y18" i="3"/>
  <c r="C3" i="5"/>
  <c r="U17" i="6" s="1"/>
  <c r="Z17" i="6" s="1"/>
  <c r="Z65" i="6" s="1"/>
  <c r="Y33" i="3"/>
  <c r="Y32" i="3"/>
  <c r="AV71" i="12"/>
  <c r="AV157" i="12" s="1"/>
  <c r="AV243" i="12" s="1"/>
  <c r="AS157" i="12"/>
  <c r="AS243" i="12" s="1"/>
  <c r="F7" i="4"/>
  <c r="F8" i="4" s="1"/>
  <c r="I6" i="9"/>
  <c r="C14" i="5"/>
  <c r="B137" i="6" s="1"/>
  <c r="B185" i="6" s="1"/>
  <c r="C4" i="5"/>
  <c r="AH22" i="6" s="1"/>
  <c r="AH70" i="6" s="1"/>
  <c r="C5" i="5"/>
  <c r="H25" i="6" s="1"/>
  <c r="H73" i="6" s="1"/>
  <c r="C7" i="5"/>
  <c r="U33" i="6" s="1"/>
  <c r="C12" i="5"/>
  <c r="B129" i="6" s="1"/>
  <c r="B177" i="6" s="1"/>
  <c r="C16" i="5"/>
  <c r="U147" i="6" s="1"/>
  <c r="C10" i="5"/>
  <c r="U121" i="6" s="1"/>
  <c r="I8" i="9"/>
  <c r="B21" i="9"/>
  <c r="C6" i="5"/>
  <c r="C8" i="5"/>
  <c r="C13" i="5"/>
  <c r="C11" i="5"/>
  <c r="C15" i="5"/>
  <c r="C9" i="5"/>
  <c r="F39" i="4" l="1"/>
  <c r="F40" i="4"/>
  <c r="H33" i="6"/>
  <c r="H81" i="6" s="1"/>
  <c r="H137" i="6"/>
  <c r="H185" i="6" s="1"/>
  <c r="B17" i="6"/>
  <c r="B65" i="6" s="1"/>
  <c r="U137" i="6"/>
  <c r="U185" i="6" s="1"/>
  <c r="AB35" i="6"/>
  <c r="AB83" i="6" s="1"/>
  <c r="AH34" i="6"/>
  <c r="AH82" i="6" s="1"/>
  <c r="T4" i="6"/>
  <c r="AB139" i="6"/>
  <c r="AB187" i="6" s="1"/>
  <c r="U139" i="6"/>
  <c r="U187" i="6" s="1"/>
  <c r="AB137" i="6"/>
  <c r="AB185" i="6" s="1"/>
  <c r="AH138" i="6"/>
  <c r="AH186" i="6" s="1"/>
  <c r="H17" i="6"/>
  <c r="H65" i="6" s="1"/>
  <c r="U19" i="6"/>
  <c r="U67" i="6" s="1"/>
  <c r="X17" i="6"/>
  <c r="X65" i="6" s="1"/>
  <c r="U65" i="6"/>
  <c r="AB33" i="6"/>
  <c r="AB81" i="6" s="1"/>
  <c r="U35" i="6"/>
  <c r="X35" i="6" s="1"/>
  <c r="X83" i="6" s="1"/>
  <c r="B33" i="6"/>
  <c r="B81" i="6" s="1"/>
  <c r="AH18" i="6"/>
  <c r="AH66" i="6" s="1"/>
  <c r="AB17" i="6"/>
  <c r="AB65" i="6" s="1"/>
  <c r="AB19" i="6"/>
  <c r="AB67" i="6" s="1"/>
  <c r="U123" i="6"/>
  <c r="X123" i="6" s="1"/>
  <c r="X171" i="6" s="1"/>
  <c r="I7" i="9"/>
  <c r="F9" i="4"/>
  <c r="F10" i="4" s="1"/>
  <c r="H121" i="6"/>
  <c r="H169" i="6" s="1"/>
  <c r="AH130" i="6"/>
  <c r="AH178" i="6" s="1"/>
  <c r="AB25" i="6"/>
  <c r="AB73" i="6" s="1"/>
  <c r="B21" i="6"/>
  <c r="B69" i="6" s="1"/>
  <c r="B25" i="6"/>
  <c r="B73" i="6" s="1"/>
  <c r="AB23" i="6"/>
  <c r="AB71" i="6" s="1"/>
  <c r="AH26" i="6"/>
  <c r="AH74" i="6" s="1"/>
  <c r="U27" i="6"/>
  <c r="X27" i="6" s="1"/>
  <c r="X75" i="6" s="1"/>
  <c r="AB121" i="6"/>
  <c r="AB169" i="6" s="1"/>
  <c r="AB27" i="6"/>
  <c r="AB75" i="6" s="1"/>
  <c r="U21" i="6"/>
  <c r="X21" i="6" s="1"/>
  <c r="X69" i="6" s="1"/>
  <c r="B121" i="6"/>
  <c r="B169" i="6" s="1"/>
  <c r="Z19" i="6"/>
  <c r="Z67" i="6" s="1"/>
  <c r="AH122" i="6"/>
  <c r="AH170" i="6" s="1"/>
  <c r="U25" i="6"/>
  <c r="X25" i="6" s="1"/>
  <c r="X73" i="6" s="1"/>
  <c r="AB21" i="6"/>
  <c r="AB69" i="6" s="1"/>
  <c r="U129" i="6"/>
  <c r="X129" i="6" s="1"/>
  <c r="X177" i="6" s="1"/>
  <c r="AB123" i="6"/>
  <c r="AB171" i="6" s="1"/>
  <c r="AB145" i="6"/>
  <c r="AB193" i="6" s="1"/>
  <c r="H21" i="6"/>
  <c r="H69" i="6" s="1"/>
  <c r="U131" i="6"/>
  <c r="U179" i="6" s="1"/>
  <c r="B145" i="6"/>
  <c r="B193" i="6" s="1"/>
  <c r="U145" i="6"/>
  <c r="Z145" i="6" s="1"/>
  <c r="Z193" i="6" s="1"/>
  <c r="H145" i="6"/>
  <c r="H193" i="6" s="1"/>
  <c r="AB131" i="6"/>
  <c r="AB179" i="6" s="1"/>
  <c r="AB129" i="6"/>
  <c r="AB177" i="6" s="1"/>
  <c r="AB147" i="6"/>
  <c r="AB195" i="6" s="1"/>
  <c r="AH146" i="6"/>
  <c r="AH194" i="6" s="1"/>
  <c r="U23" i="6"/>
  <c r="U71" i="6" s="1"/>
  <c r="H129" i="6"/>
  <c r="H177" i="6" s="1"/>
  <c r="I9" i="9"/>
  <c r="F11" i="4"/>
  <c r="F12" i="4" s="1"/>
  <c r="U169" i="6"/>
  <c r="Z121" i="6"/>
  <c r="Z169" i="6" s="1"/>
  <c r="X121" i="6"/>
  <c r="X169" i="6" s="1"/>
  <c r="Z33" i="6"/>
  <c r="Z81" i="6" s="1"/>
  <c r="X33" i="6"/>
  <c r="X81" i="6" s="1"/>
  <c r="U81" i="6"/>
  <c r="U143" i="6"/>
  <c r="B141" i="6"/>
  <c r="B189" i="6" s="1"/>
  <c r="H141" i="6"/>
  <c r="H189" i="6" s="1"/>
  <c r="AH142" i="6"/>
  <c r="AH190" i="6" s="1"/>
  <c r="U141" i="6"/>
  <c r="AB143" i="6"/>
  <c r="AB191" i="6" s="1"/>
  <c r="AB141" i="6"/>
  <c r="AB189" i="6" s="1"/>
  <c r="B29" i="6"/>
  <c r="B77" i="6" s="1"/>
  <c r="U29" i="6"/>
  <c r="U31" i="6"/>
  <c r="H29" i="6"/>
  <c r="H77" i="6" s="1"/>
  <c r="AH30" i="6"/>
  <c r="AH78" i="6" s="1"/>
  <c r="AB31" i="6"/>
  <c r="AB79" i="6" s="1"/>
  <c r="AB29" i="6"/>
  <c r="AB77" i="6" s="1"/>
  <c r="Z35" i="6"/>
  <c r="Z83" i="6" s="1"/>
  <c r="U125" i="6"/>
  <c r="AB127" i="6"/>
  <c r="AB175" i="6" s="1"/>
  <c r="AB125" i="6"/>
  <c r="AB173" i="6" s="1"/>
  <c r="H125" i="6"/>
  <c r="H173" i="6" s="1"/>
  <c r="AH126" i="6"/>
  <c r="AH174" i="6" s="1"/>
  <c r="B125" i="6"/>
  <c r="B173" i="6" s="1"/>
  <c r="U127" i="6"/>
  <c r="B22" i="9"/>
  <c r="L6" i="4"/>
  <c r="N6" i="4" s="1"/>
  <c r="L4" i="4"/>
  <c r="N4" i="4" s="1"/>
  <c r="L3" i="4"/>
  <c r="N3" i="4" s="1"/>
  <c r="U135" i="6"/>
  <c r="AB135" i="6"/>
  <c r="AB183" i="6" s="1"/>
  <c r="H133" i="6"/>
  <c r="H181" i="6" s="1"/>
  <c r="AH134" i="6"/>
  <c r="AH182" i="6" s="1"/>
  <c r="B133" i="6"/>
  <c r="B181" i="6" s="1"/>
  <c r="U133" i="6"/>
  <c r="AB133" i="6"/>
  <c r="AB181" i="6" s="1"/>
  <c r="Z147" i="6"/>
  <c r="Z195" i="6" s="1"/>
  <c r="U195" i="6"/>
  <c r="X147" i="6"/>
  <c r="X195" i="6" s="1"/>
  <c r="U117" i="6"/>
  <c r="AB117" i="6"/>
  <c r="AB165" i="6" s="1"/>
  <c r="U119" i="6"/>
  <c r="AH118" i="6"/>
  <c r="AH166" i="6" s="1"/>
  <c r="AB119" i="6"/>
  <c r="AB167" i="6" s="1"/>
  <c r="H117" i="6"/>
  <c r="H165" i="6" s="1"/>
  <c r="B117" i="6"/>
  <c r="B165" i="6" s="1"/>
  <c r="M109" i="6"/>
  <c r="M157" i="6" s="1"/>
  <c r="T109" i="6"/>
  <c r="T157" i="6" s="1"/>
  <c r="B113" i="6"/>
  <c r="B161" i="6" s="1"/>
  <c r="H109" i="6"/>
  <c r="H157" i="6" s="1"/>
  <c r="I109" i="6"/>
  <c r="I157" i="6" s="1"/>
  <c r="U115" i="6"/>
  <c r="AF12" i="6"/>
  <c r="AF60" i="6" s="1"/>
  <c r="H113" i="6"/>
  <c r="H161" i="6" s="1"/>
  <c r="U109" i="6"/>
  <c r="U157" i="6" s="1"/>
  <c r="O109" i="6"/>
  <c r="O157" i="6" s="1"/>
  <c r="P109" i="6"/>
  <c r="P157" i="6" s="1"/>
  <c r="N109" i="6"/>
  <c r="N157" i="6" s="1"/>
  <c r="K109" i="6"/>
  <c r="K157" i="6" s="1"/>
  <c r="AB113" i="6"/>
  <c r="AB161" i="6" s="1"/>
  <c r="J109" i="6"/>
  <c r="J157" i="6" s="1"/>
  <c r="F109" i="6"/>
  <c r="F157" i="6" s="1"/>
  <c r="L109" i="6"/>
  <c r="L157" i="6" s="1"/>
  <c r="AB115" i="6"/>
  <c r="AB163" i="6" s="1"/>
  <c r="U113" i="6"/>
  <c r="R109" i="6"/>
  <c r="R157" i="6" s="1"/>
  <c r="Q109" i="6"/>
  <c r="Q157" i="6" s="1"/>
  <c r="AF108" i="6"/>
  <c r="AF156" i="6" s="1"/>
  <c r="S109" i="6"/>
  <c r="S157" i="6" s="1"/>
  <c r="G109" i="6"/>
  <c r="G157" i="6" s="1"/>
  <c r="AJ108" i="6"/>
  <c r="AJ156" i="6" s="1"/>
  <c r="AH114" i="6"/>
  <c r="AH162" i="6" s="1"/>
  <c r="AC4" i="6"/>
  <c r="F41" i="4" l="1"/>
  <c r="F42" i="4"/>
  <c r="F43" i="4" s="1"/>
  <c r="F44" i="4" s="1"/>
  <c r="F45" i="4" s="1"/>
  <c r="F46" i="4" s="1"/>
  <c r="Z139" i="6"/>
  <c r="Z187" i="6" s="1"/>
  <c r="X139" i="6"/>
  <c r="X187" i="6" s="1"/>
  <c r="Z137" i="6"/>
  <c r="Z185" i="6" s="1"/>
  <c r="U83" i="6"/>
  <c r="I10" i="9"/>
  <c r="X137" i="6"/>
  <c r="X185" i="6" s="1"/>
  <c r="X19" i="6"/>
  <c r="X67" i="6" s="1"/>
  <c r="Z123" i="6"/>
  <c r="Z171" i="6" s="1"/>
  <c r="U171" i="6"/>
  <c r="Z131" i="6"/>
  <c r="Z179" i="6" s="1"/>
  <c r="U69" i="6"/>
  <c r="Z129" i="6"/>
  <c r="Z177" i="6" s="1"/>
  <c r="U177" i="6"/>
  <c r="X131" i="6"/>
  <c r="X179" i="6" s="1"/>
  <c r="Z25" i="6"/>
  <c r="Z73" i="6" s="1"/>
  <c r="U75" i="6"/>
  <c r="Z27" i="6"/>
  <c r="Z75" i="6" s="1"/>
  <c r="Z21" i="6"/>
  <c r="Z69" i="6" s="1"/>
  <c r="U73" i="6"/>
  <c r="U193" i="6"/>
  <c r="X145" i="6"/>
  <c r="X193" i="6" s="1"/>
  <c r="X23" i="6"/>
  <c r="X71" i="6" s="1"/>
  <c r="F13" i="4"/>
  <c r="I13" i="9" s="1"/>
  <c r="Z23" i="6"/>
  <c r="Z71" i="6" s="1"/>
  <c r="I11" i="9"/>
  <c r="I12" i="9"/>
  <c r="U163" i="6"/>
  <c r="X115" i="6"/>
  <c r="X163" i="6" s="1"/>
  <c r="Z115" i="6"/>
  <c r="Z163" i="6" s="1"/>
  <c r="O6" i="4"/>
  <c r="B23" i="9"/>
  <c r="L19" i="4"/>
  <c r="N19" i="4" s="1"/>
  <c r="O19" i="4" s="1"/>
  <c r="L24" i="4"/>
  <c r="N24" i="4" s="1"/>
  <c r="O24" i="4" s="1"/>
  <c r="L14" i="4"/>
  <c r="N14" i="4" s="1"/>
  <c r="O14" i="4" s="1"/>
  <c r="Z119" i="6"/>
  <c r="Z167" i="6" s="1"/>
  <c r="U167" i="6"/>
  <c r="X119" i="6"/>
  <c r="X167" i="6" s="1"/>
  <c r="X133" i="6"/>
  <c r="X181" i="6" s="1"/>
  <c r="Z133" i="6"/>
  <c r="Z181" i="6" s="1"/>
  <c r="U181" i="6"/>
  <c r="L25" i="4"/>
  <c r="N25" i="4" s="1"/>
  <c r="O25" i="4" s="1"/>
  <c r="L29" i="4"/>
  <c r="N29" i="4" s="1"/>
  <c r="O29" i="4" s="1"/>
  <c r="L18" i="4"/>
  <c r="N18" i="4" s="1"/>
  <c r="O18" i="4" s="1"/>
  <c r="X127" i="6"/>
  <c r="X175" i="6" s="1"/>
  <c r="U175" i="6"/>
  <c r="Z127" i="6"/>
  <c r="Z175" i="6" s="1"/>
  <c r="U161" i="6"/>
  <c r="Z113" i="6"/>
  <c r="Z161" i="6" s="1"/>
  <c r="X113" i="6"/>
  <c r="X161" i="6" s="1"/>
  <c r="X135" i="6"/>
  <c r="X183" i="6" s="1"/>
  <c r="U183" i="6"/>
  <c r="Z135" i="6"/>
  <c r="Z183" i="6" s="1"/>
  <c r="L20" i="4"/>
  <c r="N20" i="4" s="1"/>
  <c r="O20" i="4" s="1"/>
  <c r="L7" i="4"/>
  <c r="N7" i="4" s="1"/>
  <c r="J7" i="9" s="1"/>
  <c r="K7" i="9" s="1"/>
  <c r="L7" i="9" s="1"/>
  <c r="O3" i="4"/>
  <c r="J5" i="9"/>
  <c r="K5" i="9" s="1"/>
  <c r="L5" i="9" s="1"/>
  <c r="L15" i="4"/>
  <c r="N15" i="4" s="1"/>
  <c r="O15" i="4" s="1"/>
  <c r="L5" i="4"/>
  <c r="N5" i="4" s="1"/>
  <c r="O5" i="4" s="1"/>
  <c r="L26" i="4"/>
  <c r="N26" i="4" s="1"/>
  <c r="O26" i="4" s="1"/>
  <c r="L12" i="4"/>
  <c r="N12" i="4" s="1"/>
  <c r="L17" i="4"/>
  <c r="N17" i="4" s="1"/>
  <c r="O17" i="4" s="1"/>
  <c r="Z31" i="6"/>
  <c r="Z79" i="6" s="1"/>
  <c r="X31" i="6"/>
  <c r="X79" i="6" s="1"/>
  <c r="U79" i="6"/>
  <c r="Z117" i="6"/>
  <c r="Z165" i="6" s="1"/>
  <c r="X117" i="6"/>
  <c r="X165" i="6" s="1"/>
  <c r="U165" i="6"/>
  <c r="X125" i="6"/>
  <c r="X173" i="6" s="1"/>
  <c r="U173" i="6"/>
  <c r="Z125" i="6"/>
  <c r="Z173" i="6" s="1"/>
  <c r="Z29" i="6"/>
  <c r="Z77" i="6" s="1"/>
  <c r="U77" i="6"/>
  <c r="X29" i="6"/>
  <c r="X77" i="6" s="1"/>
  <c r="U189" i="6"/>
  <c r="X141" i="6"/>
  <c r="X189" i="6" s="1"/>
  <c r="Z141" i="6"/>
  <c r="Z189" i="6" s="1"/>
  <c r="X143" i="6"/>
  <c r="X191" i="6" s="1"/>
  <c r="U191" i="6"/>
  <c r="Z143" i="6"/>
  <c r="Z191" i="6" s="1"/>
  <c r="O4" i="4"/>
  <c r="J6" i="9"/>
  <c r="K6" i="9" s="1"/>
  <c r="L6" i="9" s="1"/>
  <c r="F47" i="4" l="1"/>
  <c r="F48" i="4" s="1"/>
  <c r="F49" i="4" s="1"/>
  <c r="F50" i="4" s="1"/>
  <c r="F51" i="4" s="1"/>
  <c r="F52" i="4" s="1"/>
  <c r="F14" i="4"/>
  <c r="I14" i="9" s="1"/>
  <c r="L28" i="4"/>
  <c r="N28" i="4" s="1"/>
  <c r="O28" i="4" s="1"/>
  <c r="L10" i="4"/>
  <c r="N10" i="4" s="1"/>
  <c r="O7" i="4"/>
  <c r="L11" i="4"/>
  <c r="N11" i="4" s="1"/>
  <c r="L13" i="4"/>
  <c r="N13" i="4" s="1"/>
  <c r="J13" i="9" s="1"/>
  <c r="K13" i="9" s="1"/>
  <c r="L13" i="9" s="1"/>
  <c r="O12" i="4"/>
  <c r="L30" i="4"/>
  <c r="N30" i="4" s="1"/>
  <c r="O30" i="4" s="1"/>
  <c r="B24" i="9"/>
  <c r="L8" i="4"/>
  <c r="N8" i="4" s="1"/>
  <c r="J8" i="9" s="1"/>
  <c r="K8" i="9" s="1"/>
  <c r="L8" i="9" s="1"/>
  <c r="L27" i="4"/>
  <c r="N27" i="4" s="1"/>
  <c r="O27" i="4" s="1"/>
  <c r="L16" i="4"/>
  <c r="N16" i="4" s="1"/>
  <c r="O16" i="4" s="1"/>
  <c r="L23" i="4"/>
  <c r="N23" i="4" s="1"/>
  <c r="O23" i="4" s="1"/>
  <c r="L21" i="4"/>
  <c r="N21" i="4" s="1"/>
  <c r="O21" i="4" s="1"/>
  <c r="L9" i="4"/>
  <c r="N9" i="4" s="1"/>
  <c r="L22" i="4"/>
  <c r="N22" i="4" s="1"/>
  <c r="O22" i="4" s="1"/>
  <c r="F15" i="4" l="1"/>
  <c r="O9" i="4"/>
  <c r="J10" i="9"/>
  <c r="K10" i="9" s="1"/>
  <c r="L10" i="9" s="1"/>
  <c r="O11" i="4"/>
  <c r="J12" i="9"/>
  <c r="K12" i="9" s="1"/>
  <c r="L12" i="9" s="1"/>
  <c r="O8" i="4"/>
  <c r="J9" i="9"/>
  <c r="K9" i="9" s="1"/>
  <c r="L9" i="9" s="1"/>
  <c r="O10" i="4"/>
  <c r="J11" i="9"/>
  <c r="K11" i="9" s="1"/>
  <c r="L11" i="9" s="1"/>
  <c r="O13" i="4"/>
  <c r="J14" i="9"/>
  <c r="K14" i="9" s="1"/>
  <c r="L14" i="9" s="1"/>
  <c r="I15" i="9" l="1"/>
  <c r="J15" i="9" s="1"/>
  <c r="K15" i="9" s="1"/>
  <c r="L15" i="9" s="1"/>
  <c r="F16" i="4"/>
  <c r="I16" i="9" s="1"/>
  <c r="J16" i="9" s="1"/>
  <c r="K16" i="9" s="1"/>
  <c r="L16" i="9" s="1"/>
  <c r="F17" i="4" l="1"/>
  <c r="I17" i="9" s="1"/>
  <c r="J17" i="9" s="1"/>
  <c r="K17" i="9" s="1"/>
  <c r="L17" i="9" s="1"/>
  <c r="F18" i="4" l="1"/>
  <c r="I18" i="9" s="1"/>
  <c r="J18" i="9" s="1"/>
  <c r="K18" i="9" s="1"/>
  <c r="L18" i="9" s="1"/>
  <c r="F20" i="4" l="1"/>
  <c r="F21" i="4" s="1"/>
  <c r="I19" i="9"/>
  <c r="J19" i="9" s="1"/>
  <c r="K19" i="9" s="1"/>
  <c r="L19" i="9" s="1"/>
  <c r="I20" i="9" l="1"/>
  <c r="J20" i="9" s="1"/>
  <c r="K20" i="9" s="1"/>
  <c r="L20" i="9" s="1"/>
  <c r="F22" i="4"/>
  <c r="I21" i="9" l="1"/>
  <c r="J21" i="9" s="1"/>
  <c r="K21" i="9" s="1"/>
  <c r="L21" i="9" s="1"/>
  <c r="F23" i="4"/>
  <c r="I22" i="9" s="1"/>
  <c r="J22" i="9" s="1"/>
  <c r="K22" i="9" s="1"/>
  <c r="L22" i="9" s="1"/>
  <c r="F24" i="4" l="1"/>
  <c r="F25" i="4" l="1"/>
  <c r="I23" i="9"/>
  <c r="J23" i="9" s="1"/>
  <c r="K23" i="9" s="1"/>
  <c r="L23" i="9" s="1"/>
  <c r="I24" i="9" l="1"/>
  <c r="J24" i="9" s="1"/>
  <c r="K24" i="9" s="1"/>
  <c r="L24" i="9" s="1"/>
  <c r="F26" i="4"/>
  <c r="F27" i="4" l="1"/>
  <c r="I25" i="9"/>
  <c r="J25" i="9" s="1"/>
  <c r="K25" i="9" s="1"/>
  <c r="L25" i="9" s="1"/>
  <c r="F28" i="4" l="1"/>
  <c r="I27" i="9" s="1"/>
  <c r="J27" i="9" s="1"/>
  <c r="K27" i="9" s="1"/>
  <c r="L27" i="9" s="1"/>
  <c r="I26" i="9"/>
  <c r="J26" i="9" s="1"/>
  <c r="K26" i="9" s="1"/>
  <c r="L26" i="9" s="1"/>
  <c r="I30" i="9" l="1"/>
  <c r="J30" i="9" s="1"/>
  <c r="K30" i="9" s="1"/>
  <c r="L30" i="9" s="1"/>
  <c r="I29" i="9"/>
  <c r="J29" i="9" s="1"/>
  <c r="K29" i="9" s="1"/>
  <c r="L29" i="9" s="1"/>
  <c r="I28" i="9"/>
  <c r="J28" i="9" s="1"/>
  <c r="K28" i="9" s="1"/>
  <c r="L28" i="9" s="1"/>
  <c r="I42" i="9" l="1"/>
  <c r="J42" i="9" s="1"/>
  <c r="K42" i="9" s="1"/>
  <c r="L42" i="9" s="1"/>
  <c r="I31" i="9"/>
  <c r="J31" i="9" s="1"/>
  <c r="K31" i="9" s="1"/>
  <c r="L31" i="9" s="1"/>
  <c r="I34" i="9"/>
  <c r="J34" i="9" s="1"/>
  <c r="K34" i="9" s="1"/>
  <c r="L34" i="9" s="1"/>
  <c r="I43" i="9"/>
  <c r="J43" i="9" s="1"/>
  <c r="K43" i="9" s="1"/>
  <c r="L43" i="9" s="1"/>
  <c r="I32" i="9"/>
  <c r="J32" i="9" s="1"/>
  <c r="K32" i="9" s="1"/>
  <c r="L32" i="9" s="1"/>
  <c r="I49" i="9"/>
  <c r="J49" i="9" s="1"/>
  <c r="K49" i="9" s="1"/>
  <c r="L49" i="9" s="1"/>
  <c r="I53" i="9"/>
  <c r="J53" i="9" s="1"/>
  <c r="K53" i="9" s="1"/>
  <c r="L53" i="9" s="1"/>
  <c r="I40" i="9"/>
  <c r="J40" i="9" s="1"/>
  <c r="K40" i="9" s="1"/>
  <c r="L40" i="9" s="1"/>
  <c r="I54" i="9"/>
  <c r="J54" i="9" s="1"/>
  <c r="K54" i="9" s="1"/>
  <c r="L54" i="9" s="1"/>
  <c r="I52" i="9"/>
  <c r="J52" i="9" s="1"/>
  <c r="K52" i="9" s="1"/>
  <c r="L52" i="9" s="1"/>
  <c r="I33" i="9"/>
  <c r="J33" i="9" s="1"/>
  <c r="K33" i="9" s="1"/>
  <c r="L33" i="9" s="1"/>
  <c r="I50" i="9"/>
  <c r="J50" i="9" s="1"/>
  <c r="K50" i="9" s="1"/>
  <c r="L50" i="9" s="1"/>
  <c r="I37" i="9"/>
  <c r="J37" i="9" s="1"/>
  <c r="K37" i="9" s="1"/>
  <c r="L37" i="9" s="1"/>
  <c r="I47" i="9"/>
  <c r="J47" i="9" s="1"/>
  <c r="K47" i="9" s="1"/>
  <c r="L47" i="9" s="1"/>
  <c r="I51" i="9"/>
  <c r="J51" i="9" s="1"/>
  <c r="K51" i="9" s="1"/>
  <c r="L51" i="9" s="1"/>
  <c r="I36" i="9"/>
  <c r="J36" i="9" s="1"/>
  <c r="K36" i="9" s="1"/>
  <c r="L36" i="9" s="1"/>
  <c r="I41" i="9"/>
  <c r="J41" i="9" s="1"/>
  <c r="K41" i="9" s="1"/>
  <c r="L41" i="9" s="1"/>
  <c r="I39" i="9"/>
  <c r="J39" i="9" s="1"/>
  <c r="K39" i="9" s="1"/>
  <c r="L39" i="9" s="1"/>
  <c r="I45" i="9"/>
  <c r="J45" i="9" s="1"/>
  <c r="K45" i="9" s="1"/>
  <c r="L45" i="9" s="1"/>
  <c r="I38" i="9"/>
  <c r="J38" i="9" s="1"/>
  <c r="K38" i="9" s="1"/>
  <c r="L38" i="9" s="1"/>
  <c r="I48" i="9"/>
  <c r="J48" i="9" s="1"/>
  <c r="K48" i="9" s="1"/>
  <c r="L48" i="9" s="1"/>
  <c r="I44" i="9"/>
  <c r="J44" i="9" s="1"/>
  <c r="K44" i="9" s="1"/>
  <c r="L44" i="9" s="1"/>
  <c r="I35" i="9"/>
  <c r="J35" i="9" s="1"/>
  <c r="K35" i="9" s="1"/>
  <c r="L35" i="9" s="1"/>
  <c r="I46" i="9"/>
  <c r="J46" i="9" s="1"/>
  <c r="K46" i="9" s="1"/>
  <c r="L46" i="9" s="1"/>
  <c r="O46" i="9" l="1"/>
  <c r="O52" i="9"/>
  <c r="O50" i="9"/>
  <c r="O49" i="9"/>
  <c r="O48" i="9"/>
  <c r="O54" i="9"/>
  <c r="O47" i="9"/>
  <c r="O51" i="9"/>
  <c r="O45" i="9"/>
  <c r="O53" i="9"/>
  <c r="O36" i="9"/>
  <c r="P36" i="9" s="1"/>
  <c r="O38" i="9"/>
  <c r="O8" i="9"/>
  <c r="O44" i="9"/>
  <c r="O42" i="9"/>
  <c r="O24" i="9"/>
  <c r="O27" i="9"/>
  <c r="O34" i="9"/>
  <c r="O23" i="9"/>
  <c r="O10" i="9"/>
  <c r="O21" i="9"/>
  <c r="O35" i="9"/>
  <c r="O11" i="9"/>
  <c r="O20" i="9"/>
  <c r="O32" i="9"/>
  <c r="O31" i="9"/>
  <c r="O5" i="9"/>
  <c r="O25" i="9"/>
  <c r="O41" i="9"/>
  <c r="O37" i="9"/>
  <c r="O43" i="9"/>
  <c r="O12" i="9"/>
  <c r="O39" i="9"/>
  <c r="O22" i="9"/>
  <c r="O26" i="9"/>
  <c r="O9" i="9"/>
  <c r="O14" i="9"/>
  <c r="O19" i="9"/>
  <c r="O33" i="9"/>
  <c r="O17" i="9"/>
  <c r="O16" i="9"/>
  <c r="O30" i="9"/>
  <c r="O7" i="9"/>
  <c r="O29" i="9"/>
  <c r="O6" i="9"/>
  <c r="O18" i="9"/>
  <c r="O28" i="9"/>
  <c r="O13" i="9"/>
  <c r="O40" i="9"/>
  <c r="O15" i="9"/>
  <c r="P51" i="9" l="1"/>
  <c r="AF51" i="9"/>
  <c r="P49" i="9"/>
  <c r="AF49" i="9"/>
  <c r="P47" i="9"/>
  <c r="AF47" i="9"/>
  <c r="P50" i="9"/>
  <c r="AF50" i="9"/>
  <c r="P53" i="9"/>
  <c r="AF53" i="9"/>
  <c r="P54" i="9"/>
  <c r="AF54" i="9"/>
  <c r="P52" i="9"/>
  <c r="AF52" i="9"/>
  <c r="P45" i="9"/>
  <c r="AF45" i="9"/>
  <c r="P48" i="9"/>
  <c r="AF48" i="9"/>
  <c r="P46" i="9"/>
  <c r="AF46" i="9"/>
  <c r="AE36" i="9"/>
  <c r="AF36" i="9"/>
  <c r="AF40" i="9"/>
  <c r="P40" i="9"/>
  <c r="P6" i="9"/>
  <c r="AF6" i="9"/>
  <c r="AF16" i="9"/>
  <c r="P16" i="9"/>
  <c r="AF14" i="9"/>
  <c r="P14" i="9"/>
  <c r="AF39" i="9"/>
  <c r="P39" i="9"/>
  <c r="AF41" i="9"/>
  <c r="P41" i="9"/>
  <c r="P32" i="9"/>
  <c r="AF32" i="9"/>
  <c r="AF21" i="9"/>
  <c r="P21" i="9"/>
  <c r="AF27" i="9"/>
  <c r="P27" i="9"/>
  <c r="P8" i="9"/>
  <c r="AF8" i="9"/>
  <c r="AF29" i="9"/>
  <c r="P29" i="9"/>
  <c r="P9" i="9"/>
  <c r="AF9" i="9"/>
  <c r="P12" i="9"/>
  <c r="AF12" i="9"/>
  <c r="AF25" i="9"/>
  <c r="P25" i="9"/>
  <c r="P20" i="9"/>
  <c r="AF20" i="9"/>
  <c r="AF10" i="9"/>
  <c r="P10" i="9"/>
  <c r="P24" i="9"/>
  <c r="AF24" i="9"/>
  <c r="P38" i="9"/>
  <c r="AF38" i="9"/>
  <c r="AF17" i="9"/>
  <c r="P17" i="9"/>
  <c r="AF28" i="9"/>
  <c r="P28" i="9"/>
  <c r="P7" i="9"/>
  <c r="AF7" i="9"/>
  <c r="P33" i="9"/>
  <c r="AF33" i="9"/>
  <c r="AF26" i="9"/>
  <c r="P26" i="9"/>
  <c r="P43" i="9"/>
  <c r="AF43" i="9"/>
  <c r="AF5" i="9"/>
  <c r="P5" i="9"/>
  <c r="W5" i="9" s="1"/>
  <c r="AF11" i="9"/>
  <c r="P11" i="9"/>
  <c r="P23" i="9"/>
  <c r="AF23" i="9"/>
  <c r="P42" i="9"/>
  <c r="AF42" i="9"/>
  <c r="AF13" i="9"/>
  <c r="P13" i="9"/>
  <c r="P15" i="9"/>
  <c r="AF15" i="9"/>
  <c r="P18" i="9"/>
  <c r="AF18" i="9"/>
  <c r="AF30" i="9"/>
  <c r="P30" i="9"/>
  <c r="AF19" i="9"/>
  <c r="P19" i="9"/>
  <c r="AF22" i="9"/>
  <c r="P22" i="9"/>
  <c r="P37" i="9"/>
  <c r="AF37" i="9"/>
  <c r="P31" i="9"/>
  <c r="AF31" i="9"/>
  <c r="AF35" i="9"/>
  <c r="P35" i="9"/>
  <c r="P34" i="9"/>
  <c r="AF34" i="9"/>
  <c r="AF44" i="9"/>
  <c r="P44" i="9"/>
  <c r="AJ5" i="9" l="1"/>
  <c r="AK5" i="9" s="1"/>
  <c r="Q46" i="9"/>
  <c r="AE46" i="9"/>
  <c r="Q45" i="9"/>
  <c r="AE45" i="9"/>
  <c r="Q54" i="9"/>
  <c r="AB54" i="9"/>
  <c r="AE54" i="9"/>
  <c r="Q50" i="9"/>
  <c r="AB50" i="9"/>
  <c r="AE50" i="9"/>
  <c r="Q49" i="9"/>
  <c r="AB49" i="9"/>
  <c r="AE49" i="9"/>
  <c r="Q48" i="9"/>
  <c r="AE48" i="9"/>
  <c r="Q52" i="9"/>
  <c r="AB52" i="9"/>
  <c r="AE52" i="9"/>
  <c r="Q53" i="9"/>
  <c r="AB53" i="9"/>
  <c r="AE53" i="9"/>
  <c r="Q47" i="9"/>
  <c r="AE47" i="9"/>
  <c r="Q51" i="9"/>
  <c r="AE51" i="9"/>
  <c r="AB51" i="9"/>
  <c r="Q36" i="9"/>
  <c r="Q19" i="9"/>
  <c r="AE19" i="9"/>
  <c r="AE37" i="9"/>
  <c r="Q37" i="9"/>
  <c r="AE22" i="9"/>
  <c r="Q22" i="9"/>
  <c r="AE30" i="9"/>
  <c r="Q30" i="9"/>
  <c r="AE11" i="9"/>
  <c r="Q11" i="9"/>
  <c r="Q28" i="9"/>
  <c r="AE28" i="9"/>
  <c r="AE10" i="9"/>
  <c r="Q10" i="9"/>
  <c r="AE25" i="9"/>
  <c r="Q25" i="9"/>
  <c r="Q21" i="9"/>
  <c r="AE21" i="9"/>
  <c r="AE41" i="9"/>
  <c r="Q41" i="9"/>
  <c r="Q14" i="9"/>
  <c r="AE14" i="9"/>
  <c r="AE18" i="9"/>
  <c r="Q18" i="9"/>
  <c r="Q34" i="9"/>
  <c r="AE34" i="9"/>
  <c r="Q31" i="9"/>
  <c r="AE31" i="9"/>
  <c r="Q15" i="9"/>
  <c r="AE15" i="9"/>
  <c r="AE42" i="9"/>
  <c r="Q42" i="9"/>
  <c r="AE43" i="9"/>
  <c r="Q43" i="9"/>
  <c r="Q33" i="9"/>
  <c r="AE33" i="9"/>
  <c r="AE38" i="9"/>
  <c r="Q38" i="9"/>
  <c r="AE9" i="9"/>
  <c r="Q9" i="9"/>
  <c r="Q8" i="9"/>
  <c r="AE8" i="9"/>
  <c r="AB6" i="9"/>
  <c r="AB7" i="9" s="1"/>
  <c r="AB8" i="9" s="1"/>
  <c r="AB9" i="9" s="1"/>
  <c r="AB10" i="9" s="1"/>
  <c r="AB11" i="9" s="1"/>
  <c r="AB12" i="9" s="1"/>
  <c r="AB13" i="9" s="1"/>
  <c r="AB14" i="9" s="1"/>
  <c r="AB15" i="9" s="1"/>
  <c r="AB16" i="9" s="1"/>
  <c r="AB17" i="9" s="1"/>
  <c r="AB18" i="9" s="1"/>
  <c r="AB19" i="9" s="1"/>
  <c r="AB20" i="9" s="1"/>
  <c r="AB21" i="9" s="1"/>
  <c r="AB22" i="9" s="1"/>
  <c r="AB23" i="9" s="1"/>
  <c r="AB24" i="9" s="1"/>
  <c r="AB25" i="9" s="1"/>
  <c r="AB26" i="9" s="1"/>
  <c r="AB27" i="9" s="1"/>
  <c r="AB28" i="9" s="1"/>
  <c r="AB29" i="9" s="1"/>
  <c r="AB30" i="9" s="1"/>
  <c r="AB31" i="9" s="1"/>
  <c r="AB32" i="9" s="1"/>
  <c r="AB33" i="9" s="1"/>
  <c r="AB34" i="9" s="1"/>
  <c r="AB35" i="9" s="1"/>
  <c r="AB36" i="9" s="1"/>
  <c r="AB37" i="9" s="1"/>
  <c r="AB38" i="9" s="1"/>
  <c r="AB39" i="9" s="1"/>
  <c r="AB40" i="9" s="1"/>
  <c r="AB41" i="9" s="1"/>
  <c r="AB42" i="9" s="1"/>
  <c r="AB43" i="9" s="1"/>
  <c r="AB44" i="9" s="1"/>
  <c r="AB45" i="9" s="1"/>
  <c r="AB46" i="9" s="1"/>
  <c r="AB47" i="9" s="1"/>
  <c r="AB48" i="9" s="1"/>
  <c r="AE6" i="9"/>
  <c r="Q6" i="9"/>
  <c r="Q44" i="9"/>
  <c r="AE44" i="9"/>
  <c r="Q35" i="9"/>
  <c r="AE35" i="9"/>
  <c r="Q13" i="9"/>
  <c r="AE13" i="9"/>
  <c r="Q5" i="9"/>
  <c r="T6" i="9" s="1"/>
  <c r="AE5" i="9"/>
  <c r="X5" i="9" s="1"/>
  <c r="Q26" i="9"/>
  <c r="AE26" i="9"/>
  <c r="Q17" i="9"/>
  <c r="AE17" i="9"/>
  <c r="Q29" i="9"/>
  <c r="AE29" i="9"/>
  <c r="Q27" i="9"/>
  <c r="AE27" i="9"/>
  <c r="Q39" i="9"/>
  <c r="AE39" i="9"/>
  <c r="Q16" i="9"/>
  <c r="AE16" i="9"/>
  <c r="AE40" i="9"/>
  <c r="Q40" i="9"/>
  <c r="Q23" i="9"/>
  <c r="AE23" i="9"/>
  <c r="Q7" i="9"/>
  <c r="AE7" i="9"/>
  <c r="AE24" i="9"/>
  <c r="Q24" i="9"/>
  <c r="Q20" i="9"/>
  <c r="AE20" i="9"/>
  <c r="AE12" i="9"/>
  <c r="Q12" i="9"/>
  <c r="AE32" i="9"/>
  <c r="Q32" i="9"/>
  <c r="C5" i="11" l="1"/>
  <c r="N20" i="10"/>
  <c r="U4" i="10"/>
  <c r="E30" i="10"/>
  <c r="E67" i="10" s="1"/>
  <c r="E104" i="10" s="1"/>
  <c r="A20" i="10"/>
  <c r="A57" i="10" s="1"/>
  <c r="A94" i="10" s="1"/>
  <c r="N21" i="10"/>
  <c r="U21" i="10"/>
  <c r="AG21" i="10" s="1"/>
  <c r="I20" i="10"/>
  <c r="I57" i="10" s="1"/>
  <c r="I94" i="10" s="1"/>
  <c r="AK21" i="10"/>
  <c r="AK58" i="10" s="1"/>
  <c r="AK95" i="10" s="1"/>
  <c r="T7" i="9"/>
  <c r="T8" i="9" s="1"/>
  <c r="W8" i="9" s="1"/>
  <c r="X8" i="9" s="1"/>
  <c r="W6" i="9"/>
  <c r="X6" i="9" s="1"/>
  <c r="J5" i="11"/>
  <c r="U5" i="9"/>
  <c r="Y5" i="9" s="1"/>
  <c r="P20" i="10"/>
  <c r="P57" i="10" s="1"/>
  <c r="P94" i="10" s="1"/>
  <c r="N57" i="10"/>
  <c r="N94" i="10" s="1"/>
  <c r="R20" i="10"/>
  <c r="R57" i="10" s="1"/>
  <c r="R94" i="10" s="1"/>
  <c r="N58" i="10"/>
  <c r="N95" i="10" s="1"/>
  <c r="R21" i="10"/>
  <c r="R58" i="10" s="1"/>
  <c r="R95" i="10" s="1"/>
  <c r="P21" i="10"/>
  <c r="P58" i="10" s="1"/>
  <c r="P95" i="10" s="1"/>
  <c r="U58" i="10" l="1"/>
  <c r="U95" i="10" s="1"/>
  <c r="W7" i="9"/>
  <c r="X7" i="9" s="1"/>
  <c r="U6" i="9"/>
  <c r="V6" i="9" s="1"/>
  <c r="Y6" i="9" s="1"/>
  <c r="J6" i="11"/>
  <c r="AC5" i="9"/>
  <c r="AG58" i="10"/>
  <c r="AG95" i="10" s="1"/>
  <c r="AM21" i="10"/>
  <c r="AM58" i="10" s="1"/>
  <c r="AM95" i="10" s="1"/>
  <c r="I6" i="11" l="1"/>
  <c r="AC6" i="9"/>
  <c r="AD6" i="9" s="1"/>
  <c r="T9" i="9"/>
  <c r="U7" i="9"/>
  <c r="V7" i="9" s="1"/>
  <c r="I7" i="11" s="1"/>
  <c r="J7" i="11"/>
  <c r="Y7" i="9" l="1"/>
  <c r="T10" i="9"/>
  <c r="T11" i="9" s="1"/>
  <c r="W9" i="9"/>
  <c r="X9" i="9" s="1"/>
  <c r="AJ10" i="9"/>
  <c r="S125" i="10" s="1"/>
  <c r="S160" i="10" s="1"/>
  <c r="S195" i="10" s="1"/>
  <c r="J8" i="11"/>
  <c r="U8" i="9"/>
  <c r="V8" i="9" s="1"/>
  <c r="I8" i="11" s="1"/>
  <c r="N230" i="10" l="1"/>
  <c r="N265" i="10" s="1"/>
  <c r="N300" i="10" s="1"/>
  <c r="P125" i="10"/>
  <c r="P160" i="10" s="1"/>
  <c r="P195" i="10" s="1"/>
  <c r="J125" i="10"/>
  <c r="J160" i="10" s="1"/>
  <c r="J195" i="10" s="1"/>
  <c r="M125" i="10"/>
  <c r="M160" i="10" s="1"/>
  <c r="M195" i="10" s="1"/>
  <c r="I125" i="10"/>
  <c r="I160" i="10" s="1"/>
  <c r="I195" i="10" s="1"/>
  <c r="Q125" i="10"/>
  <c r="Q160" i="10" s="1"/>
  <c r="Q195" i="10" s="1"/>
  <c r="K230" i="10"/>
  <c r="K265" i="10" s="1"/>
  <c r="K300" i="10" s="1"/>
  <c r="R125" i="10"/>
  <c r="R160" i="10" s="1"/>
  <c r="R195" i="10" s="1"/>
  <c r="U125" i="10"/>
  <c r="U160" i="10" s="1"/>
  <c r="U195" i="10" s="1"/>
  <c r="U230" i="10"/>
  <c r="U265" i="10" s="1"/>
  <c r="U300" i="10" s="1"/>
  <c r="L125" i="10"/>
  <c r="L160" i="10" s="1"/>
  <c r="L195" i="10" s="1"/>
  <c r="L230" i="10"/>
  <c r="L265" i="10" s="1"/>
  <c r="L300" i="10" s="1"/>
  <c r="S230" i="10"/>
  <c r="S265" i="10" s="1"/>
  <c r="S300" i="10" s="1"/>
  <c r="V230" i="10"/>
  <c r="V265" i="10" s="1"/>
  <c r="V300" i="10" s="1"/>
  <c r="T125" i="10"/>
  <c r="T160" i="10" s="1"/>
  <c r="T195" i="10" s="1"/>
  <c r="K125" i="10"/>
  <c r="K160" i="10" s="1"/>
  <c r="K195" i="10" s="1"/>
  <c r="V125" i="10"/>
  <c r="V160" i="10" s="1"/>
  <c r="V195" i="10" s="1"/>
  <c r="T230" i="10"/>
  <c r="T265" i="10" s="1"/>
  <c r="T300" i="10" s="1"/>
  <c r="C6" i="11"/>
  <c r="O230" i="10"/>
  <c r="O265" i="10" s="1"/>
  <c r="O300" i="10" s="1"/>
  <c r="J230" i="10"/>
  <c r="J265" i="10" s="1"/>
  <c r="J300" i="10" s="1"/>
  <c r="R230" i="10"/>
  <c r="R265" i="10" s="1"/>
  <c r="R300" i="10" s="1"/>
  <c r="O125" i="10"/>
  <c r="O160" i="10" s="1"/>
  <c r="O195" i="10" s="1"/>
  <c r="N125" i="10"/>
  <c r="N160" i="10" s="1"/>
  <c r="N195" i="10" s="1"/>
  <c r="Q230" i="10"/>
  <c r="Q265" i="10" s="1"/>
  <c r="Q300" i="10" s="1"/>
  <c r="M230" i="10"/>
  <c r="M265" i="10" s="1"/>
  <c r="M300" i="10" s="1"/>
  <c r="AK10" i="9"/>
  <c r="A131" i="10" s="1"/>
  <c r="A166" i="10" s="1"/>
  <c r="A201" i="10" s="1"/>
  <c r="P230" i="10"/>
  <c r="P265" i="10" s="1"/>
  <c r="P300" i="10" s="1"/>
  <c r="T12" i="9"/>
  <c r="W11" i="9"/>
  <c r="X11" i="9" s="1"/>
  <c r="U11" i="9"/>
  <c r="J9" i="11"/>
  <c r="U9" i="9"/>
  <c r="V9" i="9" s="1"/>
  <c r="Y9" i="9" s="1"/>
  <c r="W10" i="9"/>
  <c r="X10" i="9" s="1"/>
  <c r="Y8" i="9"/>
  <c r="E149" i="10" l="1"/>
  <c r="E184" i="10" s="1"/>
  <c r="E219" i="10" s="1"/>
  <c r="N131" i="10"/>
  <c r="P131" i="10" s="1"/>
  <c r="U132" i="10"/>
  <c r="U167" i="10" s="1"/>
  <c r="U202" i="10" s="1"/>
  <c r="N132" i="10"/>
  <c r="P132" i="10" s="1"/>
  <c r="P167" i="10" s="1"/>
  <c r="P202" i="10" s="1"/>
  <c r="AK132" i="10"/>
  <c r="AK167" i="10" s="1"/>
  <c r="AK202" i="10" s="1"/>
  <c r="I131" i="10"/>
  <c r="I166" i="10" s="1"/>
  <c r="I201" i="10" s="1"/>
  <c r="W12" i="9"/>
  <c r="X12" i="9" s="1"/>
  <c r="T13" i="9"/>
  <c r="U12" i="9" s="1"/>
  <c r="AG132" i="10"/>
  <c r="AG167" i="10" s="1"/>
  <c r="AG202" i="10" s="1"/>
  <c r="I9" i="11"/>
  <c r="J10" i="11"/>
  <c r="U10" i="9"/>
  <c r="V10" i="9" s="1"/>
  <c r="I10" i="11" s="1"/>
  <c r="R131" i="10"/>
  <c r="R166" i="10" s="1"/>
  <c r="R201" i="10" s="1"/>
  <c r="P166" i="10"/>
  <c r="P201" i="10" s="1"/>
  <c r="R132" i="10"/>
  <c r="R167" i="10" s="1"/>
  <c r="R202" i="10" s="1"/>
  <c r="N167" i="10" l="1"/>
  <c r="N202" i="10" s="1"/>
  <c r="N166" i="10"/>
  <c r="N201" i="10" s="1"/>
  <c r="T14" i="9"/>
  <c r="W14" i="9" s="1"/>
  <c r="X14" i="9" s="1"/>
  <c r="W13" i="9"/>
  <c r="X13" i="9" s="1"/>
  <c r="AM132" i="10"/>
  <c r="AM167" i="10" s="1"/>
  <c r="AM202" i="10" s="1"/>
  <c r="J11" i="11"/>
  <c r="Y10" i="9"/>
  <c r="U13" i="9" l="1"/>
  <c r="U14" i="9"/>
  <c r="V11" i="9"/>
  <c r="I11" i="11" s="1"/>
  <c r="J12" i="11"/>
  <c r="W33" i="11" s="1"/>
  <c r="T59" i="12" s="1"/>
  <c r="T145" i="12" s="1"/>
  <c r="T231" i="12" s="1"/>
  <c r="Y37" i="11"/>
  <c r="AG65" i="12" s="1"/>
  <c r="AS65" i="12" s="1"/>
  <c r="Y29" i="11" l="1"/>
  <c r="AG53" i="12" s="1"/>
  <c r="AS53" i="12" s="1"/>
  <c r="Y36" i="11"/>
  <c r="X24" i="11"/>
  <c r="W8" i="11"/>
  <c r="W13" i="11"/>
  <c r="T29" i="12" s="1"/>
  <c r="T115" i="12" s="1"/>
  <c r="T201" i="12" s="1"/>
  <c r="Y25" i="11"/>
  <c r="AG47" i="12" s="1"/>
  <c r="AS47" i="12" s="1"/>
  <c r="Y8" i="11"/>
  <c r="W12" i="11"/>
  <c r="X40" i="11"/>
  <c r="Y21" i="11"/>
  <c r="AG41" i="12" s="1"/>
  <c r="AS41" i="12" s="1"/>
  <c r="X28" i="11"/>
  <c r="Y32" i="11"/>
  <c r="W25" i="11"/>
  <c r="T47" i="12" s="1"/>
  <c r="T133" i="12" s="1"/>
  <c r="T219" i="12" s="1"/>
  <c r="X37" i="11"/>
  <c r="T66" i="12" s="1"/>
  <c r="T152" i="12" s="1"/>
  <c r="T238" i="12" s="1"/>
  <c r="Y11" i="9"/>
  <c r="X36" i="11"/>
  <c r="X8" i="11"/>
  <c r="Y24" i="11"/>
  <c r="X17" i="11"/>
  <c r="T36" i="12" s="1"/>
  <c r="T122" i="12" s="1"/>
  <c r="T208" i="12" s="1"/>
  <c r="Y40" i="11"/>
  <c r="W20" i="11"/>
  <c r="W37" i="11"/>
  <c r="T65" i="12" s="1"/>
  <c r="T151" i="12" s="1"/>
  <c r="T237" i="12" s="1"/>
  <c r="V12" i="9"/>
  <c r="I12" i="11" s="1"/>
  <c r="Y12" i="9"/>
  <c r="AC40" i="9"/>
  <c r="AC30" i="9"/>
  <c r="AC29" i="9"/>
  <c r="AC31" i="9"/>
  <c r="AC25" i="9"/>
  <c r="AC16" i="9"/>
  <c r="AC34" i="9"/>
  <c r="AC28" i="9"/>
  <c r="AC36" i="9"/>
  <c r="AC9" i="9"/>
  <c r="AC42" i="9"/>
  <c r="AC43" i="9"/>
  <c r="AC20" i="9"/>
  <c r="AC18" i="9"/>
  <c r="AC26" i="9"/>
  <c r="AC39" i="9"/>
  <c r="AC27" i="9"/>
  <c r="AC21" i="9"/>
  <c r="AC17" i="9"/>
  <c r="AC10" i="9"/>
  <c r="AC13" i="9"/>
  <c r="AC23" i="9"/>
  <c r="AC12" i="9"/>
  <c r="AC37" i="9"/>
  <c r="AC22" i="9"/>
  <c r="AC38" i="9"/>
  <c r="AC32" i="9"/>
  <c r="AC11" i="9"/>
  <c r="AC14" i="9"/>
  <c r="AG151" i="12"/>
  <c r="AG237" i="12" s="1"/>
  <c r="AG139" i="12"/>
  <c r="AG225" i="12" s="1"/>
  <c r="AG127" i="12"/>
  <c r="AG213" i="12" s="1"/>
  <c r="AG133" i="12"/>
  <c r="AG219" i="12" s="1"/>
  <c r="AC41" i="9" l="1"/>
  <c r="AC49" i="9"/>
  <c r="AC45" i="9"/>
  <c r="AC46" i="9"/>
  <c r="AC50" i="9"/>
  <c r="AC48" i="9"/>
  <c r="AC52" i="9"/>
  <c r="AC51" i="9"/>
  <c r="AC47" i="9"/>
  <c r="AC7" i="9"/>
  <c r="AD7" i="9" s="1"/>
  <c r="AC15" i="9"/>
  <c r="AC44" i="9"/>
  <c r="AC19" i="9"/>
  <c r="AC33" i="9"/>
  <c r="AC35" i="9"/>
  <c r="AC24" i="9"/>
  <c r="AC8" i="9"/>
  <c r="Y13" i="9"/>
  <c r="V13" i="9"/>
  <c r="Y14" i="9"/>
  <c r="V14" i="9"/>
  <c r="AS139" i="12"/>
  <c r="AS225" i="12" s="1"/>
  <c r="AV53" i="12"/>
  <c r="AV139" i="12" s="1"/>
  <c r="AV225" i="12" s="1"/>
  <c r="AV65" i="12"/>
  <c r="AV151" i="12" s="1"/>
  <c r="AV237" i="12" s="1"/>
  <c r="AS151" i="12"/>
  <c r="AS237" i="12" s="1"/>
  <c r="AV41" i="12"/>
  <c r="AV127" i="12" s="1"/>
  <c r="AV213" i="12" s="1"/>
  <c r="AS127" i="12"/>
  <c r="AS213" i="12" s="1"/>
  <c r="AV47" i="12"/>
  <c r="AV133" i="12" s="1"/>
  <c r="AV219" i="12" s="1"/>
  <c r="AS133" i="12"/>
  <c r="AS219" i="12" s="1"/>
  <c r="AD8" i="9" l="1"/>
  <c r="AD9" i="9" s="1"/>
  <c r="AD10" i="9" s="1"/>
  <c r="AD11" i="9" s="1"/>
  <c r="AD12" i="9" s="1"/>
  <c r="AD13" i="9" s="1"/>
  <c r="AD14" i="9" s="1"/>
  <c r="AD15" i="9" s="1"/>
  <c r="AD16" i="9" s="1"/>
  <c r="AD17" i="9" s="1"/>
  <c r="AD18" i="9" s="1"/>
  <c r="AD19" i="9" s="1"/>
  <c r="AD20" i="9" s="1"/>
  <c r="AD21" i="9" s="1"/>
  <c r="AD22" i="9" s="1"/>
  <c r="AD23" i="9" s="1"/>
  <c r="AD24" i="9" s="1"/>
  <c r="AD25" i="9" s="1"/>
  <c r="AD26" i="9" s="1"/>
  <c r="AD27" i="9" s="1"/>
  <c r="AD28" i="9" s="1"/>
  <c r="AD29" i="9" s="1"/>
  <c r="AD30" i="9" s="1"/>
  <c r="AD31" i="9" s="1"/>
  <c r="AD32" i="9" s="1"/>
  <c r="AD33" i="9" s="1"/>
  <c r="AD34" i="9" s="1"/>
  <c r="AD35" i="9" s="1"/>
  <c r="AD36" i="9" s="1"/>
  <c r="AD37" i="9" s="1"/>
  <c r="AD38" i="9" s="1"/>
  <c r="AD39" i="9" s="1"/>
  <c r="AD40" i="9" s="1"/>
  <c r="AD41" i="9" s="1"/>
  <c r="AD42" i="9" s="1"/>
  <c r="AD43" i="9" s="1"/>
  <c r="AD44" i="9" s="1"/>
  <c r="AD45" i="9" s="1"/>
  <c r="AD46" i="9" s="1"/>
  <c r="AD47" i="9" s="1"/>
  <c r="AD48" i="9" s="1"/>
  <c r="AD49" i="9" s="1"/>
  <c r="AD50" i="9" s="1"/>
  <c r="AD51" i="9" s="1"/>
  <c r="AD52" i="9" s="1"/>
  <c r="AC54" i="9"/>
  <c r="AC53" i="9"/>
  <c r="AK13" i="10"/>
  <c r="AE4" i="10"/>
  <c r="BA12" i="12"/>
  <c r="BA98" i="12" s="1"/>
  <c r="BA184" i="12" s="1"/>
  <c r="AJ19" i="9" l="1"/>
  <c r="AD53" i="9"/>
  <c r="AD54" i="9" s="1"/>
  <c r="AJ15" i="9" s="1"/>
  <c r="AK15" i="9" s="1"/>
  <c r="AJ14" i="9"/>
  <c r="AK14" i="9" s="1"/>
  <c r="AJ23" i="9"/>
  <c r="AK23" i="9" s="1"/>
  <c r="N245" i="10" s="1"/>
  <c r="AJ28" i="9"/>
  <c r="L335" i="10" s="1"/>
  <c r="L370" i="10" s="1"/>
  <c r="L405" i="10" s="1"/>
  <c r="AJ45" i="9"/>
  <c r="AK45" i="9" s="1"/>
  <c r="AJ18" i="9"/>
  <c r="AK18" i="9" s="1"/>
  <c r="AJ34" i="9"/>
  <c r="AK34" i="9" s="1"/>
  <c r="A353" i="10" s="1"/>
  <c r="A388" i="10" s="1"/>
  <c r="A423" i="10" s="1"/>
  <c r="AJ79" i="9"/>
  <c r="AK79" i="9" s="1"/>
  <c r="AJ64" i="9"/>
  <c r="AJ17" i="9"/>
  <c r="AK17" i="9" s="1"/>
  <c r="AJ81" i="9"/>
  <c r="AK81" i="9" s="1"/>
  <c r="AJ87" i="9"/>
  <c r="AK87" i="9" s="1"/>
  <c r="AJ59" i="9"/>
  <c r="AK59" i="9" s="1"/>
  <c r="AJ52" i="9"/>
  <c r="AK52" i="9" s="1"/>
  <c r="AJ90" i="9"/>
  <c r="AK90" i="9" s="1"/>
  <c r="AJ69" i="9"/>
  <c r="AK69" i="9" s="1"/>
  <c r="AJ51" i="9"/>
  <c r="AK51" i="9" s="1"/>
  <c r="AJ67" i="9"/>
  <c r="AK67" i="9" s="1"/>
  <c r="AJ56" i="9"/>
  <c r="AK56" i="9" s="1"/>
  <c r="N658" i="10" s="1"/>
  <c r="AJ9" i="9"/>
  <c r="AK9" i="9" s="1"/>
  <c r="AJ73" i="9"/>
  <c r="AK73" i="9" s="1"/>
  <c r="AJ63" i="9"/>
  <c r="AK63" i="9" s="1"/>
  <c r="AJ47" i="9"/>
  <c r="AK47" i="9" s="1"/>
  <c r="N553" i="10" s="1"/>
  <c r="AJ44" i="9"/>
  <c r="AK44" i="9" s="1"/>
  <c r="AJ58" i="9"/>
  <c r="AK58" i="9" s="1"/>
  <c r="AJ61" i="9"/>
  <c r="AK61" i="9" s="1"/>
  <c r="AJ66" i="9"/>
  <c r="AK66" i="9" s="1"/>
  <c r="AJ82" i="9"/>
  <c r="AK82" i="9" s="1"/>
  <c r="AJ16" i="9"/>
  <c r="AK16" i="9" s="1"/>
  <c r="AJ80" i="9"/>
  <c r="AK80" i="9" s="1"/>
  <c r="AJ33" i="9"/>
  <c r="AK33" i="9" s="1"/>
  <c r="U352" i="10" s="1"/>
  <c r="AJ30" i="9"/>
  <c r="AK30" i="9" s="1"/>
  <c r="AJ50" i="9"/>
  <c r="AK50" i="9" s="1"/>
  <c r="AJ83" i="9"/>
  <c r="AK83" i="9" s="1"/>
  <c r="AJ68" i="9"/>
  <c r="AK68" i="9" s="1"/>
  <c r="I769" i="10" s="1"/>
  <c r="I804" i="10" s="1"/>
  <c r="I839" i="10" s="1"/>
  <c r="AJ85" i="9"/>
  <c r="AK85" i="9" s="1"/>
  <c r="AJ62" i="9"/>
  <c r="AK62" i="9" s="1"/>
  <c r="AJ8" i="9"/>
  <c r="AK8" i="9" s="1"/>
  <c r="AJ72" i="9"/>
  <c r="AK72" i="9" s="1"/>
  <c r="AJ25" i="9"/>
  <c r="AK25" i="9" s="1"/>
  <c r="AJ89" i="9"/>
  <c r="AK89" i="9" s="1"/>
  <c r="AJ6" i="9"/>
  <c r="AK6" i="9" s="1"/>
  <c r="AJ75" i="9"/>
  <c r="AK75" i="9" s="1"/>
  <c r="AJ60" i="9"/>
  <c r="AK60" i="9" s="1"/>
  <c r="AJ77" i="9"/>
  <c r="AK77" i="9" s="1"/>
  <c r="AJ27" i="9"/>
  <c r="AK27" i="9" s="1"/>
  <c r="AJ31" i="9"/>
  <c r="AK31" i="9" s="1"/>
  <c r="AJ32" i="9"/>
  <c r="AK32" i="9" s="1"/>
  <c r="AJ26" i="9"/>
  <c r="AK26" i="9" s="1"/>
  <c r="AJ49" i="9"/>
  <c r="AK49" i="9" s="1"/>
  <c r="AJ78" i="9"/>
  <c r="AK78" i="9" s="1"/>
  <c r="AJ84" i="9"/>
  <c r="AK84" i="9" s="1"/>
  <c r="AJ37" i="9"/>
  <c r="AJ42" i="9"/>
  <c r="AK42" i="9" s="1"/>
  <c r="AJ24" i="9"/>
  <c r="AK24" i="9" s="1"/>
  <c r="N247" i="10" s="1"/>
  <c r="AJ88" i="9"/>
  <c r="AK88" i="9" s="1"/>
  <c r="AJ41" i="9"/>
  <c r="AK41" i="9" s="1"/>
  <c r="AJ54" i="9"/>
  <c r="AK54" i="9" s="1"/>
  <c r="AJ70" i="9"/>
  <c r="AK70" i="9" s="1"/>
  <c r="N774" i="10" s="1"/>
  <c r="AJ76" i="9"/>
  <c r="AK76" i="9" s="1"/>
  <c r="AJ29" i="9"/>
  <c r="AK29" i="9" s="1"/>
  <c r="U344" i="10" s="1"/>
  <c r="AJ86" i="9"/>
  <c r="AK86" i="9" s="1"/>
  <c r="AJ71" i="9"/>
  <c r="AK71" i="9" s="1"/>
  <c r="AJ55" i="9"/>
  <c r="AJ48" i="9"/>
  <c r="AK48" i="9" s="1"/>
  <c r="AJ74" i="9"/>
  <c r="AK74" i="9" s="1"/>
  <c r="AJ65" i="9"/>
  <c r="AK65" i="9" s="1"/>
  <c r="U764" i="10" s="1"/>
  <c r="AJ35" i="9"/>
  <c r="AK35" i="9" s="1"/>
  <c r="AJ39" i="9"/>
  <c r="AK39" i="9" s="1"/>
  <c r="AJ36" i="9"/>
  <c r="AK36" i="9" s="1"/>
  <c r="AJ38" i="9"/>
  <c r="AK38" i="9" s="1"/>
  <c r="U449" i="10" s="1"/>
  <c r="AJ53" i="9"/>
  <c r="AK53" i="9" s="1"/>
  <c r="AJ7" i="9"/>
  <c r="AK7" i="9" s="1"/>
  <c r="AJ43" i="9"/>
  <c r="AK43" i="9" s="1"/>
  <c r="AJ40" i="9"/>
  <c r="AK40" i="9" s="1"/>
  <c r="A452" i="10" s="1"/>
  <c r="A487" i="10" s="1"/>
  <c r="A522" i="10" s="1"/>
  <c r="AJ46" i="9"/>
  <c r="M545" i="10" s="1"/>
  <c r="M580" i="10" s="1"/>
  <c r="M615" i="10" s="1"/>
  <c r="AJ57" i="9"/>
  <c r="AK57" i="9" s="1"/>
  <c r="AK19" i="9"/>
  <c r="I230" i="10"/>
  <c r="I265" i="10" s="1"/>
  <c r="I300" i="10" s="1"/>
  <c r="C7" i="11"/>
  <c r="AK124" i="10"/>
  <c r="AK229" i="10"/>
  <c r="AK50" i="10"/>
  <c r="AK87" i="10" s="1"/>
  <c r="I343" i="10"/>
  <c r="I378" i="10" s="1"/>
  <c r="I413" i="10" s="1"/>
  <c r="M335" i="10"/>
  <c r="M370" i="10" s="1"/>
  <c r="M405" i="10" s="1"/>
  <c r="T335" i="10"/>
  <c r="T370" i="10" s="1"/>
  <c r="T405" i="10" s="1"/>
  <c r="AK28" i="9"/>
  <c r="N342" i="10" s="1"/>
  <c r="AK334" i="10"/>
  <c r="U335" i="10"/>
  <c r="U370" i="10" s="1"/>
  <c r="U405" i="10" s="1"/>
  <c r="N335" i="10"/>
  <c r="N370" i="10" s="1"/>
  <c r="N405" i="10" s="1"/>
  <c r="Q335" i="10"/>
  <c r="Q370" i="10" s="1"/>
  <c r="Q405" i="10" s="1"/>
  <c r="P335" i="10"/>
  <c r="P370" i="10" s="1"/>
  <c r="P405" i="10" s="1"/>
  <c r="K335" i="10"/>
  <c r="K370" i="10" s="1"/>
  <c r="K405" i="10" s="1"/>
  <c r="C8" i="11"/>
  <c r="V335" i="10"/>
  <c r="V370" i="10" s="1"/>
  <c r="V405" i="10" s="1"/>
  <c r="J335" i="10"/>
  <c r="J370" i="10" s="1"/>
  <c r="J405" i="10" s="1"/>
  <c r="O335" i="10"/>
  <c r="O370" i="10" s="1"/>
  <c r="O405" i="10" s="1"/>
  <c r="I335" i="10"/>
  <c r="I370" i="10" s="1"/>
  <c r="I405" i="10" s="1"/>
  <c r="R335" i="10"/>
  <c r="R370" i="10" s="1"/>
  <c r="R405" i="10" s="1"/>
  <c r="S335" i="10"/>
  <c r="S370" i="10" s="1"/>
  <c r="S405" i="10" s="1"/>
  <c r="C10" i="11"/>
  <c r="S545" i="10"/>
  <c r="S580" i="10" s="1"/>
  <c r="S615" i="10" s="1"/>
  <c r="I545" i="10"/>
  <c r="I580" i="10" s="1"/>
  <c r="I615" i="10" s="1"/>
  <c r="U545" i="10"/>
  <c r="U580" i="10" s="1"/>
  <c r="U615" i="10" s="1"/>
  <c r="I353" i="10"/>
  <c r="I388" i="10" s="1"/>
  <c r="I423" i="10" s="1"/>
  <c r="U671" i="10"/>
  <c r="I670" i="10"/>
  <c r="I705" i="10" s="1"/>
  <c r="I740" i="10" s="1"/>
  <c r="AK671" i="10"/>
  <c r="AK706" i="10" s="1"/>
  <c r="AK741" i="10" s="1"/>
  <c r="A670" i="10"/>
  <c r="A705" i="10" s="1"/>
  <c r="A740" i="10" s="1"/>
  <c r="N670" i="10"/>
  <c r="N671" i="10"/>
  <c r="J755" i="10"/>
  <c r="J790" i="10" s="1"/>
  <c r="J825" i="10" s="1"/>
  <c r="AK64" i="9"/>
  <c r="C12" i="11"/>
  <c r="L755" i="10"/>
  <c r="L790" i="10" s="1"/>
  <c r="L825" i="10" s="1"/>
  <c r="Q755" i="10"/>
  <c r="Q790" i="10" s="1"/>
  <c r="Q825" i="10" s="1"/>
  <c r="AK754" i="10"/>
  <c r="K755" i="10"/>
  <c r="K790" i="10" s="1"/>
  <c r="K825" i="10" s="1"/>
  <c r="N755" i="10"/>
  <c r="N790" i="10" s="1"/>
  <c r="N825" i="10" s="1"/>
  <c r="O755" i="10"/>
  <c r="O790" i="10" s="1"/>
  <c r="O825" i="10" s="1"/>
  <c r="P755" i="10"/>
  <c r="P790" i="10" s="1"/>
  <c r="P825" i="10" s="1"/>
  <c r="R755" i="10"/>
  <c r="R790" i="10" s="1"/>
  <c r="R825" i="10" s="1"/>
  <c r="T755" i="10"/>
  <c r="T790" i="10" s="1"/>
  <c r="T825" i="10" s="1"/>
  <c r="V755" i="10"/>
  <c r="V790" i="10" s="1"/>
  <c r="V825" i="10" s="1"/>
  <c r="I755" i="10"/>
  <c r="I790" i="10" s="1"/>
  <c r="I825" i="10" s="1"/>
  <c r="U755" i="10"/>
  <c r="U790" i="10" s="1"/>
  <c r="U825" i="10" s="1"/>
  <c r="M755" i="10"/>
  <c r="M790" i="10" s="1"/>
  <c r="M825" i="10" s="1"/>
  <c r="S755" i="10"/>
  <c r="S790" i="10" s="1"/>
  <c r="S825" i="10" s="1"/>
  <c r="N554" i="10"/>
  <c r="A28" i="10"/>
  <c r="A65" i="10" s="1"/>
  <c r="A102" i="10" s="1"/>
  <c r="N29" i="10"/>
  <c r="I28" i="10"/>
  <c r="I65" i="10" s="1"/>
  <c r="I102" i="10" s="1"/>
  <c r="N28" i="10"/>
  <c r="U29" i="10"/>
  <c r="AK29" i="10"/>
  <c r="AK66" i="10" s="1"/>
  <c r="AK103" i="10" s="1"/>
  <c r="A666" i="10"/>
  <c r="A701" i="10" s="1"/>
  <c r="A736" i="10" s="1"/>
  <c r="N667" i="10"/>
  <c r="AK667" i="10"/>
  <c r="AK702" i="10" s="1"/>
  <c r="AK737" i="10" s="1"/>
  <c r="U667" i="10"/>
  <c r="I666" i="10"/>
  <c r="I701" i="10" s="1"/>
  <c r="I736" i="10" s="1"/>
  <c r="N666" i="10"/>
  <c r="N672" i="10"/>
  <c r="AK673" i="10"/>
  <c r="AK708" i="10" s="1"/>
  <c r="AK743" i="10" s="1"/>
  <c r="I672" i="10"/>
  <c r="I707" i="10" s="1"/>
  <c r="I742" i="10" s="1"/>
  <c r="N673" i="10"/>
  <c r="A672" i="10"/>
  <c r="A707" i="10" s="1"/>
  <c r="A742" i="10" s="1"/>
  <c r="U673" i="10"/>
  <c r="U461" i="10"/>
  <c r="N461" i="10"/>
  <c r="AK461" i="10"/>
  <c r="AK496" i="10" s="1"/>
  <c r="AK531" i="10" s="1"/>
  <c r="A460" i="10"/>
  <c r="A495" i="10" s="1"/>
  <c r="A530" i="10" s="1"/>
  <c r="N460" i="10"/>
  <c r="I460" i="10"/>
  <c r="I495" i="10" s="1"/>
  <c r="I530" i="10" s="1"/>
  <c r="I24" i="10"/>
  <c r="I61" i="10" s="1"/>
  <c r="I98" i="10" s="1"/>
  <c r="N25" i="10"/>
  <c r="AK25" i="10"/>
  <c r="AK62" i="10" s="1"/>
  <c r="AK99" i="10" s="1"/>
  <c r="U25" i="10"/>
  <c r="A24" i="10"/>
  <c r="A61" i="10" s="1"/>
  <c r="A98" i="10" s="1"/>
  <c r="N24" i="10"/>
  <c r="U659" i="10"/>
  <c r="N27" i="10"/>
  <c r="U27" i="10"/>
  <c r="N26" i="10"/>
  <c r="A26" i="10"/>
  <c r="A63" i="10" s="1"/>
  <c r="A100" i="10" s="1"/>
  <c r="I26" i="10"/>
  <c r="I63" i="10" s="1"/>
  <c r="I100" i="10" s="1"/>
  <c r="AK27" i="10"/>
  <c r="AK64" i="10" s="1"/>
  <c r="AK101" i="10" s="1"/>
  <c r="AK453" i="10"/>
  <c r="AK488" i="10" s="1"/>
  <c r="AK523" i="10" s="1"/>
  <c r="I357" i="10"/>
  <c r="I392" i="10" s="1"/>
  <c r="I427" i="10" s="1"/>
  <c r="N357" i="10"/>
  <c r="U358" i="10"/>
  <c r="N358" i="10"/>
  <c r="AK358" i="10"/>
  <c r="AK393" i="10" s="1"/>
  <c r="AK428" i="10" s="1"/>
  <c r="A357" i="10"/>
  <c r="A392" i="10" s="1"/>
  <c r="A427" i="10" s="1"/>
  <c r="N772" i="10"/>
  <c r="N771" i="10"/>
  <c r="A771" i="10"/>
  <c r="A806" i="10" s="1"/>
  <c r="A841" i="10" s="1"/>
  <c r="U772" i="10"/>
  <c r="AK772" i="10"/>
  <c r="AK807" i="10" s="1"/>
  <c r="AK842" i="10" s="1"/>
  <c r="I771" i="10"/>
  <c r="I806" i="10" s="1"/>
  <c r="I841" i="10" s="1"/>
  <c r="AK764" i="10"/>
  <c r="AK799" i="10" s="1"/>
  <c r="AK834" i="10" s="1"/>
  <c r="N763" i="10"/>
  <c r="N769" i="10"/>
  <c r="A769" i="10"/>
  <c r="A804" i="10" s="1"/>
  <c r="A839" i="10" s="1"/>
  <c r="U770" i="10"/>
  <c r="U562" i="10"/>
  <c r="N561" i="10"/>
  <c r="N562" i="10"/>
  <c r="A561" i="10"/>
  <c r="A596" i="10" s="1"/>
  <c r="A631" i="10" s="1"/>
  <c r="I561" i="10"/>
  <c r="I596" i="10" s="1"/>
  <c r="I631" i="10" s="1"/>
  <c r="AK562" i="10"/>
  <c r="AK597" i="10" s="1"/>
  <c r="AK632" i="10" s="1"/>
  <c r="I767" i="10"/>
  <c r="I802" i="10" s="1"/>
  <c r="I837" i="10" s="1"/>
  <c r="AK768" i="10"/>
  <c r="AK803" i="10" s="1"/>
  <c r="AK838" i="10" s="1"/>
  <c r="N768" i="10"/>
  <c r="N767" i="10"/>
  <c r="U768" i="10"/>
  <c r="A767" i="10"/>
  <c r="A802" i="10" s="1"/>
  <c r="A837" i="10" s="1"/>
  <c r="AK558" i="10"/>
  <c r="AK593" i="10" s="1"/>
  <c r="AK628" i="10" s="1"/>
  <c r="U558" i="10"/>
  <c r="N557" i="10"/>
  <c r="A557" i="10"/>
  <c r="A592" i="10" s="1"/>
  <c r="A627" i="10" s="1"/>
  <c r="I557" i="10"/>
  <c r="I592" i="10" s="1"/>
  <c r="I627" i="10" s="1"/>
  <c r="N558" i="10"/>
  <c r="AK37" i="9"/>
  <c r="AK439" i="10"/>
  <c r="R440" i="10"/>
  <c r="R475" i="10" s="1"/>
  <c r="R510" i="10" s="1"/>
  <c r="J440" i="10"/>
  <c r="J475" i="10" s="1"/>
  <c r="J510" i="10" s="1"/>
  <c r="U440" i="10"/>
  <c r="U475" i="10" s="1"/>
  <c r="U510" i="10" s="1"/>
  <c r="O440" i="10"/>
  <c r="O475" i="10" s="1"/>
  <c r="O510" i="10" s="1"/>
  <c r="C9" i="11"/>
  <c r="Q440" i="10"/>
  <c r="Q475" i="10" s="1"/>
  <c r="Q510" i="10" s="1"/>
  <c r="S440" i="10"/>
  <c r="S475" i="10" s="1"/>
  <c r="S510" i="10" s="1"/>
  <c r="T440" i="10"/>
  <c r="T475" i="10" s="1"/>
  <c r="T510" i="10" s="1"/>
  <c r="K440" i="10"/>
  <c r="K475" i="10" s="1"/>
  <c r="K510" i="10" s="1"/>
  <c r="V440" i="10"/>
  <c r="V475" i="10" s="1"/>
  <c r="V510" i="10" s="1"/>
  <c r="P440" i="10"/>
  <c r="P475" i="10" s="1"/>
  <c r="P510" i="10" s="1"/>
  <c r="I440" i="10"/>
  <c r="I475" i="10" s="1"/>
  <c r="I510" i="10" s="1"/>
  <c r="N440" i="10"/>
  <c r="N475" i="10" s="1"/>
  <c r="N510" i="10" s="1"/>
  <c r="M440" i="10"/>
  <c r="M475" i="10" s="1"/>
  <c r="M510" i="10" s="1"/>
  <c r="L440" i="10"/>
  <c r="L475" i="10" s="1"/>
  <c r="L510" i="10" s="1"/>
  <c r="N253" i="10"/>
  <c r="AK253" i="10"/>
  <c r="AK288" i="10" s="1"/>
  <c r="AK323" i="10" s="1"/>
  <c r="I252" i="10"/>
  <c r="I287" i="10" s="1"/>
  <c r="I322" i="10" s="1"/>
  <c r="A252" i="10"/>
  <c r="A287" i="10" s="1"/>
  <c r="A322" i="10" s="1"/>
  <c r="U253" i="10"/>
  <c r="N252" i="10"/>
  <c r="Q650" i="10"/>
  <c r="Q685" i="10" s="1"/>
  <c r="Q720" i="10" s="1"/>
  <c r="N650" i="10"/>
  <c r="N685" i="10" s="1"/>
  <c r="N720" i="10" s="1"/>
  <c r="O650" i="10"/>
  <c r="O685" i="10" s="1"/>
  <c r="O720" i="10" s="1"/>
  <c r="U650" i="10"/>
  <c r="U685" i="10" s="1"/>
  <c r="U720" i="10" s="1"/>
  <c r="K650" i="10"/>
  <c r="K685" i="10" s="1"/>
  <c r="K720" i="10" s="1"/>
  <c r="P650" i="10"/>
  <c r="P685" i="10" s="1"/>
  <c r="P720" i="10" s="1"/>
  <c r="L650" i="10"/>
  <c r="L685" i="10" s="1"/>
  <c r="L720" i="10" s="1"/>
  <c r="M650" i="10"/>
  <c r="M685" i="10" s="1"/>
  <c r="M720" i="10" s="1"/>
  <c r="I650" i="10"/>
  <c r="I685" i="10" s="1"/>
  <c r="I720" i="10" s="1"/>
  <c r="V650" i="10"/>
  <c r="V685" i="10" s="1"/>
  <c r="V720" i="10" s="1"/>
  <c r="T650" i="10"/>
  <c r="T685" i="10" s="1"/>
  <c r="T720" i="10" s="1"/>
  <c r="R650" i="10"/>
  <c r="R685" i="10" s="1"/>
  <c r="R720" i="10" s="1"/>
  <c r="C11" i="11"/>
  <c r="S650" i="10"/>
  <c r="S685" i="10" s="1"/>
  <c r="S720" i="10" s="1"/>
  <c r="AK55" i="9"/>
  <c r="AK649" i="10"/>
  <c r="J650" i="10"/>
  <c r="J685" i="10" s="1"/>
  <c r="J720" i="10" s="1"/>
  <c r="I660" i="10"/>
  <c r="I695" i="10" s="1"/>
  <c r="I730" i="10" s="1"/>
  <c r="N661" i="10"/>
  <c r="A660" i="10"/>
  <c r="A695" i="10" s="1"/>
  <c r="A730" i="10" s="1"/>
  <c r="U661" i="10"/>
  <c r="AK661" i="10"/>
  <c r="AK696" i="10" s="1"/>
  <c r="AK731" i="10" s="1"/>
  <c r="N660" i="10"/>
  <c r="U665" i="10"/>
  <c r="N665" i="10"/>
  <c r="AK665" i="10"/>
  <c r="AK700" i="10" s="1"/>
  <c r="AK735" i="10" s="1"/>
  <c r="N664" i="10"/>
  <c r="I664" i="10"/>
  <c r="I699" i="10" s="1"/>
  <c r="I734" i="10" s="1"/>
  <c r="A664" i="10"/>
  <c r="A699" i="10" s="1"/>
  <c r="A734" i="10" s="1"/>
  <c r="A145" i="10"/>
  <c r="A180" i="10" s="1"/>
  <c r="A215" i="10" s="1"/>
  <c r="AK146" i="10"/>
  <c r="AK181" i="10" s="1"/>
  <c r="AK216" i="10" s="1"/>
  <c r="N146" i="10"/>
  <c r="N145" i="10"/>
  <c r="U146" i="10"/>
  <c r="I145" i="10"/>
  <c r="I180" i="10" s="1"/>
  <c r="I215" i="10" s="1"/>
  <c r="N356" i="10"/>
  <c r="A355" i="10"/>
  <c r="A390" i="10" s="1"/>
  <c r="A425" i="10" s="1"/>
  <c r="N355" i="10"/>
  <c r="I355" i="10"/>
  <c r="I390" i="10" s="1"/>
  <c r="I425" i="10" s="1"/>
  <c r="U356" i="10"/>
  <c r="AK356" i="10"/>
  <c r="AK391" i="10" s="1"/>
  <c r="AK426" i="10" s="1"/>
  <c r="N565" i="10"/>
  <c r="U566" i="10"/>
  <c r="A565" i="10"/>
  <c r="A600" i="10" s="1"/>
  <c r="A635" i="10" s="1"/>
  <c r="AK566" i="10"/>
  <c r="AK601" i="10" s="1"/>
  <c r="AK636" i="10" s="1"/>
  <c r="I565" i="10"/>
  <c r="I600" i="10" s="1"/>
  <c r="I635" i="10" s="1"/>
  <c r="N566" i="10"/>
  <c r="I147" i="10"/>
  <c r="I182" i="10" s="1"/>
  <c r="I217" i="10" s="1"/>
  <c r="AK148" i="10"/>
  <c r="AK183" i="10" s="1"/>
  <c r="AK218" i="10" s="1"/>
  <c r="U148" i="10"/>
  <c r="N147" i="10"/>
  <c r="N148" i="10"/>
  <c r="A147" i="10"/>
  <c r="A182" i="10" s="1"/>
  <c r="A217" i="10" s="1"/>
  <c r="A248" i="10"/>
  <c r="A283" i="10" s="1"/>
  <c r="A318" i="10" s="1"/>
  <c r="N249" i="10"/>
  <c r="U249" i="10"/>
  <c r="I248" i="10"/>
  <c r="I283" i="10" s="1"/>
  <c r="I318" i="10" s="1"/>
  <c r="N248" i="10"/>
  <c r="AK249" i="10"/>
  <c r="AK284" i="10" s="1"/>
  <c r="AK319" i="10" s="1"/>
  <c r="N776" i="10"/>
  <c r="N775" i="10"/>
  <c r="U776" i="10"/>
  <c r="AK776" i="10"/>
  <c r="AK811" i="10" s="1"/>
  <c r="AK846" i="10" s="1"/>
  <c r="A775" i="10"/>
  <c r="A810" i="10" s="1"/>
  <c r="A845" i="10" s="1"/>
  <c r="I775" i="10"/>
  <c r="I810" i="10" s="1"/>
  <c r="I845" i="10" s="1"/>
  <c r="N450" i="10"/>
  <c r="A450" i="10"/>
  <c r="A485" i="10" s="1"/>
  <c r="A520" i="10" s="1"/>
  <c r="N451" i="10"/>
  <c r="AK451" i="10"/>
  <c r="AK486" i="10" s="1"/>
  <c r="AK521" i="10" s="1"/>
  <c r="U451" i="10"/>
  <c r="I450" i="10"/>
  <c r="I485" i="10" s="1"/>
  <c r="I520" i="10" s="1"/>
  <c r="N144" i="10"/>
  <c r="U144" i="10"/>
  <c r="N143" i="10"/>
  <c r="A143" i="10"/>
  <c r="A178" i="10" s="1"/>
  <c r="A213" i="10" s="1"/>
  <c r="AK144" i="10"/>
  <c r="AK179" i="10" s="1"/>
  <c r="AK214" i="10" s="1"/>
  <c r="I143" i="10"/>
  <c r="I178" i="10" s="1"/>
  <c r="I213" i="10" s="1"/>
  <c r="I456" i="10"/>
  <c r="I491" i="10" s="1"/>
  <c r="I526" i="10" s="1"/>
  <c r="A456" i="10"/>
  <c r="A491" i="10" s="1"/>
  <c r="A526" i="10" s="1"/>
  <c r="N456" i="10"/>
  <c r="AK457" i="10"/>
  <c r="AK492" i="10" s="1"/>
  <c r="AK527" i="10" s="1"/>
  <c r="U457" i="10"/>
  <c r="N457" i="10"/>
  <c r="I22" i="10"/>
  <c r="I59" i="10" s="1"/>
  <c r="I96" i="10" s="1"/>
  <c r="N23" i="10"/>
  <c r="U23" i="10"/>
  <c r="AK23" i="10"/>
  <c r="AK60" i="10" s="1"/>
  <c r="AK97" i="10" s="1"/>
  <c r="A22" i="10"/>
  <c r="A59" i="10" s="1"/>
  <c r="A96" i="10" s="1"/>
  <c r="N22" i="10"/>
  <c r="AK556" i="10"/>
  <c r="AK591" i="10" s="1"/>
  <c r="AK626" i="10" s="1"/>
  <c r="U556" i="10"/>
  <c r="N556" i="10"/>
  <c r="A555" i="10"/>
  <c r="A590" i="10" s="1"/>
  <c r="A625" i="10" s="1"/>
  <c r="I555" i="10"/>
  <c r="I590" i="10" s="1"/>
  <c r="I625" i="10" s="1"/>
  <c r="N555" i="10"/>
  <c r="AK663" i="10"/>
  <c r="AK698" i="10" s="1"/>
  <c r="AK733" i="10" s="1"/>
  <c r="I662" i="10"/>
  <c r="I697" i="10" s="1"/>
  <c r="I732" i="10" s="1"/>
  <c r="A662" i="10"/>
  <c r="A697" i="10" s="1"/>
  <c r="A732" i="10" s="1"/>
  <c r="N663" i="10"/>
  <c r="U663" i="10"/>
  <c r="N662" i="10"/>
  <c r="A347" i="10"/>
  <c r="A382" i="10" s="1"/>
  <c r="A417" i="10" s="1"/>
  <c r="AK348" i="10"/>
  <c r="AK383" i="10" s="1"/>
  <c r="AK418" i="10" s="1"/>
  <c r="N347" i="10"/>
  <c r="U348" i="10"/>
  <c r="I347" i="10"/>
  <c r="I382" i="10" s="1"/>
  <c r="I417" i="10" s="1"/>
  <c r="N348" i="10"/>
  <c r="N349" i="10"/>
  <c r="N350" i="10"/>
  <c r="I349" i="10"/>
  <c r="I384" i="10" s="1"/>
  <c r="I419" i="10" s="1"/>
  <c r="U350" i="10"/>
  <c r="A349" i="10"/>
  <c r="A384" i="10" s="1"/>
  <c r="A419" i="10" s="1"/>
  <c r="AK350" i="10"/>
  <c r="AK385" i="10" s="1"/>
  <c r="AK420" i="10" s="1"/>
  <c r="N567" i="10"/>
  <c r="AK568" i="10"/>
  <c r="AK603" i="10" s="1"/>
  <c r="AK638" i="10" s="1"/>
  <c r="N568" i="10"/>
  <c r="U568" i="10"/>
  <c r="I567" i="10"/>
  <c r="I602" i="10" s="1"/>
  <c r="I637" i="10" s="1"/>
  <c r="A567" i="10"/>
  <c r="A602" i="10" s="1"/>
  <c r="A637" i="10" s="1"/>
  <c r="A458" i="10"/>
  <c r="A493" i="10" s="1"/>
  <c r="A528" i="10" s="1"/>
  <c r="U459" i="10"/>
  <c r="I458" i="10"/>
  <c r="I493" i="10" s="1"/>
  <c r="I528" i="10" s="1"/>
  <c r="N459" i="10"/>
  <c r="N458" i="10"/>
  <c r="AK459" i="10"/>
  <c r="AK494" i="10" s="1"/>
  <c r="AK529" i="10" s="1"/>
  <c r="AK564" i="10"/>
  <c r="AK599" i="10" s="1"/>
  <c r="AK634" i="10" s="1"/>
  <c r="N563" i="10"/>
  <c r="N564" i="10"/>
  <c r="I563" i="10"/>
  <c r="I598" i="10" s="1"/>
  <c r="I633" i="10" s="1"/>
  <c r="A563" i="10"/>
  <c r="A598" i="10" s="1"/>
  <c r="A633" i="10" s="1"/>
  <c r="U564" i="10"/>
  <c r="N778" i="10"/>
  <c r="N777" i="10"/>
  <c r="I777" i="10"/>
  <c r="I812" i="10" s="1"/>
  <c r="I847" i="10" s="1"/>
  <c r="AK778" i="10"/>
  <c r="AK813" i="10" s="1"/>
  <c r="AK848" i="10" s="1"/>
  <c r="A777" i="10"/>
  <c r="A812" i="10" s="1"/>
  <c r="A847" i="10" s="1"/>
  <c r="U778" i="10"/>
  <c r="N559" i="10"/>
  <c r="I559" i="10"/>
  <c r="I594" i="10" s="1"/>
  <c r="I629" i="10" s="1"/>
  <c r="A559" i="10"/>
  <c r="A594" i="10" s="1"/>
  <c r="A629" i="10" s="1"/>
  <c r="U560" i="10"/>
  <c r="N560" i="10"/>
  <c r="AK560" i="10"/>
  <c r="AK595" i="10" s="1"/>
  <c r="AK630" i="10" s="1"/>
  <c r="N251" i="10"/>
  <c r="AK251" i="10"/>
  <c r="AK286" i="10" s="1"/>
  <c r="AK321" i="10" s="1"/>
  <c r="A250" i="10"/>
  <c r="A285" i="10" s="1"/>
  <c r="A320" i="10" s="1"/>
  <c r="N250" i="10"/>
  <c r="I250" i="10"/>
  <c r="I285" i="10" s="1"/>
  <c r="I320" i="10" s="1"/>
  <c r="U251" i="10"/>
  <c r="N669" i="10"/>
  <c r="N668" i="10"/>
  <c r="AK669" i="10"/>
  <c r="AK704" i="10" s="1"/>
  <c r="AK739" i="10" s="1"/>
  <c r="A668" i="10"/>
  <c r="A703" i="10" s="1"/>
  <c r="A738" i="10" s="1"/>
  <c r="I668" i="10"/>
  <c r="I703" i="10" s="1"/>
  <c r="I738" i="10" s="1"/>
  <c r="U669" i="10"/>
  <c r="U463" i="10"/>
  <c r="A462" i="10"/>
  <c r="A497" i="10" s="1"/>
  <c r="A532" i="10" s="1"/>
  <c r="N463" i="10"/>
  <c r="AK463" i="10"/>
  <c r="AK498" i="10" s="1"/>
  <c r="AK533" i="10" s="1"/>
  <c r="N462" i="10"/>
  <c r="I462" i="10"/>
  <c r="I497" i="10" s="1"/>
  <c r="I532" i="10" s="1"/>
  <c r="A765" i="10"/>
  <c r="A800" i="10" s="1"/>
  <c r="A835" i="10" s="1"/>
  <c r="AK766" i="10"/>
  <c r="AK801" i="10" s="1"/>
  <c r="AK836" i="10" s="1"/>
  <c r="N766" i="10"/>
  <c r="I765" i="10"/>
  <c r="I800" i="10" s="1"/>
  <c r="I835" i="10" s="1"/>
  <c r="U766" i="10"/>
  <c r="N765" i="10"/>
  <c r="U455" i="10"/>
  <c r="N455" i="10"/>
  <c r="A454" i="10"/>
  <c r="A489" i="10" s="1"/>
  <c r="A524" i="10" s="1"/>
  <c r="N454" i="10"/>
  <c r="I454" i="10"/>
  <c r="I489" i="10" s="1"/>
  <c r="I524" i="10" s="1"/>
  <c r="AK455" i="10"/>
  <c r="AK490" i="10" s="1"/>
  <c r="AK525" i="10" s="1"/>
  <c r="N139" i="10"/>
  <c r="I139" i="10"/>
  <c r="I174" i="10" s="1"/>
  <c r="I209" i="10" s="1"/>
  <c r="AK140" i="10"/>
  <c r="AK175" i="10" s="1"/>
  <c r="AK210" i="10" s="1"/>
  <c r="N140" i="10"/>
  <c r="A139" i="10"/>
  <c r="A174" i="10" s="1"/>
  <c r="A209" i="10" s="1"/>
  <c r="U140" i="10"/>
  <c r="I141" i="10" l="1"/>
  <c r="I176" i="10" s="1"/>
  <c r="I211" i="10" s="1"/>
  <c r="AK142" i="10"/>
  <c r="AK177" i="10" s="1"/>
  <c r="AK212" i="10" s="1"/>
  <c r="A141" i="10"/>
  <c r="A176" i="10" s="1"/>
  <c r="A211" i="10" s="1"/>
  <c r="U142" i="10"/>
  <c r="N141" i="10"/>
  <c r="N142" i="10"/>
  <c r="AJ21" i="9"/>
  <c r="AK21" i="9" s="1"/>
  <c r="AJ20" i="9"/>
  <c r="AK20" i="9" s="1"/>
  <c r="AJ22" i="9"/>
  <c r="AK22" i="9" s="1"/>
  <c r="AJ11" i="9"/>
  <c r="AK11" i="9" s="1"/>
  <c r="N343" i="10"/>
  <c r="AJ13" i="9"/>
  <c r="AK13" i="9" s="1"/>
  <c r="AJ12" i="9"/>
  <c r="AK12" i="9" s="1"/>
  <c r="AG344" i="10"/>
  <c r="U379" i="10"/>
  <c r="U414" i="10" s="1"/>
  <c r="N344" i="10"/>
  <c r="A763" i="10"/>
  <c r="A798" i="10" s="1"/>
  <c r="A833" i="10" s="1"/>
  <c r="U453" i="10"/>
  <c r="A246" i="10"/>
  <c r="A281" i="10" s="1"/>
  <c r="A316" i="10" s="1"/>
  <c r="AK659" i="10"/>
  <c r="AK694" i="10" s="1"/>
  <c r="AK729" i="10" s="1"/>
  <c r="I773" i="10"/>
  <c r="I808" i="10" s="1"/>
  <c r="I843" i="10" s="1"/>
  <c r="AK449" i="10"/>
  <c r="AK484" i="10" s="1"/>
  <c r="AK519" i="10" s="1"/>
  <c r="I351" i="10"/>
  <c r="I386" i="10" s="1"/>
  <c r="I421" i="10" s="1"/>
  <c r="I452" i="10"/>
  <c r="I487" i="10" s="1"/>
  <c r="I522" i="10" s="1"/>
  <c r="A658" i="10"/>
  <c r="A693" i="10" s="1"/>
  <c r="A728" i="10" s="1"/>
  <c r="A773" i="10"/>
  <c r="A808" i="10" s="1"/>
  <c r="A843" i="10" s="1"/>
  <c r="A448" i="10"/>
  <c r="A483" i="10" s="1"/>
  <c r="A518" i="10" s="1"/>
  <c r="N352" i="10"/>
  <c r="N244" i="10"/>
  <c r="U247" i="10"/>
  <c r="N246" i="10"/>
  <c r="N773" i="10"/>
  <c r="N448" i="10"/>
  <c r="A351" i="10"/>
  <c r="A386" i="10" s="1"/>
  <c r="A421" i="10" s="1"/>
  <c r="U554" i="10"/>
  <c r="AK554" i="10"/>
  <c r="AK589" i="10" s="1"/>
  <c r="AK624" i="10" s="1"/>
  <c r="AK354" i="10"/>
  <c r="AK389" i="10" s="1"/>
  <c r="AK424" i="10" s="1"/>
  <c r="I244" i="10"/>
  <c r="I279" i="10" s="1"/>
  <c r="I314" i="10" s="1"/>
  <c r="N770" i="10"/>
  <c r="N764" i="10"/>
  <c r="N453" i="10"/>
  <c r="N452" i="10"/>
  <c r="I658" i="10"/>
  <c r="I693" i="10" s="1"/>
  <c r="I728" i="10" s="1"/>
  <c r="I246" i="10"/>
  <c r="I281" i="10" s="1"/>
  <c r="I316" i="10" s="1"/>
  <c r="AK247" i="10"/>
  <c r="AK282" i="10" s="1"/>
  <c r="AK317" i="10" s="1"/>
  <c r="AK774" i="10"/>
  <c r="AK809" i="10" s="1"/>
  <c r="AK844" i="10" s="1"/>
  <c r="I448" i="10"/>
  <c r="I483" i="10" s="1"/>
  <c r="I518" i="10" s="1"/>
  <c r="N351" i="10"/>
  <c r="I553" i="10"/>
  <c r="I588" i="10" s="1"/>
  <c r="I623" i="10" s="1"/>
  <c r="A553" i="10"/>
  <c r="A588" i="10" s="1"/>
  <c r="A623" i="10" s="1"/>
  <c r="N353" i="10"/>
  <c r="U354" i="10"/>
  <c r="A244" i="10"/>
  <c r="A279" i="10" s="1"/>
  <c r="A314" i="10" s="1"/>
  <c r="U245" i="10"/>
  <c r="AK770" i="10"/>
  <c r="AK805" i="10" s="1"/>
  <c r="AK840" i="10" s="1"/>
  <c r="I763" i="10"/>
  <c r="I798" i="10" s="1"/>
  <c r="I833" i="10" s="1"/>
  <c r="N659" i="10"/>
  <c r="U774" i="10"/>
  <c r="N449" i="10"/>
  <c r="AK352" i="10"/>
  <c r="AK387" i="10" s="1"/>
  <c r="AK422" i="10" s="1"/>
  <c r="N354" i="10"/>
  <c r="AK245" i="10"/>
  <c r="AK280" i="10" s="1"/>
  <c r="AK315" i="10" s="1"/>
  <c r="R545" i="10"/>
  <c r="R580" i="10" s="1"/>
  <c r="R615" i="10" s="1"/>
  <c r="L545" i="10"/>
  <c r="L580" i="10" s="1"/>
  <c r="L615" i="10" s="1"/>
  <c r="P545" i="10"/>
  <c r="P580" i="10" s="1"/>
  <c r="P615" i="10" s="1"/>
  <c r="AK544" i="10"/>
  <c r="K545" i="10"/>
  <c r="K580" i="10" s="1"/>
  <c r="K615" i="10" s="1"/>
  <c r="AK46" i="9"/>
  <c r="O545" i="10"/>
  <c r="O580" i="10" s="1"/>
  <c r="O615" i="10" s="1"/>
  <c r="J545" i="10"/>
  <c r="J580" i="10" s="1"/>
  <c r="J615" i="10" s="1"/>
  <c r="V545" i="10"/>
  <c r="V580" i="10" s="1"/>
  <c r="V615" i="10" s="1"/>
  <c r="Q545" i="10"/>
  <c r="Q580" i="10" s="1"/>
  <c r="Q615" i="10" s="1"/>
  <c r="N545" i="10"/>
  <c r="N580" i="10" s="1"/>
  <c r="N615" i="10" s="1"/>
  <c r="T545" i="10"/>
  <c r="T580" i="10" s="1"/>
  <c r="T615" i="10" s="1"/>
  <c r="A343" i="10"/>
  <c r="A378" i="10" s="1"/>
  <c r="A413" i="10" s="1"/>
  <c r="AK344" i="10"/>
  <c r="AK379" i="10" s="1"/>
  <c r="AK414" i="10" s="1"/>
  <c r="I345" i="10"/>
  <c r="I380" i="10" s="1"/>
  <c r="I415" i="10" s="1"/>
  <c r="AK346" i="10"/>
  <c r="AK381" i="10" s="1"/>
  <c r="AK416" i="10" s="1"/>
  <c r="N346" i="10"/>
  <c r="N345" i="10"/>
  <c r="A345" i="10"/>
  <c r="A380" i="10" s="1"/>
  <c r="A415" i="10" s="1"/>
  <c r="U346" i="10"/>
  <c r="U342" i="10"/>
  <c r="I341" i="10"/>
  <c r="I376" i="10" s="1"/>
  <c r="I411" i="10" s="1"/>
  <c r="A341" i="10"/>
  <c r="A376" i="10" s="1"/>
  <c r="A411" i="10" s="1"/>
  <c r="E359" i="10"/>
  <c r="E394" i="10" s="1"/>
  <c r="E429" i="10" s="1"/>
  <c r="AK342" i="10"/>
  <c r="AK377" i="10" s="1"/>
  <c r="AK412" i="10" s="1"/>
  <c r="E254" i="10"/>
  <c r="E289" i="10" s="1"/>
  <c r="E324" i="10" s="1"/>
  <c r="U237" i="10"/>
  <c r="I236" i="10"/>
  <c r="I271" i="10" s="1"/>
  <c r="I306" i="10" s="1"/>
  <c r="A236" i="10"/>
  <c r="A271" i="10" s="1"/>
  <c r="A306" i="10" s="1"/>
  <c r="N237" i="10"/>
  <c r="AK237" i="10"/>
  <c r="AK272" i="10" s="1"/>
  <c r="AK307" i="10" s="1"/>
  <c r="N236" i="10"/>
  <c r="AO229" i="10"/>
  <c r="AK299" i="10"/>
  <c r="AK264" i="10"/>
  <c r="AK194" i="10"/>
  <c r="AK159" i="10"/>
  <c r="AO124" i="10"/>
  <c r="N341" i="10"/>
  <c r="N376" i="10" s="1"/>
  <c r="N411" i="10" s="1"/>
  <c r="AK404" i="10"/>
  <c r="AO334" i="10"/>
  <c r="AK369" i="10"/>
  <c r="N377" i="10"/>
  <c r="N412" i="10" s="1"/>
  <c r="P342" i="10"/>
  <c r="AG455" i="10"/>
  <c r="U490" i="10"/>
  <c r="U525" i="10" s="1"/>
  <c r="P766" i="10"/>
  <c r="N801" i="10"/>
  <c r="N836" i="10" s="1"/>
  <c r="N497" i="10"/>
  <c r="N532" i="10" s="1"/>
  <c r="P462" i="10"/>
  <c r="U498" i="10"/>
  <c r="U533" i="10" s="1"/>
  <c r="AG463" i="10"/>
  <c r="N286" i="10"/>
  <c r="N321" i="10" s="1"/>
  <c r="P251" i="10"/>
  <c r="P778" i="10"/>
  <c r="N813" i="10"/>
  <c r="N848" i="10" s="1"/>
  <c r="N603" i="10"/>
  <c r="N638" i="10" s="1"/>
  <c r="P568" i="10"/>
  <c r="N384" i="10"/>
  <c r="N419" i="10" s="1"/>
  <c r="P349" i="10"/>
  <c r="N382" i="10"/>
  <c r="N417" i="10" s="1"/>
  <c r="P347" i="10"/>
  <c r="AG23" i="10"/>
  <c r="U30" i="10"/>
  <c r="U60" i="10"/>
  <c r="U97" i="10" s="1"/>
  <c r="AG457" i="10"/>
  <c r="U492" i="10"/>
  <c r="U527" i="10" s="1"/>
  <c r="N178" i="10"/>
  <c r="N213" i="10" s="1"/>
  <c r="P143" i="10"/>
  <c r="AG451" i="10"/>
  <c r="U486" i="10"/>
  <c r="U521" i="10" s="1"/>
  <c r="N485" i="10"/>
  <c r="N520" i="10" s="1"/>
  <c r="P450" i="10"/>
  <c r="N811" i="10"/>
  <c r="N846" i="10" s="1"/>
  <c r="P776" i="10"/>
  <c r="AG249" i="10"/>
  <c r="U284" i="10"/>
  <c r="U319" i="10" s="1"/>
  <c r="P148" i="10"/>
  <c r="N183" i="10"/>
  <c r="N218" i="10" s="1"/>
  <c r="P565" i="10"/>
  <c r="N600" i="10"/>
  <c r="N635" i="10" s="1"/>
  <c r="N390" i="10"/>
  <c r="N425" i="10" s="1"/>
  <c r="P355" i="10"/>
  <c r="P146" i="10"/>
  <c r="N181" i="10"/>
  <c r="N216" i="10" s="1"/>
  <c r="AG665" i="10"/>
  <c r="U700" i="10"/>
  <c r="U735" i="10" s="1"/>
  <c r="AO649" i="10"/>
  <c r="AK719" i="10"/>
  <c r="AK684" i="10"/>
  <c r="U447" i="10"/>
  <c r="I446" i="10"/>
  <c r="I481" i="10" s="1"/>
  <c r="I516" i="10" s="1"/>
  <c r="E464" i="10"/>
  <c r="E499" i="10" s="1"/>
  <c r="E534" i="10" s="1"/>
  <c r="N447" i="10"/>
  <c r="AK447" i="10"/>
  <c r="AK482" i="10" s="1"/>
  <c r="AK517" i="10" s="1"/>
  <c r="A446" i="10"/>
  <c r="A481" i="10" s="1"/>
  <c r="A516" i="10" s="1"/>
  <c r="N446" i="10"/>
  <c r="N592" i="10"/>
  <c r="N627" i="10" s="1"/>
  <c r="P557" i="10"/>
  <c r="AG768" i="10"/>
  <c r="U803" i="10"/>
  <c r="U838" i="10" s="1"/>
  <c r="P562" i="10"/>
  <c r="N597" i="10"/>
  <c r="N632" i="10" s="1"/>
  <c r="U805" i="10"/>
  <c r="U840" i="10" s="1"/>
  <c r="AG770" i="10"/>
  <c r="N804" i="10"/>
  <c r="N839" i="10" s="1"/>
  <c r="P769" i="10"/>
  <c r="P763" i="10"/>
  <c r="N798" i="10"/>
  <c r="N833" i="10" s="1"/>
  <c r="P27" i="10"/>
  <c r="P64" i="10" s="1"/>
  <c r="P101" i="10" s="1"/>
  <c r="R27" i="10"/>
  <c r="R64" i="10" s="1"/>
  <c r="R101" i="10" s="1"/>
  <c r="N64" i="10"/>
  <c r="N101" i="10" s="1"/>
  <c r="U282" i="10"/>
  <c r="U317" i="10" s="1"/>
  <c r="AG247" i="10"/>
  <c r="P246" i="10"/>
  <c r="N281" i="10"/>
  <c r="N316" i="10" s="1"/>
  <c r="AG25" i="10"/>
  <c r="U62" i="10"/>
  <c r="U99" i="10" s="1"/>
  <c r="P461" i="10"/>
  <c r="N496" i="10"/>
  <c r="N531" i="10" s="1"/>
  <c r="P673" i="10"/>
  <c r="N708" i="10"/>
  <c r="N743" i="10" s="1"/>
  <c r="P666" i="10"/>
  <c r="N701" i="10"/>
  <c r="N736" i="10" s="1"/>
  <c r="P667" i="10"/>
  <c r="N702" i="10"/>
  <c r="N737" i="10" s="1"/>
  <c r="P773" i="10"/>
  <c r="N808" i="10"/>
  <c r="N843" i="10" s="1"/>
  <c r="N483" i="10"/>
  <c r="N518" i="10" s="1"/>
  <c r="P448" i="10"/>
  <c r="P29" i="10"/>
  <c r="P66" i="10" s="1"/>
  <c r="P103" i="10" s="1"/>
  <c r="N66" i="10"/>
  <c r="N103" i="10" s="1"/>
  <c r="R29" i="10"/>
  <c r="R66" i="10" s="1"/>
  <c r="R103" i="10" s="1"/>
  <c r="U589" i="10"/>
  <c r="U624" i="10" s="1"/>
  <c r="AG554" i="10"/>
  <c r="N705" i="10"/>
  <c r="N740" i="10" s="1"/>
  <c r="P670" i="10"/>
  <c r="AG671" i="10"/>
  <c r="U706" i="10"/>
  <c r="U741" i="10" s="1"/>
  <c r="AK579" i="10"/>
  <c r="AK614" i="10"/>
  <c r="AO544" i="10"/>
  <c r="U175" i="10"/>
  <c r="U210" i="10" s="1"/>
  <c r="AG140" i="10"/>
  <c r="P454" i="10"/>
  <c r="N489" i="10"/>
  <c r="N524" i="10" s="1"/>
  <c r="AG669" i="10"/>
  <c r="U704" i="10"/>
  <c r="U739" i="10" s="1"/>
  <c r="N703" i="10"/>
  <c r="N738" i="10" s="1"/>
  <c r="P668" i="10"/>
  <c r="P250" i="10"/>
  <c r="N285" i="10"/>
  <c r="N320" i="10" s="1"/>
  <c r="AG459" i="10"/>
  <c r="U494" i="10"/>
  <c r="U529" i="10" s="1"/>
  <c r="U385" i="10"/>
  <c r="U420" i="10" s="1"/>
  <c r="AG350" i="10"/>
  <c r="N383" i="10"/>
  <c r="N418" i="10" s="1"/>
  <c r="P348" i="10"/>
  <c r="P662" i="10"/>
  <c r="N697" i="10"/>
  <c r="N732" i="10" s="1"/>
  <c r="N59" i="10"/>
  <c r="N96" i="10" s="1"/>
  <c r="R22" i="10"/>
  <c r="R59" i="10" s="1"/>
  <c r="R96" i="10" s="1"/>
  <c r="P22" i="10"/>
  <c r="P59" i="10" s="1"/>
  <c r="P96" i="10" s="1"/>
  <c r="R23" i="10"/>
  <c r="R60" i="10" s="1"/>
  <c r="R97" i="10" s="1"/>
  <c r="N60" i="10"/>
  <c r="N97" i="10" s="1"/>
  <c r="P23" i="10"/>
  <c r="P60" i="10" s="1"/>
  <c r="P97" i="10" s="1"/>
  <c r="AG144" i="10"/>
  <c r="U179" i="10"/>
  <c r="U214" i="10" s="1"/>
  <c r="N284" i="10"/>
  <c r="N319" i="10" s="1"/>
  <c r="P249" i="10"/>
  <c r="P147" i="10"/>
  <c r="N182" i="10"/>
  <c r="N217" i="10" s="1"/>
  <c r="P664" i="10"/>
  <c r="N699" i="10"/>
  <c r="N734" i="10" s="1"/>
  <c r="N695" i="10"/>
  <c r="N730" i="10" s="1"/>
  <c r="P660" i="10"/>
  <c r="P661" i="10"/>
  <c r="N696" i="10"/>
  <c r="N731" i="10" s="1"/>
  <c r="I656" i="10"/>
  <c r="I691" i="10" s="1"/>
  <c r="I726" i="10" s="1"/>
  <c r="A656" i="10"/>
  <c r="A691" i="10" s="1"/>
  <c r="A726" i="10" s="1"/>
  <c r="N657" i="10"/>
  <c r="N656" i="10"/>
  <c r="AK657" i="10"/>
  <c r="AK692" i="10" s="1"/>
  <c r="AK727" i="10" s="1"/>
  <c r="U657" i="10"/>
  <c r="E674" i="10"/>
  <c r="E709" i="10" s="1"/>
  <c r="E744" i="10" s="1"/>
  <c r="P558" i="10"/>
  <c r="N593" i="10"/>
  <c r="N628" i="10" s="1"/>
  <c r="U593" i="10"/>
  <c r="U628" i="10" s="1"/>
  <c r="AG558" i="10"/>
  <c r="P767" i="10"/>
  <c r="N802" i="10"/>
  <c r="N837" i="10" s="1"/>
  <c r="P561" i="10"/>
  <c r="N596" i="10"/>
  <c r="N631" i="10" s="1"/>
  <c r="P771" i="10"/>
  <c r="N806" i="10"/>
  <c r="N841" i="10" s="1"/>
  <c r="P358" i="10"/>
  <c r="N393" i="10"/>
  <c r="N428" i="10" s="1"/>
  <c r="AG453" i="10"/>
  <c r="U488" i="10"/>
  <c r="U523" i="10" s="1"/>
  <c r="P460" i="10"/>
  <c r="N495" i="10"/>
  <c r="N530" i="10" s="1"/>
  <c r="AG461" i="10"/>
  <c r="U496" i="10"/>
  <c r="U531" i="10" s="1"/>
  <c r="P142" i="10"/>
  <c r="N177" i="10"/>
  <c r="N212" i="10" s="1"/>
  <c r="N176" i="10"/>
  <c r="N211" i="10" s="1"/>
  <c r="P141" i="10"/>
  <c r="U66" i="10"/>
  <c r="U103" i="10" s="1"/>
  <c r="AG29" i="10"/>
  <c r="N386" i="10"/>
  <c r="N421" i="10" s="1"/>
  <c r="P351" i="10"/>
  <c r="AK789" i="10"/>
  <c r="AO754" i="10"/>
  <c r="AK824" i="10"/>
  <c r="A761" i="10"/>
  <c r="A796" i="10" s="1"/>
  <c r="A831" i="10" s="1"/>
  <c r="U762" i="10"/>
  <c r="E779" i="10"/>
  <c r="N761" i="10"/>
  <c r="I761" i="10"/>
  <c r="I796" i="10" s="1"/>
  <c r="I831" i="10" s="1"/>
  <c r="AK762" i="10"/>
  <c r="AK797" i="10" s="1"/>
  <c r="AK832" i="10" s="1"/>
  <c r="N762" i="10"/>
  <c r="P353" i="10"/>
  <c r="N388" i="10"/>
  <c r="N423" i="10" s="1"/>
  <c r="AG354" i="10"/>
  <c r="U389" i="10"/>
  <c r="U424" i="10" s="1"/>
  <c r="U280" i="10"/>
  <c r="U315" i="10" s="1"/>
  <c r="AG245" i="10"/>
  <c r="A551" i="10"/>
  <c r="A586" i="10" s="1"/>
  <c r="A621" i="10" s="1"/>
  <c r="U552" i="10"/>
  <c r="E569" i="10"/>
  <c r="AK552" i="10"/>
  <c r="AK587" i="10" s="1"/>
  <c r="AK622" i="10" s="1"/>
  <c r="N551" i="10"/>
  <c r="I551" i="10"/>
  <c r="I586" i="10" s="1"/>
  <c r="I621" i="10" s="1"/>
  <c r="N552" i="10"/>
  <c r="P140" i="10"/>
  <c r="N175" i="10"/>
  <c r="N210" i="10" s="1"/>
  <c r="N490" i="10"/>
  <c r="N525" i="10" s="1"/>
  <c r="P455" i="10"/>
  <c r="P765" i="10"/>
  <c r="N800" i="10"/>
  <c r="N835" i="10" s="1"/>
  <c r="P139" i="10"/>
  <c r="N174" i="10"/>
  <c r="N209" i="10" s="1"/>
  <c r="AG766" i="10"/>
  <c r="U801" i="10"/>
  <c r="U836" i="10" s="1"/>
  <c r="N498" i="10"/>
  <c r="N533" i="10" s="1"/>
  <c r="P463" i="10"/>
  <c r="N704" i="10"/>
  <c r="N739" i="10" s="1"/>
  <c r="P669" i="10"/>
  <c r="P560" i="10"/>
  <c r="N595" i="10"/>
  <c r="N630" i="10" s="1"/>
  <c r="P559" i="10"/>
  <c r="N594" i="10"/>
  <c r="N629" i="10" s="1"/>
  <c r="P564" i="10"/>
  <c r="N599" i="10"/>
  <c r="N634" i="10" s="1"/>
  <c r="P458" i="10"/>
  <c r="N493" i="10"/>
  <c r="N528" i="10" s="1"/>
  <c r="P567" i="10"/>
  <c r="N602" i="10"/>
  <c r="N637" i="10" s="1"/>
  <c r="U698" i="10"/>
  <c r="U733" i="10" s="1"/>
  <c r="AG663" i="10"/>
  <c r="N591" i="10"/>
  <c r="N626" i="10" s="1"/>
  <c r="P556" i="10"/>
  <c r="P456" i="10"/>
  <c r="N491" i="10"/>
  <c r="N526" i="10" s="1"/>
  <c r="N179" i="10"/>
  <c r="N214" i="10" s="1"/>
  <c r="P144" i="10"/>
  <c r="P451" i="10"/>
  <c r="N486" i="10"/>
  <c r="N521" i="10" s="1"/>
  <c r="AG776" i="10"/>
  <c r="U811" i="10"/>
  <c r="U846" i="10" s="1"/>
  <c r="N283" i="10"/>
  <c r="N318" i="10" s="1"/>
  <c r="P248" i="10"/>
  <c r="AG148" i="10"/>
  <c r="U183" i="10"/>
  <c r="U218" i="10" s="1"/>
  <c r="AG356" i="10"/>
  <c r="U391" i="10"/>
  <c r="U426" i="10" s="1"/>
  <c r="N391" i="10"/>
  <c r="N426" i="10" s="1"/>
  <c r="P356" i="10"/>
  <c r="AG146" i="10"/>
  <c r="U181" i="10"/>
  <c r="U216" i="10" s="1"/>
  <c r="N287" i="10"/>
  <c r="N322" i="10" s="1"/>
  <c r="P252" i="10"/>
  <c r="N803" i="10"/>
  <c r="N838" i="10" s="1"/>
  <c r="P768" i="10"/>
  <c r="U597" i="10"/>
  <c r="U632" i="10" s="1"/>
  <c r="AG562" i="10"/>
  <c r="N805" i="10"/>
  <c r="N840" i="10" s="1"/>
  <c r="P770" i="10"/>
  <c r="N799" i="10"/>
  <c r="N834" i="10" s="1"/>
  <c r="P764" i="10"/>
  <c r="P772" i="10"/>
  <c r="N807" i="10"/>
  <c r="N842" i="10" s="1"/>
  <c r="AG358" i="10"/>
  <c r="U393" i="10"/>
  <c r="U428" i="10" s="1"/>
  <c r="N488" i="10"/>
  <c r="N523" i="10" s="1"/>
  <c r="P453" i="10"/>
  <c r="P452" i="10"/>
  <c r="N487" i="10"/>
  <c r="N522" i="10" s="1"/>
  <c r="R26" i="10"/>
  <c r="R63" i="10" s="1"/>
  <c r="R100" i="10" s="1"/>
  <c r="N63" i="10"/>
  <c r="N100" i="10" s="1"/>
  <c r="P26" i="10"/>
  <c r="P63" i="10" s="1"/>
  <c r="P100" i="10" s="1"/>
  <c r="P659" i="10"/>
  <c r="N694" i="10"/>
  <c r="N729" i="10" s="1"/>
  <c r="P658" i="10"/>
  <c r="N693" i="10"/>
  <c r="N728" i="10" s="1"/>
  <c r="P247" i="10"/>
  <c r="N282" i="10"/>
  <c r="N317" i="10" s="1"/>
  <c r="P24" i="10"/>
  <c r="P61" i="10" s="1"/>
  <c r="P98" i="10" s="1"/>
  <c r="N61" i="10"/>
  <c r="N98" i="10" s="1"/>
  <c r="R24" i="10"/>
  <c r="R61" i="10" s="1"/>
  <c r="R98" i="10" s="1"/>
  <c r="R25" i="10"/>
  <c r="R62" i="10" s="1"/>
  <c r="R99" i="10" s="1"/>
  <c r="P25" i="10"/>
  <c r="P62" i="10" s="1"/>
  <c r="P99" i="10" s="1"/>
  <c r="N62" i="10"/>
  <c r="N99" i="10" s="1"/>
  <c r="U708" i="10"/>
  <c r="U743" i="10" s="1"/>
  <c r="AG673" i="10"/>
  <c r="AG667" i="10"/>
  <c r="U702" i="10"/>
  <c r="U737" i="10" s="1"/>
  <c r="AG774" i="10"/>
  <c r="U809" i="10"/>
  <c r="U844" i="10" s="1"/>
  <c r="P774" i="10"/>
  <c r="N809" i="10"/>
  <c r="N844" i="10" s="1"/>
  <c r="U177" i="10"/>
  <c r="U212" i="10" s="1"/>
  <c r="AG142" i="10"/>
  <c r="P449" i="10"/>
  <c r="N484" i="10"/>
  <c r="N519" i="10" s="1"/>
  <c r="U484" i="10"/>
  <c r="U519" i="10" s="1"/>
  <c r="AG449" i="10"/>
  <c r="N65" i="10"/>
  <c r="N102" i="10" s="1"/>
  <c r="P28" i="10"/>
  <c r="P65" i="10" s="1"/>
  <c r="P102" i="10" s="1"/>
  <c r="R28" i="10"/>
  <c r="R65" i="10" s="1"/>
  <c r="R102" i="10" s="1"/>
  <c r="U387" i="10"/>
  <c r="U422" i="10" s="1"/>
  <c r="AG352" i="10"/>
  <c r="P553" i="10"/>
  <c r="N588" i="10"/>
  <c r="N623" i="10" s="1"/>
  <c r="N389" i="10"/>
  <c r="N424" i="10" s="1"/>
  <c r="P354" i="10"/>
  <c r="P245" i="10"/>
  <c r="N280" i="10"/>
  <c r="N315" i="10" s="1"/>
  <c r="AG251" i="10"/>
  <c r="U286" i="10"/>
  <c r="U321" i="10" s="1"/>
  <c r="U595" i="10"/>
  <c r="U630" i="10" s="1"/>
  <c r="AG560" i="10"/>
  <c r="U813" i="10"/>
  <c r="U848" i="10" s="1"/>
  <c r="AG778" i="10"/>
  <c r="P777" i="10"/>
  <c r="N812" i="10"/>
  <c r="N847" i="10" s="1"/>
  <c r="U599" i="10"/>
  <c r="U634" i="10" s="1"/>
  <c r="AG564" i="10"/>
  <c r="N598" i="10"/>
  <c r="N633" i="10" s="1"/>
  <c r="P563" i="10"/>
  <c r="P459" i="10"/>
  <c r="N494" i="10"/>
  <c r="N529" i="10" s="1"/>
  <c r="U603" i="10"/>
  <c r="U638" i="10" s="1"/>
  <c r="AG568" i="10"/>
  <c r="P350" i="10"/>
  <c r="N385" i="10"/>
  <c r="N420" i="10" s="1"/>
  <c r="AG348" i="10"/>
  <c r="U383" i="10"/>
  <c r="U418" i="10" s="1"/>
  <c r="N698" i="10"/>
  <c r="N733" i="10" s="1"/>
  <c r="P663" i="10"/>
  <c r="N590" i="10"/>
  <c r="N625" i="10" s="1"/>
  <c r="P555" i="10"/>
  <c r="AG556" i="10"/>
  <c r="U591" i="10"/>
  <c r="U626" i="10" s="1"/>
  <c r="N492" i="10"/>
  <c r="N527" i="10" s="1"/>
  <c r="P457" i="10"/>
  <c r="P775" i="10"/>
  <c r="N810" i="10"/>
  <c r="N845" i="10" s="1"/>
  <c r="P566" i="10"/>
  <c r="N601" i="10"/>
  <c r="N636" i="10" s="1"/>
  <c r="U601" i="10"/>
  <c r="U636" i="10" s="1"/>
  <c r="AG566" i="10"/>
  <c r="P145" i="10"/>
  <c r="N180" i="10"/>
  <c r="N215" i="10" s="1"/>
  <c r="N700" i="10"/>
  <c r="N735" i="10" s="1"/>
  <c r="P665" i="10"/>
  <c r="AG661" i="10"/>
  <c r="U696" i="10"/>
  <c r="U731" i="10" s="1"/>
  <c r="AG253" i="10"/>
  <c r="U288" i="10"/>
  <c r="U323" i="10" s="1"/>
  <c r="N288" i="10"/>
  <c r="N323" i="10" s="1"/>
  <c r="P253" i="10"/>
  <c r="AK509" i="10"/>
  <c r="AK474" i="10"/>
  <c r="AO439" i="10"/>
  <c r="U799" i="10"/>
  <c r="U834" i="10" s="1"/>
  <c r="AG764" i="10"/>
  <c r="AG772" i="10"/>
  <c r="U807" i="10"/>
  <c r="U842" i="10" s="1"/>
  <c r="P357" i="10"/>
  <c r="N392" i="10"/>
  <c r="N427" i="10" s="1"/>
  <c r="U64" i="10"/>
  <c r="U101" i="10" s="1"/>
  <c r="AG27" i="10"/>
  <c r="AM344" i="10"/>
  <c r="AG379" i="10"/>
  <c r="AG414" i="10" s="1"/>
  <c r="U694" i="10"/>
  <c r="U729" i="10" s="1"/>
  <c r="AG659" i="10"/>
  <c r="P672" i="10"/>
  <c r="N707" i="10"/>
  <c r="N742" i="10" s="1"/>
  <c r="P352" i="10"/>
  <c r="N387" i="10"/>
  <c r="N422" i="10" s="1"/>
  <c r="N589" i="10"/>
  <c r="N624" i="10" s="1"/>
  <c r="P554" i="10"/>
  <c r="N706" i="10"/>
  <c r="N741" i="10" s="1"/>
  <c r="P671" i="10"/>
  <c r="N279" i="10"/>
  <c r="N314" i="10" s="1"/>
  <c r="P244" i="10"/>
  <c r="A238" i="10" l="1"/>
  <c r="A273" i="10" s="1"/>
  <c r="A308" i="10" s="1"/>
  <c r="AK239" i="10"/>
  <c r="AK274" i="10" s="1"/>
  <c r="AK309" i="10" s="1"/>
  <c r="N239" i="10"/>
  <c r="I238" i="10"/>
  <c r="I273" i="10" s="1"/>
  <c r="I308" i="10" s="1"/>
  <c r="N238" i="10"/>
  <c r="U239" i="10"/>
  <c r="N241" i="10"/>
  <c r="N240" i="10"/>
  <c r="AK241" i="10"/>
  <c r="AK276" i="10" s="1"/>
  <c r="AK311" i="10" s="1"/>
  <c r="U241" i="10"/>
  <c r="I240" i="10"/>
  <c r="I275" i="10" s="1"/>
  <c r="I310" i="10" s="1"/>
  <c r="A240" i="10"/>
  <c r="A275" i="10" s="1"/>
  <c r="A310" i="10" s="1"/>
  <c r="A133" i="10"/>
  <c r="A168" i="10" s="1"/>
  <c r="A203" i="10" s="1"/>
  <c r="AK134" i="10"/>
  <c r="AK169" i="10" s="1"/>
  <c r="AK204" i="10" s="1"/>
  <c r="I133" i="10"/>
  <c r="I168" i="10" s="1"/>
  <c r="I203" i="10" s="1"/>
  <c r="N134" i="10"/>
  <c r="N133" i="10"/>
  <c r="U134" i="10"/>
  <c r="U254" i="10"/>
  <c r="U289" i="10" s="1"/>
  <c r="U324" i="10" s="1"/>
  <c r="U243" i="10"/>
  <c r="I242" i="10"/>
  <c r="I277" i="10" s="1"/>
  <c r="I312" i="10" s="1"/>
  <c r="N242" i="10"/>
  <c r="N243" i="10"/>
  <c r="A242" i="10"/>
  <c r="A277" i="10" s="1"/>
  <c r="A312" i="10" s="1"/>
  <c r="AK243" i="10"/>
  <c r="AK278" i="10" s="1"/>
  <c r="AK313" i="10" s="1"/>
  <c r="P343" i="10"/>
  <c r="N378" i="10"/>
  <c r="N413" i="10" s="1"/>
  <c r="N135" i="10"/>
  <c r="N136" i="10"/>
  <c r="AK136" i="10"/>
  <c r="AK171" i="10" s="1"/>
  <c r="AK206" i="10" s="1"/>
  <c r="U136" i="10"/>
  <c r="A135" i="10"/>
  <c r="A170" i="10" s="1"/>
  <c r="A205" i="10" s="1"/>
  <c r="I135" i="10"/>
  <c r="I170" i="10" s="1"/>
  <c r="I205" i="10" s="1"/>
  <c r="AK138" i="10"/>
  <c r="AK173" i="10" s="1"/>
  <c r="AK208" i="10" s="1"/>
  <c r="I137" i="10"/>
  <c r="I172" i="10" s="1"/>
  <c r="I207" i="10" s="1"/>
  <c r="A137" i="10"/>
  <c r="A172" i="10" s="1"/>
  <c r="A207" i="10" s="1"/>
  <c r="N138" i="10"/>
  <c r="N137" i="10"/>
  <c r="U138" i="10"/>
  <c r="N379" i="10"/>
  <c r="N414" i="10" s="1"/>
  <c r="P344" i="10"/>
  <c r="U359" i="10"/>
  <c r="U360" i="10" s="1"/>
  <c r="AG346" i="10"/>
  <c r="U381" i="10"/>
  <c r="U416" i="10" s="1"/>
  <c r="P345" i="10"/>
  <c r="N380" i="10"/>
  <c r="N415" i="10" s="1"/>
  <c r="P346" i="10"/>
  <c r="N381" i="10"/>
  <c r="N416" i="10" s="1"/>
  <c r="U377" i="10"/>
  <c r="U412" i="10" s="1"/>
  <c r="AG342" i="10"/>
  <c r="AM342" i="10" s="1"/>
  <c r="AM377" i="10" s="1"/>
  <c r="AM412" i="10" s="1"/>
  <c r="P236" i="10"/>
  <c r="N271" i="10"/>
  <c r="N306" i="10" s="1"/>
  <c r="U272" i="10"/>
  <c r="U307" i="10" s="1"/>
  <c r="AG237" i="10"/>
  <c r="N272" i="10"/>
  <c r="N307" i="10" s="1"/>
  <c r="P237" i="10"/>
  <c r="AO194" i="10"/>
  <c r="AO159" i="10"/>
  <c r="AO264" i="10"/>
  <c r="AO299" i="10"/>
  <c r="P341" i="10"/>
  <c r="R341" i="10" s="1"/>
  <c r="R376" i="10" s="1"/>
  <c r="R411" i="10" s="1"/>
  <c r="AO404" i="10"/>
  <c r="AO369" i="10"/>
  <c r="R342" i="10"/>
  <c r="R377" i="10" s="1"/>
  <c r="R412" i="10" s="1"/>
  <c r="P377" i="10"/>
  <c r="P412" i="10" s="1"/>
  <c r="AG64" i="10"/>
  <c r="AG101" i="10" s="1"/>
  <c r="AM27" i="10"/>
  <c r="AM64" i="10" s="1"/>
  <c r="AM101" i="10" s="1"/>
  <c r="R244" i="10"/>
  <c r="R279" i="10" s="1"/>
  <c r="R314" i="10" s="1"/>
  <c r="P279" i="10"/>
  <c r="P314" i="10" s="1"/>
  <c r="R554" i="10"/>
  <c r="R589" i="10" s="1"/>
  <c r="R624" i="10" s="1"/>
  <c r="P589" i="10"/>
  <c r="P624" i="10" s="1"/>
  <c r="AO509" i="10"/>
  <c r="AO474" i="10"/>
  <c r="AG696" i="10"/>
  <c r="AG731" i="10" s="1"/>
  <c r="AM661" i="10"/>
  <c r="AM696" i="10" s="1"/>
  <c r="AM731" i="10" s="1"/>
  <c r="AG286" i="10"/>
  <c r="AG321" i="10" s="1"/>
  <c r="AM251" i="10"/>
  <c r="AM286" i="10" s="1"/>
  <c r="AM321" i="10" s="1"/>
  <c r="AM449" i="10"/>
  <c r="AM484" i="10" s="1"/>
  <c r="AM519" i="10" s="1"/>
  <c r="AG484" i="10"/>
  <c r="AG519" i="10" s="1"/>
  <c r="AM673" i="10"/>
  <c r="AM708" i="10" s="1"/>
  <c r="AM743" i="10" s="1"/>
  <c r="AG708" i="10"/>
  <c r="AG743" i="10" s="1"/>
  <c r="P707" i="10"/>
  <c r="P742" i="10" s="1"/>
  <c r="R672" i="10"/>
  <c r="R707" i="10" s="1"/>
  <c r="R742" i="10" s="1"/>
  <c r="AM379" i="10"/>
  <c r="AM414" i="10" s="1"/>
  <c r="P392" i="10"/>
  <c r="P427" i="10" s="1"/>
  <c r="R357" i="10"/>
  <c r="R392" i="10" s="1"/>
  <c r="R427" i="10" s="1"/>
  <c r="R665" i="10"/>
  <c r="R700" i="10" s="1"/>
  <c r="R735" i="10" s="1"/>
  <c r="P700" i="10"/>
  <c r="P735" i="10" s="1"/>
  <c r="AM566" i="10"/>
  <c r="AM601" i="10" s="1"/>
  <c r="AM636" i="10" s="1"/>
  <c r="AG601" i="10"/>
  <c r="AG636" i="10" s="1"/>
  <c r="R663" i="10"/>
  <c r="R698" i="10" s="1"/>
  <c r="R733" i="10" s="1"/>
  <c r="P698" i="10"/>
  <c r="P733" i="10" s="1"/>
  <c r="R563" i="10"/>
  <c r="R598" i="10" s="1"/>
  <c r="R633" i="10" s="1"/>
  <c r="P598" i="10"/>
  <c r="P633" i="10" s="1"/>
  <c r="AM560" i="10"/>
  <c r="AM595" i="10" s="1"/>
  <c r="AM630" i="10" s="1"/>
  <c r="AG595" i="10"/>
  <c r="AG630" i="10" s="1"/>
  <c r="AM774" i="10"/>
  <c r="AM809" i="10" s="1"/>
  <c r="AM844" i="10" s="1"/>
  <c r="AG809" i="10"/>
  <c r="AG844" i="10" s="1"/>
  <c r="R247" i="10"/>
  <c r="R282" i="10" s="1"/>
  <c r="R317" i="10" s="1"/>
  <c r="P282" i="10"/>
  <c r="P317" i="10" s="1"/>
  <c r="P693" i="10"/>
  <c r="P728" i="10" s="1"/>
  <c r="R658" i="10"/>
  <c r="R693" i="10" s="1"/>
  <c r="R728" i="10" s="1"/>
  <c r="P488" i="10"/>
  <c r="P523" i="10" s="1"/>
  <c r="R453" i="10"/>
  <c r="R488" i="10" s="1"/>
  <c r="R523" i="10" s="1"/>
  <c r="R770" i="10"/>
  <c r="R805" i="10" s="1"/>
  <c r="R840" i="10" s="1"/>
  <c r="P805" i="10"/>
  <c r="P840" i="10" s="1"/>
  <c r="P803" i="10"/>
  <c r="P838" i="10" s="1"/>
  <c r="R768" i="10"/>
  <c r="R803" i="10" s="1"/>
  <c r="R838" i="10" s="1"/>
  <c r="R356" i="10"/>
  <c r="R391" i="10" s="1"/>
  <c r="R426" i="10" s="1"/>
  <c r="P391" i="10"/>
  <c r="P426" i="10" s="1"/>
  <c r="R248" i="10"/>
  <c r="R283" i="10" s="1"/>
  <c r="R318" i="10" s="1"/>
  <c r="P283" i="10"/>
  <c r="P318" i="10" s="1"/>
  <c r="P179" i="10"/>
  <c r="P214" i="10" s="1"/>
  <c r="R144" i="10"/>
  <c r="R179" i="10" s="1"/>
  <c r="R214" i="10" s="1"/>
  <c r="R556" i="10"/>
  <c r="R591" i="10" s="1"/>
  <c r="R626" i="10" s="1"/>
  <c r="P591" i="10"/>
  <c r="P626" i="10" s="1"/>
  <c r="P498" i="10"/>
  <c r="P533" i="10" s="1"/>
  <c r="R463" i="10"/>
  <c r="R498" i="10" s="1"/>
  <c r="R533" i="10" s="1"/>
  <c r="R455" i="10"/>
  <c r="R490" i="10" s="1"/>
  <c r="R525" i="10" s="1"/>
  <c r="P490" i="10"/>
  <c r="P525" i="10" s="1"/>
  <c r="P552" i="10"/>
  <c r="N587" i="10"/>
  <c r="N622" i="10" s="1"/>
  <c r="E604" i="10"/>
  <c r="E639" i="10" s="1"/>
  <c r="R353" i="10"/>
  <c r="R388" i="10" s="1"/>
  <c r="R423" i="10" s="1"/>
  <c r="P388" i="10"/>
  <c r="P423" i="10" s="1"/>
  <c r="P761" i="10"/>
  <c r="N796" i="10"/>
  <c r="N831" i="10" s="1"/>
  <c r="AG496" i="10"/>
  <c r="AG531" i="10" s="1"/>
  <c r="AM461" i="10"/>
  <c r="AM496" i="10" s="1"/>
  <c r="AM531" i="10" s="1"/>
  <c r="P285" i="10"/>
  <c r="P320" i="10" s="1"/>
  <c r="R250" i="10"/>
  <c r="R285" i="10" s="1"/>
  <c r="R320" i="10" s="1"/>
  <c r="AG704" i="10"/>
  <c r="AG739" i="10" s="1"/>
  <c r="AM669" i="10"/>
  <c r="AM704" i="10" s="1"/>
  <c r="AM739" i="10" s="1"/>
  <c r="R670" i="10"/>
  <c r="R705" i="10" s="1"/>
  <c r="R740" i="10" s="1"/>
  <c r="P705" i="10"/>
  <c r="P740" i="10" s="1"/>
  <c r="P702" i="10"/>
  <c r="P737" i="10" s="1"/>
  <c r="R667" i="10"/>
  <c r="R702" i="10" s="1"/>
  <c r="R737" i="10" s="1"/>
  <c r="P708" i="10"/>
  <c r="P743" i="10" s="1"/>
  <c r="R673" i="10"/>
  <c r="R708" i="10" s="1"/>
  <c r="R743" i="10" s="1"/>
  <c r="AM25" i="10"/>
  <c r="AM62" i="10" s="1"/>
  <c r="AM99" i="10" s="1"/>
  <c r="AG62" i="10"/>
  <c r="AG99" i="10" s="1"/>
  <c r="R769" i="10"/>
  <c r="R804" i="10" s="1"/>
  <c r="R839" i="10" s="1"/>
  <c r="P804" i="10"/>
  <c r="P839" i="10" s="1"/>
  <c r="R557" i="10"/>
  <c r="R592" i="10" s="1"/>
  <c r="R627" i="10" s="1"/>
  <c r="P592" i="10"/>
  <c r="P627" i="10" s="1"/>
  <c r="U464" i="10"/>
  <c r="U482" i="10"/>
  <c r="U517" i="10" s="1"/>
  <c r="AG447" i="10"/>
  <c r="P485" i="10"/>
  <c r="P520" i="10" s="1"/>
  <c r="R450" i="10"/>
  <c r="R485" i="10" s="1"/>
  <c r="R520" i="10" s="1"/>
  <c r="R143" i="10"/>
  <c r="R178" i="10" s="1"/>
  <c r="R213" i="10" s="1"/>
  <c r="P178" i="10"/>
  <c r="P213" i="10" s="1"/>
  <c r="AG490" i="10"/>
  <c r="AG525" i="10" s="1"/>
  <c r="AM455" i="10"/>
  <c r="AM490" i="10" s="1"/>
  <c r="AM525" i="10" s="1"/>
  <c r="AM253" i="10"/>
  <c r="AM288" i="10" s="1"/>
  <c r="AM323" i="10" s="1"/>
  <c r="AG288" i="10"/>
  <c r="AG323" i="10" s="1"/>
  <c r="P810" i="10"/>
  <c r="P845" i="10" s="1"/>
  <c r="R775" i="10"/>
  <c r="R810" i="10" s="1"/>
  <c r="R845" i="10" s="1"/>
  <c r="AM556" i="10"/>
  <c r="AM591" i="10" s="1"/>
  <c r="AM626" i="10" s="1"/>
  <c r="AG591" i="10"/>
  <c r="AG626" i="10" s="1"/>
  <c r="R350" i="10"/>
  <c r="R385" i="10" s="1"/>
  <c r="R420" i="10" s="1"/>
  <c r="P385" i="10"/>
  <c r="P420" i="10" s="1"/>
  <c r="R777" i="10"/>
  <c r="R812" i="10" s="1"/>
  <c r="R847" i="10" s="1"/>
  <c r="P812" i="10"/>
  <c r="P847" i="10" s="1"/>
  <c r="P280" i="10"/>
  <c r="P315" i="10" s="1"/>
  <c r="R245" i="10"/>
  <c r="R280" i="10" s="1"/>
  <c r="R315" i="10" s="1"/>
  <c r="R553" i="10"/>
  <c r="R588" i="10" s="1"/>
  <c r="R623" i="10" s="1"/>
  <c r="P588" i="10"/>
  <c r="P623" i="10" s="1"/>
  <c r="R772" i="10"/>
  <c r="R807" i="10" s="1"/>
  <c r="R842" i="10" s="1"/>
  <c r="P807" i="10"/>
  <c r="P842" i="10" s="1"/>
  <c r="AG181" i="10"/>
  <c r="AG216" i="10" s="1"/>
  <c r="AM146" i="10"/>
  <c r="AM181" i="10" s="1"/>
  <c r="AM216" i="10" s="1"/>
  <c r="R458" i="10"/>
  <c r="R493" i="10" s="1"/>
  <c r="R528" i="10" s="1"/>
  <c r="P493" i="10"/>
  <c r="P528" i="10" s="1"/>
  <c r="P595" i="10"/>
  <c r="P630" i="10" s="1"/>
  <c r="R560" i="10"/>
  <c r="R595" i="10" s="1"/>
  <c r="R630" i="10" s="1"/>
  <c r="R139" i="10"/>
  <c r="R174" i="10" s="1"/>
  <c r="R209" i="10" s="1"/>
  <c r="P174" i="10"/>
  <c r="P209" i="10" s="1"/>
  <c r="AG552" i="10"/>
  <c r="U569" i="10"/>
  <c r="U570" i="10" s="1"/>
  <c r="U587" i="10"/>
  <c r="U622" i="10" s="1"/>
  <c r="P762" i="10"/>
  <c r="N797" i="10"/>
  <c r="N832" i="10" s="1"/>
  <c r="E814" i="10"/>
  <c r="E849" i="10" s="1"/>
  <c r="AO789" i="10"/>
  <c r="AO824" i="10"/>
  <c r="AG66" i="10"/>
  <c r="AG103" i="10" s="1"/>
  <c r="AM29" i="10"/>
  <c r="AM66" i="10" s="1"/>
  <c r="AM103" i="10" s="1"/>
  <c r="AM453" i="10"/>
  <c r="AM488" i="10" s="1"/>
  <c r="AM523" i="10" s="1"/>
  <c r="AG488" i="10"/>
  <c r="AG523" i="10" s="1"/>
  <c r="R771" i="10"/>
  <c r="R806" i="10" s="1"/>
  <c r="R841" i="10" s="1"/>
  <c r="P806" i="10"/>
  <c r="P841" i="10" s="1"/>
  <c r="P802" i="10"/>
  <c r="P837" i="10" s="1"/>
  <c r="R767" i="10"/>
  <c r="R802" i="10" s="1"/>
  <c r="R837" i="10" s="1"/>
  <c r="P593" i="10"/>
  <c r="P628" i="10" s="1"/>
  <c r="R558" i="10"/>
  <c r="R593" i="10" s="1"/>
  <c r="R628" i="10" s="1"/>
  <c r="P656" i="10"/>
  <c r="N691" i="10"/>
  <c r="N726" i="10" s="1"/>
  <c r="R348" i="10"/>
  <c r="R383" i="10" s="1"/>
  <c r="R418" i="10" s="1"/>
  <c r="P383" i="10"/>
  <c r="P418" i="10" s="1"/>
  <c r="P703" i="10"/>
  <c r="P738" i="10" s="1"/>
  <c r="R668" i="10"/>
  <c r="R703" i="10" s="1"/>
  <c r="R738" i="10" s="1"/>
  <c r="AO614" i="10"/>
  <c r="AO579" i="10"/>
  <c r="R562" i="10"/>
  <c r="R597" i="10" s="1"/>
  <c r="R632" i="10" s="1"/>
  <c r="P597" i="10"/>
  <c r="P632" i="10" s="1"/>
  <c r="P447" i="10"/>
  <c r="N482" i="10"/>
  <c r="N517" i="10" s="1"/>
  <c r="AG700" i="10"/>
  <c r="AG735" i="10" s="1"/>
  <c r="AM665" i="10"/>
  <c r="AM700" i="10" s="1"/>
  <c r="AM735" i="10" s="1"/>
  <c r="R565" i="10"/>
  <c r="R600" i="10" s="1"/>
  <c r="R635" i="10" s="1"/>
  <c r="P600" i="10"/>
  <c r="P635" i="10" s="1"/>
  <c r="AM249" i="10"/>
  <c r="AM284" i="10" s="1"/>
  <c r="AM319" i="10" s="1"/>
  <c r="AG284" i="10"/>
  <c r="AG319" i="10" s="1"/>
  <c r="AG30" i="10"/>
  <c r="U67" i="10"/>
  <c r="U104" i="10" s="1"/>
  <c r="U31" i="10"/>
  <c r="P382" i="10"/>
  <c r="P417" i="10" s="1"/>
  <c r="R347" i="10"/>
  <c r="R382" i="10" s="1"/>
  <c r="R417" i="10" s="1"/>
  <c r="P603" i="10"/>
  <c r="P638" i="10" s="1"/>
  <c r="R568" i="10"/>
  <c r="R603" i="10" s="1"/>
  <c r="R638" i="10" s="1"/>
  <c r="AM463" i="10"/>
  <c r="AM498" i="10" s="1"/>
  <c r="AM533" i="10" s="1"/>
  <c r="AG498" i="10"/>
  <c r="AG533" i="10" s="1"/>
  <c r="R352" i="10"/>
  <c r="R387" i="10" s="1"/>
  <c r="R422" i="10" s="1"/>
  <c r="P387" i="10"/>
  <c r="P422" i="10" s="1"/>
  <c r="AG807" i="10"/>
  <c r="AG842" i="10" s="1"/>
  <c r="AM772" i="10"/>
  <c r="AM807" i="10" s="1"/>
  <c r="AM842" i="10" s="1"/>
  <c r="R253" i="10"/>
  <c r="R288" i="10" s="1"/>
  <c r="R323" i="10" s="1"/>
  <c r="P288" i="10"/>
  <c r="P323" i="10" s="1"/>
  <c r="R457" i="10"/>
  <c r="R492" i="10" s="1"/>
  <c r="R527" i="10" s="1"/>
  <c r="P492" i="10"/>
  <c r="P527" i="10" s="1"/>
  <c r="R555" i="10"/>
  <c r="R590" i="10" s="1"/>
  <c r="R625" i="10" s="1"/>
  <c r="P590" i="10"/>
  <c r="P625" i="10" s="1"/>
  <c r="AM568" i="10"/>
  <c r="AM603" i="10" s="1"/>
  <c r="AM638" i="10" s="1"/>
  <c r="AG603" i="10"/>
  <c r="AG638" i="10" s="1"/>
  <c r="AM564" i="10"/>
  <c r="AM599" i="10" s="1"/>
  <c r="AM634" i="10" s="1"/>
  <c r="AG599" i="10"/>
  <c r="AG634" i="10" s="1"/>
  <c r="AM778" i="10"/>
  <c r="AM813" i="10" s="1"/>
  <c r="AM848" i="10" s="1"/>
  <c r="AG813" i="10"/>
  <c r="AG848" i="10" s="1"/>
  <c r="R354" i="10"/>
  <c r="R389" i="10" s="1"/>
  <c r="R424" i="10" s="1"/>
  <c r="P389" i="10"/>
  <c r="P424" i="10" s="1"/>
  <c r="AG387" i="10"/>
  <c r="AG422" i="10" s="1"/>
  <c r="AM352" i="10"/>
  <c r="AM387" i="10" s="1"/>
  <c r="AM422" i="10" s="1"/>
  <c r="P484" i="10"/>
  <c r="P519" i="10" s="1"/>
  <c r="R449" i="10"/>
  <c r="R484" i="10" s="1"/>
  <c r="R519" i="10" s="1"/>
  <c r="P809" i="10"/>
  <c r="P844" i="10" s="1"/>
  <c r="R774" i="10"/>
  <c r="R809" i="10" s="1"/>
  <c r="R844" i="10" s="1"/>
  <c r="AM667" i="10"/>
  <c r="AM702" i="10" s="1"/>
  <c r="AM737" i="10" s="1"/>
  <c r="AG702" i="10"/>
  <c r="AG737" i="10" s="1"/>
  <c r="P694" i="10"/>
  <c r="P729" i="10" s="1"/>
  <c r="R659" i="10"/>
  <c r="R694" i="10" s="1"/>
  <c r="R729" i="10" s="1"/>
  <c r="R764" i="10"/>
  <c r="R799" i="10" s="1"/>
  <c r="R834" i="10" s="1"/>
  <c r="P799" i="10"/>
  <c r="P834" i="10" s="1"/>
  <c r="AM562" i="10"/>
  <c r="AM597" i="10" s="1"/>
  <c r="AM632" i="10" s="1"/>
  <c r="AG597" i="10"/>
  <c r="AG632" i="10" s="1"/>
  <c r="R252" i="10"/>
  <c r="R287" i="10" s="1"/>
  <c r="R322" i="10" s="1"/>
  <c r="P287" i="10"/>
  <c r="P322" i="10" s="1"/>
  <c r="AM663" i="10"/>
  <c r="AM698" i="10" s="1"/>
  <c r="AM733" i="10" s="1"/>
  <c r="AG698" i="10"/>
  <c r="AG733" i="10" s="1"/>
  <c r="R669" i="10"/>
  <c r="R704" i="10" s="1"/>
  <c r="R739" i="10" s="1"/>
  <c r="P704" i="10"/>
  <c r="P739" i="10" s="1"/>
  <c r="P551" i="10"/>
  <c r="N586" i="10"/>
  <c r="N621" i="10" s="1"/>
  <c r="AG389" i="10"/>
  <c r="AG424" i="10" s="1"/>
  <c r="AM354" i="10"/>
  <c r="AM389" i="10" s="1"/>
  <c r="AM424" i="10" s="1"/>
  <c r="U797" i="10"/>
  <c r="U832" i="10" s="1"/>
  <c r="U779" i="10"/>
  <c r="U780" i="10" s="1"/>
  <c r="AG762" i="10"/>
  <c r="R142" i="10"/>
  <c r="R177" i="10" s="1"/>
  <c r="R212" i="10" s="1"/>
  <c r="P177" i="10"/>
  <c r="P212" i="10" s="1"/>
  <c r="R460" i="10"/>
  <c r="R495" i="10" s="1"/>
  <c r="R530" i="10" s="1"/>
  <c r="P495" i="10"/>
  <c r="P530" i="10" s="1"/>
  <c r="AM558" i="10"/>
  <c r="AM593" i="10" s="1"/>
  <c r="AM628" i="10" s="1"/>
  <c r="AG593" i="10"/>
  <c r="AG628" i="10" s="1"/>
  <c r="P657" i="10"/>
  <c r="N692" i="10"/>
  <c r="N727" i="10" s="1"/>
  <c r="R661" i="10"/>
  <c r="R696" i="10" s="1"/>
  <c r="R731" i="10" s="1"/>
  <c r="P696" i="10"/>
  <c r="P731" i="10" s="1"/>
  <c r="R664" i="10"/>
  <c r="R699" i="10" s="1"/>
  <c r="R734" i="10" s="1"/>
  <c r="P699" i="10"/>
  <c r="P734" i="10" s="1"/>
  <c r="P182" i="10"/>
  <c r="P217" i="10" s="1"/>
  <c r="R147" i="10"/>
  <c r="R182" i="10" s="1"/>
  <c r="R217" i="10" s="1"/>
  <c r="AG179" i="10"/>
  <c r="AG214" i="10" s="1"/>
  <c r="AM144" i="10"/>
  <c r="AM179" i="10" s="1"/>
  <c r="AM214" i="10" s="1"/>
  <c r="R662" i="10"/>
  <c r="R697" i="10" s="1"/>
  <c r="R732" i="10" s="1"/>
  <c r="P697" i="10"/>
  <c r="P732" i="10" s="1"/>
  <c r="AG494" i="10"/>
  <c r="AG529" i="10" s="1"/>
  <c r="AM459" i="10"/>
  <c r="AM494" i="10" s="1"/>
  <c r="AM529" i="10" s="1"/>
  <c r="R454" i="10"/>
  <c r="R489" i="10" s="1"/>
  <c r="R524" i="10" s="1"/>
  <c r="P489" i="10"/>
  <c r="P524" i="10" s="1"/>
  <c r="AM554" i="10"/>
  <c r="AM589" i="10" s="1"/>
  <c r="AM624" i="10" s="1"/>
  <c r="AG589" i="10"/>
  <c r="AG624" i="10" s="1"/>
  <c r="R773" i="10"/>
  <c r="R808" i="10" s="1"/>
  <c r="R843" i="10" s="1"/>
  <c r="P808" i="10"/>
  <c r="P843" i="10" s="1"/>
  <c r="P701" i="10"/>
  <c r="P736" i="10" s="1"/>
  <c r="R666" i="10"/>
  <c r="R701" i="10" s="1"/>
  <c r="R736" i="10" s="1"/>
  <c r="P496" i="10"/>
  <c r="P531" i="10" s="1"/>
  <c r="R461" i="10"/>
  <c r="R496" i="10" s="1"/>
  <c r="R531" i="10" s="1"/>
  <c r="P281" i="10"/>
  <c r="P316" i="10" s="1"/>
  <c r="R246" i="10"/>
  <c r="R281" i="10" s="1"/>
  <c r="R316" i="10" s="1"/>
  <c r="AM770" i="10"/>
  <c r="AM805" i="10" s="1"/>
  <c r="AM840" i="10" s="1"/>
  <c r="AG805" i="10"/>
  <c r="AG840" i="10" s="1"/>
  <c r="N481" i="10"/>
  <c r="N516" i="10" s="1"/>
  <c r="P446" i="10"/>
  <c r="P390" i="10"/>
  <c r="P425" i="10" s="1"/>
  <c r="R355" i="10"/>
  <c r="R390" i="10" s="1"/>
  <c r="R425" i="10" s="1"/>
  <c r="P811" i="10"/>
  <c r="P846" i="10" s="1"/>
  <c r="R776" i="10"/>
  <c r="R811" i="10" s="1"/>
  <c r="R846" i="10" s="1"/>
  <c r="AG60" i="10"/>
  <c r="AG97" i="10" s="1"/>
  <c r="AM23" i="10"/>
  <c r="R778" i="10"/>
  <c r="R813" i="10" s="1"/>
  <c r="R848" i="10" s="1"/>
  <c r="P813" i="10"/>
  <c r="P848" i="10" s="1"/>
  <c r="R766" i="10"/>
  <c r="R801" i="10" s="1"/>
  <c r="R836" i="10" s="1"/>
  <c r="P801" i="10"/>
  <c r="P836" i="10" s="1"/>
  <c r="P706" i="10"/>
  <c r="P741" i="10" s="1"/>
  <c r="R671" i="10"/>
  <c r="R706" i="10" s="1"/>
  <c r="R741" i="10" s="1"/>
  <c r="AG694" i="10"/>
  <c r="AG729" i="10" s="1"/>
  <c r="AM659" i="10"/>
  <c r="AM694" i="10" s="1"/>
  <c r="AM729" i="10" s="1"/>
  <c r="AM764" i="10"/>
  <c r="AM799" i="10" s="1"/>
  <c r="AM834" i="10" s="1"/>
  <c r="AG799" i="10"/>
  <c r="AG834" i="10" s="1"/>
  <c r="R145" i="10"/>
  <c r="R180" i="10" s="1"/>
  <c r="R215" i="10" s="1"/>
  <c r="P180" i="10"/>
  <c r="P215" i="10" s="1"/>
  <c r="P601" i="10"/>
  <c r="P636" i="10" s="1"/>
  <c r="R566" i="10"/>
  <c r="R601" i="10" s="1"/>
  <c r="R636" i="10" s="1"/>
  <c r="AM348" i="10"/>
  <c r="AM383" i="10" s="1"/>
  <c r="AM418" i="10" s="1"/>
  <c r="AG383" i="10"/>
  <c r="AG418" i="10" s="1"/>
  <c r="P494" i="10"/>
  <c r="P529" i="10" s="1"/>
  <c r="R459" i="10"/>
  <c r="R494" i="10" s="1"/>
  <c r="R529" i="10" s="1"/>
  <c r="AG177" i="10"/>
  <c r="AG212" i="10" s="1"/>
  <c r="AM142" i="10"/>
  <c r="AM177" i="10" s="1"/>
  <c r="AM212" i="10" s="1"/>
  <c r="P487" i="10"/>
  <c r="P522" i="10" s="1"/>
  <c r="R452" i="10"/>
  <c r="R487" i="10" s="1"/>
  <c r="R522" i="10" s="1"/>
  <c r="AG393" i="10"/>
  <c r="AG428" i="10" s="1"/>
  <c r="AM358" i="10"/>
  <c r="AM393" i="10" s="1"/>
  <c r="AM428" i="10" s="1"/>
  <c r="AM356" i="10"/>
  <c r="AM391" i="10" s="1"/>
  <c r="AM426" i="10" s="1"/>
  <c r="AG391" i="10"/>
  <c r="AG426" i="10" s="1"/>
  <c r="AG183" i="10"/>
  <c r="AG218" i="10" s="1"/>
  <c r="AM148" i="10"/>
  <c r="AM183" i="10" s="1"/>
  <c r="AM218" i="10" s="1"/>
  <c r="AG811" i="10"/>
  <c r="AG846" i="10" s="1"/>
  <c r="AM776" i="10"/>
  <c r="AM811" i="10" s="1"/>
  <c r="AM846" i="10" s="1"/>
  <c r="P486" i="10"/>
  <c r="P521" i="10" s="1"/>
  <c r="R451" i="10"/>
  <c r="R486" i="10" s="1"/>
  <c r="R521" i="10" s="1"/>
  <c r="R456" i="10"/>
  <c r="R491" i="10" s="1"/>
  <c r="R526" i="10" s="1"/>
  <c r="P491" i="10"/>
  <c r="P526" i="10" s="1"/>
  <c r="P602" i="10"/>
  <c r="P637" i="10" s="1"/>
  <c r="R567" i="10"/>
  <c r="R602" i="10" s="1"/>
  <c r="R637" i="10" s="1"/>
  <c r="P599" i="10"/>
  <c r="P634" i="10" s="1"/>
  <c r="R564" i="10"/>
  <c r="R599" i="10" s="1"/>
  <c r="R634" i="10" s="1"/>
  <c r="R559" i="10"/>
  <c r="R594" i="10" s="1"/>
  <c r="R629" i="10" s="1"/>
  <c r="P594" i="10"/>
  <c r="P629" i="10" s="1"/>
  <c r="AG801" i="10"/>
  <c r="AG836" i="10" s="1"/>
  <c r="AM766" i="10"/>
  <c r="AM801" i="10" s="1"/>
  <c r="AM836" i="10" s="1"/>
  <c r="R765" i="10"/>
  <c r="R800" i="10" s="1"/>
  <c r="R835" i="10" s="1"/>
  <c r="P800" i="10"/>
  <c r="P835" i="10" s="1"/>
  <c r="P175" i="10"/>
  <c r="P210" i="10" s="1"/>
  <c r="R140" i="10"/>
  <c r="R175" i="10" s="1"/>
  <c r="R210" i="10" s="1"/>
  <c r="AG280" i="10"/>
  <c r="AG315" i="10" s="1"/>
  <c r="AM245" i="10"/>
  <c r="AM280" i="10" s="1"/>
  <c r="AM315" i="10" s="1"/>
  <c r="P386" i="10"/>
  <c r="P421" i="10" s="1"/>
  <c r="R351" i="10"/>
  <c r="R386" i="10" s="1"/>
  <c r="R421" i="10" s="1"/>
  <c r="P176" i="10"/>
  <c r="P211" i="10" s="1"/>
  <c r="R141" i="10"/>
  <c r="R176" i="10" s="1"/>
  <c r="R211" i="10" s="1"/>
  <c r="P393" i="10"/>
  <c r="P428" i="10" s="1"/>
  <c r="R358" i="10"/>
  <c r="R393" i="10" s="1"/>
  <c r="R428" i="10" s="1"/>
  <c r="R561" i="10"/>
  <c r="R596" i="10" s="1"/>
  <c r="R631" i="10" s="1"/>
  <c r="P596" i="10"/>
  <c r="P631" i="10" s="1"/>
  <c r="U692" i="10"/>
  <c r="U727" i="10" s="1"/>
  <c r="U674" i="10"/>
  <c r="AG657" i="10"/>
  <c r="P695" i="10"/>
  <c r="P730" i="10" s="1"/>
  <c r="R660" i="10"/>
  <c r="R695" i="10" s="1"/>
  <c r="R730" i="10" s="1"/>
  <c r="P284" i="10"/>
  <c r="P319" i="10" s="1"/>
  <c r="R249" i="10"/>
  <c r="R284" i="10" s="1"/>
  <c r="R319" i="10" s="1"/>
  <c r="AM350" i="10"/>
  <c r="AM385" i="10" s="1"/>
  <c r="AM420" i="10" s="1"/>
  <c r="AG385" i="10"/>
  <c r="AG420" i="10" s="1"/>
  <c r="AG175" i="10"/>
  <c r="AG210" i="10" s="1"/>
  <c r="AM140" i="10"/>
  <c r="AM175" i="10" s="1"/>
  <c r="AM210" i="10" s="1"/>
  <c r="AM671" i="10"/>
  <c r="AM706" i="10" s="1"/>
  <c r="AM741" i="10" s="1"/>
  <c r="AG706" i="10"/>
  <c r="AG741" i="10" s="1"/>
  <c r="P483" i="10"/>
  <c r="P518" i="10" s="1"/>
  <c r="R448" i="10"/>
  <c r="R483" i="10" s="1"/>
  <c r="R518" i="10" s="1"/>
  <c r="AM247" i="10"/>
  <c r="AM282" i="10" s="1"/>
  <c r="AM317" i="10" s="1"/>
  <c r="AG282" i="10"/>
  <c r="AG317" i="10" s="1"/>
  <c r="P798" i="10"/>
  <c r="P833" i="10" s="1"/>
  <c r="R763" i="10"/>
  <c r="R798" i="10" s="1"/>
  <c r="R833" i="10" s="1"/>
  <c r="AG803" i="10"/>
  <c r="AG838" i="10" s="1"/>
  <c r="AM768" i="10"/>
  <c r="AM803" i="10" s="1"/>
  <c r="AM838" i="10" s="1"/>
  <c r="AO684" i="10"/>
  <c r="AO719" i="10"/>
  <c r="R146" i="10"/>
  <c r="R181" i="10" s="1"/>
  <c r="R216" i="10" s="1"/>
  <c r="P181" i="10"/>
  <c r="P216" i="10" s="1"/>
  <c r="R148" i="10"/>
  <c r="R183" i="10" s="1"/>
  <c r="R218" i="10" s="1"/>
  <c r="P183" i="10"/>
  <c r="P218" i="10" s="1"/>
  <c r="AG486" i="10"/>
  <c r="AG521" i="10" s="1"/>
  <c r="AM451" i="10"/>
  <c r="AM486" i="10" s="1"/>
  <c r="AM521" i="10" s="1"/>
  <c r="AG492" i="10"/>
  <c r="AG527" i="10" s="1"/>
  <c r="AM457" i="10"/>
  <c r="AM492" i="10" s="1"/>
  <c r="AM527" i="10" s="1"/>
  <c r="P384" i="10"/>
  <c r="P419" i="10" s="1"/>
  <c r="R349" i="10"/>
  <c r="R384" i="10" s="1"/>
  <c r="R419" i="10" s="1"/>
  <c r="R251" i="10"/>
  <c r="R286" i="10" s="1"/>
  <c r="R321" i="10" s="1"/>
  <c r="P286" i="10"/>
  <c r="P321" i="10" s="1"/>
  <c r="R462" i="10"/>
  <c r="R497" i="10" s="1"/>
  <c r="R532" i="10" s="1"/>
  <c r="P497" i="10"/>
  <c r="P532" i="10" s="1"/>
  <c r="U255" i="10" l="1"/>
  <c r="U290" i="10" s="1"/>
  <c r="U325" i="10" s="1"/>
  <c r="AG254" i="10"/>
  <c r="AG289" i="10" s="1"/>
  <c r="AG324" i="10" s="1"/>
  <c r="U278" i="10"/>
  <c r="U313" i="10" s="1"/>
  <c r="AG243" i="10"/>
  <c r="N169" i="10"/>
  <c r="N204" i="10" s="1"/>
  <c r="P134" i="10"/>
  <c r="N275" i="10"/>
  <c r="N310" i="10" s="1"/>
  <c r="P240" i="10"/>
  <c r="N278" i="10"/>
  <c r="N313" i="10" s="1"/>
  <c r="P243" i="10"/>
  <c r="P241" i="10"/>
  <c r="N276" i="10"/>
  <c r="N311" i="10" s="1"/>
  <c r="P239" i="10"/>
  <c r="N274" i="10"/>
  <c r="N309" i="10" s="1"/>
  <c r="P242" i="10"/>
  <c r="N277" i="10"/>
  <c r="N312" i="10" s="1"/>
  <c r="U169" i="10"/>
  <c r="U204" i="10" s="1"/>
  <c r="AG134" i="10"/>
  <c r="AG241" i="10"/>
  <c r="U276" i="10"/>
  <c r="U311" i="10" s="1"/>
  <c r="U274" i="10"/>
  <c r="U309" i="10" s="1"/>
  <c r="AG239" i="10"/>
  <c r="N168" i="10"/>
  <c r="N203" i="10" s="1"/>
  <c r="P133" i="10"/>
  <c r="N273" i="10"/>
  <c r="N308" i="10" s="1"/>
  <c r="P238" i="10"/>
  <c r="P378" i="10"/>
  <c r="P413" i="10" s="1"/>
  <c r="R343" i="10"/>
  <c r="R378" i="10" s="1"/>
  <c r="R413" i="10" s="1"/>
  <c r="AG138" i="10"/>
  <c r="U173" i="10"/>
  <c r="U208" i="10" s="1"/>
  <c r="U149" i="10"/>
  <c r="U171" i="10"/>
  <c r="U206" i="10" s="1"/>
  <c r="AG136" i="10"/>
  <c r="P137" i="10"/>
  <c r="N172" i="10"/>
  <c r="N207" i="10" s="1"/>
  <c r="P138" i="10"/>
  <c r="N173" i="10"/>
  <c r="N208" i="10" s="1"/>
  <c r="N171" i="10"/>
  <c r="N206" i="10" s="1"/>
  <c r="P136" i="10"/>
  <c r="N170" i="10"/>
  <c r="N205" i="10" s="1"/>
  <c r="P135" i="10"/>
  <c r="R344" i="10"/>
  <c r="R379" i="10" s="1"/>
  <c r="R414" i="10" s="1"/>
  <c r="P379" i="10"/>
  <c r="P414" i="10" s="1"/>
  <c r="AG359" i="10"/>
  <c r="AG360" i="10"/>
  <c r="E8" i="11" s="1"/>
  <c r="U395" i="10"/>
  <c r="U430" i="10" s="1"/>
  <c r="U394" i="10"/>
  <c r="U429" i="10" s="1"/>
  <c r="R345" i="10"/>
  <c r="R380" i="10" s="1"/>
  <c r="R415" i="10" s="1"/>
  <c r="P380" i="10"/>
  <c r="P415" i="10" s="1"/>
  <c r="R346" i="10"/>
  <c r="R381" i="10" s="1"/>
  <c r="R416" i="10" s="1"/>
  <c r="P381" i="10"/>
  <c r="P416" i="10" s="1"/>
  <c r="AM346" i="10"/>
  <c r="AM381" i="10" s="1"/>
  <c r="AM416" i="10" s="1"/>
  <c r="AG381" i="10"/>
  <c r="AG416" i="10" s="1"/>
  <c r="AG377" i="10"/>
  <c r="AG412" i="10" s="1"/>
  <c r="AG272" i="10"/>
  <c r="AG307" i="10" s="1"/>
  <c r="AM237" i="10"/>
  <c r="AM272" i="10" s="1"/>
  <c r="AM307" i="10" s="1"/>
  <c r="R237" i="10"/>
  <c r="R272" i="10" s="1"/>
  <c r="R307" i="10" s="1"/>
  <c r="P272" i="10"/>
  <c r="P307" i="10" s="1"/>
  <c r="P271" i="10"/>
  <c r="P306" i="10" s="1"/>
  <c r="R236" i="10"/>
  <c r="R271" i="10" s="1"/>
  <c r="R306" i="10" s="1"/>
  <c r="P376" i="10"/>
  <c r="P411" i="10" s="1"/>
  <c r="AG570" i="10"/>
  <c r="U605" i="10"/>
  <c r="U640" i="10" s="1"/>
  <c r="AM60" i="10"/>
  <c r="AM97" i="10" s="1"/>
  <c r="AM31" i="10"/>
  <c r="AG797" i="10"/>
  <c r="AG832" i="10" s="1"/>
  <c r="AM762" i="10"/>
  <c r="AG67" i="10"/>
  <c r="AG104" i="10" s="1"/>
  <c r="D5" i="11"/>
  <c r="D7" i="11"/>
  <c r="AM552" i="10"/>
  <c r="AG587" i="10"/>
  <c r="AG622" i="10" s="1"/>
  <c r="AG692" i="10"/>
  <c r="AG727" i="10" s="1"/>
  <c r="AM657" i="10"/>
  <c r="U814" i="10"/>
  <c r="U849" i="10" s="1"/>
  <c r="AG779" i="10"/>
  <c r="P797" i="10"/>
  <c r="P832" i="10" s="1"/>
  <c r="R762" i="10"/>
  <c r="R797" i="10" s="1"/>
  <c r="R832" i="10" s="1"/>
  <c r="AM447" i="10"/>
  <c r="AG482" i="10"/>
  <c r="AG517" i="10" s="1"/>
  <c r="R552" i="10"/>
  <c r="R587" i="10" s="1"/>
  <c r="R622" i="10" s="1"/>
  <c r="P587" i="10"/>
  <c r="P622" i="10" s="1"/>
  <c r="U675" i="10"/>
  <c r="U709" i="10"/>
  <c r="U744" i="10" s="1"/>
  <c r="AG674" i="10"/>
  <c r="P481" i="10"/>
  <c r="P516" i="10" s="1"/>
  <c r="R446" i="10"/>
  <c r="R481" i="10" s="1"/>
  <c r="R516" i="10" s="1"/>
  <c r="R551" i="10"/>
  <c r="R586" i="10" s="1"/>
  <c r="R621" i="10" s="1"/>
  <c r="P586" i="10"/>
  <c r="P621" i="10" s="1"/>
  <c r="AG31" i="10"/>
  <c r="U68" i="10"/>
  <c r="U105" i="10" s="1"/>
  <c r="R447" i="10"/>
  <c r="R482" i="10" s="1"/>
  <c r="R517" i="10" s="1"/>
  <c r="P482" i="10"/>
  <c r="P517" i="10" s="1"/>
  <c r="R656" i="10"/>
  <c r="R691" i="10" s="1"/>
  <c r="R726" i="10" s="1"/>
  <c r="P691" i="10"/>
  <c r="P726" i="10" s="1"/>
  <c r="AG780" i="10"/>
  <c r="U815" i="10"/>
  <c r="U850" i="10" s="1"/>
  <c r="P692" i="10"/>
  <c r="P727" i="10" s="1"/>
  <c r="R657" i="10"/>
  <c r="R692" i="10" s="1"/>
  <c r="R727" i="10" s="1"/>
  <c r="AG569" i="10"/>
  <c r="U604" i="10"/>
  <c r="U639" i="10" s="1"/>
  <c r="U465" i="10"/>
  <c r="U499" i="10"/>
  <c r="U534" i="10" s="1"/>
  <c r="AG464" i="10"/>
  <c r="P796" i="10"/>
  <c r="P831" i="10" s="1"/>
  <c r="R761" i="10"/>
  <c r="R796" i="10" s="1"/>
  <c r="R831" i="10" s="1"/>
  <c r="AG255" i="10" l="1"/>
  <c r="AG290" i="10" s="1"/>
  <c r="AG325" i="10" s="1"/>
  <c r="R238" i="10"/>
  <c r="R273" i="10" s="1"/>
  <c r="R308" i="10" s="1"/>
  <c r="P273" i="10"/>
  <c r="P308" i="10" s="1"/>
  <c r="AG274" i="10"/>
  <c r="AG309" i="10" s="1"/>
  <c r="AM239" i="10"/>
  <c r="AM274" i="10" s="1"/>
  <c r="AM309" i="10" s="1"/>
  <c r="AM134" i="10"/>
  <c r="AM169" i="10" s="1"/>
  <c r="AM204" i="10" s="1"/>
  <c r="AG169" i="10"/>
  <c r="AG204" i="10" s="1"/>
  <c r="P278" i="10"/>
  <c r="P313" i="10" s="1"/>
  <c r="R243" i="10"/>
  <c r="R278" i="10" s="1"/>
  <c r="R313" i="10" s="1"/>
  <c r="P169" i="10"/>
  <c r="P204" i="10" s="1"/>
  <c r="R134" i="10"/>
  <c r="R169" i="10" s="1"/>
  <c r="R204" i="10" s="1"/>
  <c r="R239" i="10"/>
  <c r="R274" i="10" s="1"/>
  <c r="R309" i="10" s="1"/>
  <c r="P274" i="10"/>
  <c r="P309" i="10" s="1"/>
  <c r="P168" i="10"/>
  <c r="P203" i="10" s="1"/>
  <c r="R133" i="10"/>
  <c r="R168" i="10" s="1"/>
  <c r="R203" i="10" s="1"/>
  <c r="P275" i="10"/>
  <c r="P310" i="10" s="1"/>
  <c r="R240" i="10"/>
  <c r="R275" i="10" s="1"/>
  <c r="R310" i="10" s="1"/>
  <c r="AM243" i="10"/>
  <c r="AM278" i="10" s="1"/>
  <c r="AM313" i="10" s="1"/>
  <c r="AG278" i="10"/>
  <c r="AG313" i="10" s="1"/>
  <c r="AM241" i="10"/>
  <c r="AM276" i="10" s="1"/>
  <c r="AM311" i="10" s="1"/>
  <c r="AG276" i="10"/>
  <c r="AG311" i="10" s="1"/>
  <c r="P277" i="10"/>
  <c r="P312" i="10" s="1"/>
  <c r="R242" i="10"/>
  <c r="R277" i="10" s="1"/>
  <c r="R312" i="10" s="1"/>
  <c r="R241" i="10"/>
  <c r="R276" i="10" s="1"/>
  <c r="R311" i="10" s="1"/>
  <c r="P276" i="10"/>
  <c r="P311" i="10" s="1"/>
  <c r="AG395" i="10"/>
  <c r="AG430" i="10" s="1"/>
  <c r="P173" i="10"/>
  <c r="P208" i="10" s="1"/>
  <c r="R138" i="10"/>
  <c r="R173" i="10" s="1"/>
  <c r="R208" i="10" s="1"/>
  <c r="R136" i="10"/>
  <c r="R171" i="10" s="1"/>
  <c r="R206" i="10" s="1"/>
  <c r="P171" i="10"/>
  <c r="P206" i="10" s="1"/>
  <c r="AG149" i="10"/>
  <c r="U150" i="10"/>
  <c r="U184" i="10"/>
  <c r="U219" i="10" s="1"/>
  <c r="P172" i="10"/>
  <c r="P207" i="10" s="1"/>
  <c r="R137" i="10"/>
  <c r="R172" i="10" s="1"/>
  <c r="R207" i="10" s="1"/>
  <c r="P170" i="10"/>
  <c r="P205" i="10" s="1"/>
  <c r="R135" i="10"/>
  <c r="R170" i="10" s="1"/>
  <c r="R205" i="10" s="1"/>
  <c r="AM136" i="10"/>
  <c r="AG171" i="10"/>
  <c r="AG206" i="10" s="1"/>
  <c r="AM138" i="10"/>
  <c r="AM173" i="10" s="1"/>
  <c r="AM208" i="10" s="1"/>
  <c r="AG173" i="10"/>
  <c r="AG208" i="10" s="1"/>
  <c r="AG394" i="10"/>
  <c r="AG429" i="10" s="1"/>
  <c r="D8" i="11"/>
  <c r="AM360" i="10"/>
  <c r="F8" i="11" s="1"/>
  <c r="AM255" i="10"/>
  <c r="AM290" i="10" s="1"/>
  <c r="AM325" i="10" s="1"/>
  <c r="AG68" i="10"/>
  <c r="AG105" i="10" s="1"/>
  <c r="E5" i="11"/>
  <c r="AM675" i="10"/>
  <c r="AM692" i="10"/>
  <c r="AM727" i="10" s="1"/>
  <c r="AM68" i="10"/>
  <c r="AM105" i="10" s="1"/>
  <c r="F5" i="11"/>
  <c r="D9" i="11"/>
  <c r="AG499" i="10"/>
  <c r="AG534" i="10" s="1"/>
  <c r="D10" i="11"/>
  <c r="AG604" i="10"/>
  <c r="AG639" i="10" s="1"/>
  <c r="AG709" i="10"/>
  <c r="AG744" i="10" s="1"/>
  <c r="D11" i="11"/>
  <c r="E12" i="11"/>
  <c r="AG815" i="10"/>
  <c r="AG850" i="10" s="1"/>
  <c r="D12" i="11"/>
  <c r="AG814" i="10"/>
  <c r="AG849" i="10" s="1"/>
  <c r="AM780" i="10"/>
  <c r="AM797" i="10"/>
  <c r="AM832" i="10" s="1"/>
  <c r="AG465" i="10"/>
  <c r="U500" i="10"/>
  <c r="U535" i="10" s="1"/>
  <c r="AG675" i="10"/>
  <c r="U710" i="10"/>
  <c r="U745" i="10" s="1"/>
  <c r="AM465" i="10"/>
  <c r="AM482" i="10"/>
  <c r="AM517" i="10" s="1"/>
  <c r="AM570" i="10"/>
  <c r="AM587" i="10"/>
  <c r="AM622" i="10" s="1"/>
  <c r="E10" i="11"/>
  <c r="AG605" i="10"/>
  <c r="AG640" i="10" s="1"/>
  <c r="E7" i="11" l="1"/>
  <c r="AM171" i="10"/>
  <c r="AM206" i="10" s="1"/>
  <c r="AM150" i="10"/>
  <c r="U185" i="10"/>
  <c r="U220" i="10" s="1"/>
  <c r="AG150" i="10"/>
  <c r="D6" i="11"/>
  <c r="AG184" i="10"/>
  <c r="AG219" i="10" s="1"/>
  <c r="AM395" i="10"/>
  <c r="AM430" i="10" s="1"/>
  <c r="F7" i="11"/>
  <c r="F9" i="11"/>
  <c r="AM500" i="10"/>
  <c r="AM535" i="10" s="1"/>
  <c r="AM605" i="10"/>
  <c r="AM640" i="10" s="1"/>
  <c r="F10" i="11"/>
  <c r="E11" i="11"/>
  <c r="AG710" i="10"/>
  <c r="AG745" i="10" s="1"/>
  <c r="AM815" i="10"/>
  <c r="AM850" i="10" s="1"/>
  <c r="F12" i="11"/>
  <c r="F11" i="11"/>
  <c r="AM710" i="10"/>
  <c r="AM745" i="10" s="1"/>
  <c r="E9" i="11"/>
  <c r="AG500" i="10"/>
  <c r="AG535" i="10" s="1"/>
  <c r="E6" i="11" l="1"/>
  <c r="K8" i="11" s="1"/>
  <c r="AG185" i="10"/>
  <c r="AG220" i="10" s="1"/>
  <c r="AM185" i="10"/>
  <c r="AM220" i="10" s="1"/>
  <c r="F6" i="11"/>
  <c r="M6" i="11"/>
  <c r="W28" i="11"/>
  <c r="X9" i="11"/>
  <c r="T24" i="12" s="1"/>
  <c r="T110" i="12" s="1"/>
  <c r="T196" i="12" s="1"/>
  <c r="X25" i="11"/>
  <c r="T48" i="12" s="1"/>
  <c r="T134" i="12" s="1"/>
  <c r="T220" i="12" s="1"/>
  <c r="X12" i="11"/>
  <c r="X13" i="11"/>
  <c r="T30" i="12" s="1"/>
  <c r="T116" i="12" s="1"/>
  <c r="T202" i="12" s="1"/>
  <c r="X29" i="11"/>
  <c r="T54" i="12" s="1"/>
  <c r="T140" i="12" s="1"/>
  <c r="T226" i="12" s="1"/>
  <c r="W36" i="11"/>
  <c r="W17" i="11"/>
  <c r="T35" i="12" s="1"/>
  <c r="T121" i="12" s="1"/>
  <c r="T207" i="12" s="1"/>
  <c r="W40" i="11"/>
  <c r="W24" i="11"/>
  <c r="W5" i="11"/>
  <c r="T17" i="12" s="1"/>
  <c r="W16" i="11"/>
  <c r="X7" i="11"/>
  <c r="T22" i="12" s="1"/>
  <c r="T108" i="12" s="1"/>
  <c r="T194" i="12" s="1"/>
  <c r="W32" i="11"/>
  <c r="X21" i="11"/>
  <c r="T42" i="12" s="1"/>
  <c r="T128" i="12" s="1"/>
  <c r="T214" i="12" s="1"/>
  <c r="X5" i="11"/>
  <c r="T18" i="12" s="1"/>
  <c r="T104" i="12" s="1"/>
  <c r="T190" i="12" s="1"/>
  <c r="W21" i="11"/>
  <c r="T41" i="12" s="1"/>
  <c r="T127" i="12" s="1"/>
  <c r="T213" i="12" s="1"/>
  <c r="X16" i="11"/>
  <c r="X10" i="11"/>
  <c r="T26" i="12" s="1"/>
  <c r="T112" i="12" s="1"/>
  <c r="T198" i="12" s="1"/>
  <c r="W29" i="11"/>
  <c r="T53" i="12" s="1"/>
  <c r="T139" i="12" s="1"/>
  <c r="T225" i="12" s="1"/>
  <c r="X32" i="11"/>
  <c r="X35" i="11"/>
  <c r="T64" i="12" s="1"/>
  <c r="T150" i="12" s="1"/>
  <c r="T236" i="12" s="1"/>
  <c r="W9" i="11"/>
  <c r="T23" i="12" s="1"/>
  <c r="T109" i="12" s="1"/>
  <c r="T195" i="12" s="1"/>
  <c r="X33" i="11"/>
  <c r="T60" i="12" s="1"/>
  <c r="T146" i="12" s="1"/>
  <c r="T232" i="12" s="1"/>
  <c r="X20" i="11"/>
  <c r="K5" i="11" l="1"/>
  <c r="W38" i="11" s="1"/>
  <c r="T67" i="12" s="1"/>
  <c r="T153" i="12" s="1"/>
  <c r="T239" i="12" s="1"/>
  <c r="M8" i="11"/>
  <c r="Y23" i="11" s="1"/>
  <c r="AG45" i="12" s="1"/>
  <c r="AS45" i="12" s="1"/>
  <c r="K10" i="11"/>
  <c r="W39" i="11" s="1"/>
  <c r="T69" i="12" s="1"/>
  <c r="T155" i="12" s="1"/>
  <c r="T241" i="12" s="1"/>
  <c r="K11" i="11"/>
  <c r="M9" i="11"/>
  <c r="L12" i="11"/>
  <c r="M7" i="11"/>
  <c r="Y15" i="11" s="1"/>
  <c r="AG33" i="12" s="1"/>
  <c r="AS33" i="12" s="1"/>
  <c r="K6" i="11"/>
  <c r="W11" i="11" s="1"/>
  <c r="T27" i="12" s="1"/>
  <c r="T113" i="12" s="1"/>
  <c r="T199" i="12" s="1"/>
  <c r="K12" i="11"/>
  <c r="M5" i="11"/>
  <c r="Y34" i="11" s="1"/>
  <c r="AG61" i="12" s="1"/>
  <c r="L9" i="11"/>
  <c r="L7" i="11"/>
  <c r="X15" i="11" s="1"/>
  <c r="T34" i="12" s="1"/>
  <c r="T120" i="12" s="1"/>
  <c r="T206" i="12" s="1"/>
  <c r="K7" i="11"/>
  <c r="M10" i="11"/>
  <c r="Y31" i="11" s="1"/>
  <c r="AG57" i="12" s="1"/>
  <c r="AS57" i="12" s="1"/>
  <c r="L5" i="11"/>
  <c r="X22" i="11" s="1"/>
  <c r="T44" i="12" s="1"/>
  <c r="T130" i="12" s="1"/>
  <c r="T216" i="12" s="1"/>
  <c r="L8" i="11"/>
  <c r="L11" i="11"/>
  <c r="M12" i="11"/>
  <c r="M11" i="11"/>
  <c r="L10" i="11"/>
  <c r="X31" i="11" s="1"/>
  <c r="T58" i="12" s="1"/>
  <c r="T144" i="12" s="1"/>
  <c r="T230" i="12" s="1"/>
  <c r="L6" i="11"/>
  <c r="K9" i="11"/>
  <c r="W27" i="11" s="1"/>
  <c r="T51" i="12" s="1"/>
  <c r="T137" i="12" s="1"/>
  <c r="T223" i="12" s="1"/>
  <c r="W34" i="11"/>
  <c r="T61" i="12" s="1"/>
  <c r="T147" i="12" s="1"/>
  <c r="T233" i="12" s="1"/>
  <c r="AS61" i="12"/>
  <c r="AG147" i="12"/>
  <c r="AG233" i="12" s="1"/>
  <c r="X38" i="11"/>
  <c r="T68" i="12" s="1"/>
  <c r="T154" i="12" s="1"/>
  <c r="T240" i="12" s="1"/>
  <c r="X34" i="11"/>
  <c r="T62" i="12" s="1"/>
  <c r="T148" i="12" s="1"/>
  <c r="T234" i="12" s="1"/>
  <c r="W31" i="11"/>
  <c r="T57" i="12" s="1"/>
  <c r="T143" i="12" s="1"/>
  <c r="T229" i="12" s="1"/>
  <c r="W35" i="11"/>
  <c r="T63" i="12" s="1"/>
  <c r="T149" i="12" s="1"/>
  <c r="T235" i="12" s="1"/>
  <c r="Y6" i="11"/>
  <c r="AG19" i="12" s="1"/>
  <c r="AS19" i="12" s="1"/>
  <c r="Y30" i="11"/>
  <c r="AG55" i="12" s="1"/>
  <c r="X18" i="11"/>
  <c r="T38" i="12" s="1"/>
  <c r="T124" i="12" s="1"/>
  <c r="T210" i="12" s="1"/>
  <c r="X30" i="11"/>
  <c r="T56" i="12" s="1"/>
  <c r="T142" i="12" s="1"/>
  <c r="T228" i="12" s="1"/>
  <c r="W6" i="11"/>
  <c r="T19" i="12" s="1"/>
  <c r="T105" i="12" s="1"/>
  <c r="T191" i="12" s="1"/>
  <c r="W30" i="11"/>
  <c r="T55" i="12" s="1"/>
  <c r="T141" i="12" s="1"/>
  <c r="T227" i="12" s="1"/>
  <c r="W18" i="11"/>
  <c r="T37" i="12" s="1"/>
  <c r="T123" i="12" s="1"/>
  <c r="T209" i="12" s="1"/>
  <c r="W14" i="11"/>
  <c r="T31" i="12" s="1"/>
  <c r="T117" i="12" s="1"/>
  <c r="T203" i="12" s="1"/>
  <c r="X6" i="11"/>
  <c r="T20" i="12" s="1"/>
  <c r="T106" i="12" s="1"/>
  <c r="T192" i="12" s="1"/>
  <c r="X14" i="11"/>
  <c r="T32" i="12" s="1"/>
  <c r="T118" i="12" s="1"/>
  <c r="T204" i="12" s="1"/>
  <c r="W10" i="11"/>
  <c r="T25" i="12" s="1"/>
  <c r="T111" i="12" s="1"/>
  <c r="T197" i="12" s="1"/>
  <c r="Y11" i="11"/>
  <c r="AG27" i="12" s="1"/>
  <c r="X27" i="11"/>
  <c r="T52" i="12" s="1"/>
  <c r="T138" i="12" s="1"/>
  <c r="T224" i="12" s="1"/>
  <c r="W7" i="11"/>
  <c r="T21" i="12" s="1"/>
  <c r="T107" i="12" s="1"/>
  <c r="T193" i="12" s="1"/>
  <c r="X11" i="11"/>
  <c r="T28" i="12" s="1"/>
  <c r="T114" i="12" s="1"/>
  <c r="T200" i="12" s="1"/>
  <c r="W22" i="11"/>
  <c r="T43" i="12" s="1"/>
  <c r="T129" i="12" s="1"/>
  <c r="T215" i="12" s="1"/>
  <c r="W26" i="11"/>
  <c r="T49" i="12" s="1"/>
  <c r="T135" i="12" s="1"/>
  <c r="T221" i="12" s="1"/>
  <c r="Y26" i="11"/>
  <c r="AG49" i="12" s="1"/>
  <c r="X26" i="11"/>
  <c r="T50" i="12" s="1"/>
  <c r="T136" i="12" s="1"/>
  <c r="T222" i="12" s="1"/>
  <c r="W23" i="11"/>
  <c r="T45" i="12" s="1"/>
  <c r="T131" i="12" s="1"/>
  <c r="T217" i="12" s="1"/>
  <c r="X23" i="11"/>
  <c r="T46" i="12" s="1"/>
  <c r="T132" i="12" s="1"/>
  <c r="T218" i="12" s="1"/>
  <c r="Y27" i="11"/>
  <c r="AG51" i="12" s="1"/>
  <c r="AS51" i="12" s="1"/>
  <c r="X19" i="11"/>
  <c r="T40" i="12" s="1"/>
  <c r="T126" i="12" s="1"/>
  <c r="T212" i="12" s="1"/>
  <c r="W15" i="11"/>
  <c r="T33" i="12" s="1"/>
  <c r="T119" i="12" s="1"/>
  <c r="T205" i="12" s="1"/>
  <c r="W19" i="11"/>
  <c r="T39" i="12" s="1"/>
  <c r="T125" i="12" s="1"/>
  <c r="T211" i="12" s="1"/>
  <c r="AG143" i="12"/>
  <c r="AG229" i="12" s="1"/>
  <c r="T103" i="12"/>
  <c r="T189" i="12" s="1"/>
  <c r="Y12" i="11"/>
  <c r="Y13" i="11"/>
  <c r="AG29" i="12" s="1"/>
  <c r="AS29" i="12" s="1"/>
  <c r="Y19" i="11"/>
  <c r="AG39" i="12" s="1"/>
  <c r="AS39" i="12" s="1"/>
  <c r="Y33" i="11"/>
  <c r="AG59" i="12" s="1"/>
  <c r="AS59" i="12" s="1"/>
  <c r="Y5" i="11"/>
  <c r="AG17" i="12" s="1"/>
  <c r="AS18" i="12" s="1"/>
  <c r="Y14" i="11"/>
  <c r="AG31" i="12" s="1"/>
  <c r="AS31" i="12" s="1"/>
  <c r="Y17" i="11"/>
  <c r="AG35" i="12" s="1"/>
  <c r="AS35" i="12" s="1"/>
  <c r="Y7" i="11"/>
  <c r="AG21" i="12" s="1"/>
  <c r="AS21" i="12" s="1"/>
  <c r="Y10" i="11"/>
  <c r="AG25" i="12" s="1"/>
  <c r="AS25" i="12" s="1"/>
  <c r="Y35" i="11"/>
  <c r="AG63" i="12" s="1"/>
  <c r="AS63" i="12" s="1"/>
  <c r="Y20" i="11"/>
  <c r="Y28" i="11"/>
  <c r="Y18" i="11"/>
  <c r="AG37" i="12" s="1"/>
  <c r="AS37" i="12" s="1"/>
  <c r="Y16" i="11"/>
  <c r="Y9" i="11"/>
  <c r="AG23" i="12" s="1"/>
  <c r="AS23" i="12" s="1"/>
  <c r="Y38" i="11"/>
  <c r="AG67" i="12" s="1"/>
  <c r="AS67" i="12" s="1"/>
  <c r="X39" i="11" l="1"/>
  <c r="T70" i="12" s="1"/>
  <c r="T156" i="12" s="1"/>
  <c r="T242" i="12" s="1"/>
  <c r="AG119" i="12"/>
  <c r="AG205" i="12" s="1"/>
  <c r="Y22" i="11"/>
  <c r="AG43" i="12" s="1"/>
  <c r="AS43" i="12" s="1"/>
  <c r="AS129" i="12" s="1"/>
  <c r="AS215" i="12" s="1"/>
  <c r="Y39" i="11"/>
  <c r="AG69" i="12" s="1"/>
  <c r="AS69" i="12" s="1"/>
  <c r="AV69" i="12" s="1"/>
  <c r="AV155" i="12" s="1"/>
  <c r="AV241" i="12" s="1"/>
  <c r="AS27" i="12"/>
  <c r="AV27" i="12" s="1"/>
  <c r="AV113" i="12" s="1"/>
  <c r="AV199" i="12" s="1"/>
  <c r="AG105" i="12"/>
  <c r="AG191" i="12" s="1"/>
  <c r="AG113" i="12"/>
  <c r="AG199" i="12" s="1"/>
  <c r="AS147" i="12"/>
  <c r="AS233" i="12" s="1"/>
  <c r="AV61" i="12"/>
  <c r="AV147" i="12" s="1"/>
  <c r="AV233" i="12" s="1"/>
  <c r="AS55" i="12"/>
  <c r="AG141" i="12"/>
  <c r="AG227" i="12" s="1"/>
  <c r="AV19" i="12"/>
  <c r="AV105" i="12" s="1"/>
  <c r="AV191" i="12" s="1"/>
  <c r="AS105" i="12"/>
  <c r="AS191" i="12" s="1"/>
  <c r="AS49" i="12"/>
  <c r="AG135" i="12"/>
  <c r="AG221" i="12" s="1"/>
  <c r="AG131" i="12"/>
  <c r="AG217" i="12" s="1"/>
  <c r="AV45" i="12"/>
  <c r="AV131" i="12" s="1"/>
  <c r="AV217" i="12" s="1"/>
  <c r="AS113" i="12"/>
  <c r="AS199" i="12" s="1"/>
  <c r="T73" i="12"/>
  <c r="T159" i="12" s="1"/>
  <c r="T245" i="12" s="1"/>
  <c r="AG137" i="12"/>
  <c r="AG223" i="12" s="1"/>
  <c r="AG149" i="12"/>
  <c r="AG235" i="12" s="1"/>
  <c r="AG117" i="12"/>
  <c r="AG203" i="12" s="1"/>
  <c r="AG115" i="12"/>
  <c r="AG201" i="12" s="1"/>
  <c r="AG123" i="12"/>
  <c r="AG209" i="12" s="1"/>
  <c r="AG111" i="12"/>
  <c r="AG197" i="12" s="1"/>
  <c r="AG103" i="12"/>
  <c r="AG189" i="12" s="1"/>
  <c r="AS143" i="12"/>
  <c r="AS229" i="12" s="1"/>
  <c r="AV57" i="12"/>
  <c r="AV143" i="12" s="1"/>
  <c r="AV229" i="12" s="1"/>
  <c r="AG107" i="12"/>
  <c r="AG193" i="12" s="1"/>
  <c r="AG145" i="12"/>
  <c r="AG231" i="12" s="1"/>
  <c r="AG153" i="12"/>
  <c r="AG239" i="12" s="1"/>
  <c r="AG109" i="12"/>
  <c r="AG195" i="12" s="1"/>
  <c r="AG121" i="12"/>
  <c r="AG207" i="12" s="1"/>
  <c r="AG125" i="12"/>
  <c r="AG211" i="12" s="1"/>
  <c r="AV33" i="12"/>
  <c r="AV119" i="12" s="1"/>
  <c r="AV205" i="12" s="1"/>
  <c r="AS119" i="12"/>
  <c r="AS205" i="12" s="1"/>
  <c r="AG129" i="12" l="1"/>
  <c r="AG215" i="12" s="1"/>
  <c r="AS155" i="12"/>
  <c r="AS241" i="12" s="1"/>
  <c r="AV43" i="12"/>
  <c r="AV129" i="12" s="1"/>
  <c r="AV215" i="12" s="1"/>
  <c r="AG155" i="12"/>
  <c r="AG241" i="12" s="1"/>
  <c r="AF75" i="12"/>
  <c r="AF161" i="12" s="1"/>
  <c r="AF247" i="12" s="1"/>
  <c r="AG73" i="12"/>
  <c r="AG159" i="12" s="1"/>
  <c r="AG245" i="12" s="1"/>
  <c r="AS141" i="12"/>
  <c r="AS227" i="12" s="1"/>
  <c r="AV55" i="12"/>
  <c r="AV141" i="12" s="1"/>
  <c r="AV227" i="12" s="1"/>
  <c r="AV49" i="12"/>
  <c r="AV135" i="12" s="1"/>
  <c r="AV221" i="12" s="1"/>
  <c r="AS135" i="12"/>
  <c r="AS221" i="12" s="1"/>
  <c r="AS131" i="12"/>
  <c r="AS217" i="12" s="1"/>
  <c r="AS137" i="12"/>
  <c r="AS223" i="12" s="1"/>
  <c r="AV51" i="12"/>
  <c r="AV137" i="12" s="1"/>
  <c r="AV223" i="12" s="1"/>
  <c r="AV23" i="12"/>
  <c r="AV109" i="12" s="1"/>
  <c r="AV195" i="12" s="1"/>
  <c r="AS109" i="12"/>
  <c r="AS195" i="12" s="1"/>
  <c r="AV75" i="12"/>
  <c r="AV161" i="12" s="1"/>
  <c r="AV247" i="12" s="1"/>
  <c r="AV29" i="12"/>
  <c r="AV115" i="12" s="1"/>
  <c r="AV201" i="12" s="1"/>
  <c r="AS115" i="12"/>
  <c r="AS201" i="12" s="1"/>
  <c r="AV39" i="12"/>
  <c r="AV125" i="12" s="1"/>
  <c r="AV211" i="12" s="1"/>
  <c r="AS125" i="12"/>
  <c r="AS211" i="12" s="1"/>
  <c r="AV25" i="12"/>
  <c r="AV111" i="12" s="1"/>
  <c r="AV197" i="12" s="1"/>
  <c r="AS111" i="12"/>
  <c r="AS197" i="12" s="1"/>
  <c r="AV63" i="12"/>
  <c r="AV149" i="12" s="1"/>
  <c r="AV235" i="12" s="1"/>
  <c r="AS149" i="12"/>
  <c r="AS235" i="12" s="1"/>
  <c r="AS153" i="12"/>
  <c r="AS239" i="12" s="1"/>
  <c r="AV67" i="12"/>
  <c r="AV153" i="12" s="1"/>
  <c r="AV239" i="12" s="1"/>
  <c r="AS107" i="12"/>
  <c r="AS193" i="12" s="1"/>
  <c r="AV21" i="12"/>
  <c r="AV107" i="12" s="1"/>
  <c r="AV193" i="12" s="1"/>
  <c r="AV17" i="12"/>
  <c r="AS104" i="12"/>
  <c r="AS190" i="12" s="1"/>
  <c r="AS123" i="12"/>
  <c r="AS209" i="12" s="1"/>
  <c r="AV37" i="12"/>
  <c r="AV123" i="12" s="1"/>
  <c r="AV209" i="12" s="1"/>
  <c r="AV31" i="12"/>
  <c r="AV117" i="12" s="1"/>
  <c r="AV203" i="12" s="1"/>
  <c r="AS117" i="12"/>
  <c r="AS203" i="12" s="1"/>
  <c r="AV35" i="12"/>
  <c r="AV121" i="12" s="1"/>
  <c r="AV207" i="12" s="1"/>
  <c r="AS121" i="12"/>
  <c r="AS207" i="12" s="1"/>
  <c r="AS145" i="12"/>
  <c r="AS231" i="12" s="1"/>
  <c r="AV59" i="12"/>
  <c r="AV145" i="12" s="1"/>
  <c r="AV231" i="12" s="1"/>
  <c r="AV103" i="12" l="1"/>
  <c r="AV189" i="12" s="1"/>
  <c r="AV73" i="12"/>
  <c r="AV159" i="12" s="1"/>
  <c r="AV245" i="12" s="1"/>
</calcChain>
</file>

<file path=xl/comments1.xml><?xml version="1.0" encoding="utf-8"?>
<comments xmlns="http://schemas.openxmlformats.org/spreadsheetml/2006/main">
  <authors>
    <author>owner</author>
  </authors>
  <commentList>
    <comment ref="X5" authorId="0">
      <text>
        <r>
          <rPr>
            <sz val="12"/>
            <color indexed="81"/>
            <rFont val="ＭＳ Ｐゴシック"/>
            <family val="3"/>
            <charset val="128"/>
          </rPr>
          <t>メリット料率が</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text>
    </comment>
  </commentList>
</comments>
</file>

<file path=xl/comments2.xml><?xml version="1.0" encoding="utf-8"?>
<comments xmlns="http://schemas.openxmlformats.org/spreadsheetml/2006/main">
  <authors>
    <author>owner</author>
  </authors>
  <commentList>
    <comment ref="F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List>
</comments>
</file>

<file path=xl/comments3.xml><?xml version="1.0" encoding="utf-8"?>
<comments xmlns="http://schemas.openxmlformats.org/spreadsheetml/2006/main">
  <authors>
    <author>Hilo</author>
  </authors>
  <commentList>
    <comment ref="A7" authorId="0">
      <text>
        <r>
          <rPr>
            <sz val="14"/>
            <color indexed="81"/>
            <rFont val="ＭＳ Ｐゴシック"/>
            <family val="3"/>
            <charset val="128"/>
          </rPr>
          <t>改ページライン</t>
        </r>
      </text>
    </comment>
    <comment ref="AM9"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・元請工事を請け負った時は、１ヶ月分を取りまとめて
　　翌月10日までに監督署に報告しなければなりません。
　・この届を一括有期事業開始届といいますが、一般的には
　</t>
        </r>
        <r>
          <rPr>
            <b/>
            <sz val="16"/>
            <color indexed="81"/>
            <rFont val="ＭＳ Ｐゴシック"/>
            <family val="3"/>
            <charset val="128"/>
          </rPr>
          <t>　「開始届｣</t>
        </r>
        <r>
          <rPr>
            <sz val="16"/>
            <color indexed="81"/>
            <rFont val="ＭＳ Ｐゴシック"/>
            <family val="3"/>
            <charset val="128"/>
          </rPr>
          <t xml:space="preserve">と呼ばれています。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　・開始届は、「控｣「正(監督署提出用）」２枚１組です。　
　・初期設定では</t>
        </r>
        <r>
          <rPr>
            <sz val="20"/>
            <color indexed="81"/>
            <rFont val="HGS創英角ｺﾞｼｯｸUB"/>
            <family val="3"/>
            <charset val="128"/>
          </rPr>
          <t>１組（２ページ)印刷</t>
        </r>
        <r>
          <rPr>
            <sz val="16"/>
            <color indexed="81"/>
            <rFont val="ＭＳ Ｐゴシック"/>
            <family val="3"/>
            <charset val="128"/>
          </rPr>
          <t>となっています。
　・工事の件数が２組目にわたるときは、</t>
        </r>
        <r>
          <rPr>
            <sz val="16"/>
            <color indexed="81"/>
            <rFont val="HGS創英角ｺﾞｼｯｸUB"/>
            <family val="3"/>
            <charset val="128"/>
          </rPr>
          <t>「印刷範囲の設定」
   又は「改ページプレビュー」の調整により、印刷範囲を
   修正</t>
        </r>
        <r>
          <rPr>
            <sz val="16"/>
            <color indexed="81"/>
            <rFont val="ＭＳ Ｐゴシック"/>
            <family val="3"/>
            <charset val="128"/>
          </rPr>
          <t xml:space="preserve">してください。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t>
        </r>
      </text>
    </comment>
    <comment ref="A55" authorId="0">
      <text>
        <r>
          <rPr>
            <sz val="14"/>
            <color indexed="81"/>
            <rFont val="ＭＳ Ｐゴシック"/>
            <family val="3"/>
            <charset val="128"/>
          </rPr>
          <t>改ページライン</t>
        </r>
      </text>
    </comment>
    <comment ref="A103" authorId="0">
      <text>
        <r>
          <rPr>
            <sz val="14"/>
            <color indexed="81"/>
            <rFont val="ＭＳ Ｐゴシック"/>
            <family val="3"/>
            <charset val="128"/>
          </rPr>
          <t>改ページライン</t>
        </r>
      </text>
    </comment>
    <comment ref="A151" authorId="0">
      <text>
        <r>
          <rPr>
            <sz val="14"/>
            <color indexed="81"/>
            <rFont val="ＭＳ Ｐゴシック"/>
            <family val="3"/>
            <charset val="128"/>
          </rPr>
          <t>改ページライン</t>
        </r>
      </text>
    </comment>
    <comment ref="A198" authorId="0">
      <text>
        <r>
          <rPr>
            <sz val="14"/>
            <color indexed="81"/>
            <rFont val="ＭＳ Ｐゴシック"/>
            <family val="3"/>
            <charset val="128"/>
          </rPr>
          <t>改ページライン</t>
        </r>
      </text>
    </comment>
    <comment ref="AM198" authorId="0">
      <text>
        <r>
          <rPr>
            <sz val="14"/>
            <color indexed="81"/>
            <rFont val="ＭＳ Ｐゴシック"/>
            <family val="3"/>
            <charset val="128"/>
          </rPr>
          <t>改ページライン</t>
        </r>
      </text>
    </comment>
  </commentList>
</comments>
</file>

<file path=xl/comments4.xml><?xml version="1.0" encoding="utf-8"?>
<comments xmlns="http://schemas.openxmlformats.org/spreadsheetml/2006/main">
  <authors>
    <author>Hilo</author>
    <author>owner</author>
  </authors>
  <commentList>
    <comment ref="A7" authorId="0">
      <text>
        <r>
          <rPr>
            <sz val="14"/>
            <color indexed="81"/>
            <rFont val="ＭＳ Ｐゴシック"/>
            <family val="3"/>
            <charset val="128"/>
          </rPr>
          <t>改ページライン</t>
        </r>
      </text>
    </comment>
    <comment ref="AT13"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(建設の事業)について＞</t>
        </r>
        <r>
          <rPr>
            <sz val="16"/>
            <color indexed="81"/>
            <rFont val="HGS創英角ｺﾞｼｯｸUB"/>
            <family val="3"/>
            <charset val="128"/>
          </rPr>
          <t xml:space="preserve">
</t>
        </r>
        <r>
          <rPr>
            <sz val="16"/>
            <color indexed="81"/>
            <rFont val="ＭＳ Ｐゴシック"/>
            <family val="3"/>
            <charset val="128"/>
          </rPr>
          <t>　・一般的には</t>
        </r>
        <r>
          <rPr>
            <b/>
            <sz val="16"/>
            <color indexed="81"/>
            <rFont val="ＭＳ Ｐゴシック"/>
            <family val="3"/>
            <charset val="128"/>
          </rPr>
          <t>「報告書｣</t>
        </r>
        <r>
          <rPr>
            <sz val="16"/>
            <color indexed="81"/>
            <rFont val="ＭＳ Ｐゴシック"/>
            <family val="3"/>
            <charset val="128"/>
          </rPr>
          <t xml:space="preserve">と呼ばれている書類で、毎年６～７月の
　　年度更新のときに提出します。
　・報告書には、前年度中に終了した元請工事の内訳を工事の種類ごと
　　に分類して記載します。
</t>
        </r>
        <r>
          <rPr>
            <b/>
            <sz val="16"/>
            <color indexed="81"/>
            <rFont val="ＭＳ Ｐゴシック"/>
            <family val="3"/>
            <charset val="128"/>
          </rPr>
          <t xml:space="preserve">
</t>
        </r>
        <r>
          <rPr>
            <b/>
            <u/>
            <sz val="20"/>
            <color indexed="81"/>
            <rFont val="ＭＳ Ｐゴシック"/>
            <family val="3"/>
            <charset val="128"/>
          </rPr>
          <t>＜</t>
        </r>
        <r>
          <rPr>
            <b/>
            <u/>
            <sz val="12"/>
            <color indexed="81"/>
            <rFont val="ＭＳ Ｐゴシック"/>
            <family val="3"/>
            <charset val="128"/>
          </rPr>
          <t>一括有期事業</t>
        </r>
        <r>
          <rPr>
            <b/>
            <u/>
            <sz val="26"/>
            <color indexed="81"/>
            <rFont val="ＭＳ Ｐゴシック"/>
            <family val="3"/>
            <charset val="128"/>
          </rPr>
          <t>報告書</t>
        </r>
        <r>
          <rPr>
            <b/>
            <u/>
            <sz val="16"/>
            <color indexed="81"/>
            <rFont val="ＭＳ Ｐゴシック"/>
            <family val="3"/>
            <charset val="128"/>
          </rPr>
          <t>(建設の事業）の</t>
        </r>
        <r>
          <rPr>
            <b/>
            <u/>
            <sz val="26"/>
            <color indexed="81"/>
            <rFont val="ＭＳ Ｐゴシック"/>
            <family val="3"/>
            <charset val="128"/>
          </rPr>
          <t>印刷上の注意</t>
        </r>
        <r>
          <rPr>
            <b/>
            <u/>
            <sz val="20"/>
            <color indexed="81"/>
            <rFont val="ＭＳ Ｐゴシック"/>
            <family val="3"/>
            <charset val="128"/>
          </rPr>
          <t>＞</t>
        </r>
        <r>
          <rPr>
            <sz val="16"/>
            <color indexed="81"/>
            <rFont val="HGS創英角ｺﾞｼｯｸUB"/>
            <family val="3"/>
            <charset val="128"/>
          </rPr>
          <t xml:space="preserve">
</t>
        </r>
        <r>
          <rPr>
            <sz val="16"/>
            <color indexed="81"/>
            <rFont val="ＭＳ Ｐゴシック"/>
            <family val="3"/>
            <charset val="128"/>
          </rPr>
          <t>　</t>
        </r>
        <r>
          <rPr>
            <b/>
            <sz val="16"/>
            <color indexed="10"/>
            <rFont val="ＭＳ Ｐゴシック"/>
            <family val="3"/>
            <charset val="128"/>
          </rPr>
          <t>・印刷枚数に注意が必要です！
　　　必ず</t>
        </r>
        <r>
          <rPr>
            <b/>
            <sz val="16"/>
            <color indexed="10"/>
            <rFont val="HGP創英角ｺﾞｼｯｸUB"/>
            <family val="3"/>
            <charset val="128"/>
          </rPr>
          <t>「印刷」</t>
        </r>
        <r>
          <rPr>
            <b/>
            <sz val="16"/>
            <color indexed="10"/>
            <rFont val="ＭＳ Ｐゴシック"/>
            <family val="3"/>
            <charset val="128"/>
          </rPr>
          <t>画面の</t>
        </r>
        <r>
          <rPr>
            <b/>
            <sz val="16"/>
            <color indexed="10"/>
            <rFont val="HGS創英角ｺﾞｼｯｸUB"/>
            <family val="3"/>
            <charset val="128"/>
          </rPr>
          <t>印刷範囲</t>
        </r>
        <r>
          <rPr>
            <b/>
            <sz val="16"/>
            <color indexed="10"/>
            <rFont val="ＭＳ Ｐゴシック"/>
            <family val="3"/>
            <charset val="128"/>
          </rPr>
          <t>において、</t>
        </r>
        <r>
          <rPr>
            <b/>
            <u/>
            <sz val="16"/>
            <color indexed="10"/>
            <rFont val="HG創英角ｺﾞｼｯｸUB"/>
            <family val="3"/>
            <charset val="128"/>
          </rPr>
          <t xml:space="preserve">ページ指定を
</t>
        </r>
        <r>
          <rPr>
            <b/>
            <sz val="16"/>
            <color indexed="10"/>
            <rFont val="HG創英角ｺﾞｼｯｸUB"/>
            <family val="3"/>
            <charset val="128"/>
          </rPr>
          <t>　</t>
        </r>
        <r>
          <rPr>
            <b/>
            <u/>
            <sz val="16"/>
            <color indexed="10"/>
            <rFont val="HG創英角ｺﾞｼｯｸUB"/>
            <family val="3"/>
            <charset val="128"/>
          </rPr>
          <t>行ってから印刷</t>
        </r>
        <r>
          <rPr>
            <b/>
            <sz val="16"/>
            <color indexed="10"/>
            <rFont val="ＭＳ Ｐゴシック"/>
            <family val="3"/>
            <charset val="128"/>
          </rPr>
          <t>しましょう。</t>
        </r>
        <r>
          <rPr>
            <b/>
            <sz val="16"/>
            <color indexed="81"/>
            <rFont val="ＭＳ Ｐゴシック"/>
            <family val="3"/>
            <charset val="128"/>
          </rPr>
          <t xml:space="preserve">
</t>
        </r>
        <r>
          <rPr>
            <sz val="16"/>
            <color indexed="81"/>
            <rFont val="ＭＳ Ｐゴシック"/>
            <family val="3"/>
            <charset val="128"/>
          </rPr>
          <t xml:space="preserve">
　・報告書は、「控｣「正(労働局提出用)」「副(監督署提出用）」の
　　３枚１組です。
　・初期設定では、</t>
        </r>
        <r>
          <rPr>
            <sz val="20"/>
            <color indexed="81"/>
            <rFont val="HGS創英角ｺﾞｼｯｸUB"/>
            <family val="3"/>
            <charset val="128"/>
          </rPr>
          <t>印刷枚数は３組（９ページ)</t>
        </r>
        <r>
          <rPr>
            <sz val="16"/>
            <color indexed="81"/>
            <rFont val="ＭＳ Ｐゴシック"/>
            <family val="3"/>
            <charset val="128"/>
          </rPr>
          <t>と
　　なっています。
　・</t>
        </r>
        <r>
          <rPr>
            <sz val="16"/>
            <color indexed="81"/>
            <rFont val="HGS創英角ｺﾞｼｯｸUB"/>
            <family val="3"/>
            <charset val="128"/>
          </rPr>
          <t>必要に応じて「印刷範囲の設定」又は「改ページプレビュー」
　の調整により、印刷範囲を修正</t>
        </r>
        <r>
          <rPr>
            <sz val="16"/>
            <color indexed="81"/>
            <rFont val="ＭＳ Ｐゴシック"/>
            <family val="3"/>
            <charset val="128"/>
          </rPr>
          <t xml:space="preserve">してください。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(建設の事業)の</t>
        </r>
        <r>
          <rPr>
            <b/>
            <u/>
            <sz val="26"/>
            <color indexed="81"/>
            <rFont val="ＭＳ Ｐゴシック"/>
            <family val="3"/>
            <charset val="128"/>
          </rPr>
          <t>提出日</t>
        </r>
        <r>
          <rPr>
            <b/>
            <u/>
            <sz val="20"/>
            <color indexed="81"/>
            <rFont val="ＭＳ Ｐゴシック"/>
            <family val="3"/>
            <charset val="128"/>
          </rPr>
          <t>＞</t>
        </r>
        <r>
          <rPr>
            <sz val="16"/>
            <color indexed="81"/>
            <rFont val="ＭＳ Ｐゴシック"/>
            <family val="3"/>
            <charset val="128"/>
          </rPr>
          <t xml:space="preserve">
　・提出日の日付は、このページから直接入力が可能です。
　・入力する時は、ページ上部のの提出日欄において、▼（リスト）から
　　日付を選択します。
　・提出日を空欄にする時は、リストから空欄を選択します。</t>
        </r>
      </text>
    </comment>
    <comment ref="A44" authorId="0">
      <text>
        <r>
          <rPr>
            <sz val="14"/>
            <color indexed="81"/>
            <rFont val="ＭＳ Ｐゴシック"/>
            <family val="3"/>
            <charset val="128"/>
          </rPr>
          <t>改ページライン</t>
        </r>
      </text>
    </comment>
    <comment ref="A81" authorId="0">
      <text>
        <r>
          <rPr>
            <sz val="14"/>
            <color indexed="81"/>
            <rFont val="ＭＳ Ｐゴシック"/>
            <family val="3"/>
            <charset val="128"/>
          </rPr>
          <t>改ページライン</t>
        </r>
      </text>
    </comment>
    <comment ref="A118" authorId="0">
      <text>
        <r>
          <rPr>
            <sz val="14"/>
            <color indexed="81"/>
            <rFont val="ＭＳ Ｐゴシック"/>
            <family val="3"/>
            <charset val="128"/>
          </rPr>
          <t>改ページライン</t>
        </r>
      </text>
    </comment>
    <comment ref="A153" authorId="0">
      <text>
        <r>
          <rPr>
            <sz val="14"/>
            <color indexed="81"/>
            <rFont val="ＭＳ Ｐゴシック"/>
            <family val="3"/>
            <charset val="128"/>
          </rPr>
          <t>改ページライン</t>
        </r>
      </text>
    </comment>
    <comment ref="A188" authorId="0">
      <text>
        <r>
          <rPr>
            <sz val="14"/>
            <color indexed="81"/>
            <rFont val="ＭＳ Ｐゴシック"/>
            <family val="3"/>
            <charset val="128"/>
          </rPr>
          <t>改ページライン</t>
        </r>
      </text>
    </comment>
    <comment ref="A223" authorId="0">
      <text>
        <r>
          <rPr>
            <sz val="14"/>
            <color indexed="81"/>
            <rFont val="ＭＳ Ｐゴシック"/>
            <family val="3"/>
            <charset val="128"/>
          </rPr>
          <t>改ページライン</t>
        </r>
      </text>
    </comment>
    <comment ref="A258" authorId="0">
      <text>
        <r>
          <rPr>
            <sz val="14"/>
            <color indexed="81"/>
            <rFont val="ＭＳ Ｐゴシック"/>
            <family val="3"/>
            <charset val="128"/>
          </rPr>
          <t>改ページライン</t>
        </r>
      </text>
    </comment>
    <comment ref="A293" authorId="0">
      <text>
        <r>
          <rPr>
            <sz val="14"/>
            <color indexed="81"/>
            <rFont val="ＭＳ Ｐゴシック"/>
            <family val="3"/>
            <charset val="128"/>
          </rPr>
          <t>改ページライン</t>
        </r>
      </text>
    </comment>
    <comment ref="A328" authorId="0">
      <text>
        <r>
          <rPr>
            <sz val="14"/>
            <color indexed="81"/>
            <rFont val="ＭＳ Ｐゴシック"/>
            <family val="3"/>
            <charset val="128"/>
          </rPr>
          <t>改ページライン</t>
        </r>
      </text>
    </comment>
    <comment ref="A363" authorId="0">
      <text>
        <r>
          <rPr>
            <sz val="14"/>
            <color indexed="81"/>
            <rFont val="ＭＳ Ｐゴシック"/>
            <family val="3"/>
            <charset val="128"/>
          </rPr>
          <t>改ページライン</t>
        </r>
      </text>
    </comment>
    <comment ref="A398" authorId="0">
      <text>
        <r>
          <rPr>
            <sz val="14"/>
            <color indexed="81"/>
            <rFont val="ＭＳ Ｐゴシック"/>
            <family val="3"/>
            <charset val="128"/>
          </rPr>
          <t>改ページライン</t>
        </r>
      </text>
    </comment>
    <comment ref="A433" authorId="0">
      <text>
        <r>
          <rPr>
            <sz val="14"/>
            <color indexed="81"/>
            <rFont val="ＭＳ Ｐゴシック"/>
            <family val="3"/>
            <charset val="128"/>
          </rPr>
          <t>改ページライン</t>
        </r>
      </text>
    </comment>
    <comment ref="A468" authorId="0">
      <text>
        <r>
          <rPr>
            <sz val="14"/>
            <color indexed="81"/>
            <rFont val="ＭＳ Ｐゴシック"/>
            <family val="3"/>
            <charset val="128"/>
          </rPr>
          <t>改ページライン</t>
        </r>
      </text>
    </comment>
    <comment ref="A503" authorId="0">
      <text>
        <r>
          <rPr>
            <sz val="14"/>
            <color indexed="81"/>
            <rFont val="ＭＳ Ｐゴシック"/>
            <family val="3"/>
            <charset val="128"/>
          </rPr>
          <t>改ページライン</t>
        </r>
      </text>
    </comment>
    <comment ref="A538" authorId="0">
      <text>
        <r>
          <rPr>
            <sz val="14"/>
            <color indexed="81"/>
            <rFont val="ＭＳ Ｐゴシック"/>
            <family val="3"/>
            <charset val="128"/>
          </rPr>
          <t>改ページライン</t>
        </r>
      </text>
    </comment>
    <comment ref="A573" authorId="0">
      <text>
        <r>
          <rPr>
            <sz val="14"/>
            <color indexed="81"/>
            <rFont val="ＭＳ Ｐゴシック"/>
            <family val="3"/>
            <charset val="128"/>
          </rPr>
          <t>改ページライン</t>
        </r>
      </text>
    </comment>
    <comment ref="A608" authorId="0">
      <text>
        <r>
          <rPr>
            <sz val="14"/>
            <color indexed="81"/>
            <rFont val="ＭＳ Ｐゴシック"/>
            <family val="3"/>
            <charset val="128"/>
          </rPr>
          <t>改ページライン</t>
        </r>
      </text>
    </comment>
    <comment ref="A643" authorId="0">
      <text>
        <r>
          <rPr>
            <sz val="14"/>
            <color indexed="81"/>
            <rFont val="ＭＳ Ｐゴシック"/>
            <family val="3"/>
            <charset val="128"/>
          </rPr>
          <t>改ページライン</t>
        </r>
      </text>
    </comment>
    <comment ref="A678" authorId="0">
      <text>
        <r>
          <rPr>
            <sz val="14"/>
            <color indexed="81"/>
            <rFont val="ＭＳ Ｐゴシック"/>
            <family val="3"/>
            <charset val="128"/>
          </rPr>
          <t>改ページライン</t>
        </r>
      </text>
    </comment>
    <comment ref="A713" authorId="0">
      <text>
        <r>
          <rPr>
            <sz val="14"/>
            <color indexed="81"/>
            <rFont val="ＭＳ Ｐゴシック"/>
            <family val="3"/>
            <charset val="128"/>
          </rPr>
          <t>改ページライン</t>
        </r>
      </text>
    </comment>
    <comment ref="A748" authorId="0">
      <text>
        <r>
          <rPr>
            <sz val="14"/>
            <color indexed="81"/>
            <rFont val="ＭＳ Ｐゴシック"/>
            <family val="3"/>
            <charset val="128"/>
          </rPr>
          <t>改ページライン</t>
        </r>
      </text>
    </comment>
    <comment ref="A783" authorId="0">
      <text>
        <r>
          <rPr>
            <sz val="14"/>
            <color indexed="81"/>
            <rFont val="ＭＳ Ｐゴシック"/>
            <family val="3"/>
            <charset val="128"/>
          </rPr>
          <t>改ページライン</t>
        </r>
      </text>
    </comment>
    <comment ref="A818" authorId="0">
      <text>
        <r>
          <rPr>
            <sz val="14"/>
            <color indexed="81"/>
            <rFont val="ＭＳ Ｐゴシック"/>
            <family val="3"/>
            <charset val="128"/>
          </rPr>
          <t>改ページライン</t>
        </r>
      </text>
    </comment>
    <comment ref="A853" authorId="0">
      <text>
        <r>
          <rPr>
            <sz val="14"/>
            <color indexed="81"/>
            <rFont val="ＭＳ Ｐゴシック"/>
            <family val="3"/>
            <charset val="128"/>
          </rPr>
          <t>改ページライン</t>
        </r>
      </text>
    </comment>
    <comment ref="AS853" authorId="1">
      <text>
        <r>
          <rPr>
            <sz val="14"/>
            <color indexed="81"/>
            <rFont val="ＭＳ Ｐゴシック"/>
            <family val="3"/>
            <charset val="128"/>
          </rPr>
          <t>改ページライン</t>
        </r>
      </text>
    </comment>
  </commentList>
</comments>
</file>

<file path=xl/comments5.xml><?xml version="1.0" encoding="utf-8"?>
<comments xmlns="http://schemas.openxmlformats.org/spreadsheetml/2006/main">
  <authors>
    <author>Hilo</author>
  </authors>
  <commentList>
    <comment ref="BJ9"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・一般的には</t>
        </r>
        <r>
          <rPr>
            <b/>
            <sz val="16"/>
            <color indexed="81"/>
            <rFont val="ＭＳ Ｐゴシック"/>
            <family val="3"/>
            <charset val="128"/>
          </rPr>
          <t>「総括表｣</t>
        </r>
        <r>
          <rPr>
            <sz val="16"/>
            <color indexed="81"/>
            <rFont val="ＭＳ Ｐゴシック"/>
            <family val="3"/>
            <charset val="128"/>
          </rPr>
          <t xml:space="preserve">と呼ばれている書類で、毎年６～７月
　　の年度更新のときに報告書と一緒に提出します。
　・総括表では、報告書に記載した工事の明細を取りまとめ、
　　労災保険料額及び一般拠出金額を計算します。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・総括表は、「控</t>
        </r>
        <r>
          <rPr>
            <sz val="12"/>
            <color indexed="81"/>
            <rFont val="ＭＳ Ｐゴシック"/>
            <family val="3"/>
            <charset val="128"/>
          </rPr>
          <t>(事業主控)</t>
        </r>
        <r>
          <rPr>
            <sz val="16"/>
            <color indexed="81"/>
            <rFont val="ＭＳ Ｐゴシック"/>
            <family val="3"/>
            <charset val="128"/>
          </rPr>
          <t>」「正</t>
        </r>
        <r>
          <rPr>
            <sz val="12"/>
            <color indexed="81"/>
            <rFont val="ＭＳ Ｐゴシック"/>
            <family val="3"/>
            <charset val="128"/>
          </rPr>
          <t>(労働局提出用)</t>
        </r>
        <r>
          <rPr>
            <sz val="16"/>
            <color indexed="81"/>
            <rFont val="ＭＳ Ｐゴシック"/>
            <family val="3"/>
            <charset val="128"/>
          </rPr>
          <t>」「副</t>
        </r>
        <r>
          <rPr>
            <sz val="12"/>
            <color indexed="81"/>
            <rFont val="ＭＳ Ｐゴシック"/>
            <family val="3"/>
            <charset val="128"/>
          </rPr>
          <t>(監督署提出用）</t>
        </r>
        <r>
          <rPr>
            <sz val="16"/>
            <color indexed="81"/>
            <rFont val="ＭＳ Ｐゴシック"/>
            <family val="3"/>
            <charset val="128"/>
          </rPr>
          <t xml:space="preserve">」
　　３枚１組です。
</t>
        </r>
        <r>
          <rPr>
            <b/>
            <u/>
            <sz val="16"/>
            <color indexed="81"/>
            <rFont val="ＭＳ Ｐゴシック"/>
            <family val="3"/>
            <charset val="128"/>
          </rPr>
          <t>＜</t>
        </r>
        <r>
          <rPr>
            <b/>
            <u/>
            <sz val="14"/>
            <color indexed="81"/>
            <rFont val="ＭＳ Ｐゴシック"/>
            <family val="3"/>
            <charset val="128"/>
          </rPr>
          <t>一括有期事</t>
        </r>
        <r>
          <rPr>
            <b/>
            <u/>
            <sz val="16"/>
            <color indexed="81"/>
            <rFont val="ＭＳ Ｐゴシック"/>
            <family val="3"/>
            <charset val="128"/>
          </rPr>
          <t>業</t>
        </r>
        <r>
          <rPr>
            <b/>
            <u/>
            <sz val="18"/>
            <color indexed="81"/>
            <rFont val="ＭＳ Ｐゴシック"/>
            <family val="3"/>
            <charset val="128"/>
          </rPr>
          <t>総括表</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t>
        </r>
      </text>
    </comment>
  </commentList>
</comments>
</file>

<file path=xl/sharedStrings.xml><?xml version="1.0" encoding="utf-8"?>
<sst xmlns="http://schemas.openxmlformats.org/spreadsheetml/2006/main" count="3484" uniqueCount="765">
  <si>
    <t>　更新(6/1～7/10)のとき、総括表と</t>
    <rPh sb="1" eb="3">
      <t>コウシン</t>
    </rPh>
    <rPh sb="17" eb="19">
      <t>ソウカツ</t>
    </rPh>
    <rPh sb="19" eb="20">
      <t>ヒョウ</t>
    </rPh>
    <phoneticPr fontId="3"/>
  </si>
  <si>
    <t>　更新(6/1～7/10)のとき、報告書と</t>
    <rPh sb="1" eb="3">
      <t>コウシン</t>
    </rPh>
    <rPh sb="17" eb="20">
      <t>ホウコクショ</t>
    </rPh>
    <phoneticPr fontId="3"/>
  </si>
  <si>
    <t>入力のときは、切り取りを使わないでください</t>
    <rPh sb="0" eb="2">
      <t>ニュウリョク</t>
    </rPh>
    <rPh sb="7" eb="8">
      <t>キ</t>
    </rPh>
    <rPh sb="9" eb="10">
      <t>ト</t>
    </rPh>
    <rPh sb="12" eb="13">
      <t>ツカ</t>
    </rPh>
    <phoneticPr fontId="3"/>
  </si>
  <si>
    <t>事業場名</t>
    <rPh sb="0" eb="3">
      <t>ジギョウジョウ</t>
    </rPh>
    <rPh sb="3" eb="4">
      <t>メイ</t>
    </rPh>
    <phoneticPr fontId="3"/>
  </si>
  <si>
    <t>住所</t>
    <rPh sb="0" eb="2">
      <t>ジュウショ</t>
    </rPh>
    <phoneticPr fontId="3"/>
  </si>
  <si>
    <t>電話番号</t>
    <rPh sb="0" eb="2">
      <t>デンワ</t>
    </rPh>
    <rPh sb="2" eb="4">
      <t>バンゴウ</t>
    </rPh>
    <phoneticPr fontId="3"/>
  </si>
  <si>
    <t>郵便番号</t>
    <rPh sb="0" eb="4">
      <t>ユウビンバンゴウ</t>
    </rPh>
    <phoneticPr fontId="3"/>
  </si>
  <si>
    <t>-</t>
    <phoneticPr fontId="3"/>
  </si>
  <si>
    <t>代表者</t>
    <rPh sb="0" eb="3">
      <t>ダイヒョウシャ</t>
    </rPh>
    <phoneticPr fontId="3"/>
  </si>
  <si>
    <t>役職</t>
    <rPh sb="0" eb="2">
      <t>ヤクショク</t>
    </rPh>
    <phoneticPr fontId="3"/>
  </si>
  <si>
    <t>代表取締役</t>
    <rPh sb="0" eb="2">
      <t>ダイヒョウ</t>
    </rPh>
    <rPh sb="2" eb="5">
      <t>トリシマリヤク</t>
    </rPh>
    <phoneticPr fontId="3"/>
  </si>
  <si>
    <t>氏名</t>
    <rPh sb="0" eb="2">
      <t>シメイ</t>
    </rPh>
    <phoneticPr fontId="3"/>
  </si>
  <si>
    <t>労働保険番号(建設)</t>
    <rPh sb="0" eb="2">
      <t>ロウドウ</t>
    </rPh>
    <rPh sb="2" eb="4">
      <t>ホケン</t>
    </rPh>
    <rPh sb="4" eb="6">
      <t>バンゴウ</t>
    </rPh>
    <rPh sb="7" eb="9">
      <t>ケンセツ</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</si>
  <si>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</si>
  <si>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</si>
  <si>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</si>
  <si>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</si>
  <si>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枝番号</t>
    <rPh sb="0" eb="1">
      <t>エダ</t>
    </rPh>
    <rPh sb="1" eb="3">
      <t>バンゴウ</t>
    </rPh>
    <phoneticPr fontId="3"/>
  </si>
  <si>
    <t>提出労働局名</t>
    <rPh sb="0" eb="2">
      <t>テイシュツ</t>
    </rPh>
    <rPh sb="2" eb="4">
      <t>ロウドウ</t>
    </rPh>
    <rPh sb="4" eb="5">
      <t>キョク</t>
    </rPh>
    <rPh sb="5" eb="6">
      <t>メイ</t>
    </rPh>
    <phoneticPr fontId="3"/>
  </si>
  <si>
    <t>富山</t>
    <rPh sb="0" eb="2">
      <t>トヤマ</t>
    </rPh>
    <phoneticPr fontId="3"/>
  </si>
  <si>
    <t>提出労基署名</t>
    <rPh sb="0" eb="2">
      <t>テイシュツ</t>
    </rPh>
    <rPh sb="2" eb="3">
      <t>ロウ</t>
    </rPh>
    <rPh sb="3" eb="4">
      <t>キ</t>
    </rPh>
    <rPh sb="4" eb="5">
      <t>ショ</t>
    </rPh>
    <rPh sb="5" eb="6">
      <t>メイ</t>
    </rPh>
    <phoneticPr fontId="3"/>
  </si>
  <si>
    <t>メリット増減率</t>
    <rPh sb="4" eb="6">
      <t>ゾウゲン</t>
    </rPh>
    <rPh sb="6" eb="7">
      <t>リツ</t>
    </rPh>
    <phoneticPr fontId="3"/>
  </si>
  <si>
    <t>年度</t>
    <rPh sb="0" eb="2">
      <t>ネンド</t>
    </rPh>
    <phoneticPr fontId="3"/>
  </si>
  <si>
    <t>38 既設建築物設備工事業</t>
  </si>
  <si>
    <t>35 建築事業</t>
  </si>
  <si>
    <t>1</t>
    <phoneticPr fontId="3"/>
  </si>
  <si>
    <t>3</t>
    <phoneticPr fontId="3"/>
  </si>
  <si>
    <t>5</t>
    <phoneticPr fontId="3"/>
  </si>
  <si>
    <t>7</t>
    <phoneticPr fontId="3"/>
  </si>
  <si>
    <t>9</t>
    <phoneticPr fontId="3"/>
  </si>
  <si>
    <t>工事番号</t>
    <rPh sb="0" eb="2">
      <t>コウジ</t>
    </rPh>
    <rPh sb="2" eb="4">
      <t>バンゴウ</t>
    </rPh>
    <phoneticPr fontId="3"/>
  </si>
  <si>
    <t>工事名</t>
    <rPh sb="0" eb="2">
      <t>コウジ</t>
    </rPh>
    <rPh sb="2" eb="3">
      <t>メイ</t>
    </rPh>
    <phoneticPr fontId="3"/>
  </si>
  <si>
    <t>工事期間</t>
    <rPh sb="0" eb="2">
      <t>コウジ</t>
    </rPh>
    <rPh sb="2" eb="4">
      <t>キカン</t>
    </rPh>
    <phoneticPr fontId="3"/>
  </si>
  <si>
    <t>税込</t>
    <rPh sb="0" eb="2">
      <t>ゼイコミ</t>
    </rPh>
    <phoneticPr fontId="3"/>
  </si>
  <si>
    <t>開始届提出</t>
    <rPh sb="0" eb="2">
      <t>カイシ</t>
    </rPh>
    <rPh sb="2" eb="3">
      <t>トドケ</t>
    </rPh>
    <rPh sb="3" eb="5">
      <t>テイシュツ</t>
    </rPh>
    <phoneticPr fontId="3"/>
  </si>
  <si>
    <t>工事終了日</t>
    <rPh sb="0" eb="2">
      <t>コウジ</t>
    </rPh>
    <rPh sb="2" eb="5">
      <t>シュウリョウビ</t>
    </rPh>
    <phoneticPr fontId="3"/>
  </si>
  <si>
    <t>申告年度</t>
    <rPh sb="0" eb="2">
      <t>シンコク</t>
    </rPh>
    <rPh sb="2" eb="4">
      <t>ネンド</t>
    </rPh>
    <phoneticPr fontId="3"/>
  </si>
  <si>
    <t>工事の
種類</t>
    <rPh sb="0" eb="2">
      <t>コウジ</t>
    </rPh>
    <rPh sb="4" eb="6">
      <t>シュルイ</t>
    </rPh>
    <phoneticPr fontId="3"/>
  </si>
  <si>
    <t>最終請負金額(税込)</t>
    <rPh sb="0" eb="2">
      <t>サイシュウ</t>
    </rPh>
    <rPh sb="2" eb="4">
      <t>ウケオイ</t>
    </rPh>
    <rPh sb="4" eb="6">
      <t>キンガク</t>
    </rPh>
    <rPh sb="7" eb="9">
      <t>ゼイコミ</t>
    </rPh>
    <phoneticPr fontId="3"/>
  </si>
  <si>
    <t>消費税リスト</t>
    <rPh sb="0" eb="3">
      <t>ショウヒゼイ</t>
    </rPh>
    <phoneticPr fontId="3"/>
  </si>
  <si>
    <t>開始届リスト</t>
    <rPh sb="0" eb="2">
      <t>カイシ</t>
    </rPh>
    <rPh sb="2" eb="3">
      <t>トドケ</t>
    </rPh>
    <phoneticPr fontId="3"/>
  </si>
  <si>
    <t>業種</t>
    <rPh sb="0" eb="2">
      <t>ギョウシュ</t>
    </rPh>
    <phoneticPr fontId="3"/>
  </si>
  <si>
    <t>工事開始日</t>
    <rPh sb="0" eb="2">
      <t>コウジ</t>
    </rPh>
    <rPh sb="2" eb="4">
      <t>カイシ</t>
    </rPh>
    <rPh sb="4" eb="5">
      <t>ビ</t>
    </rPh>
    <phoneticPr fontId="3"/>
  </si>
  <si>
    <t>あああああ邸新築工事</t>
    <rPh sb="5" eb="6">
      <t>テイ</t>
    </rPh>
    <rPh sb="6" eb="8">
      <t>シンチク</t>
    </rPh>
    <rPh sb="8" eb="10">
      <t>コウジ</t>
    </rPh>
    <phoneticPr fontId="3"/>
  </si>
  <si>
    <t>富山市</t>
    <rPh sb="0" eb="3">
      <t>トヤマシ</t>
    </rPh>
    <phoneticPr fontId="3"/>
  </si>
  <si>
    <t>今月提出</t>
    <rPh sb="0" eb="2">
      <t>コンゲツ</t>
    </rPh>
    <rPh sb="2" eb="4">
      <t>テイシュツ</t>
    </rPh>
    <phoneticPr fontId="3"/>
  </si>
  <si>
    <t>いいいいい邸新築工事</t>
    <rPh sb="5" eb="6">
      <t>テイ</t>
    </rPh>
    <rPh sb="6" eb="8">
      <t>シンチク</t>
    </rPh>
    <rPh sb="8" eb="10">
      <t>コウジ</t>
    </rPh>
    <phoneticPr fontId="3"/>
  </si>
  <si>
    <t>滑川市</t>
    <rPh sb="0" eb="3">
      <t>ナメリカワシ</t>
    </rPh>
    <phoneticPr fontId="3"/>
  </si>
  <si>
    <t>おおおおおおお邸風呂改修工事</t>
    <rPh sb="7" eb="8">
      <t>テイ</t>
    </rPh>
    <rPh sb="8" eb="10">
      <t>フロ</t>
    </rPh>
    <rPh sb="10" eb="12">
      <t>カイシュウ</t>
    </rPh>
    <rPh sb="12" eb="14">
      <t>コウジ</t>
    </rPh>
    <phoneticPr fontId="3"/>
  </si>
  <si>
    <t>高岡市</t>
    <rPh sb="0" eb="3">
      <t>タカオカシ</t>
    </rPh>
    <phoneticPr fontId="3"/>
  </si>
  <si>
    <t>かかかかか邸新築工事</t>
    <rPh sb="5" eb="6">
      <t>テイ</t>
    </rPh>
    <rPh sb="6" eb="8">
      <t>シンチク</t>
    </rPh>
    <rPh sb="8" eb="10">
      <t>コウジ</t>
    </rPh>
    <phoneticPr fontId="3"/>
  </si>
  <si>
    <t>きききききき邸台所改修工事</t>
    <rPh sb="6" eb="7">
      <t>テイ</t>
    </rPh>
    <rPh sb="7" eb="9">
      <t>ダイドコロ</t>
    </rPh>
    <rPh sb="9" eb="11">
      <t>カイシュウ</t>
    </rPh>
    <rPh sb="11" eb="13">
      <t>コウジ</t>
    </rPh>
    <phoneticPr fontId="3"/>
  </si>
  <si>
    <t>くくくくくく邸新築工事</t>
    <rPh sb="6" eb="7">
      <t>テイ</t>
    </rPh>
    <rPh sb="7" eb="9">
      <t>シンチク</t>
    </rPh>
    <rPh sb="9" eb="11">
      <t>コウジ</t>
    </rPh>
    <phoneticPr fontId="3"/>
  </si>
  <si>
    <t>魚津市</t>
    <rPh sb="0" eb="3">
      <t>ウオヅシ</t>
    </rPh>
    <phoneticPr fontId="3"/>
  </si>
  <si>
    <t>けけけけけ邸増築工事</t>
    <rPh sb="5" eb="6">
      <t>テイ</t>
    </rPh>
    <rPh sb="6" eb="8">
      <t>ゾウチク</t>
    </rPh>
    <rPh sb="8" eb="10">
      <t>コウジ</t>
    </rPh>
    <phoneticPr fontId="3"/>
  </si>
  <si>
    <t>金沢市</t>
    <rPh sb="0" eb="3">
      <t>カナザワシ</t>
    </rPh>
    <phoneticPr fontId="3"/>
  </si>
  <si>
    <t>開始届＃</t>
    <rPh sb="0" eb="2">
      <t>カイシ</t>
    </rPh>
    <rPh sb="2" eb="3">
      <t>トドケ</t>
    </rPh>
    <phoneticPr fontId="3"/>
  </si>
  <si>
    <t>申告書＃</t>
    <rPh sb="0" eb="3">
      <t>シンコクショ</t>
    </rPh>
    <phoneticPr fontId="3"/>
  </si>
  <si>
    <t>開始届提出月</t>
    <rPh sb="0" eb="2">
      <t>カイシ</t>
    </rPh>
    <rPh sb="2" eb="3">
      <t>トドケ</t>
    </rPh>
    <rPh sb="3" eb="5">
      <t>テイシュツ</t>
    </rPh>
    <rPh sb="5" eb="6">
      <t>ツキ</t>
    </rPh>
    <phoneticPr fontId="3"/>
  </si>
  <si>
    <t>工事開始年度</t>
    <rPh sb="0" eb="2">
      <t>コウジ</t>
    </rPh>
    <rPh sb="2" eb="4">
      <t>カイシ</t>
    </rPh>
    <rPh sb="4" eb="6">
      <t>ネンド</t>
    </rPh>
    <phoneticPr fontId="3"/>
  </si>
  <si>
    <t>工事終了年度</t>
    <rPh sb="0" eb="2">
      <t>コウジ</t>
    </rPh>
    <rPh sb="2" eb="4">
      <t>シュウリョウ</t>
    </rPh>
    <rPh sb="4" eb="6">
      <t>ネンド</t>
    </rPh>
    <phoneticPr fontId="3"/>
  </si>
  <si>
    <t>請負金額(税込)</t>
    <rPh sb="0" eb="2">
      <t>ウケオイ</t>
    </rPh>
    <rPh sb="2" eb="4">
      <t>キンガク</t>
    </rPh>
    <rPh sb="5" eb="7">
      <t>ゼイコミ</t>
    </rPh>
    <phoneticPr fontId="3"/>
  </si>
  <si>
    <t>変更契約①(税込)</t>
    <rPh sb="0" eb="2">
      <t>ヘンコウ</t>
    </rPh>
    <rPh sb="2" eb="4">
      <t>ケイヤク</t>
    </rPh>
    <rPh sb="6" eb="8">
      <t>ゼイコミ</t>
    </rPh>
    <phoneticPr fontId="3"/>
  </si>
  <si>
    <t>変更契約②(税込)</t>
    <rPh sb="0" eb="2">
      <t>ヘンコウ</t>
    </rPh>
    <rPh sb="2" eb="4">
      <t>ケイヤク</t>
    </rPh>
    <rPh sb="6" eb="8">
      <t>ゼイコミ</t>
    </rPh>
    <phoneticPr fontId="3"/>
  </si>
  <si>
    <t>変更契約③(税込)</t>
    <rPh sb="0" eb="2">
      <t>ヘンコウ</t>
    </rPh>
    <rPh sb="2" eb="4">
      <t>ケイヤク</t>
    </rPh>
    <rPh sb="6" eb="8">
      <t>ゼイコミ</t>
    </rPh>
    <phoneticPr fontId="3"/>
  </si>
  <si>
    <t>変更契④(税込)</t>
    <rPh sb="0" eb="2">
      <t>ヘンコウ</t>
    </rPh>
    <rPh sb="2" eb="3">
      <t>チギリ</t>
    </rPh>
    <rPh sb="5" eb="7">
      <t>ゼイコミ</t>
    </rPh>
    <phoneticPr fontId="3"/>
  </si>
  <si>
    <t>開始届処理</t>
    <rPh sb="0" eb="2">
      <t>カイシ</t>
    </rPh>
    <rPh sb="2" eb="3">
      <t>トドケ</t>
    </rPh>
    <rPh sb="3" eb="5">
      <t>ショリ</t>
    </rPh>
    <phoneticPr fontId="3"/>
  </si>
  <si>
    <t>月別</t>
    <rPh sb="0" eb="2">
      <t>ツキベツ</t>
    </rPh>
    <phoneticPr fontId="3"/>
  </si>
  <si>
    <t>様式第３号（第６条関係）（甲）</t>
    <rPh sb="0" eb="2">
      <t>ヨウシキ</t>
    </rPh>
    <rPh sb="2" eb="3">
      <t>ダイ</t>
    </rPh>
    <rPh sb="4" eb="5">
      <t>ゴウ</t>
    </rPh>
    <rPh sb="6" eb="7">
      <t>ダイ</t>
    </rPh>
    <rPh sb="8" eb="9">
      <t>ジョウ</t>
    </rPh>
    <rPh sb="9" eb="11">
      <t>カンケイ</t>
    </rPh>
    <rPh sb="13" eb="14">
      <t>コウ</t>
    </rPh>
    <phoneticPr fontId="3"/>
  </si>
  <si>
    <t>労　働　保　険</t>
    <rPh sb="0" eb="1">
      <t>ロウ</t>
    </rPh>
    <rPh sb="2" eb="3">
      <t>ハタラキ</t>
    </rPh>
    <rPh sb="4" eb="5">
      <t>ホ</t>
    </rPh>
    <rPh sb="6" eb="7">
      <t>ケン</t>
    </rPh>
    <phoneticPr fontId="3"/>
  </si>
  <si>
    <t>事業</t>
    <rPh sb="0" eb="2">
      <t>ジギョウ</t>
    </rPh>
    <phoneticPr fontId="3"/>
  </si>
  <si>
    <r>
      <t>一括有期事業開始届</t>
    </r>
    <r>
      <rPr>
        <sz val="20"/>
        <color indexed="17"/>
        <rFont val="ＭＳ 明朝"/>
        <family val="1"/>
        <charset val="128"/>
      </rPr>
      <t>（建設の事業）</t>
    </r>
    <rPh sb="0" eb="2">
      <t>イッカツ</t>
    </rPh>
    <rPh sb="2" eb="4">
      <t>ユウキ</t>
    </rPh>
    <rPh sb="4" eb="6">
      <t>ジギョウ</t>
    </rPh>
    <rPh sb="6" eb="8">
      <t>カイシ</t>
    </rPh>
    <rPh sb="8" eb="9">
      <t>トド</t>
    </rPh>
    <rPh sb="10" eb="12">
      <t>ケンセツ</t>
    </rPh>
    <rPh sb="13" eb="15">
      <t>ジギョウ</t>
    </rPh>
    <phoneticPr fontId="3"/>
  </si>
  <si>
    <t>主控</t>
    <rPh sb="0" eb="1">
      <t>ヌシ</t>
    </rPh>
    <rPh sb="1" eb="2">
      <t>ヒカ</t>
    </rPh>
    <phoneticPr fontId="3"/>
  </si>
  <si>
    <t>労働保険番号</t>
    <rPh sb="0" eb="2">
      <t>ロウドウ</t>
    </rPh>
    <rPh sb="2" eb="4">
      <t>ホケン</t>
    </rPh>
    <rPh sb="4" eb="6">
      <t>バンゴウ</t>
    </rPh>
    <phoneticPr fontId="3"/>
  </si>
  <si>
    <t>基  幹  番  号</t>
    <rPh sb="0" eb="1">
      <t>モト</t>
    </rPh>
    <rPh sb="3" eb="4">
      <t>ミキ</t>
    </rPh>
    <rPh sb="6" eb="7">
      <t>バン</t>
    </rPh>
    <rPh sb="9" eb="10">
      <t>ゴウ</t>
    </rPh>
    <phoneticPr fontId="3"/>
  </si>
  <si>
    <t>枝 番 号</t>
    <rPh sb="0" eb="1">
      <t>エダ</t>
    </rPh>
    <rPh sb="2" eb="3">
      <t>バン</t>
    </rPh>
    <rPh sb="4" eb="5">
      <t>ゴウ</t>
    </rPh>
    <phoneticPr fontId="3"/>
  </si>
  <si>
    <t>報告期限</t>
    <rPh sb="0" eb="1">
      <t>ホウ</t>
    </rPh>
    <rPh sb="1" eb="2">
      <t>コク</t>
    </rPh>
    <rPh sb="2" eb="3">
      <t>キ</t>
    </rPh>
    <rPh sb="3" eb="4">
      <t>キリ</t>
    </rPh>
    <phoneticPr fontId="3"/>
  </si>
  <si>
    <t>翌月10日まで</t>
    <rPh sb="0" eb="2">
      <t>ヨクゲツ</t>
    </rPh>
    <rPh sb="4" eb="5">
      <t>ニチ</t>
    </rPh>
    <phoneticPr fontId="3"/>
  </si>
  <si>
    <t>枚のうち</t>
    <rPh sb="0" eb="1">
      <t>マイ</t>
    </rPh>
    <phoneticPr fontId="3"/>
  </si>
  <si>
    <t>枚目</t>
    <rPh sb="0" eb="2">
      <t>マイメ</t>
    </rPh>
    <phoneticPr fontId="3"/>
  </si>
  <si>
    <t>事 業 の 名 称</t>
    <rPh sb="0" eb="1">
      <t>コト</t>
    </rPh>
    <rPh sb="2" eb="3">
      <t>ギョウ</t>
    </rPh>
    <rPh sb="6" eb="7">
      <t>メイ</t>
    </rPh>
    <rPh sb="8" eb="9">
      <t>ショウ</t>
    </rPh>
    <phoneticPr fontId="3"/>
  </si>
  <si>
    <t>事  業  場  の  所  在  地</t>
    <rPh sb="0" eb="1">
      <t>コト</t>
    </rPh>
    <rPh sb="3" eb="4">
      <t>ギョウ</t>
    </rPh>
    <rPh sb="6" eb="7">
      <t>バ</t>
    </rPh>
    <rPh sb="12" eb="13">
      <t>ショ</t>
    </rPh>
    <rPh sb="15" eb="16">
      <t>ザイ</t>
    </rPh>
    <rPh sb="18" eb="19">
      <t>チ</t>
    </rPh>
    <phoneticPr fontId="3"/>
  </si>
  <si>
    <t>事 業 の 予 定 期 間</t>
    <rPh sb="0" eb="1">
      <t>コト</t>
    </rPh>
    <rPh sb="2" eb="3">
      <t>ギョウ</t>
    </rPh>
    <rPh sb="6" eb="7">
      <t>ヨ</t>
    </rPh>
    <rPh sb="8" eb="9">
      <t>サダム</t>
    </rPh>
    <rPh sb="10" eb="11">
      <t>キ</t>
    </rPh>
    <rPh sb="12" eb="13">
      <t>アイダ</t>
    </rPh>
    <phoneticPr fontId="3"/>
  </si>
  <si>
    <t>発注者の氏名又は</t>
    <rPh sb="0" eb="1">
      <t>ハツ</t>
    </rPh>
    <rPh sb="1" eb="2">
      <t>チュウ</t>
    </rPh>
    <rPh sb="2" eb="3">
      <t>シャ</t>
    </rPh>
    <rPh sb="4" eb="5">
      <t>シ</t>
    </rPh>
    <rPh sb="5" eb="6">
      <t>メイ</t>
    </rPh>
    <rPh sb="6" eb="7">
      <t>マタ</t>
    </rPh>
    <phoneticPr fontId="3"/>
  </si>
  <si>
    <t>請 負 金 額</t>
    <rPh sb="0" eb="1">
      <t>ショウ</t>
    </rPh>
    <rPh sb="2" eb="3">
      <t>フ</t>
    </rPh>
    <rPh sb="4" eb="5">
      <t>キン</t>
    </rPh>
    <rPh sb="6" eb="7">
      <t>ガク</t>
    </rPh>
    <phoneticPr fontId="3"/>
  </si>
  <si>
    <t>番号</t>
    <rPh sb="0" eb="2">
      <t>バンゴウ</t>
    </rPh>
    <phoneticPr fontId="3"/>
  </si>
  <si>
    <t>名称及び住所</t>
    <rPh sb="0" eb="1">
      <t>ナ</t>
    </rPh>
    <rPh sb="1" eb="2">
      <t>ショウ</t>
    </rPh>
    <rPh sb="2" eb="3">
      <t>オヨ</t>
    </rPh>
    <rPh sb="4" eb="5">
      <t>ジュウ</t>
    </rPh>
    <rPh sb="5" eb="6">
      <t>ショ</t>
    </rPh>
    <phoneticPr fontId="3"/>
  </si>
  <si>
    <t>年</t>
    <rPh sb="0" eb="1">
      <t>ネン</t>
    </rPh>
    <phoneticPr fontId="3"/>
  </si>
  <si>
    <t>月</t>
    <rPh sb="0" eb="1">
      <t>ガツ</t>
    </rPh>
    <phoneticPr fontId="3"/>
  </si>
  <si>
    <t>日から</t>
    <rPh sb="0" eb="1">
      <t>ニチ</t>
    </rPh>
    <phoneticPr fontId="3"/>
  </si>
  <si>
    <t>円</t>
    <rPh sb="0" eb="1">
      <t>エン</t>
    </rPh>
    <phoneticPr fontId="3"/>
  </si>
  <si>
    <t>日まで</t>
    <rPh sb="0" eb="1">
      <t>ニチ</t>
    </rPh>
    <phoneticPr fontId="3"/>
  </si>
  <si>
    <t>(郵便番号</t>
    <rPh sb="1" eb="5">
      <t>ユウビンバンゴウ</t>
    </rPh>
    <phoneticPr fontId="3"/>
  </si>
  <si>
    <t>)</t>
    <phoneticPr fontId="3"/>
  </si>
  <si>
    <t>上記のとおり</t>
    <rPh sb="0" eb="2">
      <t>ジョウキ</t>
    </rPh>
    <phoneticPr fontId="3"/>
  </si>
  <si>
    <t>月中の事業開始状況を届けます。</t>
    <rPh sb="0" eb="1">
      <t>ツキ</t>
    </rPh>
    <rPh sb="1" eb="2">
      <t>チュウ</t>
    </rPh>
    <rPh sb="3" eb="5">
      <t>ジギョウ</t>
    </rPh>
    <rPh sb="5" eb="7">
      <t>カイシ</t>
    </rPh>
    <rPh sb="7" eb="9">
      <t>ジョウキョウ</t>
    </rPh>
    <rPh sb="10" eb="11">
      <t>トド</t>
    </rPh>
    <phoneticPr fontId="3"/>
  </si>
  <si>
    <t>電話(</t>
    <rPh sb="0" eb="2">
      <t>デンワ</t>
    </rPh>
    <phoneticPr fontId="3"/>
  </si>
  <si>
    <t>)－(</t>
    <phoneticPr fontId="3"/>
  </si>
  <si>
    <t>)</t>
    <phoneticPr fontId="3"/>
  </si>
  <si>
    <t>番</t>
    <rPh sb="0" eb="1">
      <t>バン</t>
    </rPh>
    <phoneticPr fontId="3"/>
  </si>
  <si>
    <t>住  所</t>
    <rPh sb="0" eb="1">
      <t>ジュウ</t>
    </rPh>
    <rPh sb="3" eb="4">
      <t>ショ</t>
    </rPh>
    <phoneticPr fontId="3"/>
  </si>
  <si>
    <t>日</t>
    <rPh sb="0" eb="1">
      <t>ニチ</t>
    </rPh>
    <phoneticPr fontId="3"/>
  </si>
  <si>
    <t>事 業 主</t>
    <rPh sb="0" eb="1">
      <t>コト</t>
    </rPh>
    <rPh sb="2" eb="3">
      <t>ギョウ</t>
    </rPh>
    <rPh sb="4" eb="5">
      <t>シュ</t>
    </rPh>
    <phoneticPr fontId="3"/>
  </si>
  <si>
    <t>労働基準監督署長 殿</t>
    <rPh sb="0" eb="2">
      <t>ロウドウ</t>
    </rPh>
    <rPh sb="2" eb="4">
      <t>キジュン</t>
    </rPh>
    <rPh sb="4" eb="6">
      <t>カントク</t>
    </rPh>
    <rPh sb="6" eb="7">
      <t>ショ</t>
    </rPh>
    <rPh sb="7" eb="8">
      <t>チョウ</t>
    </rPh>
    <rPh sb="9" eb="10">
      <t>ドノ</t>
    </rPh>
    <phoneticPr fontId="3"/>
  </si>
  <si>
    <t>氏  名</t>
    <rPh sb="0" eb="1">
      <t>シ</t>
    </rPh>
    <rPh sb="3" eb="4">
      <t>メイ</t>
    </rPh>
    <phoneticPr fontId="3"/>
  </si>
  <si>
    <t>㊞</t>
    <phoneticPr fontId="3"/>
  </si>
  <si>
    <t>（法人のときはその名称及び代表者の氏名）</t>
    <rPh sb="1" eb="3">
      <t>ホウジン</t>
    </rPh>
    <rPh sb="9" eb="11">
      <t>メイショウ</t>
    </rPh>
    <rPh sb="11" eb="12">
      <t>オヨ</t>
    </rPh>
    <rPh sb="13" eb="16">
      <t>ダイヒョウシャ</t>
    </rPh>
    <rPh sb="17" eb="19">
      <t>シメイ</t>
    </rPh>
    <phoneticPr fontId="3"/>
  </si>
  <si>
    <t>務士記載欄
社会保険労</t>
    <rPh sb="6" eb="8">
      <t>シャカイ</t>
    </rPh>
    <rPh sb="8" eb="10">
      <t>ホケン</t>
    </rPh>
    <rPh sb="10" eb="11">
      <t>ロウ</t>
    </rPh>
    <phoneticPr fontId="3"/>
  </si>
  <si>
    <t>作 成 年 月 日・</t>
    <rPh sb="0" eb="1">
      <t>サク</t>
    </rPh>
    <rPh sb="2" eb="3">
      <t>シゲル</t>
    </rPh>
    <rPh sb="4" eb="5">
      <t>トシ</t>
    </rPh>
    <rPh sb="6" eb="7">
      <t>ツキ</t>
    </rPh>
    <rPh sb="8" eb="9">
      <t>ヒ</t>
    </rPh>
    <phoneticPr fontId="3"/>
  </si>
  <si>
    <t>[注意]</t>
    <rPh sb="1" eb="3">
      <t>チュウイ</t>
    </rPh>
    <phoneticPr fontId="3"/>
  </si>
  <si>
    <r>
      <t xml:space="preserve">1. </t>
    </r>
    <r>
      <rPr>
        <sz val="8"/>
        <color indexed="17"/>
        <rFont val="ＭＳ 明朝"/>
        <family val="1"/>
        <charset val="128"/>
      </rPr>
      <t>事業番号は、事業の名称に係る請負工事台帳に</t>
    </r>
    <rPh sb="3" eb="5">
      <t>ジギョウ</t>
    </rPh>
    <rPh sb="5" eb="7">
      <t>バンゴウ</t>
    </rPh>
    <rPh sb="9" eb="11">
      <t>ジギョウ</t>
    </rPh>
    <rPh sb="12" eb="14">
      <t>メイショウ</t>
    </rPh>
    <rPh sb="15" eb="16">
      <t>カカ</t>
    </rPh>
    <rPh sb="17" eb="19">
      <t>ウケオイ</t>
    </rPh>
    <rPh sb="19" eb="21">
      <t>コウジ</t>
    </rPh>
    <rPh sb="21" eb="23">
      <t>ダイチョウ</t>
    </rPh>
    <phoneticPr fontId="3"/>
  </si>
  <si>
    <t>提 出 代 行 者・</t>
    <rPh sb="0" eb="1">
      <t>ツツミ</t>
    </rPh>
    <rPh sb="2" eb="3">
      <t>デ</t>
    </rPh>
    <rPh sb="4" eb="5">
      <t>ダイ</t>
    </rPh>
    <rPh sb="6" eb="7">
      <t>ギョウ</t>
    </rPh>
    <rPh sb="8" eb="9">
      <t>シャ</t>
    </rPh>
    <phoneticPr fontId="3"/>
  </si>
  <si>
    <t>事務代理者の表示</t>
    <rPh sb="0" eb="2">
      <t>ジム</t>
    </rPh>
    <rPh sb="2" eb="4">
      <t>ダイリ</t>
    </rPh>
    <rPh sb="4" eb="5">
      <t>シャ</t>
    </rPh>
    <rPh sb="6" eb="8">
      <t>ヒョウジ</t>
    </rPh>
    <phoneticPr fontId="3"/>
  </si>
  <si>
    <r>
      <t xml:space="preserve">   </t>
    </r>
    <r>
      <rPr>
        <sz val="8"/>
        <color indexed="17"/>
        <rFont val="ＭＳ 明朝"/>
        <family val="1"/>
        <charset val="128"/>
      </rPr>
      <t>基づく整理番号を記載すること。</t>
    </r>
    <rPh sb="3" eb="4">
      <t>モト</t>
    </rPh>
    <rPh sb="6" eb="8">
      <t>セイリ</t>
    </rPh>
    <rPh sb="8" eb="10">
      <t>バンゴウ</t>
    </rPh>
    <rPh sb="11" eb="13">
      <t>キサイ</t>
    </rPh>
    <phoneticPr fontId="3"/>
  </si>
  <si>
    <r>
      <t xml:space="preserve">2. </t>
    </r>
    <r>
      <rPr>
        <sz val="8"/>
        <color indexed="17"/>
        <rFont val="ＭＳ 明朝"/>
        <family val="1"/>
        <charset val="128"/>
      </rPr>
      <t>社会保険労務士記載欄は、この届出書を社会保</t>
    </r>
    <rPh sb="3" eb="5">
      <t>シャカイ</t>
    </rPh>
    <rPh sb="5" eb="7">
      <t>ホケン</t>
    </rPh>
    <rPh sb="7" eb="10">
      <t>ロウムシ</t>
    </rPh>
    <rPh sb="10" eb="12">
      <t>キサイ</t>
    </rPh>
    <rPh sb="12" eb="13">
      <t>ラン</t>
    </rPh>
    <rPh sb="17" eb="20">
      <t>トドケデショ</t>
    </rPh>
    <rPh sb="21" eb="23">
      <t>シャカイ</t>
    </rPh>
    <rPh sb="23" eb="24">
      <t>ホ</t>
    </rPh>
    <phoneticPr fontId="3"/>
  </si>
  <si>
    <r>
      <t xml:space="preserve">   </t>
    </r>
    <r>
      <rPr>
        <sz val="8"/>
        <color indexed="17"/>
        <rFont val="ＭＳ 明朝"/>
        <family val="1"/>
        <charset val="128"/>
      </rPr>
      <t>険労務士が作成した場合のみ記載すること。</t>
    </r>
    <rPh sb="3" eb="4">
      <t>ケン</t>
    </rPh>
    <rPh sb="4" eb="7">
      <t>ロウムシ</t>
    </rPh>
    <rPh sb="8" eb="10">
      <t>サクセイ</t>
    </rPh>
    <rPh sb="12" eb="14">
      <t>バアイ</t>
    </rPh>
    <rPh sb="16" eb="18">
      <t>キサイ</t>
    </rPh>
    <phoneticPr fontId="3"/>
  </si>
  <si>
    <t>正</t>
    <rPh sb="0" eb="1">
      <t>セイ</t>
    </rPh>
    <phoneticPr fontId="3"/>
  </si>
  <si>
    <t>0001</t>
    <phoneticPr fontId="3"/>
  </si>
  <si>
    <t>労務比率・保険料率一覧</t>
    <rPh sb="0" eb="2">
      <t>ロウム</t>
    </rPh>
    <rPh sb="2" eb="4">
      <t>ヒリツ</t>
    </rPh>
    <rPh sb="5" eb="7">
      <t>ホケン</t>
    </rPh>
    <rPh sb="7" eb="8">
      <t>リョウ</t>
    </rPh>
    <rPh sb="8" eb="9">
      <t>リツ</t>
    </rPh>
    <rPh sb="9" eb="11">
      <t>イチラン</t>
    </rPh>
    <phoneticPr fontId="3"/>
  </si>
  <si>
    <t>工事開始の日</t>
    <rPh sb="0" eb="2">
      <t>コウジ</t>
    </rPh>
    <rPh sb="2" eb="4">
      <t>カイシ</t>
    </rPh>
    <rPh sb="5" eb="6">
      <t>ビ</t>
    </rPh>
    <phoneticPr fontId="3"/>
  </si>
  <si>
    <t>業種番号</t>
    <rPh sb="0" eb="2">
      <t>ギョウシュ</t>
    </rPh>
    <rPh sb="2" eb="4">
      <t>バンゴウ</t>
    </rPh>
    <phoneticPr fontId="3"/>
  </si>
  <si>
    <t>水力発電施設、ずい道等新設事業</t>
    <rPh sb="0" eb="2">
      <t>スイリョク</t>
    </rPh>
    <rPh sb="2" eb="4">
      <t>ハツデン</t>
    </rPh>
    <rPh sb="4" eb="6">
      <t>シセツ</t>
    </rPh>
    <rPh sb="9" eb="10">
      <t>ドウ</t>
    </rPh>
    <rPh sb="10" eb="11">
      <t>トウ</t>
    </rPh>
    <rPh sb="11" eb="13">
      <t>シンセツ</t>
    </rPh>
    <rPh sb="13" eb="15">
      <t>ジギョウ</t>
    </rPh>
    <phoneticPr fontId="3"/>
  </si>
  <si>
    <t>道路新設事業</t>
    <rPh sb="0" eb="2">
      <t>ドウロ</t>
    </rPh>
    <rPh sb="2" eb="4">
      <t>シンセツ</t>
    </rPh>
    <rPh sb="4" eb="6">
      <t>ジギョウ</t>
    </rPh>
    <phoneticPr fontId="3"/>
  </si>
  <si>
    <t>舗装工事業</t>
    <rPh sb="0" eb="2">
      <t>ホソウ</t>
    </rPh>
    <rPh sb="2" eb="5">
      <t>コウジギョウ</t>
    </rPh>
    <phoneticPr fontId="3"/>
  </si>
  <si>
    <t>鉄道･軌道新設事業</t>
    <rPh sb="0" eb="2">
      <t>テツドウ</t>
    </rPh>
    <rPh sb="3" eb="5">
      <t>キドウ</t>
    </rPh>
    <rPh sb="5" eb="7">
      <t>シンセツ</t>
    </rPh>
    <rPh sb="7" eb="9">
      <t>ジギョウ</t>
    </rPh>
    <phoneticPr fontId="3"/>
  </si>
  <si>
    <t>建築事業(既設建築物設備工事業を除く)</t>
    <rPh sb="0" eb="2">
      <t>ケンチク</t>
    </rPh>
    <rPh sb="2" eb="4">
      <t>ジギョウ</t>
    </rPh>
    <rPh sb="5" eb="7">
      <t>キセツ</t>
    </rPh>
    <rPh sb="7" eb="10">
      <t>ケンチクブツ</t>
    </rPh>
    <rPh sb="10" eb="12">
      <t>セツビ</t>
    </rPh>
    <rPh sb="12" eb="14">
      <t>コウジ</t>
    </rPh>
    <rPh sb="14" eb="15">
      <t>ギョウ</t>
    </rPh>
    <rPh sb="16" eb="17">
      <t>ノゾ</t>
    </rPh>
    <phoneticPr fontId="3"/>
  </si>
  <si>
    <t>既設建築物設備工事業</t>
    <rPh sb="0" eb="2">
      <t>キセツ</t>
    </rPh>
    <rPh sb="2" eb="5">
      <t>ケンチクブツ</t>
    </rPh>
    <rPh sb="5" eb="7">
      <t>セツビ</t>
    </rPh>
    <rPh sb="7" eb="10">
      <t>コウジギョウ</t>
    </rPh>
    <phoneticPr fontId="3"/>
  </si>
  <si>
    <t>機械装置の組立て･据付の事業(組立て・取付)</t>
    <rPh sb="0" eb="2">
      <t>キカイ</t>
    </rPh>
    <rPh sb="2" eb="4">
      <t>ソウチ</t>
    </rPh>
    <rPh sb="5" eb="6">
      <t>ク</t>
    </rPh>
    <rPh sb="6" eb="7">
      <t>タ</t>
    </rPh>
    <rPh sb="9" eb="11">
      <t>スエツケ</t>
    </rPh>
    <rPh sb="12" eb="14">
      <t>ジギョウ</t>
    </rPh>
    <rPh sb="15" eb="17">
      <t>クミタ</t>
    </rPh>
    <rPh sb="19" eb="21">
      <t>トリツケ</t>
    </rPh>
    <phoneticPr fontId="3"/>
  </si>
  <si>
    <t>機械装置の組立て･据付の事業(その他)</t>
    <rPh sb="0" eb="2">
      <t>キカイ</t>
    </rPh>
    <rPh sb="2" eb="4">
      <t>ソウチ</t>
    </rPh>
    <rPh sb="5" eb="6">
      <t>ク</t>
    </rPh>
    <rPh sb="6" eb="7">
      <t>タ</t>
    </rPh>
    <rPh sb="9" eb="11">
      <t>スエツケ</t>
    </rPh>
    <rPh sb="12" eb="14">
      <t>ジギョウ</t>
    </rPh>
    <rPh sb="17" eb="18">
      <t>タ</t>
    </rPh>
    <phoneticPr fontId="3"/>
  </si>
  <si>
    <t>その他の建設事業</t>
    <rPh sb="2" eb="3">
      <t>タ</t>
    </rPh>
    <rPh sb="4" eb="6">
      <t>ケンセツ</t>
    </rPh>
    <rPh sb="6" eb="8">
      <t>ジギョウ</t>
    </rPh>
    <phoneticPr fontId="3"/>
  </si>
  <si>
    <t>基本データ</t>
    <rPh sb="0" eb="2">
      <t>キホン</t>
    </rPh>
    <phoneticPr fontId="3"/>
  </si>
  <si>
    <t>年度＋業種</t>
    <rPh sb="0" eb="2">
      <t>ネンド</t>
    </rPh>
    <rPh sb="3" eb="5">
      <t>ギョウシュ</t>
    </rPh>
    <phoneticPr fontId="3"/>
  </si>
  <si>
    <t>報告書処理</t>
    <rPh sb="0" eb="3">
      <t>ホウコクショ</t>
    </rPh>
    <rPh sb="3" eb="5">
      <t>ショリ</t>
    </rPh>
    <phoneticPr fontId="3"/>
  </si>
  <si>
    <t>年</t>
  </si>
  <si>
    <t>月</t>
  </si>
  <si>
    <t>日から</t>
  </si>
  <si>
    <t>日まで</t>
  </si>
  <si>
    <t>様式第７号（第34条関係）　（甲）</t>
    <rPh sb="0" eb="2">
      <t>ヨウシキ</t>
    </rPh>
    <rPh sb="2" eb="3">
      <t>ダイ</t>
    </rPh>
    <rPh sb="4" eb="5">
      <t>ゴウ</t>
    </rPh>
    <rPh sb="6" eb="7">
      <t>ダイ</t>
    </rPh>
    <rPh sb="9" eb="10">
      <t>ジョウ</t>
    </rPh>
    <rPh sb="10" eb="12">
      <t>カンケイ</t>
    </rPh>
    <rPh sb="15" eb="16">
      <t>コウ</t>
    </rPh>
    <phoneticPr fontId="3"/>
  </si>
  <si>
    <t>労　働　保　険</t>
    <phoneticPr fontId="3"/>
  </si>
  <si>
    <t>一括有期事業報告書　（建設の事業）</t>
    <phoneticPr fontId="3"/>
  </si>
  <si>
    <t>事 業
主 控</t>
    <rPh sb="0" eb="1">
      <t>コト</t>
    </rPh>
    <rPh sb="2" eb="3">
      <t>ギョウ</t>
    </rPh>
    <rPh sb="4" eb="5">
      <t>シュ</t>
    </rPh>
    <rPh sb="6" eb="7">
      <t>ヒカ</t>
    </rPh>
    <phoneticPr fontId="3"/>
  </si>
  <si>
    <t>労 働 保 険 番 号</t>
    <rPh sb="0" eb="1">
      <t>ロウ</t>
    </rPh>
    <rPh sb="2" eb="3">
      <t>ハタラキ</t>
    </rPh>
    <rPh sb="4" eb="5">
      <t>ホ</t>
    </rPh>
    <rPh sb="6" eb="7">
      <t>ケン</t>
    </rPh>
    <rPh sb="8" eb="9">
      <t>バン</t>
    </rPh>
    <rPh sb="10" eb="11">
      <t>ゴウ</t>
    </rPh>
    <phoneticPr fontId="3"/>
  </si>
  <si>
    <t>府　県</t>
    <rPh sb="0" eb="1">
      <t>フ</t>
    </rPh>
    <rPh sb="2" eb="3">
      <t>ケン</t>
    </rPh>
    <phoneticPr fontId="3"/>
  </si>
  <si>
    <t>所掌</t>
    <rPh sb="0" eb="1">
      <t>ショ</t>
    </rPh>
    <rPh sb="1" eb="2">
      <t>ショウ</t>
    </rPh>
    <phoneticPr fontId="3"/>
  </si>
  <si>
    <t>管　轄</t>
    <rPh sb="0" eb="1">
      <t>カン</t>
    </rPh>
    <rPh sb="2" eb="3">
      <t>カツ</t>
    </rPh>
    <phoneticPr fontId="3"/>
  </si>
  <si>
    <t>基　幹　番　号</t>
    <rPh sb="0" eb="1">
      <t>モト</t>
    </rPh>
    <rPh sb="2" eb="3">
      <t>ミキ</t>
    </rPh>
    <rPh sb="4" eb="5">
      <t>バン</t>
    </rPh>
    <rPh sb="6" eb="7">
      <t>ゴウ</t>
    </rPh>
    <phoneticPr fontId="3"/>
  </si>
  <si>
    <t>事  業  の  名  称</t>
    <rPh sb="0" eb="1">
      <t>コト</t>
    </rPh>
    <rPh sb="3" eb="4">
      <t>ギョウ</t>
    </rPh>
    <rPh sb="9" eb="10">
      <t>メイ</t>
    </rPh>
    <rPh sb="12" eb="13">
      <t>ショウ</t>
    </rPh>
    <phoneticPr fontId="3"/>
  </si>
  <si>
    <t>事業場の所在地</t>
    <rPh sb="0" eb="2">
      <t>ジギョウ</t>
    </rPh>
    <rPh sb="2" eb="3">
      <t>バ</t>
    </rPh>
    <rPh sb="4" eb="7">
      <t>ショザイチ</t>
    </rPh>
    <phoneticPr fontId="3"/>
  </si>
  <si>
    <t>事  業  の  期  間</t>
    <rPh sb="0" eb="1">
      <t>コト</t>
    </rPh>
    <rPh sb="3" eb="4">
      <t>ギョウ</t>
    </rPh>
    <rPh sb="9" eb="10">
      <t>キ</t>
    </rPh>
    <rPh sb="12" eb="13">
      <t>アイダ</t>
    </rPh>
    <phoneticPr fontId="3"/>
  </si>
  <si>
    <t>①</t>
    <phoneticPr fontId="3"/>
  </si>
  <si>
    <t>請負金額の内訳</t>
    <phoneticPr fontId="3"/>
  </si>
  <si>
    <t>②</t>
    <phoneticPr fontId="3"/>
  </si>
  <si>
    <t>③</t>
    <phoneticPr fontId="3"/>
  </si>
  <si>
    <t>請負代金の額</t>
    <rPh sb="0" eb="2">
      <t>ウケオイ</t>
    </rPh>
    <rPh sb="2" eb="4">
      <t>ダイキン</t>
    </rPh>
    <rPh sb="5" eb="6">
      <t>ガク</t>
    </rPh>
    <phoneticPr fontId="3"/>
  </si>
  <si>
    <t>請負代金に
加算する額</t>
    <rPh sb="0" eb="2">
      <t>ウケオイ</t>
    </rPh>
    <rPh sb="2" eb="4">
      <t>ダイキン</t>
    </rPh>
    <rPh sb="6" eb="8">
      <t>カサン</t>
    </rPh>
    <rPh sb="10" eb="11">
      <t>ガク</t>
    </rPh>
    <phoneticPr fontId="3"/>
  </si>
  <si>
    <t>請負代金から
控除する額</t>
    <rPh sb="0" eb="2">
      <t>ウケオイ</t>
    </rPh>
    <rPh sb="2" eb="4">
      <t>ダイキン</t>
    </rPh>
    <rPh sb="7" eb="9">
      <t>コウジョ</t>
    </rPh>
    <rPh sb="11" eb="12">
      <t>ガク</t>
    </rPh>
    <phoneticPr fontId="3"/>
  </si>
  <si>
    <t>請負金額</t>
    <rPh sb="0" eb="2">
      <t>ウケオイ</t>
    </rPh>
    <rPh sb="2" eb="4">
      <t>キンガク</t>
    </rPh>
    <phoneticPr fontId="3"/>
  </si>
  <si>
    <t>労 務
費 率</t>
    <rPh sb="0" eb="1">
      <t>ロウ</t>
    </rPh>
    <rPh sb="2" eb="3">
      <t>ツトム</t>
    </rPh>
    <rPh sb="4" eb="5">
      <t>ヒ</t>
    </rPh>
    <rPh sb="6" eb="7">
      <t>リツ</t>
    </rPh>
    <phoneticPr fontId="3"/>
  </si>
  <si>
    <t>賃  金  総  額</t>
    <rPh sb="0" eb="1">
      <t>チン</t>
    </rPh>
    <rPh sb="3" eb="4">
      <t>キン</t>
    </rPh>
    <rPh sb="6" eb="7">
      <t>フサ</t>
    </rPh>
    <rPh sb="9" eb="10">
      <t>ガク</t>
    </rPh>
    <phoneticPr fontId="3"/>
  </si>
  <si>
    <t>月</t>
    <rPh sb="0" eb="1">
      <t>ツキ</t>
    </rPh>
    <phoneticPr fontId="3"/>
  </si>
  <si>
    <t>事業の種類</t>
    <phoneticPr fontId="3"/>
  </si>
  <si>
    <t>計</t>
    <phoneticPr fontId="3"/>
  </si>
  <si>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3"/>
  </si>
  <si>
    <t>郵便番号（</t>
    <phoneticPr fontId="3"/>
  </si>
  <si>
    <t>-</t>
    <phoneticPr fontId="3"/>
  </si>
  <si>
    <t>)</t>
    <phoneticPr fontId="3"/>
  </si>
  <si>
    <t>電話番号（</t>
    <phoneticPr fontId="3"/>
  </si>
  <si>
    <t>-</t>
    <phoneticPr fontId="3"/>
  </si>
  <si>
    <t>)</t>
    <phoneticPr fontId="3"/>
  </si>
  <si>
    <t>住　所</t>
    <rPh sb="0" eb="1">
      <t>ジュウ</t>
    </rPh>
    <rPh sb="2" eb="3">
      <t>ショ</t>
    </rPh>
    <phoneticPr fontId="3"/>
  </si>
  <si>
    <t>記名押印又は署名</t>
    <rPh sb="0" eb="2">
      <t>キメイ</t>
    </rPh>
    <rPh sb="2" eb="4">
      <t>オウイン</t>
    </rPh>
    <rPh sb="4" eb="5">
      <t>マタ</t>
    </rPh>
    <rPh sb="6" eb="8">
      <t>ショメイ</t>
    </rPh>
    <phoneticPr fontId="3"/>
  </si>
  <si>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3"/>
  </si>
  <si>
    <t>氏　名</t>
    <rPh sb="0" eb="1">
      <t>シ</t>
    </rPh>
    <rPh sb="2" eb="3">
      <t>メイ</t>
    </rPh>
    <phoneticPr fontId="3"/>
  </si>
  <si>
    <t>〔注意〕</t>
    <rPh sb="1" eb="3">
      <t>チュウイ</t>
    </rPh>
    <phoneticPr fontId="3"/>
  </si>
  <si>
    <t>社会保険
労務士
記載欄</t>
    <rPh sb="0" eb="2">
      <t>シャカイ</t>
    </rPh>
    <rPh sb="2" eb="4">
      <t>ホケン</t>
    </rPh>
    <rPh sb="5" eb="8">
      <t>ロウムシ</t>
    </rPh>
    <rPh sb="9" eb="11">
      <t>キサイ</t>
    </rPh>
    <rPh sb="11" eb="12">
      <t>ラン</t>
    </rPh>
    <phoneticPr fontId="3"/>
  </si>
  <si>
    <t>作 成 年 月 日 ・
提 出 代 行 者 ・
事務代理者の表示</t>
    <phoneticPr fontId="3"/>
  </si>
  <si>
    <t>氏名</t>
    <phoneticPr fontId="3"/>
  </si>
  <si>
    <t>電話番号</t>
    <phoneticPr fontId="3"/>
  </si>
  <si>
    <t>①</t>
    <phoneticPr fontId="3"/>
  </si>
  <si>
    <t>報告書の記載に当たっては、平成19年３月31日までに事業（工事）を開始したものと、同年４月１日</t>
    <rPh sb="0" eb="3">
      <t>ホウコクショ</t>
    </rPh>
    <rPh sb="4" eb="6">
      <t>キサイ</t>
    </rPh>
    <rPh sb="7" eb="8">
      <t>ア</t>
    </rPh>
    <rPh sb="13" eb="15">
      <t>ヘイセイ</t>
    </rPh>
    <rPh sb="17" eb="18">
      <t>ネン</t>
    </rPh>
    <rPh sb="19" eb="20">
      <t>ガツ</t>
    </rPh>
    <rPh sb="22" eb="23">
      <t>ニチ</t>
    </rPh>
    <rPh sb="26" eb="28">
      <t>ジギョウ</t>
    </rPh>
    <rPh sb="29" eb="31">
      <t>コウジ</t>
    </rPh>
    <rPh sb="33" eb="35">
      <t>カイシ</t>
    </rPh>
    <rPh sb="41" eb="43">
      <t>ドウネン</t>
    </rPh>
    <rPh sb="44" eb="45">
      <t>ガツ</t>
    </rPh>
    <rPh sb="46" eb="47">
      <t>ニチ</t>
    </rPh>
    <phoneticPr fontId="3"/>
  </si>
  <si>
    <t xml:space="preserve">  </t>
    <phoneticPr fontId="3"/>
  </si>
  <si>
    <t>以降に事業（工事）を開始したものとを別葉とすること。</t>
    <rPh sb="0" eb="2">
      <t>イコウ</t>
    </rPh>
    <rPh sb="3" eb="5">
      <t>ジギョウ</t>
    </rPh>
    <rPh sb="6" eb="8">
      <t>コウジ</t>
    </rPh>
    <rPh sb="10" eb="12">
      <t>カイシ</t>
    </rPh>
    <rPh sb="18" eb="19">
      <t>ベツ</t>
    </rPh>
    <rPh sb="19" eb="20">
      <t>ハ</t>
    </rPh>
    <phoneticPr fontId="3"/>
  </si>
  <si>
    <t>㊞</t>
    <phoneticPr fontId="3"/>
  </si>
  <si>
    <t>②</t>
    <phoneticPr fontId="3"/>
  </si>
  <si>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3"/>
  </si>
  <si>
    <t>副</t>
    <rPh sb="0" eb="1">
      <t>フク</t>
    </rPh>
    <phoneticPr fontId="3"/>
  </si>
  <si>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3"/>
  </si>
  <si>
    <t>事 業　　　　　　　　　　　　　　　　　　　　　　　　　　　　　　　　　　　　　　　　　　　　　　　　　　　　　　　　　　　　　　　　　　　　　　　　　　　　　　　　　　　　　　　　　主 控</t>
    <rPh sb="0" eb="1">
      <t>コト</t>
    </rPh>
    <rPh sb="2" eb="3">
      <t>ギョウ</t>
    </rPh>
    <rPh sb="92" eb="93">
      <t>シュ</t>
    </rPh>
    <rPh sb="94" eb="95">
      <t>ヒカ</t>
    </rPh>
    <phoneticPr fontId="3"/>
  </si>
  <si>
    <t>事　業　の　名　称</t>
    <rPh sb="0" eb="1">
      <t>コト</t>
    </rPh>
    <rPh sb="2" eb="3">
      <t>ギョウ</t>
    </rPh>
    <rPh sb="6" eb="7">
      <t>メイ</t>
    </rPh>
    <rPh sb="8" eb="9">
      <t>ショウ</t>
    </rPh>
    <phoneticPr fontId="3"/>
  </si>
  <si>
    <t>事　業　の　期　間</t>
    <rPh sb="0" eb="1">
      <t>コト</t>
    </rPh>
    <rPh sb="2" eb="3">
      <t>ギョウ</t>
    </rPh>
    <rPh sb="6" eb="7">
      <t>キ</t>
    </rPh>
    <rPh sb="8" eb="9">
      <t>アイダ</t>
    </rPh>
    <phoneticPr fontId="3"/>
  </si>
  <si>
    <t>労 務　　　　　　　　　　　　　　　　　　　　　　　　　　　　　　　　　　　　　　　　　　　　　　　　　　　　　　　　　　　　　　　　　　　　　　　　　　　　　　　　　　　　　　　比 率</t>
    <rPh sb="0" eb="1">
      <t>ロウ</t>
    </rPh>
    <rPh sb="2" eb="3">
      <t>ツトム</t>
    </rPh>
    <rPh sb="90" eb="91">
      <t>ヒ</t>
    </rPh>
    <rPh sb="92" eb="93">
      <t>リツ</t>
    </rPh>
    <phoneticPr fontId="3"/>
  </si>
  <si>
    <t>日から</t>
    <rPh sb="0" eb="1">
      <t>ヒ</t>
    </rPh>
    <phoneticPr fontId="3"/>
  </si>
  <si>
    <t>日まで</t>
    <rPh sb="0" eb="1">
      <t>ヒ</t>
    </rPh>
    <phoneticPr fontId="3"/>
  </si>
  <si>
    <t>事業の種類</t>
    <phoneticPr fontId="3"/>
  </si>
  <si>
    <t>計</t>
    <phoneticPr fontId="3"/>
  </si>
  <si>
    <t>㊞</t>
    <phoneticPr fontId="3"/>
  </si>
  <si>
    <t>作 成 年 月 日 ・
提 出 代 行 者 ・
事務代理者の表示</t>
    <phoneticPr fontId="3"/>
  </si>
  <si>
    <t>作 成 年 月 日 ・
提 出 代 行 者 ・
事務代理者の表示</t>
    <phoneticPr fontId="3"/>
  </si>
  <si>
    <t>請負代金ﾘｽﾄ</t>
    <rPh sb="0" eb="2">
      <t>ウケオイ</t>
    </rPh>
    <rPh sb="2" eb="4">
      <t>ダイキン</t>
    </rPh>
    <phoneticPr fontId="3"/>
  </si>
  <si>
    <t>賃金で算定</t>
    <rPh sb="0" eb="2">
      <t>チンギン</t>
    </rPh>
    <rPh sb="3" eb="5">
      <t>サンテイ</t>
    </rPh>
    <phoneticPr fontId="3"/>
  </si>
  <si>
    <t>31 水力発電施設、ずい道等新設事業</t>
    <rPh sb="3" eb="5">
      <t>スイリョク</t>
    </rPh>
    <rPh sb="5" eb="7">
      <t>ハツデン</t>
    </rPh>
    <rPh sb="7" eb="9">
      <t>シセツ</t>
    </rPh>
    <rPh sb="12" eb="13">
      <t>ドウ</t>
    </rPh>
    <rPh sb="13" eb="14">
      <t>トウ</t>
    </rPh>
    <rPh sb="14" eb="16">
      <t>シンセツ</t>
    </rPh>
    <rPh sb="16" eb="18">
      <t>ジギョウ</t>
    </rPh>
    <phoneticPr fontId="3"/>
  </si>
  <si>
    <t>32 道路新設事業</t>
    <rPh sb="3" eb="5">
      <t>ドウロ</t>
    </rPh>
    <rPh sb="5" eb="7">
      <t>シンセツ</t>
    </rPh>
    <rPh sb="7" eb="9">
      <t>ジギョウ</t>
    </rPh>
    <phoneticPr fontId="3"/>
  </si>
  <si>
    <t>34 鉄道･軌道新設事業</t>
    <rPh sb="3" eb="5">
      <t>テツドウ</t>
    </rPh>
    <rPh sb="6" eb="8">
      <t>キドウ</t>
    </rPh>
    <rPh sb="8" eb="10">
      <t>シンセツ</t>
    </rPh>
    <rPh sb="10" eb="12">
      <t>ジギョウ</t>
    </rPh>
    <phoneticPr fontId="3"/>
  </si>
  <si>
    <t>35 建築事業</t>
    <rPh sb="3" eb="5">
      <t>ケンチク</t>
    </rPh>
    <rPh sb="5" eb="7">
      <t>ジギョウ</t>
    </rPh>
    <phoneticPr fontId="3"/>
  </si>
  <si>
    <t>37 その他の建設事業</t>
    <rPh sb="5" eb="6">
      <t>タ</t>
    </rPh>
    <rPh sb="7" eb="9">
      <t>ケンセツ</t>
    </rPh>
    <rPh sb="9" eb="11">
      <t>ジギョウ</t>
    </rPh>
    <phoneticPr fontId="3"/>
  </si>
  <si>
    <t>38 既設建築物設備工事業</t>
    <rPh sb="3" eb="5">
      <t>キセツ</t>
    </rPh>
    <rPh sb="5" eb="8">
      <t>ケンチクブツ</t>
    </rPh>
    <rPh sb="8" eb="10">
      <t>セツビ</t>
    </rPh>
    <rPh sb="10" eb="13">
      <t>コウジギョウ</t>
    </rPh>
    <phoneticPr fontId="3"/>
  </si>
  <si>
    <t>労務比率</t>
    <rPh sb="0" eb="2">
      <t>ロウム</t>
    </rPh>
    <rPh sb="2" eb="4">
      <t>ヒリツ</t>
    </rPh>
    <phoneticPr fontId="3"/>
  </si>
  <si>
    <t>労災保険料率</t>
    <rPh sb="0" eb="2">
      <t>ロウサイ</t>
    </rPh>
    <rPh sb="2" eb="4">
      <t>ホケン</t>
    </rPh>
    <rPh sb="4" eb="5">
      <t>リョウ</t>
    </rPh>
    <rPh sb="5" eb="6">
      <t>リツ</t>
    </rPh>
    <phoneticPr fontId="3"/>
  </si>
  <si>
    <t>順番</t>
    <rPh sb="0" eb="2">
      <t>ジュンバン</t>
    </rPh>
    <phoneticPr fontId="3"/>
  </si>
  <si>
    <t>数値変換</t>
    <rPh sb="0" eb="2">
      <t>スウチ</t>
    </rPh>
    <rPh sb="2" eb="4">
      <t>ヘンカン</t>
    </rPh>
    <phoneticPr fontId="3"/>
  </si>
  <si>
    <t>西暦年度</t>
    <rPh sb="0" eb="2">
      <t>セイレキ</t>
    </rPh>
    <rPh sb="2" eb="4">
      <t>ネンド</t>
    </rPh>
    <phoneticPr fontId="3"/>
  </si>
  <si>
    <t>業種数</t>
    <rPh sb="0" eb="2">
      <t>ギョウシュ</t>
    </rPh>
    <rPh sb="2" eb="3">
      <t>スウ</t>
    </rPh>
    <phoneticPr fontId="3"/>
  </si>
  <si>
    <t>報告書ページ数</t>
    <rPh sb="0" eb="3">
      <t>ホウコクショ</t>
    </rPh>
    <rPh sb="6" eb="7">
      <t>スウ</t>
    </rPh>
    <phoneticPr fontId="3"/>
  </si>
  <si>
    <t>業種順番</t>
    <rPh sb="0" eb="2">
      <t>ギョウシュ</t>
    </rPh>
    <rPh sb="2" eb="4">
      <t>ジュンバン</t>
    </rPh>
    <phoneticPr fontId="3"/>
  </si>
  <si>
    <t>工事終了期間</t>
    <rPh sb="0" eb="2">
      <t>コウジ</t>
    </rPh>
    <rPh sb="2" eb="4">
      <t>シュウリョウ</t>
    </rPh>
    <rPh sb="4" eb="6">
      <t>キカン</t>
    </rPh>
    <phoneticPr fontId="3"/>
  </si>
  <si>
    <t>業種リスト</t>
    <rPh sb="0" eb="2">
      <t>ギョウシュ</t>
    </rPh>
    <phoneticPr fontId="3"/>
  </si>
  <si>
    <t>申告年度リスト</t>
    <rPh sb="0" eb="2">
      <t>シンコク</t>
    </rPh>
    <rPh sb="2" eb="4">
      <t>ネンド</t>
    </rPh>
    <phoneticPr fontId="3"/>
  </si>
  <si>
    <t>年度＋業種＋工事番号</t>
    <rPh sb="0" eb="2">
      <t>ネンド</t>
    </rPh>
    <rPh sb="3" eb="5">
      <t>ギョウシュ</t>
    </rPh>
    <rPh sb="6" eb="8">
      <t>コウジ</t>
    </rPh>
    <rPh sb="8" eb="10">
      <t>バンゴウ</t>
    </rPh>
    <phoneticPr fontId="3"/>
  </si>
  <si>
    <t>提出状況</t>
    <rPh sb="0" eb="2">
      <t>テイシュツ</t>
    </rPh>
    <rPh sb="2" eb="4">
      <t>ジョウキョウ</t>
    </rPh>
    <phoneticPr fontId="3"/>
  </si>
  <si>
    <t>氏名・名称</t>
    <phoneticPr fontId="3"/>
  </si>
  <si>
    <t>年度＋業種＋工事番号・順</t>
    <rPh sb="0" eb="2">
      <t>ネンド</t>
    </rPh>
    <rPh sb="3" eb="5">
      <t>ギョウシュ</t>
    </rPh>
    <rPh sb="6" eb="8">
      <t>コウジ</t>
    </rPh>
    <rPh sb="8" eb="10">
      <t>バンゴウ</t>
    </rPh>
    <rPh sb="11" eb="12">
      <t>ジュン</t>
    </rPh>
    <phoneticPr fontId="3"/>
  </si>
  <si>
    <t>年度処理</t>
    <rPh sb="0" eb="2">
      <t>ネンド</t>
    </rPh>
    <rPh sb="2" eb="4">
      <t>ショリ</t>
    </rPh>
    <phoneticPr fontId="3"/>
  </si>
  <si>
    <t>対象業種</t>
    <rPh sb="0" eb="2">
      <t>タイショウ</t>
    </rPh>
    <rPh sb="2" eb="4">
      <t>ギョウシュ</t>
    </rPh>
    <phoneticPr fontId="3"/>
  </si>
  <si>
    <t>ページ欄数</t>
    <rPh sb="3" eb="4">
      <t>ラン</t>
    </rPh>
    <rPh sb="4" eb="5">
      <t>スウ</t>
    </rPh>
    <phoneticPr fontId="3"/>
  </si>
  <si>
    <t>報告書ページ</t>
    <rPh sb="0" eb="3">
      <t>ホウコクショ</t>
    </rPh>
    <phoneticPr fontId="3"/>
  </si>
  <si>
    <t>業種別順番</t>
    <rPh sb="0" eb="2">
      <t>ギョウシュ</t>
    </rPh>
    <rPh sb="2" eb="3">
      <t>ベツ</t>
    </rPh>
    <rPh sb="3" eb="5">
      <t>ジュンバン</t>
    </rPh>
    <phoneticPr fontId="3"/>
  </si>
  <si>
    <t>①申告工事ピックアップ</t>
    <rPh sb="1" eb="3">
      <t>シンコク</t>
    </rPh>
    <rPh sb="3" eb="5">
      <t>コウジ</t>
    </rPh>
    <phoneticPr fontId="3"/>
  </si>
  <si>
    <t>②並び替え　開始年度＋業種</t>
    <rPh sb="1" eb="2">
      <t>ナラ</t>
    </rPh>
    <rPh sb="3" eb="4">
      <t>カ</t>
    </rPh>
    <rPh sb="6" eb="8">
      <t>カイシ</t>
    </rPh>
    <rPh sb="8" eb="10">
      <t>ネンド</t>
    </rPh>
    <rPh sb="11" eb="13">
      <t>ギョウシュ</t>
    </rPh>
    <phoneticPr fontId="3"/>
  </si>
  <si>
    <t>③ページ処理</t>
    <rPh sb="4" eb="6">
      <t>ショリ</t>
    </rPh>
    <phoneticPr fontId="3"/>
  </si>
  <si>
    <t>業種1件目</t>
    <rPh sb="0" eb="2">
      <t>ギョウシュ</t>
    </rPh>
    <rPh sb="3" eb="4">
      <t>ケン</t>
    </rPh>
    <rPh sb="4" eb="5">
      <t>メ</t>
    </rPh>
    <phoneticPr fontId="3"/>
  </si>
  <si>
    <t>ページ欄数①</t>
    <rPh sb="3" eb="4">
      <t>ラン</t>
    </rPh>
    <rPh sb="4" eb="5">
      <t>スウ</t>
    </rPh>
    <phoneticPr fontId="3"/>
  </si>
  <si>
    <t>ページ欄数②</t>
    <rPh sb="3" eb="4">
      <t>ラン</t>
    </rPh>
    <rPh sb="4" eb="5">
      <t>スウ</t>
    </rPh>
    <phoneticPr fontId="3"/>
  </si>
  <si>
    <t>ささささ邸新築工事</t>
    <rPh sb="4" eb="5">
      <t>テイ</t>
    </rPh>
    <rPh sb="5" eb="7">
      <t>シンチク</t>
    </rPh>
    <rPh sb="7" eb="9">
      <t>コウジ</t>
    </rPh>
    <phoneticPr fontId="3"/>
  </si>
  <si>
    <t>税</t>
    <rPh sb="0" eb="1">
      <t>ゼイ</t>
    </rPh>
    <phoneticPr fontId="3"/>
  </si>
  <si>
    <t>ししししし邸新築工事</t>
    <rPh sb="5" eb="6">
      <t>テイ</t>
    </rPh>
    <rPh sb="6" eb="8">
      <t>シンチク</t>
    </rPh>
    <rPh sb="8" eb="10">
      <t>コウジ</t>
    </rPh>
    <phoneticPr fontId="3"/>
  </si>
  <si>
    <t>せせせせ邸台所改修工事</t>
    <rPh sb="4" eb="5">
      <t>テイ</t>
    </rPh>
    <rPh sb="5" eb="7">
      <t>ダイドコロ</t>
    </rPh>
    <rPh sb="7" eb="9">
      <t>カイシュウ</t>
    </rPh>
    <rPh sb="9" eb="11">
      <t>コウジ</t>
    </rPh>
    <phoneticPr fontId="3"/>
  </si>
  <si>
    <t>そそそそ邸風呂改修工事</t>
    <rPh sb="4" eb="5">
      <t>テイ</t>
    </rPh>
    <rPh sb="5" eb="7">
      <t>フロ</t>
    </rPh>
    <rPh sb="7" eb="9">
      <t>カイシュウ</t>
    </rPh>
    <rPh sb="9" eb="11">
      <t>コウジ</t>
    </rPh>
    <phoneticPr fontId="3"/>
  </si>
  <si>
    <t>ちちちち邸屋根工事</t>
    <rPh sb="4" eb="5">
      <t>テイ</t>
    </rPh>
    <rPh sb="5" eb="7">
      <t>ヤネ</t>
    </rPh>
    <rPh sb="7" eb="9">
      <t>コウジ</t>
    </rPh>
    <phoneticPr fontId="3"/>
  </si>
  <si>
    <t>提出月日</t>
    <rPh sb="0" eb="2">
      <t>テイシュツ</t>
    </rPh>
    <rPh sb="2" eb="4">
      <t>ガッピ</t>
    </rPh>
    <phoneticPr fontId="3"/>
  </si>
  <si>
    <t>(円)</t>
    <rPh sb="1" eb="2">
      <t>エン</t>
    </rPh>
    <phoneticPr fontId="3"/>
  </si>
  <si>
    <t>黒部市</t>
    <rPh sb="0" eb="3">
      <t>クロベシ</t>
    </rPh>
    <phoneticPr fontId="3"/>
  </si>
  <si>
    <t>射水市</t>
    <rPh sb="0" eb="2">
      <t>イミズ</t>
    </rPh>
    <rPh sb="2" eb="3">
      <t>シ</t>
    </rPh>
    <phoneticPr fontId="3"/>
  </si>
  <si>
    <t>開始届提出日</t>
    <rPh sb="0" eb="2">
      <t>カイシ</t>
    </rPh>
    <rPh sb="2" eb="3">
      <t>トドケ</t>
    </rPh>
    <rPh sb="3" eb="5">
      <t>テイシュツ</t>
    </rPh>
    <rPh sb="5" eb="6">
      <t>ビ</t>
    </rPh>
    <phoneticPr fontId="3"/>
  </si>
  <si>
    <t>印刷範囲：</t>
    <rPh sb="0" eb="2">
      <t>インサツ</t>
    </rPh>
    <rPh sb="2" eb="4">
      <t>ハンイ</t>
    </rPh>
    <phoneticPr fontId="3"/>
  </si>
  <si>
    <t>ページまで</t>
    <phoneticPr fontId="3"/>
  </si>
  <si>
    <r>
      <t>□□</t>
    </r>
    <r>
      <rPr>
        <sz val="24"/>
        <rFont val="ＭＳ Ｐゴシック"/>
        <family val="3"/>
        <charset val="128"/>
      </rPr>
      <t>一括有期事業</t>
    </r>
    <r>
      <rPr>
        <sz val="28"/>
        <rFont val="ＭＳ Ｐゴシック"/>
        <family val="3"/>
        <charset val="128"/>
      </rPr>
      <t>報告書</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1">
      <t>ホウコクショ</t>
    </rPh>
    <rPh sb="12" eb="14">
      <t>ケンセツ</t>
    </rPh>
    <rPh sb="15" eb="17">
      <t>ジギョウ</t>
    </rPh>
    <rPh sb="19" eb="21">
      <t>インサツ</t>
    </rPh>
    <phoneticPr fontId="3"/>
  </si>
  <si>
    <t>ページから</t>
    <phoneticPr fontId="3"/>
  </si>
  <si>
    <t>別添様式</t>
    <rPh sb="0" eb="2">
      <t>ベッテン</t>
    </rPh>
    <rPh sb="2" eb="4">
      <t>ヨウシキ</t>
    </rPh>
    <phoneticPr fontId="3"/>
  </si>
  <si>
    <t>労働保険等</t>
    <rPh sb="0" eb="2">
      <t>ロウドウ</t>
    </rPh>
    <rPh sb="2" eb="4">
      <t>ホケン</t>
    </rPh>
    <rPh sb="4" eb="5">
      <t>トウ</t>
    </rPh>
    <phoneticPr fontId="3"/>
  </si>
  <si>
    <t>平成</t>
    <rPh sb="0" eb="2">
      <t>ヘイセイ</t>
    </rPh>
    <phoneticPr fontId="3"/>
  </si>
  <si>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3"/>
  </si>
  <si>
    <t>府  県</t>
    <rPh sb="0" eb="1">
      <t>フ</t>
    </rPh>
    <rPh sb="3" eb="4">
      <t>ケン</t>
    </rPh>
    <phoneticPr fontId="3"/>
  </si>
  <si>
    <t>管  轄</t>
    <rPh sb="0" eb="1">
      <t>カン</t>
    </rPh>
    <rPh sb="3" eb="4">
      <t>カツ</t>
    </rPh>
    <phoneticPr fontId="3"/>
  </si>
  <si>
    <t>枝  番  号</t>
    <rPh sb="0" eb="1">
      <t>エダ</t>
    </rPh>
    <rPh sb="3" eb="4">
      <t>バン</t>
    </rPh>
    <rPh sb="6" eb="7">
      <t>ゴウ</t>
    </rPh>
    <phoneticPr fontId="3"/>
  </si>
  <si>
    <t>一括有期事業報告書</t>
    <rPh sb="0" eb="2">
      <t>イッカツ</t>
    </rPh>
    <rPh sb="2" eb="3">
      <t>ユウ</t>
    </rPh>
    <rPh sb="3" eb="4">
      <t>キ</t>
    </rPh>
    <rPh sb="4" eb="6">
      <t>ジギョウ</t>
    </rPh>
    <rPh sb="6" eb="9">
      <t>ホウコクショ</t>
    </rPh>
    <phoneticPr fontId="3"/>
  </si>
  <si>
    <t>枚添付</t>
    <rPh sb="0" eb="1">
      <t>マイ</t>
    </rPh>
    <rPh sb="1" eb="3">
      <t>テンプ</t>
    </rPh>
    <phoneticPr fontId="3"/>
  </si>
  <si>
    <t>事 業 の 種 類</t>
    <rPh sb="0" eb="1">
      <t>コト</t>
    </rPh>
    <rPh sb="2" eb="3">
      <t>ギョウ</t>
    </rPh>
    <rPh sb="6" eb="7">
      <t>タネ</t>
    </rPh>
    <rPh sb="8" eb="9">
      <t>タグイ</t>
    </rPh>
    <phoneticPr fontId="3"/>
  </si>
  <si>
    <t>事業開始時期</t>
    <rPh sb="0" eb="2">
      <t>ジギョウ</t>
    </rPh>
    <rPh sb="2" eb="4">
      <t>カイシ</t>
    </rPh>
    <rPh sb="4" eb="6">
      <t>ジキ</t>
    </rPh>
    <phoneticPr fontId="3"/>
  </si>
  <si>
    <t>請  負  金  額</t>
    <rPh sb="0" eb="1">
      <t>ショウ</t>
    </rPh>
    <rPh sb="3" eb="4">
      <t>フ</t>
    </rPh>
    <rPh sb="6" eb="7">
      <t>キン</t>
    </rPh>
    <rPh sb="9" eb="10">
      <t>ガク</t>
    </rPh>
    <phoneticPr fontId="3"/>
  </si>
  <si>
    <t>労務費率</t>
    <rPh sb="0" eb="2">
      <t>ロウム</t>
    </rPh>
    <rPh sb="2" eb="3">
      <t>ヒ</t>
    </rPh>
    <rPh sb="3" eb="4">
      <t>リツ</t>
    </rPh>
    <phoneticPr fontId="3"/>
  </si>
  <si>
    <t>保険料率</t>
    <rPh sb="0" eb="2">
      <t>ホケン</t>
    </rPh>
    <rPh sb="2" eb="3">
      <t>リョウ</t>
    </rPh>
    <rPh sb="3" eb="4">
      <t>リツ</t>
    </rPh>
    <phoneticPr fontId="3"/>
  </si>
  <si>
    <t>保  険  料  額</t>
    <rPh sb="0" eb="1">
      <t>タモツ</t>
    </rPh>
    <rPh sb="3" eb="4">
      <t>ケン</t>
    </rPh>
    <rPh sb="6" eb="7">
      <t>リョウ</t>
    </rPh>
    <rPh sb="9" eb="10">
      <t>ガク</t>
    </rPh>
    <phoneticPr fontId="3"/>
  </si>
  <si>
    <t>基準料率</t>
    <rPh sb="0" eb="2">
      <t>キジュン</t>
    </rPh>
    <rPh sb="2" eb="4">
      <t>リョウリツ</t>
    </rPh>
    <phoneticPr fontId="3"/>
  </si>
  <si>
    <t>ﾒﾘｯﾄ料率</t>
    <rPh sb="4" eb="6">
      <t>リョウリツ</t>
    </rPh>
    <phoneticPr fontId="3"/>
  </si>
  <si>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3"/>
  </si>
  <si>
    <t>千円</t>
    <rPh sb="0" eb="2">
      <t>センエン</t>
    </rPh>
    <phoneticPr fontId="3"/>
  </si>
  <si>
    <t>1000分の</t>
    <rPh sb="4" eb="5">
      <t>ブン</t>
    </rPh>
    <phoneticPr fontId="3"/>
  </si>
  <si>
    <t>注</t>
    <rPh sb="0" eb="1">
      <t>チュウ</t>
    </rPh>
    <phoneticPr fontId="3"/>
  </si>
  <si>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3"/>
  </si>
  <si>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3"/>
  </si>
  <si>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3"/>
  </si>
  <si>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3"/>
  </si>
  <si>
    <t>鉄道又は軌道新設事業</t>
    <rPh sb="0" eb="2">
      <t>テツドウ</t>
    </rPh>
    <rPh sb="2" eb="3">
      <t>マタ</t>
    </rPh>
    <rPh sb="4" eb="6">
      <t>キドウ</t>
    </rPh>
    <rPh sb="6" eb="8">
      <t>シンセツ</t>
    </rPh>
    <rPh sb="8" eb="10">
      <t>ジギョウ</t>
    </rPh>
    <phoneticPr fontId="3"/>
  </si>
  <si>
    <t>建築事業</t>
    <phoneticPr fontId="3"/>
  </si>
  <si>
    <t>既設建築物設備工事業</t>
    <phoneticPr fontId="3"/>
  </si>
  <si>
    <t>機械装置の組立て又は据付けの事業</t>
    <rPh sb="0" eb="2">
      <t>キカイ</t>
    </rPh>
    <rPh sb="2" eb="4">
      <t>ソウチ</t>
    </rPh>
    <rPh sb="5" eb="6">
      <t>ク</t>
    </rPh>
    <rPh sb="6" eb="7">
      <t>タ</t>
    </rPh>
    <rPh sb="8" eb="9">
      <t>マタ</t>
    </rPh>
    <rPh sb="10" eb="12">
      <t>スエツケ</t>
    </rPh>
    <rPh sb="14" eb="16">
      <t>ジギョウ</t>
    </rPh>
    <phoneticPr fontId="3"/>
  </si>
  <si>
    <t>組立て又は取付け
に関するもの</t>
    <rPh sb="0" eb="2">
      <t>クミタ</t>
    </rPh>
    <rPh sb="3" eb="4">
      <t>マタ</t>
    </rPh>
    <rPh sb="5" eb="7">
      <t>トリツ</t>
    </rPh>
    <rPh sb="10" eb="11">
      <t>カン</t>
    </rPh>
    <phoneticPr fontId="3"/>
  </si>
  <si>
    <t>その他のもの</t>
    <rPh sb="2" eb="3">
      <t>タ</t>
    </rPh>
    <phoneticPr fontId="3"/>
  </si>
  <si>
    <t>その他の建設事業</t>
    <phoneticPr fontId="3"/>
  </si>
  <si>
    <t>合　　　計</t>
    <rPh sb="0" eb="1">
      <t>ゴウ</t>
    </rPh>
    <rPh sb="4" eb="5">
      <t>ケイ</t>
    </rPh>
    <phoneticPr fontId="3"/>
  </si>
  <si>
    <t>一般拠出金率</t>
    <rPh sb="0" eb="2">
      <t>イッパン</t>
    </rPh>
    <rPh sb="2" eb="4">
      <t>キョシュツ</t>
    </rPh>
    <rPh sb="4" eb="5">
      <t>キン</t>
    </rPh>
    <rPh sb="5" eb="6">
      <t>リツ</t>
    </rPh>
    <phoneticPr fontId="3"/>
  </si>
  <si>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</si>
  <si>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3"/>
  </si>
  <si>
    <t>郵便番号(</t>
    <phoneticPr fontId="3"/>
  </si>
  <si>
    <t>-</t>
    <phoneticPr fontId="3"/>
  </si>
  <si>
    <t>)</t>
    <phoneticPr fontId="3"/>
  </si>
  <si>
    <t>電話番号(</t>
    <phoneticPr fontId="3"/>
  </si>
  <si>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3"/>
  </si>
  <si>
    <t>記名押印又は署名</t>
    <phoneticPr fontId="3"/>
  </si>
  <si>
    <t>事業主</t>
    <rPh sb="0" eb="3">
      <t>ジギョウヌシ</t>
    </rPh>
    <phoneticPr fontId="3"/>
  </si>
  <si>
    <t>㊞</t>
    <phoneticPr fontId="3"/>
  </si>
  <si>
    <t>社会保険労</t>
    <rPh sb="0" eb="2">
      <t>シャカイ</t>
    </rPh>
    <rPh sb="2" eb="4">
      <t>ホケン</t>
    </rPh>
    <rPh sb="4" eb="5">
      <t>ロウ</t>
    </rPh>
    <phoneticPr fontId="3"/>
  </si>
  <si>
    <t>務士記載欄</t>
    <rPh sb="0" eb="1">
      <t>ム</t>
    </rPh>
    <rPh sb="1" eb="2">
      <t>シ</t>
    </rPh>
    <rPh sb="2" eb="4">
      <t>キサイ</t>
    </rPh>
    <rPh sb="4" eb="5">
      <t>ラン</t>
    </rPh>
    <phoneticPr fontId="3"/>
  </si>
  <si>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3"/>
  </si>
  <si>
    <t>氏　　　　　　　　　名</t>
    <rPh sb="0" eb="1">
      <t>シ</t>
    </rPh>
    <rPh sb="10" eb="11">
      <t>メイ</t>
    </rPh>
    <phoneticPr fontId="3"/>
  </si>
  <si>
    <t>電　　　話　　　番　　　号</t>
    <rPh sb="0" eb="1">
      <t>デン</t>
    </rPh>
    <rPh sb="4" eb="5">
      <t>ハナシ</t>
    </rPh>
    <rPh sb="8" eb="9">
      <t>バン</t>
    </rPh>
    <rPh sb="12" eb="13">
      <t>ゴウ</t>
    </rPh>
    <phoneticPr fontId="3"/>
  </si>
  <si>
    <t>㊞</t>
    <phoneticPr fontId="3"/>
  </si>
  <si>
    <t>総括表処理</t>
    <rPh sb="0" eb="2">
      <t>ソウカツ</t>
    </rPh>
    <rPh sb="2" eb="3">
      <t>ヒョウ</t>
    </rPh>
    <rPh sb="3" eb="5">
      <t>ショリ</t>
    </rPh>
    <phoneticPr fontId="3"/>
  </si>
  <si>
    <t>報告書計</t>
    <rPh sb="0" eb="3">
      <t>ホウコクショ</t>
    </rPh>
    <rPh sb="3" eb="4">
      <t>ケイ</t>
    </rPh>
    <phoneticPr fontId="3"/>
  </si>
  <si>
    <t>(賃金算定)
請負金額</t>
    <rPh sb="1" eb="3">
      <t>チンギン</t>
    </rPh>
    <rPh sb="3" eb="5">
      <t>サンテイ</t>
    </rPh>
    <rPh sb="7" eb="9">
      <t>ウケオイ</t>
    </rPh>
    <rPh sb="9" eb="11">
      <t>キンガク</t>
    </rPh>
    <phoneticPr fontId="3"/>
  </si>
  <si>
    <t>年度＋業種
数値化</t>
    <rPh sb="0" eb="2">
      <t>ネンド</t>
    </rPh>
    <rPh sb="3" eb="5">
      <t>ギョウシュ</t>
    </rPh>
    <rPh sb="6" eb="9">
      <t>スウチカ</t>
    </rPh>
    <phoneticPr fontId="3"/>
  </si>
  <si>
    <t>(賃金算定）
請負金額</t>
    <rPh sb="1" eb="3">
      <t>チンギン</t>
    </rPh>
    <rPh sb="3" eb="5">
      <t>サンテイ</t>
    </rPh>
    <rPh sb="7" eb="9">
      <t>ウケオイ</t>
    </rPh>
    <rPh sb="9" eb="11">
      <t>キンガク</t>
    </rPh>
    <phoneticPr fontId="3"/>
  </si>
  <si>
    <t>work4③ページ処理→報告書業種別処理</t>
    <rPh sb="9" eb="11">
      <t>ショリ</t>
    </rPh>
    <rPh sb="12" eb="15">
      <t>ホウコクショ</t>
    </rPh>
    <rPh sb="15" eb="17">
      <t>ギョウシュ</t>
    </rPh>
    <rPh sb="17" eb="18">
      <t>ベツ</t>
    </rPh>
    <rPh sb="18" eb="20">
      <t>ショリ</t>
    </rPh>
    <phoneticPr fontId="3"/>
  </si>
  <si>
    <t>メリット処理</t>
    <rPh sb="4" eb="6">
      <t>ショリ</t>
    </rPh>
    <phoneticPr fontId="3"/>
  </si>
  <si>
    <t>確定年度</t>
    <rPh sb="0" eb="2">
      <t>カクテイ</t>
    </rPh>
    <rPh sb="2" eb="4">
      <t>ネンド</t>
    </rPh>
    <phoneticPr fontId="3"/>
  </si>
  <si>
    <t>報告書　年度業種振り分け</t>
    <rPh sb="0" eb="3">
      <t>ホウコクショ</t>
    </rPh>
    <rPh sb="4" eb="6">
      <t>ネンド</t>
    </rPh>
    <rPh sb="6" eb="8">
      <t>ギョウシュ</t>
    </rPh>
    <rPh sb="8" eb="9">
      <t>フ</t>
    </rPh>
    <rPh sb="10" eb="11">
      <t>ワ</t>
    </rPh>
    <phoneticPr fontId="3"/>
  </si>
  <si>
    <t>ページ振り分け</t>
    <rPh sb="3" eb="4">
      <t>フ</t>
    </rPh>
    <rPh sb="5" eb="6">
      <t>ワ</t>
    </rPh>
    <phoneticPr fontId="3"/>
  </si>
  <si>
    <t>備考</t>
    <rPh sb="0" eb="2">
      <t>ビコウ</t>
    </rPh>
    <phoneticPr fontId="3"/>
  </si>
  <si>
    <t>一般拠出金適用開始2007</t>
    <rPh sb="0" eb="2">
      <t>イッパン</t>
    </rPh>
    <rPh sb="2" eb="5">
      <t>キョシュツキン</t>
    </rPh>
    <rPh sb="5" eb="7">
      <t>テキヨウ</t>
    </rPh>
    <rPh sb="7" eb="9">
      <t>カイシ</t>
    </rPh>
    <phoneticPr fontId="3"/>
  </si>
  <si>
    <t>適用
労務比率</t>
    <rPh sb="0" eb="2">
      <t>テキヨウ</t>
    </rPh>
    <rPh sb="3" eb="5">
      <t>ロウム</t>
    </rPh>
    <rPh sb="5" eb="7">
      <t>ヒリツ</t>
    </rPh>
    <phoneticPr fontId="3"/>
  </si>
  <si>
    <t>適用労務比率・料率　対比</t>
    <rPh sb="0" eb="2">
      <t>テキヨウ</t>
    </rPh>
    <rPh sb="2" eb="4">
      <t>ロウム</t>
    </rPh>
    <rPh sb="4" eb="6">
      <t>ヒリツ</t>
    </rPh>
    <rPh sb="7" eb="9">
      <t>リョウリツ</t>
    </rPh>
    <rPh sb="10" eb="12">
      <t>タイヒ</t>
    </rPh>
    <phoneticPr fontId="3"/>
  </si>
  <si>
    <t>適用年度</t>
    <rPh sb="0" eb="2">
      <t>テキヨウ</t>
    </rPh>
    <rPh sb="2" eb="4">
      <t>ネンド</t>
    </rPh>
    <phoneticPr fontId="3"/>
  </si>
  <si>
    <t>料率等改定</t>
    <rPh sb="0" eb="2">
      <t>リョウリツ</t>
    </rPh>
    <rPh sb="2" eb="3">
      <t>トウ</t>
    </rPh>
    <rPh sb="3" eb="5">
      <t>カイテイ</t>
    </rPh>
    <phoneticPr fontId="3"/>
  </si>
  <si>
    <t>料率等
適用年度</t>
    <rPh sb="0" eb="3">
      <t>リョウリツトウ</t>
    </rPh>
    <rPh sb="4" eb="6">
      <t>テキヨウ</t>
    </rPh>
    <rPh sb="6" eb="8">
      <t>ネンド</t>
    </rPh>
    <phoneticPr fontId="3"/>
  </si>
  <si>
    <t>適用年度＋業種</t>
    <rPh sb="0" eb="2">
      <t>テキヨウ</t>
    </rPh>
    <rPh sb="2" eb="4">
      <t>ネンド</t>
    </rPh>
    <rPh sb="5" eb="7">
      <t>ギョウシュ</t>
    </rPh>
    <phoneticPr fontId="3"/>
  </si>
  <si>
    <t>労務比率・料率　適用年度</t>
    <rPh sb="0" eb="2">
      <t>ロウム</t>
    </rPh>
    <rPh sb="2" eb="4">
      <t>ヒリツ</t>
    </rPh>
    <rPh sb="5" eb="7">
      <t>リョウリツ</t>
    </rPh>
    <rPh sb="8" eb="10">
      <t>テキヨウ</t>
    </rPh>
    <rPh sb="10" eb="12">
      <t>ネンド</t>
    </rPh>
    <phoneticPr fontId="3"/>
  </si>
  <si>
    <t>年度+業種</t>
    <rPh sb="0" eb="2">
      <t>ネンド</t>
    </rPh>
    <rPh sb="3" eb="5">
      <t>ギョウシュ</t>
    </rPh>
    <phoneticPr fontId="3"/>
  </si>
  <si>
    <t>H21.3.31以前</t>
    <rPh sb="8" eb="10">
      <t>イゼン</t>
    </rPh>
    <phoneticPr fontId="3"/>
  </si>
  <si>
    <t>事業
主控</t>
    <rPh sb="0" eb="2">
      <t>ジギョウ</t>
    </rPh>
    <rPh sb="3" eb="4">
      <t>シュ</t>
    </rPh>
    <rPh sb="4" eb="5">
      <t>ヒカ</t>
    </rPh>
    <phoneticPr fontId="3"/>
  </si>
  <si>
    <t>日付リスト</t>
    <rPh sb="0" eb="2">
      <t>ヒヅケ</t>
    </rPh>
    <phoneticPr fontId="3"/>
  </si>
  <si>
    <t>日</t>
    <rPh sb="0" eb="1">
      <t>ヒ</t>
    </rPh>
    <phoneticPr fontId="3"/>
  </si>
  <si>
    <r>
      <t>□□</t>
    </r>
    <r>
      <rPr>
        <sz val="24"/>
        <rFont val="ＭＳ Ｐゴシック"/>
        <family val="3"/>
        <charset val="128"/>
      </rPr>
      <t>一括有期事業</t>
    </r>
    <r>
      <rPr>
        <sz val="28"/>
        <rFont val="ＭＳ Ｐゴシック"/>
        <family val="3"/>
        <charset val="128"/>
      </rPr>
      <t>開始届</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0">
      <t>カイシ</t>
    </rPh>
    <rPh sb="10" eb="11">
      <t>トドケ</t>
    </rPh>
    <rPh sb="12" eb="14">
      <t>ケンセツ</t>
    </rPh>
    <rPh sb="15" eb="17">
      <t>ジギョウ</t>
    </rPh>
    <rPh sb="19" eb="21">
      <t>インサツ</t>
    </rPh>
    <phoneticPr fontId="3"/>
  </si>
  <si>
    <t>参考:リンクなし</t>
    <rPh sb="0" eb="2">
      <t>サンコウ</t>
    </rPh>
    <phoneticPr fontId="3"/>
  </si>
  <si>
    <t>賃金額</t>
    <rPh sb="0" eb="3">
      <t>チンギンガク</t>
    </rPh>
    <phoneticPr fontId="3"/>
  </si>
  <si>
    <t>賃金額(千円)</t>
    <rPh sb="0" eb="3">
      <t>チンギンガク</t>
    </rPh>
    <rPh sb="4" eb="6">
      <t>センエン</t>
    </rPh>
    <phoneticPr fontId="3"/>
  </si>
  <si>
    <t>H19.3.31以前</t>
    <rPh sb="8" eb="10">
      <t>イゼン</t>
    </rPh>
    <phoneticPr fontId="3"/>
  </si>
  <si>
    <t>全業種</t>
    <rPh sb="0" eb="1">
      <t>ゼン</t>
    </rPh>
    <rPh sb="1" eb="3">
      <t>ギョウシュ</t>
    </rPh>
    <phoneticPr fontId="3"/>
  </si>
  <si>
    <t>苦肉の策①</t>
    <rPh sb="0" eb="2">
      <t>クニク</t>
    </rPh>
    <rPh sb="3" eb="4">
      <t>サク</t>
    </rPh>
    <phoneticPr fontId="3"/>
  </si>
  <si>
    <t>開始届とは、</t>
    <rPh sb="0" eb="2">
      <t>カイシ</t>
    </rPh>
    <rPh sb="2" eb="3">
      <t>トドケ</t>
    </rPh>
    <phoneticPr fontId="3"/>
  </si>
  <si>
    <t>報告書とは、</t>
    <rPh sb="0" eb="3">
      <t>ホウコクショ</t>
    </rPh>
    <phoneticPr fontId="3"/>
  </si>
  <si>
    <t>総括表とは、</t>
    <rPh sb="0" eb="2">
      <t>ソウカツ</t>
    </rPh>
    <rPh sb="2" eb="3">
      <t>ヒョウ</t>
    </rPh>
    <phoneticPr fontId="3"/>
  </si>
  <si>
    <t>元請工事を請け負ったときは、</t>
    <rPh sb="0" eb="2">
      <t>モトウケ</t>
    </rPh>
    <rPh sb="2" eb="4">
      <t>コウジ</t>
    </rPh>
    <rPh sb="5" eb="6">
      <t>ウ</t>
    </rPh>
    <rPh sb="7" eb="8">
      <t>オ</t>
    </rPh>
    <phoneticPr fontId="3"/>
  </si>
  <si>
    <t>データの入力について</t>
    <rPh sb="4" eb="6">
      <t>ニュウリョク</t>
    </rPh>
    <phoneticPr fontId="3"/>
  </si>
  <si>
    <t>◇月 処 理◇</t>
    <rPh sb="1" eb="2">
      <t>ツキ</t>
    </rPh>
    <rPh sb="3" eb="4">
      <t>トコロ</t>
    </rPh>
    <rPh sb="5" eb="6">
      <t>リ</t>
    </rPh>
    <phoneticPr fontId="3"/>
  </si>
  <si>
    <t>◇年 処 理◇</t>
    <rPh sb="1" eb="2">
      <t>ネン</t>
    </rPh>
    <rPh sb="3" eb="4">
      <t>トコロ</t>
    </rPh>
    <rPh sb="5" eb="6">
      <t>リ</t>
    </rPh>
    <phoneticPr fontId="3"/>
  </si>
  <si>
    <t>　下の</t>
    <rPh sb="1" eb="2">
      <t>シタ</t>
    </rPh>
    <phoneticPr fontId="3"/>
  </si>
  <si>
    <t>　のマークをクリックすると、目的のページに移動します</t>
    <rPh sb="14" eb="16">
      <t>モクテキ</t>
    </rPh>
    <rPh sb="21" eb="23">
      <t>イドウ</t>
    </rPh>
    <phoneticPr fontId="3"/>
  </si>
  <si>
    <t>◆◆日 常 処 理◆◆</t>
    <rPh sb="2" eb="3">
      <t>ヒ</t>
    </rPh>
    <rPh sb="4" eb="5">
      <t>ツネ</t>
    </rPh>
    <rPh sb="6" eb="7">
      <t>トコロ</t>
    </rPh>
    <rPh sb="8" eb="9">
      <t>リ</t>
    </rPh>
    <phoneticPr fontId="3"/>
  </si>
  <si>
    <t>・月単位の報告です。</t>
    <rPh sb="1" eb="4">
      <t>ツキタンイ</t>
    </rPh>
    <rPh sb="5" eb="7">
      <t>ホウコク</t>
    </rPh>
    <phoneticPr fontId="3"/>
  </si>
  <si>
    <t>・年単位の報告で、労働保険年度</t>
    <rPh sb="1" eb="4">
      <t>ネンタンイ</t>
    </rPh>
    <rPh sb="5" eb="7">
      <t>ホウコク</t>
    </rPh>
    <rPh sb="9" eb="11">
      <t>ロウドウ</t>
    </rPh>
    <rPh sb="11" eb="13">
      <t>ホケン</t>
    </rPh>
    <rPh sb="13" eb="15">
      <t>ネンド</t>
    </rPh>
    <phoneticPr fontId="3"/>
  </si>
  <si>
    <t>･総括表は、報告書の内容をさらに</t>
    <rPh sb="1" eb="3">
      <t>ソウカツ</t>
    </rPh>
    <rPh sb="3" eb="4">
      <t>ヒョウ</t>
    </rPh>
    <rPh sb="6" eb="9">
      <t>ホウコクショ</t>
    </rPh>
    <rPh sb="10" eb="12">
      <t>ナイヨウ</t>
    </rPh>
    <phoneticPr fontId="3"/>
  </si>
  <si>
    <t>　取りまとめて、労災保険料及び</t>
    <rPh sb="1" eb="2">
      <t>ト</t>
    </rPh>
    <rPh sb="8" eb="10">
      <t>ロウサイ</t>
    </rPh>
    <rPh sb="10" eb="12">
      <t>ホケン</t>
    </rPh>
    <rPh sb="12" eb="13">
      <t>リョウ</t>
    </rPh>
    <rPh sb="13" eb="14">
      <t>オヨ</t>
    </rPh>
    <phoneticPr fontId="3"/>
  </si>
  <si>
    <t>　一般拠出金額を計算します。</t>
    <rPh sb="8" eb="10">
      <t>ケイサン</t>
    </rPh>
    <phoneticPr fontId="3"/>
  </si>
  <si>
    <t>入力します。</t>
    <rPh sb="0" eb="2">
      <t>ニュウリョク</t>
    </rPh>
    <phoneticPr fontId="3"/>
  </si>
  <si>
    <t>・元請工事を請け負ったときは、</t>
    <rPh sb="1" eb="3">
      <t>モトウケ</t>
    </rPh>
    <rPh sb="3" eb="5">
      <t>コウジ</t>
    </rPh>
    <rPh sb="6" eb="7">
      <t>ウ</t>
    </rPh>
    <rPh sb="8" eb="9">
      <t>オ</t>
    </rPh>
    <phoneticPr fontId="3"/>
  </si>
  <si>
    <t>・提出は、１ヶ月分を取りまとめ、</t>
    <rPh sb="1" eb="3">
      <t>テイシュツ</t>
    </rPh>
    <rPh sb="7" eb="9">
      <t>ゲツブン</t>
    </rPh>
    <rPh sb="10" eb="11">
      <t>ト</t>
    </rPh>
    <phoneticPr fontId="3"/>
  </si>
  <si>
    <t>　翌月１０日までとされています。</t>
    <rPh sb="1" eb="3">
      <t>ヨクゲツ</t>
    </rPh>
    <rPh sb="5" eb="6">
      <t>ニチ</t>
    </rPh>
    <phoneticPr fontId="3"/>
  </si>
  <si>
    <t>年度繰越処理は、河社会保険労務士事務所が行います。</t>
    <rPh sb="0" eb="2">
      <t>ネンド</t>
    </rPh>
    <rPh sb="2" eb="4">
      <t>クリコシ</t>
    </rPh>
    <rPh sb="4" eb="6">
      <t>ショリ</t>
    </rPh>
    <rPh sb="8" eb="9">
      <t>カワ</t>
    </rPh>
    <rPh sb="9" eb="11">
      <t>シャカイ</t>
    </rPh>
    <rPh sb="11" eb="13">
      <t>ホケン</t>
    </rPh>
    <rPh sb="13" eb="16">
      <t>ロウムシ</t>
    </rPh>
    <rPh sb="16" eb="18">
      <t>ジム</t>
    </rPh>
    <rPh sb="18" eb="19">
      <t>ショ</t>
    </rPh>
    <rPh sb="20" eb="21">
      <t>オコナ</t>
    </rPh>
    <phoneticPr fontId="3"/>
  </si>
  <si>
    <t>1310</t>
  </si>
  <si>
    <t>2320</t>
  </si>
  <si>
    <t>3330</t>
  </si>
  <si>
    <t>4340</t>
  </si>
  <si>
    <t>5350</t>
  </si>
  <si>
    <t>6380</t>
  </si>
  <si>
    <t>7361</t>
  </si>
  <si>
    <t>8362</t>
  </si>
  <si>
    <t>9370</t>
  </si>
  <si>
    <t>すすすす邸外構工事</t>
    <rPh sb="4" eb="5">
      <t>テイ</t>
    </rPh>
    <rPh sb="7" eb="9">
      <t>コウジ</t>
    </rPh>
    <phoneticPr fontId="3"/>
  </si>
  <si>
    <t>ええええ邸外構工事</t>
    <rPh sb="4" eb="5">
      <t>テイ</t>
    </rPh>
    <rPh sb="5" eb="6">
      <t>ガイ</t>
    </rPh>
    <rPh sb="6" eb="7">
      <t>コウ</t>
    </rPh>
    <rPh sb="7" eb="9">
      <t>コウジ</t>
    </rPh>
    <phoneticPr fontId="3"/>
  </si>
  <si>
    <t>のののの邸外壁改修工事</t>
    <rPh sb="4" eb="5">
      <t>テイ</t>
    </rPh>
    <rPh sb="5" eb="7">
      <t>ガイヘキ</t>
    </rPh>
    <rPh sb="7" eb="9">
      <t>カイシュウ</t>
    </rPh>
    <rPh sb="9" eb="11">
      <t>コウジ</t>
    </rPh>
    <phoneticPr fontId="3"/>
  </si>
  <si>
    <t>ひひひひひ邸新築工事</t>
    <rPh sb="5" eb="6">
      <t>テイ</t>
    </rPh>
    <rPh sb="6" eb="8">
      <t>シンチク</t>
    </rPh>
    <rPh sb="8" eb="10">
      <t>コウジ</t>
    </rPh>
    <phoneticPr fontId="3"/>
  </si>
  <si>
    <t>確定期間</t>
    <rPh sb="0" eb="2">
      <t>カクテイ</t>
    </rPh>
    <rPh sb="2" eb="4">
      <t>キカン</t>
    </rPh>
    <phoneticPr fontId="3"/>
  </si>
  <si>
    <t>0002</t>
    <phoneticPr fontId="3"/>
  </si>
  <si>
    <t>0003</t>
    <phoneticPr fontId="3"/>
  </si>
  <si>
    <t>0004</t>
    <phoneticPr fontId="3"/>
  </si>
  <si>
    <t>0005</t>
    <phoneticPr fontId="3"/>
  </si>
  <si>
    <t>0006</t>
    <phoneticPr fontId="3"/>
  </si>
  <si>
    <t>0007</t>
    <phoneticPr fontId="3"/>
  </si>
  <si>
    <t>0008</t>
    <phoneticPr fontId="3"/>
  </si>
  <si>
    <t>0009</t>
    <phoneticPr fontId="3"/>
  </si>
  <si>
    <t>0010</t>
    <phoneticPr fontId="3"/>
  </si>
  <si>
    <t>0011</t>
    <phoneticPr fontId="3"/>
  </si>
  <si>
    <t>0012</t>
    <phoneticPr fontId="3"/>
  </si>
  <si>
    <t>0013</t>
    <phoneticPr fontId="3"/>
  </si>
  <si>
    <t>0014</t>
    <phoneticPr fontId="3"/>
  </si>
  <si>
    <t>0015</t>
    <phoneticPr fontId="3"/>
  </si>
  <si>
    <t>0016</t>
    <phoneticPr fontId="3"/>
  </si>
  <si>
    <t>0017</t>
    <phoneticPr fontId="3"/>
  </si>
  <si>
    <t>0018</t>
    <phoneticPr fontId="3"/>
  </si>
  <si>
    <t>0019</t>
    <phoneticPr fontId="3"/>
  </si>
  <si>
    <t>0020</t>
    <phoneticPr fontId="3"/>
  </si>
  <si>
    <t>0021</t>
    <phoneticPr fontId="3"/>
  </si>
  <si>
    <t>0022</t>
    <phoneticPr fontId="3"/>
  </si>
  <si>
    <t>0023</t>
    <phoneticPr fontId="3"/>
  </si>
  <si>
    <t>0024</t>
    <phoneticPr fontId="3"/>
  </si>
  <si>
    <t>0025</t>
    <phoneticPr fontId="3"/>
  </si>
  <si>
    <t>0026</t>
    <phoneticPr fontId="3"/>
  </si>
  <si>
    <t>0027</t>
    <phoneticPr fontId="3"/>
  </si>
  <si>
    <t>0028</t>
    <phoneticPr fontId="3"/>
  </si>
  <si>
    <t>0029</t>
    <phoneticPr fontId="3"/>
  </si>
  <si>
    <t>0030</t>
    <phoneticPr fontId="3"/>
  </si>
  <si>
    <t>済</t>
    <rPh sb="0" eb="1">
      <t>ズ</t>
    </rPh>
    <phoneticPr fontId="3"/>
  </si>
  <si>
    <t>（法人のときはその名称及び代表者の氏名）</t>
    <phoneticPr fontId="3"/>
  </si>
  <si>
    <t>（法人のときはその名称及び代表者の氏名）</t>
    <phoneticPr fontId="3"/>
  </si>
  <si>
    <r>
      <t>データ入力</t>
    </r>
    <r>
      <rPr>
        <b/>
        <u/>
        <sz val="10"/>
        <rFont val="ＭＳ Ｐゴシック"/>
        <family val="3"/>
        <charset val="128"/>
      </rPr>
      <t>のページ</t>
    </r>
    <r>
      <rPr>
        <b/>
        <sz val="12"/>
        <rFont val="ＭＳ Ｐゴシック"/>
        <family val="3"/>
        <charset val="128"/>
      </rPr>
      <t xml:space="preserve">
 </t>
    </r>
    <r>
      <rPr>
        <b/>
        <sz val="10"/>
        <rFont val="ＭＳ Ｐゴシック"/>
        <family val="3"/>
        <charset val="128"/>
      </rPr>
      <t>このページにデータを
 入力します</t>
    </r>
    <rPh sb="3" eb="5">
      <t>ニュウリョク</t>
    </rPh>
    <rPh sb="23" eb="25">
      <t>ニュウリョク</t>
    </rPh>
    <phoneticPr fontId="3"/>
  </si>
  <si>
    <t>　開始届に工事内容について</t>
    <rPh sb="1" eb="3">
      <t>カイシ</t>
    </rPh>
    <rPh sb="3" eb="4">
      <t>トドケ</t>
    </rPh>
    <rPh sb="5" eb="7">
      <t>コウジ</t>
    </rPh>
    <rPh sb="7" eb="9">
      <t>ナイヨウ</t>
    </rPh>
    <phoneticPr fontId="3"/>
  </si>
  <si>
    <t>　記入して、監督署に提出します。</t>
    <rPh sb="6" eb="9">
      <t>カントクショ</t>
    </rPh>
    <rPh sb="10" eb="12">
      <t>テイシュツ</t>
    </rPh>
    <phoneticPr fontId="3"/>
  </si>
  <si>
    <t>このシステムの無断複写を禁止します。</t>
    <rPh sb="7" eb="9">
      <t>ムダン</t>
    </rPh>
    <rPh sb="12" eb="14">
      <t>キンシ</t>
    </rPh>
    <phoneticPr fontId="3"/>
  </si>
  <si>
    <t>連絡先：</t>
    <rPh sb="0" eb="3">
      <t>レンラクサキ</t>
    </rPh>
    <phoneticPr fontId="3"/>
  </si>
  <si>
    <t>このシステムに対するご意見・ご要望及び不具合については、河社会保険労務士事務所まで</t>
    <rPh sb="7" eb="8">
      <t>タイ</t>
    </rPh>
    <rPh sb="11" eb="13">
      <t>イケン</t>
    </rPh>
    <rPh sb="15" eb="17">
      <t>ヨウボウ</t>
    </rPh>
    <rPh sb="17" eb="18">
      <t>オヨ</t>
    </rPh>
    <rPh sb="19" eb="22">
      <t>フグアイ</t>
    </rPh>
    <phoneticPr fontId="3"/>
  </si>
  <si>
    <t>改ページライン追加</t>
    <rPh sb="0" eb="1">
      <t>カイ</t>
    </rPh>
    <rPh sb="7" eb="9">
      <t>ツイカ</t>
    </rPh>
    <phoneticPr fontId="3"/>
  </si>
  <si>
    <t>＊労務比率・保険料率の確認</t>
    <rPh sb="1" eb="3">
      <t>ロウム</t>
    </rPh>
    <rPh sb="3" eb="5">
      <t>ヒリツ</t>
    </rPh>
    <rPh sb="6" eb="8">
      <t>ホケン</t>
    </rPh>
    <rPh sb="8" eb="9">
      <t>リョウ</t>
    </rPh>
    <rPh sb="9" eb="10">
      <t>リツ</t>
    </rPh>
    <rPh sb="11" eb="13">
      <t>カクニン</t>
    </rPh>
    <phoneticPr fontId="3"/>
  </si>
  <si>
    <t>＊メリット増減率の確認</t>
    <rPh sb="5" eb="7">
      <t>ゾウゲン</t>
    </rPh>
    <rPh sb="7" eb="8">
      <t>リツ</t>
    </rPh>
    <rPh sb="9" eb="11">
      <t>カクニン</t>
    </rPh>
    <phoneticPr fontId="3"/>
  </si>
  <si>
    <t>申告年度リスト　西暦から平成に変更</t>
    <rPh sb="0" eb="2">
      <t>シンコク</t>
    </rPh>
    <rPh sb="2" eb="4">
      <t>ネンド</t>
    </rPh>
    <rPh sb="8" eb="10">
      <t>セイレキ</t>
    </rPh>
    <rPh sb="12" eb="14">
      <t>ヘイセイ</t>
    </rPh>
    <rPh sb="15" eb="17">
      <t>ヘンコウ</t>
    </rPh>
    <phoneticPr fontId="3"/>
  </si>
  <si>
    <t>年度処理のリンク追加　年度処理入力項目を減らし、年度は平成に変更</t>
    <rPh sb="0" eb="2">
      <t>ネンド</t>
    </rPh>
    <rPh sb="2" eb="4">
      <t>ショリ</t>
    </rPh>
    <rPh sb="8" eb="10">
      <t>ツイカ</t>
    </rPh>
    <rPh sb="11" eb="13">
      <t>ネンド</t>
    </rPh>
    <rPh sb="13" eb="15">
      <t>ショリ</t>
    </rPh>
    <rPh sb="15" eb="17">
      <t>ニュウリョク</t>
    </rPh>
    <rPh sb="17" eb="19">
      <t>コウモク</t>
    </rPh>
    <rPh sb="20" eb="21">
      <t>ヘ</t>
    </rPh>
    <rPh sb="24" eb="26">
      <t>ネンド</t>
    </rPh>
    <rPh sb="27" eb="29">
      <t>ヘイセイ</t>
    </rPh>
    <rPh sb="30" eb="32">
      <t>ヘンコウ</t>
    </rPh>
    <phoneticPr fontId="3"/>
  </si>
  <si>
    <t>このらくらくシステム(建設業)は毎年春（４月ごろ)に年度繰越処理が必要です。</t>
    <rPh sb="11" eb="14">
      <t>ケンセツギョウ</t>
    </rPh>
    <rPh sb="16" eb="18">
      <t>マイトシ</t>
    </rPh>
    <rPh sb="18" eb="19">
      <t>ハル</t>
    </rPh>
    <rPh sb="21" eb="22">
      <t>ガツ</t>
    </rPh>
    <phoneticPr fontId="3"/>
  </si>
  <si>
    <t>データシート　日付入力時のコメント　西暦から平成に変更</t>
    <rPh sb="7" eb="9">
      <t>ヒヅケ</t>
    </rPh>
    <rPh sb="9" eb="11">
      <t>ニュウリョク</t>
    </rPh>
    <rPh sb="11" eb="12">
      <t>ジ</t>
    </rPh>
    <rPh sb="18" eb="20">
      <t>セイレキ</t>
    </rPh>
    <rPh sb="22" eb="24">
      <t>ヘイセイ</t>
    </rPh>
    <rPh sb="25" eb="27">
      <t>ヘンコウ</t>
    </rPh>
    <phoneticPr fontId="3"/>
  </si>
  <si>
    <t>使い方　2010年対象を各年対象に変更</t>
    <rPh sb="0" eb="1">
      <t>ツカ</t>
    </rPh>
    <rPh sb="2" eb="3">
      <t>カタ</t>
    </rPh>
    <rPh sb="8" eb="9">
      <t>ネン</t>
    </rPh>
    <rPh sb="9" eb="11">
      <t>タイショウ</t>
    </rPh>
    <rPh sb="12" eb="14">
      <t>カクネン</t>
    </rPh>
    <rPh sb="14" eb="16">
      <t>タイショウ</t>
    </rPh>
    <rPh sb="17" eb="19">
      <t>ヘンコウ</t>
    </rPh>
    <phoneticPr fontId="3"/>
  </si>
  <si>
    <t>中新川郡舟橋村</t>
    <rPh sb="0" eb="4">
      <t>ナカニイカワグン</t>
    </rPh>
    <rPh sb="4" eb="6">
      <t>フナハシ</t>
    </rPh>
    <rPh sb="6" eb="7">
      <t>ムラ</t>
    </rPh>
    <phoneticPr fontId="3"/>
  </si>
  <si>
    <t>データシート　変更契約欄　減額変更に対応できるよう変更</t>
    <rPh sb="7" eb="9">
      <t>ヘンコウ</t>
    </rPh>
    <rPh sb="9" eb="11">
      <t>ケイヤク</t>
    </rPh>
    <rPh sb="11" eb="12">
      <t>ラン</t>
    </rPh>
    <rPh sb="13" eb="15">
      <t>ゲンガク</t>
    </rPh>
    <rPh sb="15" eb="17">
      <t>ヘンコウ</t>
    </rPh>
    <rPh sb="18" eb="20">
      <t>タイオウ</t>
    </rPh>
    <rPh sb="25" eb="27">
      <t>ヘンコウ</t>
    </rPh>
    <phoneticPr fontId="3"/>
  </si>
  <si>
    <t>データシート　申告状況欄　####を解消</t>
    <rPh sb="7" eb="9">
      <t>シンコク</t>
    </rPh>
    <rPh sb="9" eb="11">
      <t>ジョウキョウ</t>
    </rPh>
    <rPh sb="11" eb="12">
      <t>ラン</t>
    </rPh>
    <rPh sb="18" eb="20">
      <t>カイショウ</t>
    </rPh>
    <phoneticPr fontId="3"/>
  </si>
  <si>
    <t>労働保険番号誤りを訂正</t>
    <rPh sb="0" eb="2">
      <t>ロウドウ</t>
    </rPh>
    <rPh sb="2" eb="4">
      <t>ホケン</t>
    </rPh>
    <rPh sb="4" eb="6">
      <t>バンゴウ</t>
    </rPh>
    <rPh sb="6" eb="7">
      <t>アヤマ</t>
    </rPh>
    <rPh sb="9" eb="11">
      <t>テイセイ</t>
    </rPh>
    <phoneticPr fontId="3"/>
  </si>
  <si>
    <t>報告書　1ページ目の罫線消し忘れを消去</t>
    <rPh sb="0" eb="3">
      <t>ホウコクショ</t>
    </rPh>
    <rPh sb="8" eb="9">
      <t>メ</t>
    </rPh>
    <rPh sb="10" eb="12">
      <t>ケイセン</t>
    </rPh>
    <rPh sb="12" eb="13">
      <t>ケ</t>
    </rPh>
    <rPh sb="14" eb="15">
      <t>ワス</t>
    </rPh>
    <rPh sb="17" eb="19">
      <t>ショウキョ</t>
    </rPh>
    <phoneticPr fontId="3"/>
  </si>
  <si>
    <t>-</t>
    <phoneticPr fontId="3"/>
  </si>
  <si>
    <t>-</t>
    <phoneticPr fontId="3"/>
  </si>
  <si>
    <t>Version　Information</t>
    <phoneticPr fontId="3"/>
  </si>
  <si>
    <r>
      <t>ﾘﾝｸ：(印刷)報告書</t>
    </r>
    <r>
      <rPr>
        <sz val="11"/>
        <rFont val="ＭＳ Ｐゴシック"/>
        <family val="3"/>
        <charset val="128"/>
      </rPr>
      <t xml:space="preserve">
年度更新　申告年度
</t>
    </r>
    <r>
      <rPr>
        <sz val="16"/>
        <rFont val="ＭＳ Ｐゴシック"/>
        <family val="3"/>
        <charset val="128"/>
      </rPr>
      <t>概算年度</t>
    </r>
    <rPh sb="5" eb="7">
      <t>インサツ</t>
    </rPh>
    <rPh sb="8" eb="11">
      <t>ホウコクショ</t>
    </rPh>
    <rPh sb="12" eb="14">
      <t>ネンド</t>
    </rPh>
    <rPh sb="14" eb="16">
      <t>コウシン</t>
    </rPh>
    <rPh sb="17" eb="19">
      <t>シンコク</t>
    </rPh>
    <rPh sb="19" eb="21">
      <t>ネンド</t>
    </rPh>
    <rPh sb="23" eb="25">
      <t>ガイサン</t>
    </rPh>
    <rPh sb="25" eb="27">
      <t>ネンド</t>
    </rPh>
    <phoneticPr fontId="3"/>
  </si>
  <si>
    <r>
      <t>入力設定：(入力)データ</t>
    </r>
    <r>
      <rPr>
        <sz val="11"/>
        <rFont val="ＭＳ Ｐゴシック"/>
        <family val="3"/>
        <charset val="128"/>
      </rPr>
      <t xml:space="preserve">
工事開始日</t>
    </r>
    <rPh sb="0" eb="2">
      <t>ニュウリョク</t>
    </rPh>
    <rPh sb="2" eb="4">
      <t>セッテイ</t>
    </rPh>
    <rPh sb="6" eb="8">
      <t>ニュウリョク</t>
    </rPh>
    <rPh sb="13" eb="15">
      <t>コウジ</t>
    </rPh>
    <rPh sb="15" eb="17">
      <t>カイシ</t>
    </rPh>
    <rPh sb="17" eb="18">
      <t>ビ</t>
    </rPh>
    <phoneticPr fontId="3"/>
  </si>
  <si>
    <r>
      <t>入力設定：(入力)データ</t>
    </r>
    <r>
      <rPr>
        <sz val="11"/>
        <rFont val="ＭＳ Ｐゴシック"/>
        <family val="3"/>
        <charset val="128"/>
      </rPr>
      <t xml:space="preserve">
工事終了予定日
工事終了日</t>
    </r>
    <rPh sb="0" eb="2">
      <t>ニュウリョク</t>
    </rPh>
    <rPh sb="2" eb="4">
      <t>セッテイ</t>
    </rPh>
    <rPh sb="6" eb="8">
      <t>ニュウリョク</t>
    </rPh>
    <rPh sb="13" eb="15">
      <t>コウジ</t>
    </rPh>
    <rPh sb="15" eb="17">
      <t>シュウリョウ</t>
    </rPh>
    <rPh sb="17" eb="20">
      <t>ヨテイビ</t>
    </rPh>
    <rPh sb="21" eb="23">
      <t>コウジ</t>
    </rPh>
    <rPh sb="23" eb="26">
      <t>シュウリョウビ</t>
    </rPh>
    <phoneticPr fontId="3"/>
  </si>
  <si>
    <t>01</t>
    <phoneticPr fontId="3"/>
  </si>
  <si>
    <t>→</t>
    <phoneticPr fontId="3"/>
  </si>
  <si>
    <r>
      <t>入力設定：(入力)データ</t>
    </r>
    <r>
      <rPr>
        <sz val="11"/>
        <rFont val="ＭＳ Ｐゴシック"/>
        <family val="3"/>
        <charset val="128"/>
      </rPr>
      <t xml:space="preserve">
開始届提出日</t>
    </r>
    <rPh sb="0" eb="2">
      <t>ニュウリョク</t>
    </rPh>
    <rPh sb="2" eb="4">
      <t>セッテイ</t>
    </rPh>
    <rPh sb="6" eb="8">
      <t>ニュウリョク</t>
    </rPh>
    <rPh sb="13" eb="15">
      <t>カイシ</t>
    </rPh>
    <rPh sb="15" eb="16">
      <t>トドケ</t>
    </rPh>
    <rPh sb="16" eb="18">
      <t>テイシュツ</t>
    </rPh>
    <rPh sb="18" eb="19">
      <t>ビ</t>
    </rPh>
    <phoneticPr fontId="3"/>
  </si>
  <si>
    <t>02</t>
    <phoneticPr fontId="3"/>
  </si>
  <si>
    <t>→</t>
    <phoneticPr fontId="3"/>
  </si>
  <si>
    <r>
      <t>ﾘﾝｸ：(入力）データ</t>
    </r>
    <r>
      <rPr>
        <sz val="11"/>
        <rFont val="ＭＳ Ｐゴシック"/>
        <family val="3"/>
        <charset val="128"/>
      </rPr>
      <t xml:space="preserve">
申告　工事終了期間</t>
    </r>
    <rPh sb="5" eb="7">
      <t>ニュウリョク</t>
    </rPh>
    <rPh sb="12" eb="14">
      <t>シンコク</t>
    </rPh>
    <rPh sb="15" eb="17">
      <t>コウジ</t>
    </rPh>
    <rPh sb="17" eb="19">
      <t>シュウリョウ</t>
    </rPh>
    <rPh sb="19" eb="21">
      <t>キカン</t>
    </rPh>
    <phoneticPr fontId="3"/>
  </si>
  <si>
    <r>
      <t>ﾘﾝｸ：(入力)データ
ﾘﾝｸ：Work2工事データ</t>
    </r>
    <r>
      <rPr>
        <sz val="11"/>
        <rFont val="ＭＳ Ｐゴシック"/>
        <family val="3"/>
        <charset val="128"/>
      </rPr>
      <t xml:space="preserve">
申告年度リスト</t>
    </r>
    <rPh sb="5" eb="7">
      <t>ニュウリョク</t>
    </rPh>
    <rPh sb="21" eb="23">
      <t>コウジ</t>
    </rPh>
    <rPh sb="27" eb="29">
      <t>シンコク</t>
    </rPh>
    <rPh sb="29" eb="31">
      <t>ネンド</t>
    </rPh>
    <phoneticPr fontId="3"/>
  </si>
  <si>
    <t>(1)</t>
    <phoneticPr fontId="3"/>
  </si>
  <si>
    <t>(2)</t>
    <phoneticPr fontId="3"/>
  </si>
  <si>
    <t>(3)</t>
    <phoneticPr fontId="3"/>
  </si>
  <si>
    <t>1</t>
    <phoneticPr fontId="3"/>
  </si>
  <si>
    <t>2</t>
    <phoneticPr fontId="3"/>
  </si>
  <si>
    <t>3</t>
    <phoneticPr fontId="3"/>
  </si>
  <si>
    <t>4</t>
    <phoneticPr fontId="3"/>
  </si>
  <si>
    <t>5</t>
    <phoneticPr fontId="3"/>
  </si>
  <si>
    <t>6</t>
    <phoneticPr fontId="3"/>
  </si>
  <si>
    <t>7</t>
    <phoneticPr fontId="3"/>
  </si>
  <si>
    <t>9</t>
    <phoneticPr fontId="3"/>
  </si>
  <si>
    <t>10</t>
    <phoneticPr fontId="3"/>
  </si>
  <si>
    <t>11</t>
    <phoneticPr fontId="3"/>
  </si>
  <si>
    <t>12</t>
    <phoneticPr fontId="3"/>
  </si>
  <si>
    <t>13</t>
    <phoneticPr fontId="3"/>
  </si>
  <si>
    <t>No.</t>
    <phoneticPr fontId="3"/>
  </si>
  <si>
    <t>1-6-15-24-33-42-51-60-69-78-87-96</t>
    <phoneticPr fontId="3"/>
  </si>
  <si>
    <t>H20.4.1～H21.3.31</t>
    <phoneticPr fontId="3"/>
  </si>
  <si>
    <t>1310</t>
    <phoneticPr fontId="3"/>
  </si>
  <si>
    <t>2320</t>
    <phoneticPr fontId="3"/>
  </si>
  <si>
    <t>3330</t>
    <phoneticPr fontId="3"/>
  </si>
  <si>
    <t>4340</t>
    <phoneticPr fontId="3"/>
  </si>
  <si>
    <t>5350</t>
    <phoneticPr fontId="3"/>
  </si>
  <si>
    <t>6380</t>
    <phoneticPr fontId="3"/>
  </si>
  <si>
    <t>7361</t>
    <phoneticPr fontId="3"/>
  </si>
  <si>
    <t>8362</t>
    <phoneticPr fontId="3"/>
  </si>
  <si>
    <t>9370</t>
    <phoneticPr fontId="3"/>
  </si>
  <si>
    <t>H214.1～H24.3.31</t>
    <phoneticPr fontId="3"/>
  </si>
  <si>
    <t>H24.4.1～H27.3.31</t>
    <phoneticPr fontId="3"/>
  </si>
  <si>
    <t>H20</t>
    <phoneticPr fontId="3"/>
  </si>
  <si>
    <t>H21</t>
    <phoneticPr fontId="3"/>
  </si>
  <si>
    <t>H22</t>
    <phoneticPr fontId="3"/>
  </si>
  <si>
    <t>H23</t>
    <phoneticPr fontId="3"/>
  </si>
  <si>
    <t>H24</t>
    <phoneticPr fontId="3"/>
  </si>
  <si>
    <t>H25</t>
    <phoneticPr fontId="3"/>
  </si>
  <si>
    <t>H26</t>
    <phoneticPr fontId="3"/>
  </si>
  <si>
    <t>労務比率・保険料率Ｈ24-追加</t>
    <rPh sb="0" eb="2">
      <t>ロウム</t>
    </rPh>
    <rPh sb="2" eb="4">
      <t>ヒリツ</t>
    </rPh>
    <rPh sb="5" eb="7">
      <t>ホケン</t>
    </rPh>
    <rPh sb="7" eb="8">
      <t>リョウ</t>
    </rPh>
    <rPh sb="8" eb="9">
      <t>リツ</t>
    </rPh>
    <rPh sb="13" eb="15">
      <t>ツイカ</t>
    </rPh>
    <phoneticPr fontId="3"/>
  </si>
  <si>
    <r>
      <t>ﾘﾝｸ：(印刷)総括表</t>
    </r>
    <r>
      <rPr>
        <sz val="11"/>
        <rFont val="ＭＳ Ｐゴシック"/>
        <family val="3"/>
        <charset val="128"/>
      </rPr>
      <t xml:space="preserve">
年度更新
</t>
    </r>
    <r>
      <rPr>
        <sz val="16"/>
        <color indexed="21"/>
        <rFont val="HGS創英角ｺﾞｼｯｸUB"/>
        <family val="3"/>
        <charset val="128"/>
      </rPr>
      <t>確定年度</t>
    </r>
    <rPh sb="5" eb="7">
      <t>インサツ</t>
    </rPh>
    <rPh sb="8" eb="10">
      <t>ソウカツ</t>
    </rPh>
    <rPh sb="10" eb="11">
      <t>ヒョウ</t>
    </rPh>
    <rPh sb="12" eb="14">
      <t>ネンド</t>
    </rPh>
    <rPh sb="14" eb="16">
      <t>コウシン</t>
    </rPh>
    <rPh sb="18" eb="20">
      <t>カクテイ</t>
    </rPh>
    <rPh sb="20" eb="22">
      <t>ネンド</t>
    </rPh>
    <phoneticPr fontId="3"/>
  </si>
  <si>
    <t>入力項目</t>
    <rPh sb="0" eb="2">
      <t>ニュウリョク</t>
    </rPh>
    <rPh sb="2" eb="4">
      <t>コウモク</t>
    </rPh>
    <phoneticPr fontId="3"/>
  </si>
  <si>
    <t>　→総括表の「労務比率」「保険料率」は自動更新されないので、注意！</t>
    <rPh sb="2" eb="4">
      <t>ソウカツ</t>
    </rPh>
    <rPh sb="4" eb="5">
      <t>ヒョウ</t>
    </rPh>
    <rPh sb="7" eb="9">
      <t>ロウム</t>
    </rPh>
    <rPh sb="9" eb="11">
      <t>ヒリツ</t>
    </rPh>
    <rPh sb="13" eb="15">
      <t>ホケン</t>
    </rPh>
    <rPh sb="15" eb="16">
      <t>リョウ</t>
    </rPh>
    <rPh sb="16" eb="17">
      <t>リツ</t>
    </rPh>
    <rPh sb="19" eb="21">
      <t>ジドウ</t>
    </rPh>
    <rPh sb="21" eb="23">
      <t>コウシン</t>
    </rPh>
    <rPh sb="30" eb="32">
      <t>チュウイ</t>
    </rPh>
    <phoneticPr fontId="3"/>
  </si>
  <si>
    <t>　→総括表とwork6のリンクは自動ではないので、料率改正ごとにリンク先を変更すること</t>
    <rPh sb="2" eb="4">
      <t>ソウカツ</t>
    </rPh>
    <rPh sb="4" eb="5">
      <t>ヒョウ</t>
    </rPh>
    <rPh sb="16" eb="18">
      <t>ジドウ</t>
    </rPh>
    <rPh sb="25" eb="27">
      <t>リョウリツ</t>
    </rPh>
    <rPh sb="27" eb="29">
      <t>カイセイ</t>
    </rPh>
    <rPh sb="35" eb="36">
      <t>サキ</t>
    </rPh>
    <rPh sb="37" eb="39">
      <t>ヘンコウ</t>
    </rPh>
    <phoneticPr fontId="3"/>
  </si>
  <si>
    <t>そそそそ789</t>
  </si>
  <si>
    <t>そそそそ</t>
  </si>
  <si>
    <t>ちちちち456</t>
  </si>
  <si>
    <t>ちちちち</t>
  </si>
  <si>
    <t>とととと</t>
  </si>
  <si>
    <t>なななな</t>
  </si>
  <si>
    <t>ねねねね89</t>
  </si>
  <si>
    <t>ねねねね</t>
  </si>
  <si>
    <t>のののの</t>
  </si>
  <si>
    <t>のののの100</t>
  </si>
  <si>
    <t>はははは</t>
  </si>
  <si>
    <t>ひひひひ</t>
  </si>
  <si>
    <t>ふふふふふ400</t>
  </si>
  <si>
    <t>ふふふふ</t>
  </si>
  <si>
    <t>へへへへへ</t>
  </si>
  <si>
    <t>ほほほほほ</t>
  </si>
  <si>
    <t>ほほほほほほ600</t>
  </si>
  <si>
    <t>ままままままま700</t>
  </si>
  <si>
    <t>まままま</t>
  </si>
  <si>
    <t>　一緒に提出します。</t>
    <phoneticPr fontId="3"/>
  </si>
  <si>
    <t>・この報告書では、元請工事のうち</t>
    <phoneticPr fontId="3"/>
  </si>
  <si>
    <t>　前年度(４月～３月）中に終了した</t>
    <phoneticPr fontId="3"/>
  </si>
  <si>
    <t>　工事を工事の種類(業種)ごとに</t>
    <phoneticPr fontId="3"/>
  </si>
  <si>
    <t>　取りまとめます。</t>
    <phoneticPr fontId="3"/>
  </si>
  <si>
    <t>　一緒に提出します</t>
    <phoneticPr fontId="3"/>
  </si>
  <si>
    <t>ご連絡ください。</t>
    <phoneticPr fontId="3"/>
  </si>
  <si>
    <t>Copyright (C)2010 Yasuko Kawa. All rights reserved</t>
    <phoneticPr fontId="3"/>
  </si>
  <si>
    <r>
      <t>労働保険◆らくらくシステム(建設業)</t>
    </r>
    <r>
      <rPr>
        <sz val="24"/>
        <rFont val="ＭＳ Ｐゴシック"/>
        <family val="3"/>
        <charset val="128"/>
      </rPr>
      <t>◆MENU</t>
    </r>
    <rPh sb="0" eb="2">
      <t>ロウドウ</t>
    </rPh>
    <rPh sb="2" eb="4">
      <t>ホケン</t>
    </rPh>
    <rPh sb="14" eb="17">
      <t>ケンセツギョウ</t>
    </rPh>
    <phoneticPr fontId="3"/>
  </si>
  <si>
    <t>毎年、変更がないか確認！</t>
    <rPh sb="0" eb="2">
      <t>マイトシ</t>
    </rPh>
    <rPh sb="3" eb="5">
      <t>ヘンコウ</t>
    </rPh>
    <rPh sb="9" eb="11">
      <t>カクニン</t>
    </rPh>
    <phoneticPr fontId="3"/>
  </si>
  <si>
    <t>毎年、該当があれば入力！</t>
    <rPh sb="0" eb="2">
      <t>マイトシ</t>
    </rPh>
    <rPh sb="3" eb="5">
      <t>ガイトウ</t>
    </rPh>
    <rPh sb="9" eb="11">
      <t>ニュウリョク</t>
    </rPh>
    <phoneticPr fontId="3"/>
  </si>
  <si>
    <t>基本データの入力</t>
    <rPh sb="0" eb="2">
      <t>キホン</t>
    </rPh>
    <rPh sb="6" eb="8">
      <t>ニュウリョク</t>
    </rPh>
    <phoneticPr fontId="3"/>
  </si>
  <si>
    <t>メリット増減率の入力</t>
    <rPh sb="4" eb="6">
      <t>ゾウゲン</t>
    </rPh>
    <rPh sb="6" eb="7">
      <t>リツ</t>
    </rPh>
    <rPh sb="8" eb="10">
      <t>ニュウリョク</t>
    </rPh>
    <phoneticPr fontId="3"/>
  </si>
  <si>
    <t>H20年度</t>
    <rPh sb="3" eb="5">
      <t>ネンド</t>
    </rPh>
    <phoneticPr fontId="3"/>
  </si>
  <si>
    <t>H21年度</t>
    <rPh sb="3" eb="5">
      <t>ネンド</t>
    </rPh>
    <phoneticPr fontId="3"/>
  </si>
  <si>
    <t>H22年度</t>
    <rPh sb="3" eb="5">
      <t>ネンド</t>
    </rPh>
    <phoneticPr fontId="3"/>
  </si>
  <si>
    <t>H23年度</t>
    <rPh sb="3" eb="5">
      <t>ネンド</t>
    </rPh>
    <phoneticPr fontId="3"/>
  </si>
  <si>
    <t>H24年度</t>
    <rPh sb="3" eb="5">
      <t>ネンド</t>
    </rPh>
    <phoneticPr fontId="3"/>
  </si>
  <si>
    <t>H25年度</t>
    <rPh sb="3" eb="5">
      <t>ネンド</t>
    </rPh>
    <phoneticPr fontId="3"/>
  </si>
  <si>
    <t>H26年度</t>
    <rPh sb="3" eb="5">
      <t>ネンド</t>
    </rPh>
    <phoneticPr fontId="3"/>
  </si>
  <si>
    <t>H27年度</t>
    <rPh sb="3" eb="5">
      <t>ネンド</t>
    </rPh>
    <phoneticPr fontId="3"/>
  </si>
  <si>
    <t>H28年度</t>
    <rPh sb="3" eb="5">
      <t>ネンド</t>
    </rPh>
    <phoneticPr fontId="3"/>
  </si>
  <si>
    <t>H29年度</t>
    <rPh sb="3" eb="5">
      <t>ネンド</t>
    </rPh>
    <phoneticPr fontId="3"/>
  </si>
  <si>
    <t>H30年度</t>
    <rPh sb="3" eb="5">
      <t>ネンド</t>
    </rPh>
    <phoneticPr fontId="3"/>
  </si>
  <si>
    <t>-</t>
    <phoneticPr fontId="3"/>
  </si>
  <si>
    <t>1</t>
    <phoneticPr fontId="3"/>
  </si>
  <si>
    <t>請負金額
税込率</t>
    <rPh sb="0" eb="2">
      <t>ウケオイ</t>
    </rPh>
    <rPh sb="2" eb="4">
      <t>キンガク</t>
    </rPh>
    <rPh sb="5" eb="7">
      <t>ゼイコミ</t>
    </rPh>
    <rPh sb="7" eb="8">
      <t>リツ</t>
    </rPh>
    <phoneticPr fontId="3"/>
  </si>
  <si>
    <t>データシート　入力欄の数式を非表示から表示に変更</t>
    <rPh sb="7" eb="9">
      <t>ニュウリョク</t>
    </rPh>
    <rPh sb="9" eb="10">
      <t>ラン</t>
    </rPh>
    <rPh sb="11" eb="13">
      <t>スウシキ</t>
    </rPh>
    <rPh sb="14" eb="17">
      <t>ヒヒョウジ</t>
    </rPh>
    <rPh sb="19" eb="21">
      <t>ヒョウジ</t>
    </rPh>
    <rPh sb="22" eb="24">
      <t>ヘンコウ</t>
    </rPh>
    <phoneticPr fontId="3"/>
  </si>
  <si>
    <t>基本情報シート　追加</t>
    <rPh sb="0" eb="2">
      <t>キホン</t>
    </rPh>
    <rPh sb="2" eb="4">
      <t>ジョウホウ</t>
    </rPh>
    <rPh sb="8" eb="10">
      <t>ツイカ</t>
    </rPh>
    <phoneticPr fontId="3"/>
  </si>
  <si>
    <t>データシート　報告書と開始届の入力欄の色分け</t>
    <rPh sb="7" eb="10">
      <t>ホウコクショ</t>
    </rPh>
    <rPh sb="11" eb="13">
      <t>カイシ</t>
    </rPh>
    <rPh sb="13" eb="14">
      <t>トドケ</t>
    </rPh>
    <rPh sb="15" eb="17">
      <t>ニュウリョク</t>
    </rPh>
    <rPh sb="17" eb="18">
      <t>ラン</t>
    </rPh>
    <rPh sb="19" eb="21">
      <t>イロワ</t>
    </rPh>
    <phoneticPr fontId="3"/>
  </si>
  <si>
    <t>データシート　報告書と開始届のコメント欄の色分け（開始届：入力規則のコメント→標準コメント）</t>
    <rPh sb="7" eb="10">
      <t>ホウコクショ</t>
    </rPh>
    <rPh sb="11" eb="13">
      <t>カイシ</t>
    </rPh>
    <rPh sb="13" eb="14">
      <t>トドケ</t>
    </rPh>
    <phoneticPr fontId="3"/>
  </si>
  <si>
    <t>データシート　消費税率選択欄増やす（8％、10％）</t>
    <rPh sb="7" eb="10">
      <t>ショウヒゼイ</t>
    </rPh>
    <rPh sb="10" eb="11">
      <t>リツ</t>
    </rPh>
    <rPh sb="11" eb="13">
      <t>センタク</t>
    </rPh>
    <rPh sb="13" eb="14">
      <t>ラン</t>
    </rPh>
    <rPh sb="14" eb="15">
      <t>フ</t>
    </rPh>
    <phoneticPr fontId="3"/>
  </si>
  <si>
    <t>データシート＆Work2　請負金額消費税変更対応</t>
    <rPh sb="13" eb="15">
      <t>ウケオイ</t>
    </rPh>
    <rPh sb="15" eb="17">
      <t>キンガク</t>
    </rPh>
    <rPh sb="17" eb="19">
      <t>ショウヒ</t>
    </rPh>
    <rPh sb="19" eb="20">
      <t>ゼイ</t>
    </rPh>
    <rPh sb="20" eb="22">
      <t>ヘンコウ</t>
    </rPh>
    <rPh sb="22" eb="24">
      <t>タイオウ</t>
    </rPh>
    <phoneticPr fontId="3"/>
  </si>
  <si>
    <t>報告書・開始届　縦改ページライン追加</t>
    <rPh sb="0" eb="3">
      <t>ホウコクショ</t>
    </rPh>
    <rPh sb="4" eb="6">
      <t>カイシ</t>
    </rPh>
    <rPh sb="6" eb="7">
      <t>トドケ</t>
    </rPh>
    <rPh sb="8" eb="9">
      <t>タテ</t>
    </rPh>
    <rPh sb="9" eb="10">
      <t>カイ</t>
    </rPh>
    <rPh sb="16" eb="18">
      <t>ツイカ</t>
    </rPh>
    <phoneticPr fontId="3"/>
  </si>
  <si>
    <t>開始届　報告月の#####を解消</t>
    <rPh sb="0" eb="2">
      <t>カイシ</t>
    </rPh>
    <rPh sb="2" eb="3">
      <t>トドケ</t>
    </rPh>
    <rPh sb="4" eb="6">
      <t>ホウコク</t>
    </rPh>
    <rPh sb="6" eb="7">
      <t>ツキ</t>
    </rPh>
    <rPh sb="14" eb="16">
      <t>カイショウ</t>
    </rPh>
    <phoneticPr fontId="3"/>
  </si>
  <si>
    <t>報告書　ページ変更の不具合修正2回目　③ページ処理</t>
    <rPh sb="0" eb="3">
      <t>ホウコクショ</t>
    </rPh>
    <rPh sb="7" eb="9">
      <t>ヘンコウ</t>
    </rPh>
    <rPh sb="10" eb="13">
      <t>フグアイ</t>
    </rPh>
    <rPh sb="13" eb="15">
      <t>シュウセイ</t>
    </rPh>
    <rPh sb="16" eb="18">
      <t>カイメ</t>
    </rPh>
    <rPh sb="23" eb="25">
      <t>ショリ</t>
    </rPh>
    <phoneticPr fontId="3"/>
  </si>
  <si>
    <t xml:space="preserve"> 平成24年3月31日
 以前のもの</t>
    <rPh sb="1" eb="3">
      <t>ヘイセイ</t>
    </rPh>
    <rPh sb="5" eb="6">
      <t>ネン</t>
    </rPh>
    <rPh sb="7" eb="8">
      <t>ガツ</t>
    </rPh>
    <rPh sb="10" eb="11">
      <t>ニチ</t>
    </rPh>
    <rPh sb="13" eb="15">
      <t>イゼン</t>
    </rPh>
    <phoneticPr fontId="3"/>
  </si>
  <si>
    <t xml:space="preserve"> 平成24年4月1日
 以降のもの</t>
    <rPh sb="1" eb="3">
      <t>ヘイセイ</t>
    </rPh>
    <rPh sb="5" eb="6">
      <t>ネン</t>
    </rPh>
    <rPh sb="7" eb="8">
      <t>ガツ</t>
    </rPh>
    <rPh sb="9" eb="10">
      <t>ニチ</t>
    </rPh>
    <rPh sb="12" eb="14">
      <t>イコウ</t>
    </rPh>
    <phoneticPr fontId="3"/>
  </si>
  <si>
    <t xml:space="preserve"> 平成19年3月31日
 以前のもの</t>
    <rPh sb="1" eb="3">
      <t>ヘイセイ</t>
    </rPh>
    <rPh sb="5" eb="6">
      <t>ネン</t>
    </rPh>
    <rPh sb="7" eb="8">
      <t>ガツ</t>
    </rPh>
    <rPh sb="10" eb="11">
      <t>ニチ</t>
    </rPh>
    <rPh sb="13" eb="15">
      <t>イゼン</t>
    </rPh>
    <phoneticPr fontId="3"/>
  </si>
  <si>
    <t xml:space="preserve">  平成19年３月31日以降
  平成21年3月31日以前のもの</t>
    <rPh sb="2" eb="4">
      <t>ヘイセイ</t>
    </rPh>
    <rPh sb="6" eb="7">
      <t>ネン</t>
    </rPh>
    <rPh sb="8" eb="9">
      <t>ガツ</t>
    </rPh>
    <rPh sb="11" eb="12">
      <t>ニチ</t>
    </rPh>
    <rPh sb="12" eb="14">
      <t>イコウ</t>
    </rPh>
    <rPh sb="17" eb="19">
      <t>ヘイセイ</t>
    </rPh>
    <rPh sb="21" eb="22">
      <t>ネン</t>
    </rPh>
    <rPh sb="23" eb="24">
      <t>ガツ</t>
    </rPh>
    <rPh sb="26" eb="27">
      <t>ニチ</t>
    </rPh>
    <rPh sb="27" eb="29">
      <t>イゼン</t>
    </rPh>
    <phoneticPr fontId="3"/>
  </si>
  <si>
    <t>総括表　料率等数字の変更</t>
    <rPh sb="0" eb="3">
      <t>ソウカツヒョウ</t>
    </rPh>
    <rPh sb="4" eb="6">
      <t>リョウリツ</t>
    </rPh>
    <rPh sb="6" eb="7">
      <t>トウ</t>
    </rPh>
    <rPh sb="7" eb="9">
      <t>スウジ</t>
    </rPh>
    <rPh sb="10" eb="12">
      <t>ヘンコウ</t>
    </rPh>
    <phoneticPr fontId="3"/>
  </si>
  <si>
    <t>H21.4.1-H24.3.31</t>
    <phoneticPr fontId="3"/>
  </si>
  <si>
    <t>H24.4.1-</t>
    <phoneticPr fontId="3"/>
  </si>
  <si>
    <t>この部分について、総括表にリンクを貼る</t>
    <rPh sb="2" eb="4">
      <t>ブブン</t>
    </rPh>
    <rPh sb="9" eb="12">
      <t>ソウカツヒョウ</t>
    </rPh>
    <rPh sb="17" eb="18">
      <t>ハ</t>
    </rPh>
    <phoneticPr fontId="3"/>
  </si>
  <si>
    <t>料率変更の時は、</t>
    <rPh sb="0" eb="2">
      <t>リョウリツ</t>
    </rPh>
    <rPh sb="2" eb="4">
      <t>ヘンコウ</t>
    </rPh>
    <rPh sb="5" eb="6">
      <t>トキ</t>
    </rPh>
    <phoneticPr fontId="3"/>
  </si>
  <si>
    <t>W</t>
    <phoneticPr fontId="3"/>
  </si>
  <si>
    <t>Y</t>
    <phoneticPr fontId="3"/>
  </si>
  <si>
    <t>X</t>
    <phoneticPr fontId="3"/>
  </si>
  <si>
    <t>総括表　料率変更に伴うリンク先変更</t>
    <rPh sb="0" eb="3">
      <t>ソウカツヒョウ</t>
    </rPh>
    <rPh sb="4" eb="6">
      <t>リョウリツ</t>
    </rPh>
    <rPh sb="6" eb="8">
      <t>ヘンコウ</t>
    </rPh>
    <rPh sb="9" eb="10">
      <t>トモナ</t>
    </rPh>
    <rPh sb="14" eb="15">
      <t>サキ</t>
    </rPh>
    <rPh sb="15" eb="17">
      <t>ヘンコウ</t>
    </rPh>
    <phoneticPr fontId="3"/>
  </si>
  <si>
    <t>36-1 機械装置の組立･据付(組立・取付)</t>
    <rPh sb="5" eb="7">
      <t>キカイ</t>
    </rPh>
    <rPh sb="7" eb="9">
      <t>ソウチ</t>
    </rPh>
    <rPh sb="10" eb="11">
      <t>ク</t>
    </rPh>
    <rPh sb="11" eb="12">
      <t>タ</t>
    </rPh>
    <rPh sb="13" eb="15">
      <t>スエツケ</t>
    </rPh>
    <rPh sb="16" eb="18">
      <t>クミタ</t>
    </rPh>
    <rPh sb="19" eb="21">
      <t>トリツケ</t>
    </rPh>
    <phoneticPr fontId="3"/>
  </si>
  <si>
    <t>36-2 機械装置の組立･据付(その他)</t>
    <rPh sb="5" eb="7">
      <t>キカイ</t>
    </rPh>
    <rPh sb="7" eb="9">
      <t>ソウチ</t>
    </rPh>
    <rPh sb="10" eb="11">
      <t>ク</t>
    </rPh>
    <rPh sb="11" eb="12">
      <t>タ</t>
    </rPh>
    <rPh sb="13" eb="15">
      <t>スエツケ</t>
    </rPh>
    <rPh sb="18" eb="19">
      <t>タ</t>
    </rPh>
    <phoneticPr fontId="3"/>
  </si>
  <si>
    <t>○○　○○</t>
    <phoneticPr fontId="3"/>
  </si>
  <si>
    <t>930</t>
    <phoneticPr fontId="3"/>
  </si>
  <si>
    <t>0289</t>
    <phoneticPr fontId="3"/>
  </si>
  <si>
    <t>株式会社　富山建設</t>
    <rPh sb="0" eb="4">
      <t>カブシキガイシャ</t>
    </rPh>
    <rPh sb="5" eb="7">
      <t>トヤマ</t>
    </rPh>
    <rPh sb="7" eb="9">
      <t>ケンセツ</t>
    </rPh>
    <phoneticPr fontId="3"/>
  </si>
  <si>
    <t>×</t>
    <phoneticPr fontId="3"/>
  </si>
  <si>
    <t>①
工事番号</t>
    <rPh sb="2" eb="4">
      <t>コウジ</t>
    </rPh>
    <rPh sb="4" eb="6">
      <t>バンゴウ</t>
    </rPh>
    <phoneticPr fontId="3"/>
  </si>
  <si>
    <t>②
工事名</t>
    <rPh sb="2" eb="4">
      <t>コウジ</t>
    </rPh>
    <rPh sb="4" eb="5">
      <t>メイ</t>
    </rPh>
    <phoneticPr fontId="3"/>
  </si>
  <si>
    <t>③
工事の場所</t>
    <rPh sb="2" eb="4">
      <t>コウジ</t>
    </rPh>
    <rPh sb="5" eb="7">
      <t>バショ</t>
    </rPh>
    <phoneticPr fontId="3"/>
  </si>
  <si>
    <t>④工事開始日</t>
    <rPh sb="1" eb="3">
      <t>コウジ</t>
    </rPh>
    <rPh sb="3" eb="5">
      <t>カイシ</t>
    </rPh>
    <rPh sb="5" eb="6">
      <t>ビ</t>
    </rPh>
    <phoneticPr fontId="3"/>
  </si>
  <si>
    <t>⑤工事終了日
(予定)</t>
    <rPh sb="1" eb="3">
      <t>コウジ</t>
    </rPh>
    <rPh sb="3" eb="6">
      <t>シュウリョウビ</t>
    </rPh>
    <rPh sb="8" eb="10">
      <t>ヨテイ</t>
    </rPh>
    <phoneticPr fontId="3"/>
  </si>
  <si>
    <t>⑥契約時の請負金額</t>
    <rPh sb="1" eb="3">
      <t>ケイヤク</t>
    </rPh>
    <rPh sb="3" eb="4">
      <t>ジ</t>
    </rPh>
    <rPh sb="5" eb="7">
      <t>ウケオイ</t>
    </rPh>
    <rPh sb="7" eb="9">
      <t>キンガク</t>
    </rPh>
    <phoneticPr fontId="3"/>
  </si>
  <si>
    <t>⑦発注者</t>
    <rPh sb="1" eb="4">
      <t>ハッチュウシャ</t>
    </rPh>
    <phoneticPr fontId="3"/>
  </si>
  <si>
    <t>⑧開始届</t>
    <rPh sb="1" eb="3">
      <t>カイシ</t>
    </rPh>
    <rPh sb="3" eb="4">
      <t>トドケ</t>
    </rPh>
    <phoneticPr fontId="3"/>
  </si>
  <si>
    <t>⑨変更契約①</t>
    <rPh sb="1" eb="3">
      <t>ヘンコウ</t>
    </rPh>
    <rPh sb="3" eb="5">
      <t>ケイヤク</t>
    </rPh>
    <phoneticPr fontId="3"/>
  </si>
  <si>
    <t>⑨変更契約②</t>
    <rPh sb="1" eb="3">
      <t>ヘンコウ</t>
    </rPh>
    <rPh sb="3" eb="5">
      <t>ケイヤク</t>
    </rPh>
    <phoneticPr fontId="3"/>
  </si>
  <si>
    <t>⑨変更契約③</t>
    <rPh sb="1" eb="3">
      <t>ヘンコウ</t>
    </rPh>
    <rPh sb="3" eb="5">
      <t>ケイヤク</t>
    </rPh>
    <phoneticPr fontId="3"/>
  </si>
  <si>
    <t>⑨変更契約④</t>
    <rPh sb="1" eb="3">
      <t>ヘンコウ</t>
    </rPh>
    <rPh sb="3" eb="5">
      <t>ケイヤク</t>
    </rPh>
    <phoneticPr fontId="3"/>
  </si>
  <si>
    <t>⑩工事終了日</t>
    <rPh sb="1" eb="3">
      <t>コウジ</t>
    </rPh>
    <rPh sb="3" eb="6">
      <t>シュウリョウビ</t>
    </rPh>
    <phoneticPr fontId="3"/>
  </si>
  <si>
    <t>⑪申告状況</t>
    <rPh sb="1" eb="3">
      <t>シンコク</t>
    </rPh>
    <rPh sb="3" eb="5">
      <t>ジョウキョウ</t>
    </rPh>
    <phoneticPr fontId="3"/>
  </si>
  <si>
    <t>⑫工事の種類</t>
    <rPh sb="1" eb="3">
      <t>コウジ</t>
    </rPh>
    <rPh sb="4" eb="6">
      <t>シュルイ</t>
    </rPh>
    <phoneticPr fontId="3"/>
  </si>
  <si>
    <t>⑬最終請負金額(税込)</t>
    <rPh sb="1" eb="3">
      <t>サイシュウ</t>
    </rPh>
    <rPh sb="3" eb="5">
      <t>ウケオイ</t>
    </rPh>
    <rPh sb="5" eb="7">
      <t>キンガク</t>
    </rPh>
    <rPh sb="8" eb="10">
      <t>ゼイコミ</t>
    </rPh>
    <phoneticPr fontId="3"/>
  </si>
  <si>
    <r>
      <rPr>
        <u/>
        <sz val="12"/>
        <rFont val="HGS創英角ｺﾞｼｯｸUB"/>
        <family val="3"/>
        <charset val="128"/>
      </rPr>
      <t xml:space="preserve">
基本データ、メリット料率入力</t>
    </r>
    <r>
      <rPr>
        <sz val="12"/>
        <rFont val="ＭＳ Ｐゴシック"/>
        <family val="3"/>
        <charset val="128"/>
      </rPr>
      <t>ページ
　</t>
    </r>
    <r>
      <rPr>
        <sz val="10"/>
        <rFont val="ＭＳ Ｐゴシック"/>
        <family val="3"/>
        <charset val="128"/>
      </rPr>
      <t>このページに基本データ等を入力します</t>
    </r>
    <rPh sb="1" eb="3">
      <t>キホン</t>
    </rPh>
    <rPh sb="11" eb="13">
      <t>リョウリツ</t>
    </rPh>
    <rPh sb="13" eb="15">
      <t>ニュウリョク</t>
    </rPh>
    <rPh sb="26" eb="28">
      <t>キホン</t>
    </rPh>
    <rPh sb="31" eb="32">
      <t>トウ</t>
    </rPh>
    <rPh sb="33" eb="35">
      <t>ニュウリョク</t>
    </rPh>
    <phoneticPr fontId="3"/>
  </si>
  <si>
    <t>【(入力)データ】ﾍﾟｰｼﾞに工事情報を</t>
    <rPh sb="2" eb="4">
      <t>ニュウリョク</t>
    </rPh>
    <rPh sb="15" eb="17">
      <t>コウジ</t>
    </rPh>
    <rPh sb="17" eb="19">
      <t>ジョウホウ</t>
    </rPh>
    <phoneticPr fontId="3"/>
  </si>
  <si>
    <t>提出年月日</t>
    <rPh sb="0" eb="2">
      <t>テイシュツ</t>
    </rPh>
    <rPh sb="2" eb="5">
      <t>ネンガッピ</t>
    </rPh>
    <phoneticPr fontId="3"/>
  </si>
  <si>
    <t>中新川郡舟橋村</t>
    <rPh sb="0" eb="4">
      <t>ナカニイカワグン</t>
    </rPh>
    <rPh sb="4" eb="7">
      <t>フナハシムラ</t>
    </rPh>
    <phoneticPr fontId="3"/>
  </si>
  <si>
    <t>事業の種類及び番号</t>
    <rPh sb="0" eb="2">
      <t>ジギョウ</t>
    </rPh>
    <rPh sb="3" eb="5">
      <t>シュルイ</t>
    </rPh>
    <rPh sb="5" eb="6">
      <t>オヨ</t>
    </rPh>
    <rPh sb="7" eb="9">
      <t>バンゴウ</t>
    </rPh>
    <phoneticPr fontId="3"/>
  </si>
  <si>
    <t>事業の種類の細目</t>
    <rPh sb="0" eb="2">
      <t>ジギョウ</t>
    </rPh>
    <rPh sb="3" eb="5">
      <t>シュルイ</t>
    </rPh>
    <rPh sb="6" eb="8">
      <t>サイモク</t>
    </rPh>
    <phoneticPr fontId="3"/>
  </si>
  <si>
    <t xml:space="preserve">
水力発電施設、
隧道等新設事業</t>
    <rPh sb="1" eb="3">
      <t>スイリョク</t>
    </rPh>
    <rPh sb="3" eb="5">
      <t>ハツデン</t>
    </rPh>
    <rPh sb="5" eb="7">
      <t>シセツ</t>
    </rPh>
    <rPh sb="9" eb="11">
      <t>ズイドウ</t>
    </rPh>
    <rPh sb="11" eb="12">
      <t>トウ</t>
    </rPh>
    <rPh sb="12" eb="14">
      <t>シンセツ</t>
    </rPh>
    <rPh sb="14" eb="16">
      <t>ジギョウ</t>
    </rPh>
    <phoneticPr fontId="3"/>
  </si>
  <si>
    <r>
      <rPr>
        <sz val="12"/>
        <rFont val="HGS創英角ｺﾞｼｯｸUB"/>
        <family val="3"/>
        <charset val="128"/>
      </rPr>
      <t>隧道新設事業</t>
    </r>
    <r>
      <rPr>
        <sz val="11"/>
        <rFont val="ＭＳ Ｐゴシック"/>
        <family val="3"/>
        <charset val="128"/>
      </rPr>
      <t xml:space="preserve">
  隧道の新設に関する建設事業
  隧道の内面巻替えの事業
  及びこれらに附帯して当該事業現場内において行われる事業</t>
    </r>
    <r>
      <rPr>
        <sz val="10"/>
        <rFont val="ＭＳ Ｐゴシック"/>
        <family val="3"/>
        <charset val="128"/>
      </rPr>
      <t xml:space="preserve">
　    なお、以下の事業を含む
     ・隧道新設工事の態様をもって行われる道路、鉄道、軌道、水路、煙道、建築物等の
     建設事業(推進工法による管の埋設の事業を除く)
     なお、以下の事業を除く
     ・内面巻立て後の隧道内において路面ほ装、砂利散布又は軌条敷設を行う事業
     ・内面巻立て後の隧道内における建築物の建設事業
</t>
    </r>
    <rPh sb="0" eb="2">
      <t>ズイドウ</t>
    </rPh>
    <rPh sb="2" eb="4">
      <t>シンセツ</t>
    </rPh>
    <rPh sb="4" eb="6">
      <t>ジギョウ</t>
    </rPh>
    <rPh sb="126" eb="127">
      <t>トウ</t>
    </rPh>
    <rPh sb="154" eb="155">
      <t>ノゾ</t>
    </rPh>
    <phoneticPr fontId="3"/>
  </si>
  <si>
    <t xml:space="preserve">
道路新設事業</t>
    <rPh sb="1" eb="3">
      <t>ドウロ</t>
    </rPh>
    <rPh sb="3" eb="5">
      <t>シンセツ</t>
    </rPh>
    <rPh sb="5" eb="7">
      <t>ジギョウ</t>
    </rPh>
    <phoneticPr fontId="3"/>
  </si>
  <si>
    <r>
      <rPr>
        <sz val="12"/>
        <rFont val="HGS創英角ｺﾞｼｯｸUB"/>
        <family val="3"/>
        <charset val="128"/>
      </rPr>
      <t>道路の新設に関する事業及びこれに附帯して行われる事業</t>
    </r>
    <r>
      <rPr>
        <sz val="10"/>
        <rFont val="HGS創英角ｺﾞｼｯｸUB"/>
        <family val="3"/>
        <charset val="128"/>
      </rPr>
      <t xml:space="preserve">
</t>
    </r>
    <r>
      <rPr>
        <sz val="10"/>
        <rFont val="ＭＳ Ｐゴシック"/>
        <family val="3"/>
        <charset val="128"/>
      </rPr>
      <t xml:space="preserve">    
    なお、以下の事業を除く
     ・(3103)隧道新設事業
     ・(35)建築事業</t>
    </r>
    <rPh sb="0" eb="2">
      <t>ドウロ</t>
    </rPh>
    <rPh sb="3" eb="5">
      <t>シンセツ</t>
    </rPh>
    <rPh sb="6" eb="7">
      <t>カン</t>
    </rPh>
    <rPh sb="9" eb="11">
      <t>ジギョウ</t>
    </rPh>
    <phoneticPr fontId="3"/>
  </si>
  <si>
    <t xml:space="preserve">
ほ装工事業</t>
    <rPh sb="2" eb="3">
      <t>ソウ</t>
    </rPh>
    <rPh sb="3" eb="5">
      <t>コウジ</t>
    </rPh>
    <rPh sb="5" eb="6">
      <t>ギョウ</t>
    </rPh>
    <phoneticPr fontId="3"/>
  </si>
  <si>
    <t>道路、広場、プラットホーム等のほ装事業</t>
    <rPh sb="0" eb="2">
      <t>ドウロ</t>
    </rPh>
    <rPh sb="3" eb="5">
      <t>ヒロバ</t>
    </rPh>
    <rPh sb="13" eb="14">
      <t>トウ</t>
    </rPh>
    <rPh sb="16" eb="17">
      <t>ソウ</t>
    </rPh>
    <rPh sb="17" eb="19">
      <t>ジギョウ</t>
    </rPh>
    <phoneticPr fontId="3"/>
  </si>
  <si>
    <t>砂利散布の事業</t>
    <rPh sb="0" eb="2">
      <t>ジャリ</t>
    </rPh>
    <rPh sb="2" eb="4">
      <t>サンプ</t>
    </rPh>
    <rPh sb="5" eb="7">
      <t>ジギョウ</t>
    </rPh>
    <phoneticPr fontId="3"/>
  </si>
  <si>
    <t>広場の展圧又は芝張りの事業</t>
    <rPh sb="0" eb="2">
      <t>ヒロバ</t>
    </rPh>
    <rPh sb="3" eb="4">
      <t>テン</t>
    </rPh>
    <rPh sb="4" eb="5">
      <t>アツ</t>
    </rPh>
    <rPh sb="5" eb="6">
      <t>マタ</t>
    </rPh>
    <rPh sb="7" eb="8">
      <t>シバ</t>
    </rPh>
    <rPh sb="8" eb="9">
      <t>ハ</t>
    </rPh>
    <rPh sb="11" eb="13">
      <t>ジギョウ</t>
    </rPh>
    <phoneticPr fontId="3"/>
  </si>
  <si>
    <r>
      <t xml:space="preserve">次に掲げる事業及びこれに附帯して行われる事業
</t>
    </r>
    <r>
      <rPr>
        <sz val="10"/>
        <rFont val="ＭＳ Ｐゴシック"/>
        <family val="3"/>
        <charset val="128"/>
      </rPr>
      <t xml:space="preserve">    なお、以下の事業を除く
     ・建設工事用機械以外の機械の組立て又はすえ付けの事業
     ・(3103)隧道新設事業
     ・(35)建築事業</t>
    </r>
    <rPh sb="0" eb="1">
      <t>ツギ</t>
    </rPh>
    <rPh sb="2" eb="3">
      <t>カカ</t>
    </rPh>
    <rPh sb="5" eb="7">
      <t>ジギョウ</t>
    </rPh>
    <rPh sb="7" eb="8">
      <t>オヨ</t>
    </rPh>
    <rPh sb="12" eb="14">
      <t>フタイ</t>
    </rPh>
    <rPh sb="16" eb="17">
      <t>オコナ</t>
    </rPh>
    <rPh sb="20" eb="22">
      <t>ジギョウ</t>
    </rPh>
    <phoneticPr fontId="3"/>
  </si>
  <si>
    <t>開さく式の地下鉄道の新設に関する建設事業</t>
    <rPh sb="0" eb="1">
      <t>カイ</t>
    </rPh>
    <rPh sb="3" eb="4">
      <t>シキ</t>
    </rPh>
    <rPh sb="5" eb="7">
      <t>チカ</t>
    </rPh>
    <rPh sb="7" eb="9">
      <t>テツドウ</t>
    </rPh>
    <rPh sb="10" eb="12">
      <t>シンセツ</t>
    </rPh>
    <rPh sb="13" eb="14">
      <t>カン</t>
    </rPh>
    <rPh sb="16" eb="18">
      <t>ケンセツ</t>
    </rPh>
    <rPh sb="18" eb="20">
      <t>ジギョウ</t>
    </rPh>
    <phoneticPr fontId="3"/>
  </si>
  <si>
    <t>3402</t>
  </si>
  <si>
    <r>
      <t xml:space="preserve">次に掲げる事業及びこれに附帯して行われる事業
    </t>
    </r>
    <r>
      <rPr>
        <sz val="10"/>
        <rFont val="ＭＳ Ｐゴシック"/>
        <family val="3"/>
        <charset val="128"/>
      </rPr>
      <t>なお、以下の事業を除く
     ・建設工事用機械以外の機械の組立て又はすえ付けの事業
     ・(38)既設建築物設備工事業を除く</t>
    </r>
    <rPh sb="0" eb="1">
      <t>ツギ</t>
    </rPh>
    <rPh sb="2" eb="3">
      <t>カカ</t>
    </rPh>
    <rPh sb="5" eb="7">
      <t>ジギョウ</t>
    </rPh>
    <rPh sb="7" eb="8">
      <t>オヨ</t>
    </rPh>
    <rPh sb="12" eb="14">
      <t>フタイ</t>
    </rPh>
    <rPh sb="16" eb="17">
      <t>オコナ</t>
    </rPh>
    <rPh sb="20" eb="22">
      <t>ジギョウ</t>
    </rPh>
    <rPh sb="81" eb="83">
      <t>キセツ</t>
    </rPh>
    <rPh sb="83" eb="86">
      <t>ケンチクブツ</t>
    </rPh>
    <rPh sb="86" eb="88">
      <t>セツビ</t>
    </rPh>
    <rPh sb="88" eb="91">
      <t>コウジギョウ</t>
    </rPh>
    <rPh sb="92" eb="93">
      <t>ノゾ</t>
    </rPh>
    <phoneticPr fontId="3"/>
  </si>
  <si>
    <r>
      <rPr>
        <sz val="12"/>
        <rFont val="HGS創英角ｺﾞｼｯｸUB"/>
        <family val="3"/>
        <charset val="128"/>
      </rPr>
      <t>鉄骨造り又は鉄骨鉄筋若しくは鉄筋コンクリート造りの家屋の建設事業</t>
    </r>
    <r>
      <rPr>
        <sz val="14"/>
        <rFont val="ＭＳ Ｐゴシック"/>
        <family val="3"/>
        <charset val="128"/>
      </rPr>
      <t xml:space="preserve">
   </t>
    </r>
    <r>
      <rPr>
        <sz val="10"/>
        <rFont val="ＭＳ Ｐゴシック"/>
        <family val="3"/>
        <charset val="128"/>
      </rPr>
      <t>なお、以下の事業の態様をもって行われるものを除く
     ・(3103)隧道新設事業</t>
    </r>
    <rPh sb="0" eb="2">
      <t>テッコツ</t>
    </rPh>
    <rPh sb="2" eb="3">
      <t>ヅク</t>
    </rPh>
    <rPh sb="4" eb="5">
      <t>マタ</t>
    </rPh>
    <rPh sb="6" eb="8">
      <t>テッコツ</t>
    </rPh>
    <rPh sb="8" eb="10">
      <t>テッキン</t>
    </rPh>
    <rPh sb="10" eb="11">
      <t>モ</t>
    </rPh>
    <rPh sb="14" eb="16">
      <t>テッキン</t>
    </rPh>
    <rPh sb="22" eb="23">
      <t>ヅク</t>
    </rPh>
    <rPh sb="25" eb="27">
      <t>カオク</t>
    </rPh>
    <rPh sb="28" eb="30">
      <t>ケンセツ</t>
    </rPh>
    <rPh sb="30" eb="32">
      <t>ジギョウ</t>
    </rPh>
    <phoneticPr fontId="3"/>
  </si>
  <si>
    <t>木造、れんが造り、石造り、ブロック造り等の家屋の建設事業</t>
    <rPh sb="0" eb="2">
      <t>モクゾウ</t>
    </rPh>
    <rPh sb="6" eb="7">
      <t>ヅク</t>
    </rPh>
    <rPh sb="9" eb="11">
      <t>イシヅク</t>
    </rPh>
    <rPh sb="17" eb="18">
      <t>ヅク</t>
    </rPh>
    <rPh sb="19" eb="20">
      <t>トウ</t>
    </rPh>
    <rPh sb="21" eb="23">
      <t>カオク</t>
    </rPh>
    <rPh sb="24" eb="26">
      <t>ケンセツ</t>
    </rPh>
    <rPh sb="26" eb="28">
      <t>ジギョウ</t>
    </rPh>
    <phoneticPr fontId="3"/>
  </si>
  <si>
    <r>
      <rPr>
        <sz val="12"/>
        <rFont val="HGS創英角ｺﾞｼｯｸUB"/>
        <family val="3"/>
        <charset val="128"/>
      </rPr>
      <t xml:space="preserve">橋りょう建設事業
</t>
    </r>
    <r>
      <rPr>
        <sz val="11"/>
        <rFont val="ＭＳ Ｐゴシック"/>
        <family val="3"/>
        <charset val="128"/>
      </rPr>
      <t xml:space="preserve">
イ　一般橋りょうの建設事業
ロ　道路又は鉄道の鉄骨鉄筋若しくは鉄筋コンクリート造りの高架橋の建設事業
ハ　跨線道路橋の建設事業
ニ　さん橋の建設事業</t>
    </r>
    <rPh sb="0" eb="1">
      <t>キョウ</t>
    </rPh>
    <rPh sb="4" eb="6">
      <t>ケンセツ</t>
    </rPh>
    <rPh sb="6" eb="8">
      <t>ジギョウ</t>
    </rPh>
    <phoneticPr fontId="3"/>
  </si>
  <si>
    <r>
      <rPr>
        <sz val="12"/>
        <rFont val="HGS創英角ｺﾞｼｯｸUB"/>
        <family val="3"/>
        <charset val="128"/>
      </rPr>
      <t>建築物の新設に伴う設備工事業</t>
    </r>
    <r>
      <rPr>
        <sz val="11"/>
        <rFont val="ＭＳ Ｐゴシック"/>
        <family val="3"/>
        <charset val="128"/>
      </rPr>
      <t xml:space="preserve">
</t>
    </r>
    <r>
      <rPr>
        <sz val="10"/>
        <rFont val="ＭＳ Ｐゴシック"/>
        <family val="3"/>
        <charset val="128"/>
      </rPr>
      <t xml:space="preserve">    なお、以下の事業を除く
     ・(3507)建築物の新設に伴う電気の設備工事業
     ・(3715)さく井事業</t>
    </r>
    <r>
      <rPr>
        <sz val="11"/>
        <rFont val="ＭＳ Ｐゴシック"/>
        <family val="3"/>
        <charset val="128"/>
      </rPr>
      <t xml:space="preserve">
イ　電話の設備工事業
ロ　給水、給湯等の設備工事業
ハ　衛生、消火等の設備工事業
ニ　暖房、冷房、換気、乾燥、温湿度調整等の設備工事業
ホ　工作物の塗装工事業
ヘ　その他の設備工事業
</t>
    </r>
    <rPh sb="0" eb="3">
      <t>ケンチクブツ</t>
    </rPh>
    <rPh sb="4" eb="6">
      <t>シンセツ</t>
    </rPh>
    <rPh sb="7" eb="8">
      <t>トモナ</t>
    </rPh>
    <rPh sb="9" eb="11">
      <t>セツビ</t>
    </rPh>
    <rPh sb="11" eb="14">
      <t>コウジギョウ</t>
    </rPh>
    <phoneticPr fontId="3"/>
  </si>
  <si>
    <t>建築物の新設に伴う電気の設備工事業</t>
    <rPh sb="0" eb="3">
      <t>ケンチクブツ</t>
    </rPh>
    <rPh sb="4" eb="6">
      <t>シンセツ</t>
    </rPh>
    <rPh sb="7" eb="8">
      <t>トモナ</t>
    </rPh>
    <rPh sb="9" eb="11">
      <t>デンキ</t>
    </rPh>
    <rPh sb="12" eb="14">
      <t>セツビ</t>
    </rPh>
    <rPh sb="14" eb="17">
      <t>コウジギョウ</t>
    </rPh>
    <phoneticPr fontId="3"/>
  </si>
  <si>
    <t>送電線路又は配電線路の建設(埋設を除く)の事業</t>
    <rPh sb="0" eb="3">
      <t>ソウデンセン</t>
    </rPh>
    <rPh sb="3" eb="4">
      <t>ロ</t>
    </rPh>
    <rPh sb="4" eb="5">
      <t>マタ</t>
    </rPh>
    <rPh sb="6" eb="8">
      <t>ハイデン</t>
    </rPh>
    <rPh sb="8" eb="10">
      <t>センロ</t>
    </rPh>
    <rPh sb="11" eb="13">
      <t>ケンセツ</t>
    </rPh>
    <rPh sb="14" eb="16">
      <t>マイセツ</t>
    </rPh>
    <rPh sb="17" eb="18">
      <t>ノゾ</t>
    </rPh>
    <rPh sb="21" eb="23">
      <t>ジギョウ</t>
    </rPh>
    <phoneticPr fontId="3"/>
  </si>
  <si>
    <t>工作物の解体、移動、取りはずし又は撤去の事業</t>
    <rPh sb="0" eb="3">
      <t>コウサクブツ</t>
    </rPh>
    <rPh sb="4" eb="6">
      <t>カイタイ</t>
    </rPh>
    <rPh sb="7" eb="9">
      <t>イドウ</t>
    </rPh>
    <rPh sb="10" eb="11">
      <t>ト</t>
    </rPh>
    <rPh sb="15" eb="16">
      <t>マタ</t>
    </rPh>
    <rPh sb="17" eb="19">
      <t>テッキョ</t>
    </rPh>
    <rPh sb="20" eb="22">
      <t>ジギョウ</t>
    </rPh>
    <phoneticPr fontId="3"/>
  </si>
  <si>
    <r>
      <rPr>
        <sz val="12"/>
        <rFont val="HGS創英角ｺﾞｼｯｸUB"/>
        <family val="3"/>
        <charset val="128"/>
      </rPr>
      <t>その他の建築事業</t>
    </r>
    <r>
      <rPr>
        <sz val="11"/>
        <rFont val="ＭＳ Ｐゴシック"/>
        <family val="3"/>
        <charset val="128"/>
      </rPr>
      <t xml:space="preserve">
イ　野球場、競技場等の鉄骨造り又は鉄骨鉄筋若しくは鉄筋コンクリート
    造りのスタンドの建設事業
ロ　たい雪覆い、雪止め柵、落石覆い、落石防止柵等の建設事業
ハ　鉄塔又は跨線橋(跨線道路橋を除く)の建設事業
二　煙突、煙道、風洞等の建設事業
     </t>
    </r>
    <r>
      <rPr>
        <sz val="10"/>
        <rFont val="ＭＳ Ｐゴシック"/>
        <family val="3"/>
        <charset val="128"/>
      </rPr>
      <t xml:space="preserve">なお、以下の事業の態様をもって行われるものを除く
      ・(3103)隧道新設事業
</t>
    </r>
    <r>
      <rPr>
        <sz val="11"/>
        <rFont val="ＭＳ Ｐゴシック"/>
        <family val="3"/>
        <charset val="128"/>
      </rPr>
      <t>ホ　やぐら、鳥居、広告塔、タンク等の建設事業
ヘ　門、塀、柵、庭園等の建設事業
ト　炉の建設事業
チ　通信線路又は鉄管の建設(埋設を除く)の事業
リ　信号機の建設事業
ヌ　その他の各種建築事業</t>
    </r>
    <rPh sb="2" eb="3">
      <t>タ</t>
    </rPh>
    <rPh sb="4" eb="6">
      <t>ケンチク</t>
    </rPh>
    <rPh sb="6" eb="8">
      <t>ジギョウ</t>
    </rPh>
    <rPh sb="236" eb="238">
      <t>センロ</t>
    </rPh>
    <phoneticPr fontId="3"/>
  </si>
  <si>
    <t xml:space="preserve">
既設建築物
設備工事業</t>
    <rPh sb="1" eb="3">
      <t>キセツ</t>
    </rPh>
    <rPh sb="3" eb="6">
      <t>ケンチクブツ</t>
    </rPh>
    <rPh sb="7" eb="9">
      <t>セツビ</t>
    </rPh>
    <rPh sb="9" eb="12">
      <t>コウジギョウ</t>
    </rPh>
    <phoneticPr fontId="3"/>
  </si>
  <si>
    <r>
      <t xml:space="preserve">既設建築物の内部において主として行われる次に掲げる事業
及びこれに附帯して行われる事業
</t>
    </r>
    <r>
      <rPr>
        <sz val="12"/>
        <rFont val="ＭＳ Ｐゴシック"/>
        <family val="3"/>
        <charset val="128"/>
      </rPr>
      <t xml:space="preserve">    </t>
    </r>
    <r>
      <rPr>
        <sz val="10"/>
        <rFont val="ＭＳ Ｐゴシック"/>
        <family val="3"/>
        <charset val="128"/>
      </rPr>
      <t>なお、以下の事業を除く
     ・建設工事用機械以外の機械の組立て又はすえ付けの事業
     ・(3802)既設建築物の内部において主として行われる電気の設備工事業
   　・(3715)さく井事業</t>
    </r>
    <r>
      <rPr>
        <sz val="11"/>
        <rFont val="ＭＳ Ｐゴシック"/>
        <family val="3"/>
        <charset val="128"/>
      </rPr>
      <t xml:space="preserve">
</t>
    </r>
    <rPh sb="0" eb="2">
      <t>キセツ</t>
    </rPh>
    <rPh sb="2" eb="5">
      <t>ケンチクブツ</t>
    </rPh>
    <rPh sb="6" eb="8">
      <t>ナイブ</t>
    </rPh>
    <rPh sb="12" eb="13">
      <t>シュ</t>
    </rPh>
    <rPh sb="16" eb="17">
      <t>オコナ</t>
    </rPh>
    <rPh sb="20" eb="21">
      <t>ツギ</t>
    </rPh>
    <rPh sb="22" eb="23">
      <t>カカ</t>
    </rPh>
    <rPh sb="25" eb="27">
      <t>ジギョウ</t>
    </rPh>
    <rPh sb="28" eb="29">
      <t>オヨ</t>
    </rPh>
    <rPh sb="33" eb="35">
      <t>フタイ</t>
    </rPh>
    <phoneticPr fontId="3"/>
  </si>
  <si>
    <t>イ　電話の設備工事業
ロ　給水、給湯等の設備工事業
ハ　衛生、消火等の設備工事業
ニ　暖房、冷房、換気、乾燥、温湿度調整等の設備工事業
ホ　工作物の塗装工事業
ヘ　その他の設備工事業</t>
    <rPh sb="2" eb="4">
      <t>デンワ</t>
    </rPh>
    <rPh sb="5" eb="7">
      <t>セツビ</t>
    </rPh>
    <rPh sb="7" eb="10">
      <t>コウジギョウ</t>
    </rPh>
    <phoneticPr fontId="3"/>
  </si>
  <si>
    <t>既設建築物の内部において主として行われる電気の設備工事業</t>
    <rPh sb="0" eb="2">
      <t>キセツ</t>
    </rPh>
    <rPh sb="2" eb="5">
      <t>ケンチクブツ</t>
    </rPh>
    <rPh sb="6" eb="8">
      <t>ナイブ</t>
    </rPh>
    <rPh sb="12" eb="13">
      <t>シュ</t>
    </rPh>
    <rPh sb="16" eb="17">
      <t>オコナ</t>
    </rPh>
    <rPh sb="20" eb="22">
      <t>デンキ</t>
    </rPh>
    <rPh sb="23" eb="25">
      <t>セツビ</t>
    </rPh>
    <rPh sb="25" eb="28">
      <t>コウジギョウ</t>
    </rPh>
    <phoneticPr fontId="3"/>
  </si>
  <si>
    <t>既設建築物における建具の取り付け、床張りその他の内装工事業</t>
    <rPh sb="0" eb="2">
      <t>キセツ</t>
    </rPh>
    <rPh sb="2" eb="5">
      <t>ケンチクブツ</t>
    </rPh>
    <rPh sb="9" eb="11">
      <t>タテグ</t>
    </rPh>
    <rPh sb="12" eb="13">
      <t>ト</t>
    </rPh>
    <rPh sb="14" eb="15">
      <t>ツ</t>
    </rPh>
    <rPh sb="17" eb="18">
      <t>ユカ</t>
    </rPh>
    <rPh sb="18" eb="19">
      <t>ハ</t>
    </rPh>
    <rPh sb="22" eb="23">
      <t>タ</t>
    </rPh>
    <rPh sb="24" eb="26">
      <t>ナイソウ</t>
    </rPh>
    <rPh sb="26" eb="29">
      <t>コウジギョウ</t>
    </rPh>
    <phoneticPr fontId="3"/>
  </si>
  <si>
    <t>機械装置の
組み立て
又は
すえ付けの事業</t>
    <rPh sb="0" eb="2">
      <t>キカイ</t>
    </rPh>
    <rPh sb="2" eb="4">
      <t>ソウチ</t>
    </rPh>
    <rPh sb="6" eb="7">
      <t>ク</t>
    </rPh>
    <rPh sb="8" eb="9">
      <t>タ</t>
    </rPh>
    <rPh sb="11" eb="12">
      <t>マタ</t>
    </rPh>
    <rPh sb="16" eb="17">
      <t>ツ</t>
    </rPh>
    <rPh sb="19" eb="21">
      <t>ジギョウ</t>
    </rPh>
    <phoneticPr fontId="3"/>
  </si>
  <si>
    <r>
      <t>次に掲げる事業</t>
    </r>
    <r>
      <rPr>
        <sz val="11"/>
        <rFont val="ＭＳ Ｐゴシック"/>
        <family val="3"/>
        <charset val="128"/>
      </rPr>
      <t>及びこれに附帯して行われる事業</t>
    </r>
    <rPh sb="0" eb="1">
      <t>ツギ</t>
    </rPh>
    <rPh sb="2" eb="3">
      <t>カカ</t>
    </rPh>
    <rPh sb="5" eb="7">
      <t>ジギョウ</t>
    </rPh>
    <rPh sb="7" eb="8">
      <t>オヨ</t>
    </rPh>
    <rPh sb="12" eb="14">
      <t>フタイ</t>
    </rPh>
    <rPh sb="16" eb="17">
      <t>オコナ</t>
    </rPh>
    <rPh sb="20" eb="22">
      <t>ジギョウ</t>
    </rPh>
    <phoneticPr fontId="3"/>
  </si>
  <si>
    <t>各種機械装置の組立て又はすえ付けの事業</t>
    <rPh sb="0" eb="2">
      <t>カクシュ</t>
    </rPh>
    <rPh sb="2" eb="4">
      <t>キカイ</t>
    </rPh>
    <rPh sb="4" eb="6">
      <t>ソウチ</t>
    </rPh>
    <rPh sb="7" eb="9">
      <t>クミタ</t>
    </rPh>
    <rPh sb="10" eb="11">
      <t>マタ</t>
    </rPh>
    <rPh sb="14" eb="15">
      <t>ツ</t>
    </rPh>
    <rPh sb="17" eb="19">
      <t>ジギョウ</t>
    </rPh>
    <phoneticPr fontId="3"/>
  </si>
  <si>
    <t>索道建設事業</t>
    <rPh sb="0" eb="2">
      <t>サクドウ</t>
    </rPh>
    <rPh sb="2" eb="4">
      <t>ケンセツ</t>
    </rPh>
    <rPh sb="4" eb="6">
      <t>ジギョウ</t>
    </rPh>
    <phoneticPr fontId="3"/>
  </si>
  <si>
    <r>
      <t xml:space="preserve">次に掲げる事業及びこれに附帯して行われる事業
    </t>
    </r>
    <r>
      <rPr>
        <sz val="10"/>
        <rFont val="ＭＳ Ｐゴシック"/>
        <family val="3"/>
        <charset val="128"/>
      </rPr>
      <t>なお、以下の事業を除く
     ・(33)ほ装の事業
     ・(3505)工作物の解体、移動、取りはずし又は撤去の事業</t>
    </r>
    <rPh sb="0" eb="1">
      <t>ツギ</t>
    </rPh>
    <rPh sb="2" eb="3">
      <t>カカ</t>
    </rPh>
    <rPh sb="5" eb="7">
      <t>ジギョウ</t>
    </rPh>
    <rPh sb="7" eb="8">
      <t>オヨ</t>
    </rPh>
    <rPh sb="12" eb="14">
      <t>フタイ</t>
    </rPh>
    <rPh sb="16" eb="17">
      <t>オコナ</t>
    </rPh>
    <rPh sb="20" eb="22">
      <t>ジギョウ</t>
    </rPh>
    <phoneticPr fontId="3"/>
  </si>
  <si>
    <r>
      <rPr>
        <sz val="12"/>
        <rFont val="HGS創英角ｺﾞｼｯｸUB"/>
        <family val="3"/>
        <charset val="128"/>
      </rPr>
      <t>えん堤の建設事業</t>
    </r>
    <r>
      <rPr>
        <sz val="11"/>
        <rFont val="ＭＳ Ｐゴシック"/>
        <family val="3"/>
        <charset val="128"/>
      </rPr>
      <t xml:space="preserve">
    </t>
    </r>
    <r>
      <rPr>
        <sz val="10"/>
        <rFont val="ＭＳ Ｐゴシック"/>
        <family val="3"/>
        <charset val="128"/>
      </rPr>
      <t>なお、以下の事業を除く
     ・(3102)高えん堤新設事業</t>
    </r>
    <r>
      <rPr>
        <sz val="11"/>
        <rFont val="ＭＳ Ｐゴシック"/>
        <family val="3"/>
        <charset val="128"/>
      </rPr>
      <t xml:space="preserve">
</t>
    </r>
    <rPh sb="2" eb="3">
      <t>テイ</t>
    </rPh>
    <rPh sb="4" eb="6">
      <t>ケンセツ</t>
    </rPh>
    <rPh sb="6" eb="8">
      <t>ジギョウ</t>
    </rPh>
    <phoneticPr fontId="3"/>
  </si>
  <si>
    <r>
      <rPr>
        <sz val="12"/>
        <rFont val="HGS創英角ｺﾞｼｯｸUB"/>
        <family val="3"/>
        <charset val="128"/>
      </rPr>
      <t>隧道の改修、復旧若しくは維持の事業
又は推進工法による管の埋設の事業</t>
    </r>
    <r>
      <rPr>
        <sz val="11"/>
        <rFont val="ＭＳ Ｐゴシック"/>
        <family val="3"/>
        <charset val="128"/>
      </rPr>
      <t xml:space="preserve">
</t>
    </r>
    <r>
      <rPr>
        <sz val="10"/>
        <rFont val="ＭＳ Ｐゴシック"/>
        <family val="3"/>
        <charset val="128"/>
      </rPr>
      <t xml:space="preserve">    なお、以下の事業を除く
     ・(3103)内面巻替えの事業</t>
    </r>
    <rPh sb="0" eb="2">
      <t>ズイドウ</t>
    </rPh>
    <rPh sb="3" eb="5">
      <t>カイシュウ</t>
    </rPh>
    <rPh sb="6" eb="8">
      <t>フッキュウ</t>
    </rPh>
    <rPh sb="8" eb="9">
      <t>モ</t>
    </rPh>
    <rPh sb="12" eb="14">
      <t>イジ</t>
    </rPh>
    <rPh sb="15" eb="17">
      <t>ジギョウ</t>
    </rPh>
    <rPh sb="18" eb="19">
      <t>マタ</t>
    </rPh>
    <rPh sb="20" eb="22">
      <t>スイシン</t>
    </rPh>
    <rPh sb="22" eb="24">
      <t>コウホウ</t>
    </rPh>
    <rPh sb="27" eb="28">
      <t>カン</t>
    </rPh>
    <rPh sb="29" eb="31">
      <t>マイセツ</t>
    </rPh>
    <rPh sb="32" eb="34">
      <t>ジギョウ</t>
    </rPh>
    <phoneticPr fontId="3"/>
  </si>
  <si>
    <t>道路の改修、復旧又は維持の事業</t>
    <rPh sb="0" eb="2">
      <t>ドウロ</t>
    </rPh>
    <rPh sb="3" eb="5">
      <t>カイシュウ</t>
    </rPh>
    <rPh sb="6" eb="8">
      <t>フッキュウ</t>
    </rPh>
    <rPh sb="8" eb="9">
      <t>マタ</t>
    </rPh>
    <rPh sb="10" eb="12">
      <t>イジ</t>
    </rPh>
    <rPh sb="13" eb="15">
      <t>ジギョウ</t>
    </rPh>
    <phoneticPr fontId="3"/>
  </si>
  <si>
    <t>鉄道又は軌道の改修、復旧又は維持の事業</t>
    <rPh sb="0" eb="2">
      <t>テツドウ</t>
    </rPh>
    <rPh sb="2" eb="3">
      <t>マタ</t>
    </rPh>
    <rPh sb="4" eb="6">
      <t>キドウ</t>
    </rPh>
    <rPh sb="7" eb="9">
      <t>カイシュウ</t>
    </rPh>
    <rPh sb="10" eb="12">
      <t>フッキュウ</t>
    </rPh>
    <rPh sb="12" eb="13">
      <t>マタ</t>
    </rPh>
    <rPh sb="14" eb="16">
      <t>イジ</t>
    </rPh>
    <rPh sb="17" eb="19">
      <t>ジギョウ</t>
    </rPh>
    <phoneticPr fontId="3"/>
  </si>
  <si>
    <t>河川又はその附属物の改修、復旧又は維持の事業</t>
    <rPh sb="0" eb="2">
      <t>カセン</t>
    </rPh>
    <rPh sb="2" eb="3">
      <t>マタ</t>
    </rPh>
    <rPh sb="6" eb="8">
      <t>フゾク</t>
    </rPh>
    <rPh sb="8" eb="9">
      <t>ブツ</t>
    </rPh>
    <rPh sb="10" eb="12">
      <t>カイシュウ</t>
    </rPh>
    <rPh sb="13" eb="15">
      <t>フッキュウ</t>
    </rPh>
    <rPh sb="15" eb="16">
      <t>マタ</t>
    </rPh>
    <rPh sb="17" eb="19">
      <t>イジ</t>
    </rPh>
    <rPh sb="20" eb="22">
      <t>ジギョウ</t>
    </rPh>
    <phoneticPr fontId="3"/>
  </si>
  <si>
    <t>運河若しくは水路又はこれらの附属物の建設事業</t>
    <rPh sb="0" eb="2">
      <t>ウンガ</t>
    </rPh>
    <rPh sb="2" eb="3">
      <t>モ</t>
    </rPh>
    <rPh sb="6" eb="8">
      <t>スイロ</t>
    </rPh>
    <rPh sb="8" eb="9">
      <t>マタ</t>
    </rPh>
    <rPh sb="14" eb="16">
      <t>フゾク</t>
    </rPh>
    <rPh sb="16" eb="17">
      <t>ブツ</t>
    </rPh>
    <rPh sb="18" eb="20">
      <t>ケンセツ</t>
    </rPh>
    <rPh sb="20" eb="22">
      <t>ジギョウ</t>
    </rPh>
    <phoneticPr fontId="3"/>
  </si>
  <si>
    <t>貯水池、鉱毒沈殿池、プール等の建設事業</t>
    <rPh sb="0" eb="3">
      <t>チョスイチ</t>
    </rPh>
    <rPh sb="4" eb="6">
      <t>コウドク</t>
    </rPh>
    <rPh sb="6" eb="8">
      <t>チンデン</t>
    </rPh>
    <rPh sb="8" eb="9">
      <t>イケ</t>
    </rPh>
    <rPh sb="13" eb="14">
      <t>トウ</t>
    </rPh>
    <rPh sb="15" eb="17">
      <t>ケンセツ</t>
    </rPh>
    <rPh sb="17" eb="19">
      <t>ジギョウ</t>
    </rPh>
    <phoneticPr fontId="3"/>
  </si>
  <si>
    <t>水門、樋門等の建設事業</t>
    <rPh sb="0" eb="2">
      <t>スイモン</t>
    </rPh>
    <rPh sb="3" eb="5">
      <t>ヒモン</t>
    </rPh>
    <rPh sb="5" eb="6">
      <t>トウ</t>
    </rPh>
    <rPh sb="7" eb="9">
      <t>ケンセツ</t>
    </rPh>
    <rPh sb="9" eb="11">
      <t>ジギョウ</t>
    </rPh>
    <phoneticPr fontId="3"/>
  </si>
  <si>
    <t>砂防設備(植林のみによるものを除く)の建設事業</t>
    <rPh sb="0" eb="2">
      <t>サボウ</t>
    </rPh>
    <rPh sb="2" eb="4">
      <t>セツビ</t>
    </rPh>
    <rPh sb="5" eb="7">
      <t>ショクリン</t>
    </rPh>
    <rPh sb="15" eb="16">
      <t>ノゾ</t>
    </rPh>
    <rPh sb="19" eb="21">
      <t>ケンセツ</t>
    </rPh>
    <rPh sb="21" eb="23">
      <t>ジギョウ</t>
    </rPh>
    <phoneticPr fontId="3"/>
  </si>
  <si>
    <t>海岸又は港湾における防波堤、岸壁、船だまり場等の建設事業</t>
    <rPh sb="0" eb="2">
      <t>カイガン</t>
    </rPh>
    <rPh sb="2" eb="3">
      <t>マタ</t>
    </rPh>
    <rPh sb="4" eb="6">
      <t>コウワン</t>
    </rPh>
    <rPh sb="10" eb="13">
      <t>ボウハテイ</t>
    </rPh>
    <rPh sb="14" eb="16">
      <t>ガンペキ</t>
    </rPh>
    <rPh sb="17" eb="18">
      <t>フナ</t>
    </rPh>
    <rPh sb="21" eb="22">
      <t>ジョウ</t>
    </rPh>
    <rPh sb="22" eb="23">
      <t>トウ</t>
    </rPh>
    <rPh sb="24" eb="26">
      <t>ケンセツ</t>
    </rPh>
    <rPh sb="26" eb="28">
      <t>ジギョウ</t>
    </rPh>
    <phoneticPr fontId="3"/>
  </si>
  <si>
    <t>湖沼、河川又は海面の浚渫(しゅんせつ)、干拓又は埋立ての事業</t>
    <rPh sb="0" eb="1">
      <t>ミズウミ</t>
    </rPh>
    <rPh sb="1" eb="2">
      <t>ヌマ</t>
    </rPh>
    <rPh sb="3" eb="5">
      <t>カセン</t>
    </rPh>
    <rPh sb="5" eb="6">
      <t>マタ</t>
    </rPh>
    <rPh sb="7" eb="9">
      <t>カイメン</t>
    </rPh>
    <rPh sb="10" eb="12">
      <t>シュンセツ</t>
    </rPh>
    <rPh sb="20" eb="22">
      <t>カンタク</t>
    </rPh>
    <rPh sb="22" eb="23">
      <t>マタ</t>
    </rPh>
    <rPh sb="24" eb="26">
      <t>ウメタ</t>
    </rPh>
    <rPh sb="28" eb="30">
      <t>ジギョウ</t>
    </rPh>
    <phoneticPr fontId="3"/>
  </si>
  <si>
    <r>
      <rPr>
        <sz val="12"/>
        <rFont val="HGS創英角ｺﾞｼｯｸUB"/>
        <family val="3"/>
        <charset val="128"/>
      </rPr>
      <t>開墾、耕作整理又は敷地若しくは広場の造成の事業</t>
    </r>
    <r>
      <rPr>
        <sz val="11"/>
        <rFont val="ＭＳ Ｐゴシック"/>
        <family val="3"/>
        <charset val="128"/>
      </rPr>
      <t xml:space="preserve">
     </t>
    </r>
    <r>
      <rPr>
        <sz val="10"/>
        <rFont val="ＭＳ Ｐゴシック"/>
        <family val="3"/>
        <charset val="128"/>
      </rPr>
      <t>なお、一貫して行う(3719)造園の事業を含む</t>
    </r>
    <rPh sb="0" eb="2">
      <t>カイコン</t>
    </rPh>
    <rPh sb="3" eb="5">
      <t>コウサク</t>
    </rPh>
    <rPh sb="5" eb="7">
      <t>セイリ</t>
    </rPh>
    <rPh sb="7" eb="8">
      <t>マタ</t>
    </rPh>
    <rPh sb="9" eb="11">
      <t>シキチ</t>
    </rPh>
    <rPh sb="11" eb="12">
      <t>モ</t>
    </rPh>
    <rPh sb="15" eb="17">
      <t>ヒロバ</t>
    </rPh>
    <rPh sb="18" eb="20">
      <t>ゾウセイ</t>
    </rPh>
    <rPh sb="21" eb="23">
      <t>ジギョウ</t>
    </rPh>
    <phoneticPr fontId="3"/>
  </si>
  <si>
    <t>造園の事業</t>
    <rPh sb="0" eb="2">
      <t>ゾウエン</t>
    </rPh>
    <rPh sb="3" eb="5">
      <t>ジギョウ</t>
    </rPh>
    <phoneticPr fontId="3"/>
  </si>
  <si>
    <t>地下に構築する各種タンクの建設事業</t>
    <rPh sb="0" eb="2">
      <t>チカ</t>
    </rPh>
    <rPh sb="3" eb="5">
      <t>コウチク</t>
    </rPh>
    <rPh sb="7" eb="9">
      <t>カクシュ</t>
    </rPh>
    <rPh sb="13" eb="15">
      <t>ケンセツ</t>
    </rPh>
    <rPh sb="15" eb="17">
      <t>ジギョウ</t>
    </rPh>
    <phoneticPr fontId="3"/>
  </si>
  <si>
    <t>鉄管、コンクリート管、ケーブル、鋼材等の埋設の事業</t>
    <rPh sb="0" eb="2">
      <t>テッカン</t>
    </rPh>
    <rPh sb="9" eb="10">
      <t>カン</t>
    </rPh>
    <rPh sb="16" eb="19">
      <t>コウザイトウ</t>
    </rPh>
    <rPh sb="20" eb="22">
      <t>マイセツ</t>
    </rPh>
    <rPh sb="23" eb="25">
      <t>ジギョウ</t>
    </rPh>
    <phoneticPr fontId="3"/>
  </si>
  <si>
    <t>さく井事業</t>
    <rPh sb="2" eb="3">
      <t>イ</t>
    </rPh>
    <rPh sb="3" eb="5">
      <t>ジギョウ</t>
    </rPh>
    <phoneticPr fontId="3"/>
  </si>
  <si>
    <t>工作物の破壊事業</t>
    <rPh sb="0" eb="3">
      <t>コウサクブツ</t>
    </rPh>
    <rPh sb="4" eb="6">
      <t>ハカイ</t>
    </rPh>
    <rPh sb="6" eb="8">
      <t>ジギョウ</t>
    </rPh>
    <phoneticPr fontId="3"/>
  </si>
  <si>
    <t>沈没物の引揚げ事業</t>
    <rPh sb="0" eb="2">
      <t>チンボツ</t>
    </rPh>
    <rPh sb="2" eb="3">
      <t>ブツ</t>
    </rPh>
    <rPh sb="4" eb="6">
      <t>ヒキア</t>
    </rPh>
    <rPh sb="7" eb="9">
      <t>ジギョウ</t>
    </rPh>
    <phoneticPr fontId="3"/>
  </si>
  <si>
    <t>その他の各種建設事業</t>
    <rPh sb="2" eb="3">
      <t>タ</t>
    </rPh>
    <rPh sb="4" eb="6">
      <t>カクシュ</t>
    </rPh>
    <rPh sb="6" eb="8">
      <t>ケンセツ</t>
    </rPh>
    <rPh sb="8" eb="10">
      <t>ジギョウ</t>
    </rPh>
    <phoneticPr fontId="3"/>
  </si>
  <si>
    <t xml:space="preserve">
31</t>
    <phoneticPr fontId="3"/>
  </si>
  <si>
    <t>3101</t>
    <phoneticPr fontId="3"/>
  </si>
  <si>
    <t>3102</t>
    <phoneticPr fontId="3"/>
  </si>
  <si>
    <t>3103</t>
    <phoneticPr fontId="3"/>
  </si>
  <si>
    <t xml:space="preserve">
32</t>
    <phoneticPr fontId="3"/>
  </si>
  <si>
    <t>3201</t>
    <phoneticPr fontId="3"/>
  </si>
  <si>
    <t xml:space="preserve">
33</t>
    <phoneticPr fontId="3"/>
  </si>
  <si>
    <t>3301</t>
    <phoneticPr fontId="3"/>
  </si>
  <si>
    <t>3302</t>
    <phoneticPr fontId="3"/>
  </si>
  <si>
    <t>3303</t>
    <phoneticPr fontId="3"/>
  </si>
  <si>
    <t xml:space="preserve">
34</t>
    <phoneticPr fontId="3"/>
  </si>
  <si>
    <t>3401</t>
    <phoneticPr fontId="3"/>
  </si>
  <si>
    <t xml:space="preserve">
35</t>
    <phoneticPr fontId="3"/>
  </si>
  <si>
    <t>3501</t>
    <phoneticPr fontId="3"/>
  </si>
  <si>
    <t>3502</t>
    <phoneticPr fontId="3"/>
  </si>
  <si>
    <t>3503</t>
    <phoneticPr fontId="3"/>
  </si>
  <si>
    <t>3504</t>
    <phoneticPr fontId="3"/>
  </si>
  <si>
    <t>3507</t>
    <phoneticPr fontId="3"/>
  </si>
  <si>
    <t>3508</t>
    <phoneticPr fontId="3"/>
  </si>
  <si>
    <t>3505</t>
    <phoneticPr fontId="3"/>
  </si>
  <si>
    <t>3506</t>
    <phoneticPr fontId="3"/>
  </si>
  <si>
    <t xml:space="preserve">
38</t>
    <phoneticPr fontId="3"/>
  </si>
  <si>
    <t>3801</t>
    <phoneticPr fontId="3"/>
  </si>
  <si>
    <t>3802</t>
    <phoneticPr fontId="3"/>
  </si>
  <si>
    <t>3803</t>
    <phoneticPr fontId="3"/>
  </si>
  <si>
    <t>3601</t>
    <phoneticPr fontId="3"/>
  </si>
  <si>
    <t>3602</t>
    <phoneticPr fontId="3"/>
  </si>
  <si>
    <t xml:space="preserve">
37</t>
    <phoneticPr fontId="3"/>
  </si>
  <si>
    <t>3701</t>
    <phoneticPr fontId="3"/>
  </si>
  <si>
    <t>3702</t>
    <phoneticPr fontId="3"/>
  </si>
  <si>
    <t>3703</t>
    <phoneticPr fontId="3"/>
  </si>
  <si>
    <t>3704</t>
    <phoneticPr fontId="3"/>
  </si>
  <si>
    <t>3705</t>
    <phoneticPr fontId="3"/>
  </si>
  <si>
    <t>3706</t>
    <phoneticPr fontId="3"/>
  </si>
  <si>
    <t>3707</t>
    <phoneticPr fontId="3"/>
  </si>
  <si>
    <t>3708</t>
    <phoneticPr fontId="3"/>
  </si>
  <si>
    <t>3709</t>
    <phoneticPr fontId="3"/>
  </si>
  <si>
    <t>3710</t>
    <phoneticPr fontId="3"/>
  </si>
  <si>
    <t>3711</t>
    <phoneticPr fontId="3"/>
  </si>
  <si>
    <t>3712</t>
    <phoneticPr fontId="3"/>
  </si>
  <si>
    <t>3719</t>
    <phoneticPr fontId="3"/>
  </si>
  <si>
    <t>3713</t>
    <phoneticPr fontId="3"/>
  </si>
  <si>
    <t>3714</t>
    <phoneticPr fontId="3"/>
  </si>
  <si>
    <t>3515</t>
    <phoneticPr fontId="3"/>
  </si>
  <si>
    <t>3716</t>
    <phoneticPr fontId="3"/>
  </si>
  <si>
    <t>3717</t>
    <phoneticPr fontId="3"/>
  </si>
  <si>
    <t>3718</t>
    <phoneticPr fontId="3"/>
  </si>
  <si>
    <r>
      <t xml:space="preserve">労災保険率適用事業細目＜建設事業＞
 </t>
    </r>
    <r>
      <rPr>
        <sz val="11"/>
        <rFont val="HGS創英角ｺﾞｼｯｸUB"/>
        <family val="3"/>
        <charset val="128"/>
      </rPr>
      <t>平成24年4月1日改正</t>
    </r>
    <rPh sb="0" eb="2">
      <t>ロウサイ</t>
    </rPh>
    <rPh sb="2" eb="4">
      <t>ホケン</t>
    </rPh>
    <rPh sb="4" eb="5">
      <t>リツ</t>
    </rPh>
    <rPh sb="5" eb="7">
      <t>テキヨウ</t>
    </rPh>
    <rPh sb="7" eb="9">
      <t>ジギョウ</t>
    </rPh>
    <rPh sb="9" eb="11">
      <t>サイモク</t>
    </rPh>
    <rPh sb="12" eb="14">
      <t>ケンセツ</t>
    </rPh>
    <rPh sb="14" eb="16">
      <t>ジギョウ</t>
    </rPh>
    <phoneticPr fontId="3"/>
  </si>
  <si>
    <t>たたたた道路新設工事</t>
    <rPh sb="4" eb="6">
      <t>ドウロ</t>
    </rPh>
    <rPh sb="6" eb="8">
      <t>シンセツ</t>
    </rPh>
    <rPh sb="8" eb="10">
      <t>コウジ</t>
    </rPh>
    <phoneticPr fontId="3"/>
  </si>
  <si>
    <t>富山市役所</t>
    <rPh sb="0" eb="2">
      <t>トヤマ</t>
    </rPh>
    <rPh sb="2" eb="5">
      <t>シヤクショ</t>
    </rPh>
    <phoneticPr fontId="3"/>
  </si>
  <si>
    <t>つつつつ道路ほ装工事</t>
    <rPh sb="4" eb="6">
      <t>ドウロ</t>
    </rPh>
    <rPh sb="7" eb="8">
      <t>ソウ</t>
    </rPh>
    <rPh sb="8" eb="10">
      <t>コウジ</t>
    </rPh>
    <phoneticPr fontId="3"/>
  </si>
  <si>
    <t>高岡市役所</t>
    <rPh sb="0" eb="2">
      <t>タカオカ</t>
    </rPh>
    <rPh sb="2" eb="5">
      <t>シヤクショ</t>
    </rPh>
    <phoneticPr fontId="3"/>
  </si>
  <si>
    <t>たたたた地先</t>
    <rPh sb="4" eb="5">
      <t>チ</t>
    </rPh>
    <rPh sb="5" eb="6">
      <t>サキ</t>
    </rPh>
    <phoneticPr fontId="3"/>
  </si>
  <si>
    <t>つつつつ地先</t>
    <rPh sb="4" eb="5">
      <t>チ</t>
    </rPh>
    <rPh sb="5" eb="6">
      <t>サキ</t>
    </rPh>
    <phoneticPr fontId="3"/>
  </si>
  <si>
    <t>にににに道路改修工事</t>
    <rPh sb="4" eb="6">
      <t>ドウロ</t>
    </rPh>
    <rPh sb="6" eb="8">
      <t>カイシュウ</t>
    </rPh>
    <rPh sb="8" eb="10">
      <t>コウジ</t>
    </rPh>
    <phoneticPr fontId="3"/>
  </si>
  <si>
    <t>富山市役所</t>
    <rPh sb="0" eb="5">
      <t>トヤマシヤクショ</t>
    </rPh>
    <phoneticPr fontId="3"/>
  </si>
  <si>
    <r>
      <rPr>
        <sz val="12"/>
        <rFont val="HGS創英角ｺﾞｼｯｸUB"/>
        <family val="3"/>
        <charset val="128"/>
      </rPr>
      <t>水力発電施設新設事業</t>
    </r>
    <r>
      <rPr>
        <sz val="11"/>
        <rFont val="ＭＳ Ｐゴシック"/>
        <family val="3"/>
        <charset val="128"/>
      </rPr>
      <t xml:space="preserve">
  水力発電施設の新設に関する建設事業
  及びこれに附帯して当該事業現場内において行われる事業</t>
    </r>
    <r>
      <rPr>
        <sz val="10"/>
        <rFont val="ＭＳ Ｐゴシック"/>
        <family val="3"/>
        <charset val="128"/>
      </rPr>
      <t xml:space="preserve">
     なお、以下の事業を除く
     ・発電所又は変電所の家屋の建築事業
     ・水力発電施設新設事業現場に至るまでの工事用資材の運送のための道路、 
      鉄道又は軌道の建設事業
     ・建設工事用機械以外の機械若しくは鉄管の組立て又はすえ付けの事業
     ・送電線路の建設事業
     ・水力発電施設新設事業現場外における索道の建設事業
</t>
    </r>
    <r>
      <rPr>
        <sz val="11"/>
        <rFont val="ＭＳ Ｐゴシック"/>
        <family val="3"/>
        <charset val="128"/>
      </rPr>
      <t xml:space="preserve">
</t>
    </r>
    <rPh sb="0" eb="2">
      <t>スイリョク</t>
    </rPh>
    <rPh sb="2" eb="4">
      <t>ハツデン</t>
    </rPh>
    <rPh sb="4" eb="6">
      <t>シセツ</t>
    </rPh>
    <rPh sb="6" eb="8">
      <t>シンセツ</t>
    </rPh>
    <rPh sb="9" eb="10">
      <t>ギョウ</t>
    </rPh>
    <rPh sb="101" eb="103">
      <t>ケンチク</t>
    </rPh>
    <rPh sb="136" eb="138">
      <t>ウンソウ</t>
    </rPh>
    <rPh sb="231" eb="233">
      <t>シンセツ</t>
    </rPh>
    <phoneticPr fontId="3"/>
  </si>
  <si>
    <r>
      <rPr>
        <sz val="12"/>
        <rFont val="HGS創英角ｺﾞｼｯｸUB"/>
        <family val="3"/>
        <charset val="128"/>
      </rPr>
      <t>高えん堤新設事業</t>
    </r>
    <r>
      <rPr>
        <sz val="11"/>
        <rFont val="ＭＳ Ｐゴシック"/>
        <family val="3"/>
        <charset val="128"/>
      </rPr>
      <t xml:space="preserve">
  基礎地盤から堤頂までの高さ20ｍ以上のえん堤（フィルダムを除く)の新設に
 関する建設事業
  及びこれに附帯して当該事業現場内において行われる事業</t>
    </r>
    <r>
      <rPr>
        <sz val="10"/>
        <rFont val="ＭＳ Ｐゴシック"/>
        <family val="3"/>
        <charset val="128"/>
      </rPr>
      <t xml:space="preserve">
     なお、以下の事業を除く
     ・高えん堤新設事業現場に至るまでの工事用資材の運送のための道路、鉄道
     又は軌道の建設事業
     ・建設工事用機械以外の機械の組立て又はすえ付けの事業
     ・高えん堤新設工事現場外における索道の建設事業
</t>
    </r>
    <rPh sb="0" eb="1">
      <t>コウ</t>
    </rPh>
    <rPh sb="3" eb="4">
      <t>テイ</t>
    </rPh>
    <rPh sb="4" eb="6">
      <t>シンセツ</t>
    </rPh>
    <rPh sb="6" eb="8">
      <t>ジギョウ</t>
    </rPh>
    <phoneticPr fontId="3"/>
  </si>
  <si>
    <t>その他鉄道又は軌道の新設に関する建設事業</t>
    <rPh sb="2" eb="3">
      <t>タ</t>
    </rPh>
    <rPh sb="3" eb="5">
      <t>テツドウ</t>
    </rPh>
    <rPh sb="5" eb="6">
      <t>マタ</t>
    </rPh>
    <rPh sb="7" eb="9">
      <t>キドウ</t>
    </rPh>
    <rPh sb="10" eb="12">
      <t>シンセツ</t>
    </rPh>
    <rPh sb="13" eb="14">
      <t>カン</t>
    </rPh>
    <rPh sb="16" eb="18">
      <t>ケンセツ</t>
    </rPh>
    <rPh sb="18" eb="20">
      <t>ジギョウ</t>
    </rPh>
    <phoneticPr fontId="3"/>
  </si>
  <si>
    <r>
      <t xml:space="preserve">
建築事業
</t>
    </r>
    <r>
      <rPr>
        <sz val="9"/>
        <rFont val="HGS創英角ｺﾞｼｯｸUB"/>
        <family val="3"/>
        <charset val="128"/>
      </rPr>
      <t>（38　既設建築物
設備工事業を除く)</t>
    </r>
    <rPh sb="1" eb="3">
      <t>ケンチク</t>
    </rPh>
    <rPh sb="3" eb="5">
      <t>ジギョウ</t>
    </rPh>
    <rPh sb="10" eb="12">
      <t>キセツ</t>
    </rPh>
    <rPh sb="12" eb="15">
      <t>ケンチクブツ</t>
    </rPh>
    <rPh sb="16" eb="18">
      <t>セツビ</t>
    </rPh>
    <rPh sb="18" eb="21">
      <t>コウジギョウ</t>
    </rPh>
    <rPh sb="22" eb="23">
      <t>ノゾ</t>
    </rPh>
    <phoneticPr fontId="3"/>
  </si>
  <si>
    <t xml:space="preserve">
その他の
建設事業</t>
    <rPh sb="3" eb="4">
      <t>タ</t>
    </rPh>
    <rPh sb="6" eb="8">
      <t>ケンセツ</t>
    </rPh>
    <rPh sb="8" eb="10">
      <t>ジギョウ</t>
    </rPh>
    <phoneticPr fontId="3"/>
  </si>
  <si>
    <t xml:space="preserve">
鉄道又は
軌道新設の事業</t>
    <rPh sb="1" eb="3">
      <t>テツドウ</t>
    </rPh>
    <rPh sb="3" eb="4">
      <t>マタ</t>
    </rPh>
    <rPh sb="6" eb="8">
      <t>キドウ</t>
    </rPh>
    <rPh sb="8" eb="10">
      <t>シンセツ</t>
    </rPh>
    <rPh sb="11" eb="13">
      <t>ジギョウ</t>
    </rPh>
    <phoneticPr fontId="3"/>
  </si>
  <si>
    <t>いいいいいいいい5-20</t>
    <phoneticPr fontId="3"/>
  </si>
  <si>
    <t>いいいいい</t>
    <phoneticPr fontId="3"/>
  </si>
  <si>
    <t>うううううう邸新築工事</t>
    <rPh sb="6" eb="7">
      <t>テイ</t>
    </rPh>
    <rPh sb="7" eb="9">
      <t>シンチク</t>
    </rPh>
    <rPh sb="9" eb="11">
      <t>コウジ</t>
    </rPh>
    <phoneticPr fontId="3"/>
  </si>
  <si>
    <t>ややややや23</t>
    <phoneticPr fontId="3"/>
  </si>
  <si>
    <t>ちちちち456</t>
    <phoneticPr fontId="3"/>
  </si>
  <si>
    <t>ゆゆゆゆゆ700-9</t>
    <phoneticPr fontId="3"/>
  </si>
  <si>
    <t>てててて川改修工事</t>
    <rPh sb="4" eb="5">
      <t>カワ</t>
    </rPh>
    <rPh sb="5" eb="7">
      <t>カイシュウ</t>
    </rPh>
    <rPh sb="7" eb="9">
      <t>コウジ</t>
    </rPh>
    <phoneticPr fontId="3"/>
  </si>
  <si>
    <t>てててて地先</t>
    <rPh sb="4" eb="5">
      <t>チ</t>
    </rPh>
    <rPh sb="5" eb="6">
      <t>サキ</t>
    </rPh>
    <phoneticPr fontId="3"/>
  </si>
  <si>
    <t>とととと邸増築工事</t>
    <rPh sb="4" eb="5">
      <t>テイ</t>
    </rPh>
    <rPh sb="5" eb="7">
      <t>ゾウチク</t>
    </rPh>
    <rPh sb="7" eb="9">
      <t>コウジ</t>
    </rPh>
    <phoneticPr fontId="3"/>
  </si>
  <si>
    <t>とととと34</t>
    <phoneticPr fontId="3"/>
  </si>
  <si>
    <t>なななな邸外壁塗装工事</t>
    <rPh sb="4" eb="5">
      <t>テイ</t>
    </rPh>
    <rPh sb="5" eb="7">
      <t>ガイヘキ</t>
    </rPh>
    <rPh sb="7" eb="9">
      <t>トソウ</t>
    </rPh>
    <rPh sb="9" eb="11">
      <t>コウジ</t>
    </rPh>
    <phoneticPr fontId="3"/>
  </si>
  <si>
    <t>なななな56-7</t>
    <phoneticPr fontId="3"/>
  </si>
  <si>
    <t>なななな56-7</t>
    <phoneticPr fontId="3"/>
  </si>
  <si>
    <t>にににに地先</t>
    <rPh sb="4" eb="5">
      <t>チ</t>
    </rPh>
    <rPh sb="5" eb="6">
      <t>サキ</t>
    </rPh>
    <phoneticPr fontId="3"/>
  </si>
  <si>
    <t>富山県庁</t>
    <rPh sb="0" eb="3">
      <t>トヤマケン</t>
    </rPh>
    <rPh sb="3" eb="4">
      <t>チョウ</t>
    </rPh>
    <phoneticPr fontId="3"/>
  </si>
  <si>
    <t>よよよよよよ45-6</t>
    <phoneticPr fontId="3"/>
  </si>
  <si>
    <t>ぬぬぬぬ邸屋根補修工事</t>
    <rPh sb="4" eb="5">
      <t>テイ</t>
    </rPh>
    <rPh sb="5" eb="7">
      <t>ヤネ</t>
    </rPh>
    <rPh sb="7" eb="9">
      <t>ホシュウ</t>
    </rPh>
    <rPh sb="9" eb="11">
      <t>コウジ</t>
    </rPh>
    <phoneticPr fontId="3"/>
  </si>
  <si>
    <t>ぬぬぬぬ23</t>
    <phoneticPr fontId="3"/>
  </si>
  <si>
    <t>ぬぬぬぬ</t>
    <phoneticPr fontId="3"/>
  </si>
  <si>
    <t>ぬぬぬぬぬ23</t>
    <phoneticPr fontId="3"/>
  </si>
  <si>
    <t>ねねねね邸増築工事</t>
    <rPh sb="4" eb="5">
      <t>テイ</t>
    </rPh>
    <rPh sb="5" eb="7">
      <t>ゾウチク</t>
    </rPh>
    <rPh sb="7" eb="9">
      <t>コウジ</t>
    </rPh>
    <phoneticPr fontId="3"/>
  </si>
  <si>
    <t>ねねねね89</t>
    <phoneticPr fontId="3"/>
  </si>
  <si>
    <t>のののののの100</t>
    <phoneticPr fontId="3"/>
  </si>
  <si>
    <t>はははは邸台所改修工事</t>
    <rPh sb="4" eb="5">
      <t>テイ</t>
    </rPh>
    <rPh sb="5" eb="7">
      <t>ダイドコロ</t>
    </rPh>
    <rPh sb="7" eb="9">
      <t>カイシュウ</t>
    </rPh>
    <rPh sb="9" eb="11">
      <t>コウジ</t>
    </rPh>
    <phoneticPr fontId="3"/>
  </si>
  <si>
    <t>はははははははは200</t>
    <phoneticPr fontId="3"/>
  </si>
  <si>
    <t>はははははは200</t>
    <phoneticPr fontId="3"/>
  </si>
  <si>
    <t>ひひひひひひ300</t>
    <phoneticPr fontId="3"/>
  </si>
  <si>
    <t>ひひひひひひひ7-6</t>
    <phoneticPr fontId="3"/>
  </si>
  <si>
    <t>ふふふふ邸外構工事</t>
    <rPh sb="4" eb="5">
      <t>テイ</t>
    </rPh>
    <rPh sb="5" eb="7">
      <t>ガイコウ</t>
    </rPh>
    <rPh sb="7" eb="9">
      <t>コウジ</t>
    </rPh>
    <phoneticPr fontId="3"/>
  </si>
  <si>
    <t>ふふふふふ400</t>
    <phoneticPr fontId="3"/>
  </si>
  <si>
    <t>へへへへ邸新築工事</t>
    <rPh sb="4" eb="5">
      <t>テイ</t>
    </rPh>
    <rPh sb="5" eb="7">
      <t>シンチク</t>
    </rPh>
    <rPh sb="7" eb="9">
      <t>コウジ</t>
    </rPh>
    <phoneticPr fontId="3"/>
  </si>
  <si>
    <t>へへへへへ500</t>
    <phoneticPr fontId="3"/>
  </si>
  <si>
    <t>へへへへへへへ252</t>
    <phoneticPr fontId="3"/>
  </si>
  <si>
    <t>ほほほほ邸床バリアフリー工事</t>
    <rPh sb="4" eb="5">
      <t>テイ</t>
    </rPh>
    <rPh sb="5" eb="6">
      <t>ユカ</t>
    </rPh>
    <rPh sb="12" eb="14">
      <t>コウジ</t>
    </rPh>
    <phoneticPr fontId="3"/>
  </si>
  <si>
    <t>ほほほほほ600</t>
    <phoneticPr fontId="3"/>
  </si>
  <si>
    <t>まままま邸新築工事</t>
    <rPh sb="4" eb="5">
      <t>テイ</t>
    </rPh>
    <rPh sb="5" eb="7">
      <t>シンチク</t>
    </rPh>
    <rPh sb="7" eb="9">
      <t>コウジ</t>
    </rPh>
    <phoneticPr fontId="3"/>
  </si>
  <si>
    <t>ままままままま700</t>
    <phoneticPr fontId="3"/>
  </si>
  <si>
    <t>ええええええ5-10</t>
    <phoneticPr fontId="3"/>
  </si>
  <si>
    <t>おおおおおお9120</t>
    <phoneticPr fontId="3"/>
  </si>
  <si>
    <t>かかかかか100</t>
    <phoneticPr fontId="3"/>
  </si>
  <si>
    <t>ききききき612</t>
    <phoneticPr fontId="3"/>
  </si>
  <si>
    <t>くくくくく814</t>
    <phoneticPr fontId="3"/>
  </si>
  <si>
    <t>けけけけ6-250</t>
    <phoneticPr fontId="3"/>
  </si>
  <si>
    <t>こここここ368-1-6</t>
    <phoneticPr fontId="3"/>
  </si>
  <si>
    <t>ささささ69-1-5</t>
    <phoneticPr fontId="3"/>
  </si>
  <si>
    <t>ししししし150</t>
    <phoneticPr fontId="3"/>
  </si>
  <si>
    <t>すすすす200</t>
    <phoneticPr fontId="3"/>
  </si>
  <si>
    <t>せせせせ6</t>
    <phoneticPr fontId="3"/>
  </si>
  <si>
    <t>そそそそ789</t>
    <phoneticPr fontId="3"/>
  </si>
  <si>
    <t>あああああああああ1-5</t>
    <phoneticPr fontId="3"/>
  </si>
  <si>
    <t>ああああああ</t>
    <phoneticPr fontId="3"/>
  </si>
  <si>
    <t>こここここ邸床バリアフリー工事</t>
    <rPh sb="5" eb="6">
      <t>テイ</t>
    </rPh>
    <rPh sb="6" eb="7">
      <t>ユカ</t>
    </rPh>
    <rPh sb="13" eb="15">
      <t>コウジ</t>
    </rPh>
    <phoneticPr fontId="3"/>
  </si>
  <si>
    <t>33 ほ装工事業</t>
    <rPh sb="4" eb="5">
      <t>ソウ</t>
    </rPh>
    <rPh sb="5" eb="8">
      <t>コウジギョウ</t>
    </rPh>
    <phoneticPr fontId="3"/>
  </si>
  <si>
    <t>報告書　請負代金の加算控除項目　ロック設定・入力規則設定</t>
    <rPh sb="0" eb="3">
      <t>ホウコクショ</t>
    </rPh>
    <rPh sb="4" eb="6">
      <t>ウケオイ</t>
    </rPh>
    <rPh sb="6" eb="8">
      <t>ダイキン</t>
    </rPh>
    <rPh sb="9" eb="11">
      <t>カサン</t>
    </rPh>
    <rPh sb="11" eb="13">
      <t>コウジョ</t>
    </rPh>
    <rPh sb="13" eb="15">
      <t>コウモク</t>
    </rPh>
    <rPh sb="19" eb="21">
      <t>セッテイ</t>
    </rPh>
    <rPh sb="22" eb="24">
      <t>ニュウリョク</t>
    </rPh>
    <rPh sb="24" eb="26">
      <t>キソク</t>
    </rPh>
    <rPh sb="26" eb="28">
      <t>セッテイ</t>
    </rPh>
    <phoneticPr fontId="3"/>
  </si>
  <si>
    <t>ほ装工事業</t>
    <rPh sb="1" eb="2">
      <t>ソウ</t>
    </rPh>
    <rPh sb="2" eb="5">
      <t>コウジギョウ</t>
    </rPh>
    <phoneticPr fontId="3"/>
  </si>
  <si>
    <t>非業務災害分労災料率</t>
    <rPh sb="0" eb="1">
      <t>ヒ</t>
    </rPh>
    <rPh sb="1" eb="3">
      <t>ギョウム</t>
    </rPh>
    <rPh sb="3" eb="5">
      <t>サイガイ</t>
    </rPh>
    <rPh sb="5" eb="6">
      <t>ブン</t>
    </rPh>
    <rPh sb="6" eb="8">
      <t>ロウサイ</t>
    </rPh>
    <rPh sb="8" eb="10">
      <t>リョウリツ</t>
    </rPh>
    <phoneticPr fontId="3"/>
  </si>
  <si>
    <t>改正</t>
    <rPh sb="0" eb="2">
      <t>カイセイ</t>
    </rPh>
    <phoneticPr fontId="3"/>
  </si>
  <si>
    <t>Ｈ21</t>
    <phoneticPr fontId="3"/>
  </si>
  <si>
    <t>非業務災害分料率</t>
    <rPh sb="0" eb="1">
      <t>ヒ</t>
    </rPh>
    <rPh sb="1" eb="3">
      <t>ギョウム</t>
    </rPh>
    <rPh sb="3" eb="5">
      <t>サイガイ</t>
    </rPh>
    <rPh sb="5" eb="6">
      <t>ブン</t>
    </rPh>
    <rPh sb="6" eb="8">
      <t>リョウリツ</t>
    </rPh>
    <phoneticPr fontId="3"/>
  </si>
  <si>
    <t>業種33舗装→ほ装変更　データシート、work4、work5</t>
    <rPh sb="0" eb="2">
      <t>ギョウシュ</t>
    </rPh>
    <rPh sb="4" eb="6">
      <t>ホソウ</t>
    </rPh>
    <rPh sb="8" eb="9">
      <t>ソウ</t>
    </rPh>
    <rPh sb="9" eb="11">
      <t>ヘンコウ</t>
    </rPh>
    <phoneticPr fontId="3"/>
  </si>
  <si>
    <t>work5 メリット用被業務災害分料率欄設置</t>
    <rPh sb="10" eb="11">
      <t>ヨウ</t>
    </rPh>
    <rPh sb="11" eb="12">
      <t>ヒ</t>
    </rPh>
    <rPh sb="12" eb="14">
      <t>ギョウム</t>
    </rPh>
    <rPh sb="14" eb="16">
      <t>サイガイ</t>
    </rPh>
    <rPh sb="16" eb="17">
      <t>ブン</t>
    </rPh>
    <rPh sb="17" eb="19">
      <t>リョウリツ</t>
    </rPh>
    <rPh sb="19" eb="20">
      <t>ラン</t>
    </rPh>
    <rPh sb="20" eb="22">
      <t>セッチ</t>
    </rPh>
    <phoneticPr fontId="3"/>
  </si>
  <si>
    <t>総括表　メリット料率計算欄見直し</t>
    <rPh sb="0" eb="3">
      <t>ソウカツヒョウ</t>
    </rPh>
    <rPh sb="8" eb="10">
      <t>リョウリツ</t>
    </rPh>
    <rPh sb="10" eb="12">
      <t>ケイサン</t>
    </rPh>
    <rPh sb="12" eb="13">
      <t>ラン</t>
    </rPh>
    <rPh sb="13" eb="15">
      <t>ミナオ</t>
    </rPh>
    <phoneticPr fontId="3"/>
  </si>
  <si>
    <t>データシート　入力規制見直し</t>
    <rPh sb="7" eb="9">
      <t>ニュウリョク</t>
    </rPh>
    <rPh sb="9" eb="11">
      <t>キセイ</t>
    </rPh>
    <rPh sb="11" eb="13">
      <t>ミナオ</t>
    </rPh>
    <phoneticPr fontId="3"/>
  </si>
  <si>
    <t>どこに反映？
↓</t>
    <rPh sb="3" eb="5">
      <t>ハンエイ</t>
    </rPh>
    <phoneticPr fontId="3"/>
  </si>
  <si>
    <t>①</t>
    <phoneticPr fontId="3"/>
  </si>
  <si>
    <t>②</t>
    <phoneticPr fontId="3"/>
  </si>
  <si>
    <t>（①を除いた合計）</t>
    <rPh sb="3" eb="4">
      <t>ノゾ</t>
    </rPh>
    <rPh sb="6" eb="8">
      <t>ゴウケイ</t>
    </rPh>
    <phoneticPr fontId="3"/>
  </si>
  <si>
    <t>③</t>
    <phoneticPr fontId="3"/>
  </si>
  <si>
    <t>一般拠出金額　　　　　　　　　　　　　　　　　　　　　　　　　　　　　　　　　　　　　　　　　　　　　　　　　　　　　　　　　　　　　　　　　　　　　　　　　　　　　　　　　（②×③）</t>
    <rPh sb="0" eb="2">
      <t>イッパン</t>
    </rPh>
    <rPh sb="2" eb="4">
      <t>キョシュツ</t>
    </rPh>
    <rPh sb="4" eb="5">
      <t>キン</t>
    </rPh>
    <rPh sb="5" eb="6">
      <t>ガク</t>
    </rPh>
    <phoneticPr fontId="3"/>
  </si>
  <si>
    <t>ううううううう9－120</t>
    <phoneticPr fontId="3"/>
  </si>
  <si>
    <t>とととと34</t>
    <phoneticPr fontId="3"/>
  </si>
  <si>
    <t>E-mail:kawa@rouki.jp、℡076-463-6418</t>
    <phoneticPr fontId="3"/>
  </si>
  <si>
    <t>など、色がついている欄に入力します。</t>
    <rPh sb="3" eb="4">
      <t>イロ</t>
    </rPh>
    <rPh sb="10" eb="11">
      <t>ラン</t>
    </rPh>
    <rPh sb="12" eb="14">
      <t>ニュウリョク</t>
    </rPh>
    <phoneticPr fontId="3"/>
  </si>
  <si>
    <t>メリット増減率</t>
    <rPh sb="4" eb="6">
      <t>ゾウゲン</t>
    </rPh>
    <rPh sb="6" eb="7">
      <t>リツ</t>
    </rPh>
    <phoneticPr fontId="3"/>
  </si>
  <si>
    <t>総括表 事業主ページにメリット増減率を表示</t>
    <rPh sb="0" eb="3">
      <t>ソウカツヒョウ</t>
    </rPh>
    <rPh sb="4" eb="7">
      <t>ジギョウヌシ</t>
    </rPh>
    <rPh sb="15" eb="17">
      <t>ゾウゲン</t>
    </rPh>
    <rPh sb="17" eb="18">
      <t>リツ</t>
    </rPh>
    <rPh sb="19" eb="21">
      <t>ヒョウジ</t>
    </rPh>
    <phoneticPr fontId="3"/>
  </si>
  <si>
    <r>
      <t xml:space="preserve">       メリット適用の場合
</t>
    </r>
    <r>
      <rPr>
        <sz val="18"/>
        <rFont val="HGS創英角ｺﾞｼｯｸUB"/>
        <family val="3"/>
        <charset val="128"/>
      </rPr>
      <t xml:space="preserve">← </t>
    </r>
    <r>
      <rPr>
        <sz val="16"/>
        <rFont val="HGS創英角ｺﾞｼｯｸUB"/>
        <family val="3"/>
        <charset val="128"/>
      </rPr>
      <t>平成25年に送付</t>
    </r>
    <r>
      <rPr>
        <sz val="11"/>
        <rFont val="HGS創英角ｺﾞｼｯｸUB"/>
        <family val="3"/>
        <charset val="128"/>
      </rPr>
      <t>された
       決定通知書の増減率 入力必須</t>
    </r>
    <rPh sb="11" eb="13">
      <t>テキヨウ</t>
    </rPh>
    <rPh sb="14" eb="16">
      <t>バアイ</t>
    </rPh>
    <rPh sb="19" eb="21">
      <t>ヘイセイ</t>
    </rPh>
    <rPh sb="23" eb="24">
      <t>ネン</t>
    </rPh>
    <rPh sb="25" eb="27">
      <t>ソウフ</t>
    </rPh>
    <rPh sb="38" eb="40">
      <t>ケッテイ</t>
    </rPh>
    <rPh sb="40" eb="43">
      <t>ツウチショ</t>
    </rPh>
    <rPh sb="44" eb="46">
      <t>ゾウゲン</t>
    </rPh>
    <rPh sb="46" eb="47">
      <t>リツ</t>
    </rPh>
    <rPh sb="48" eb="50">
      <t>ニュウリョク</t>
    </rPh>
    <rPh sb="50" eb="52">
      <t>ヒッス</t>
    </rPh>
    <phoneticPr fontId="3"/>
  </si>
  <si>
    <t>中新川郡舟橋村△△△△1-2-3</t>
    <rPh sb="0" eb="4">
      <t>ナカニイカワグン</t>
    </rPh>
    <rPh sb="4" eb="6">
      <t>フナハシ</t>
    </rPh>
    <rPh sb="6" eb="7">
      <t>ムラ</t>
    </rPh>
    <phoneticPr fontId="3"/>
  </si>
  <si>
    <t>魚津</t>
    <rPh sb="0" eb="2">
      <t>ウオヅ</t>
    </rPh>
    <phoneticPr fontId="3"/>
  </si>
  <si>
    <t>開始届、報告書、総括表の事業主欄　縮小して表示に変更</t>
    <rPh sb="0" eb="2">
      <t>カイシ</t>
    </rPh>
    <rPh sb="2" eb="3">
      <t>トドケ</t>
    </rPh>
    <rPh sb="4" eb="7">
      <t>ホウコクショ</t>
    </rPh>
    <rPh sb="8" eb="11">
      <t>ソウカツヒョウ</t>
    </rPh>
    <rPh sb="12" eb="15">
      <t>ジギョウヌシ</t>
    </rPh>
    <rPh sb="15" eb="16">
      <t>ラン</t>
    </rPh>
    <rPh sb="17" eb="19">
      <t>シュクショウ</t>
    </rPh>
    <rPh sb="21" eb="23">
      <t>ヒョウジ</t>
    </rPh>
    <rPh sb="24" eb="26">
      <t>ヘンコウ</t>
    </rPh>
    <phoneticPr fontId="3"/>
  </si>
  <si>
    <t>データ入力「工事終了日なし」「申告年度記載」のとき、報告書の工事終了日空欄に設定</t>
    <rPh sb="3" eb="5">
      <t>ニュウリョク</t>
    </rPh>
    <rPh sb="6" eb="8">
      <t>コウジ</t>
    </rPh>
    <rPh sb="8" eb="11">
      <t>シュウリョウビ</t>
    </rPh>
    <rPh sb="15" eb="17">
      <t>シンコク</t>
    </rPh>
    <rPh sb="17" eb="19">
      <t>ネンド</t>
    </rPh>
    <rPh sb="19" eb="21">
      <t>キサイ</t>
    </rPh>
    <rPh sb="26" eb="29">
      <t>ホウコクショ</t>
    </rPh>
    <rPh sb="30" eb="32">
      <t>コウジ</t>
    </rPh>
    <rPh sb="32" eb="35">
      <t>シュウリョウビ</t>
    </rPh>
    <rPh sb="35" eb="37">
      <t>クウラン</t>
    </rPh>
    <rPh sb="38" eb="40">
      <t>セッテイ</t>
    </rPh>
    <phoneticPr fontId="3"/>
  </si>
  <si>
    <t>メリット増減率入力欄注意喚起追加　データ入力制限設定</t>
    <rPh sb="4" eb="6">
      <t>ゾウゲン</t>
    </rPh>
    <rPh sb="6" eb="7">
      <t>リツ</t>
    </rPh>
    <rPh sb="7" eb="9">
      <t>ニュウリョク</t>
    </rPh>
    <rPh sb="9" eb="10">
      <t>ラン</t>
    </rPh>
    <rPh sb="10" eb="12">
      <t>チュウイ</t>
    </rPh>
    <rPh sb="12" eb="14">
      <t>カンキ</t>
    </rPh>
    <rPh sb="14" eb="16">
      <t>ツイカ</t>
    </rPh>
    <rPh sb="20" eb="22">
      <t>ニュウリョク</t>
    </rPh>
    <rPh sb="22" eb="24">
      <t>セイゲン</t>
    </rPh>
    <rPh sb="24" eb="26">
      <t>セッテイ</t>
    </rPh>
    <phoneticPr fontId="3"/>
  </si>
  <si>
    <t>開始届、報告書、総括表　社労士入力欄設定</t>
    <rPh sb="0" eb="2">
      <t>カイシ</t>
    </rPh>
    <rPh sb="2" eb="3">
      <t>トドケ</t>
    </rPh>
    <rPh sb="4" eb="7">
      <t>ホウコクショ</t>
    </rPh>
    <rPh sb="8" eb="11">
      <t>ソウカツヒョウ</t>
    </rPh>
    <rPh sb="12" eb="15">
      <t>シャロウシ</t>
    </rPh>
    <rPh sb="15" eb="17">
      <t>ニュウリョク</t>
    </rPh>
    <rPh sb="17" eb="18">
      <t>ラン</t>
    </rPh>
    <rPh sb="18" eb="20">
      <t>セッテイ</t>
    </rPh>
    <phoneticPr fontId="3"/>
  </si>
  <si>
    <t>0031</t>
  </si>
  <si>
    <t>条件付き書式</t>
    <rPh sb="0" eb="3">
      <t>ジョウケンツ</t>
    </rPh>
    <rPh sb="4" eb="6">
      <t>ショシキ</t>
    </rPh>
    <phoneticPr fontId="3"/>
  </si>
  <si>
    <t>⑩工事終了日の期間</t>
    <rPh sb="1" eb="3">
      <t>コウジ</t>
    </rPh>
    <rPh sb="3" eb="6">
      <t>シュウリョウビ</t>
    </rPh>
    <rPh sb="7" eb="9">
      <t>キカン</t>
    </rPh>
    <phoneticPr fontId="3"/>
  </si>
  <si>
    <t>入力規制</t>
    <rPh sb="0" eb="2">
      <t>ニュウリョク</t>
    </rPh>
    <rPh sb="2" eb="4">
      <t>キセイ</t>
    </rPh>
    <phoneticPr fontId="3"/>
  </si>
  <si>
    <t>076</t>
    <phoneticPr fontId="3"/>
  </si>
  <si>
    <t>463</t>
    <phoneticPr fontId="3"/>
  </si>
  <si>
    <t>6418</t>
    <phoneticPr fontId="3"/>
  </si>
  <si>
    <t>基本情報シートのリンク　セルの結合から図形に変更</t>
    <rPh sb="0" eb="2">
      <t>キホン</t>
    </rPh>
    <rPh sb="2" eb="4">
      <t>ジョウホウ</t>
    </rPh>
    <rPh sb="15" eb="17">
      <t>ケツゴウ</t>
    </rPh>
    <rPh sb="19" eb="21">
      <t>ズケイ</t>
    </rPh>
    <rPh sb="22" eb="24">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</si>
</sst>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76" formatCode="#,##0_);[Red]\(#,##0\)"/>
    <numFmt numFmtId="177" formatCode="#"/>
    <numFmt numFmtId="178" formatCode="#,###\ "/>
    <numFmt numFmtId="179" formatCode="\(#,###\)"/>
    <numFmt numFmtId="180" formatCode="[$-411]ge\.m\.d;@"/>
    <numFmt numFmtId="181" formatCode="#,##0.000"/>
    <numFmt numFmtId="182" formatCode="yyyy/m/d;@"/>
    <numFmt numFmtId="183" formatCode="[$-411]ggge&quot;年&quot;m&quot;月&quot;d&quot;日&quot;;@"/>
    <numFmt numFmtId="184" formatCode="[$-411]m"/>
    <numFmt numFmtId="185" formatCode="[$-411]ggge"/>
    <numFmt numFmtId="186" formatCode="[$-411]e"/>
    <numFmt numFmtId="187" formatCode="d"/>
    <numFmt numFmtId="188" formatCode="&quot;10&quot;&quot;-&quot;General"/>
    <numFmt numFmtId="189" formatCode="&quot;(&quot;#,##0&quot;)&quot;"/>
    <numFmt numFmtId="190" formatCode="&quot;計&quot;\ #,##0;[Red]\-#,##0"/>
    <numFmt numFmtId="191" formatCode="#,##0&quot;ペ&quot;&quot;ー&quot;&quot;ジ&quot;"/>
    <numFmt numFmtId="192" formatCode="\(##,##0\)"/>
    <numFmt numFmtId="193" formatCode="\(##,##0\)&quot; &quot;"/>
    <numFmt numFmtId="194" formatCode="###&quot;年&quot;&quot;度&quot;&quot;申&quot;&quot;告&quot;"/>
    <numFmt numFmtId="195" formatCode="#,###"/>
    <numFmt numFmtId="196" formatCode="###"/>
    <numFmt numFmtId="197" formatCode="&quot;平&quot;&quot;成&quot;###&quot;年&quot;&quot;度&quot;"/>
    <numFmt numFmtId="198" formatCode="&quot;平&quot;&quot;成&quot;###&quot;年&quot;&quot;度&quot;&quot;申&quot;&quot;告&quot;"/>
    <numFmt numFmtId="199" formatCode="&quot;税&quot;&quot;抜&quot;\ 0%"/>
    <numFmt numFmtId="200" formatCode="&quot;税&quot;&quot;抜&quot;0%"/>
  </numFmts>
  <fonts count="13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9"/>
      <name val="ＭＳ Ｐゴシック"/>
      <family val="3"/>
      <charset val="128"/>
    </font>
    <font>
      <b/>
      <sz val="8"/>
      <name val="ＭＳ Ｐゴシック"/>
      <family val="3"/>
      <charset val="128"/>
    </font>
    <font>
      <sz val="10"/>
      <color indexed="17"/>
      <name val="ＭＳ 明朝"/>
      <family val="1"/>
      <charset val="128"/>
    </font>
    <font>
      <b/>
      <sz val="8"/>
      <color indexed="17"/>
      <name val="ＭＳ ゴシック"/>
      <family val="3"/>
      <charset val="128"/>
    </font>
    <font>
      <sz val="14"/>
      <color indexed="17"/>
      <name val="ＭＳ 明朝"/>
      <family val="1"/>
      <charset val="128"/>
    </font>
    <font>
      <sz val="12"/>
      <color indexed="17"/>
      <name val="ＭＳ ゴシック"/>
      <family val="3"/>
      <charset val="128"/>
    </font>
    <font>
      <sz val="12"/>
      <name val="ＭＳ ゴシック"/>
      <family val="3"/>
      <charset val="128"/>
    </font>
    <font>
      <sz val="20"/>
      <name val="ＭＳ Ｐゴシック"/>
      <family val="3"/>
      <charset val="128"/>
    </font>
    <font>
      <sz val="20"/>
      <color indexed="17"/>
      <name val="ＭＳ 明朝"/>
      <family val="1"/>
      <charset val="128"/>
    </font>
    <font>
      <b/>
      <sz val="20"/>
      <color indexed="17"/>
      <name val="ＭＳ 明朝"/>
      <family val="1"/>
      <charset val="128"/>
    </font>
    <font>
      <sz val="11"/>
      <color indexed="17"/>
      <name val="ＭＳ 明朝"/>
      <family val="1"/>
      <charset val="128"/>
    </font>
    <font>
      <sz val="9"/>
      <color indexed="17"/>
      <name val="ＭＳ 明朝"/>
      <family val="1"/>
      <charset val="128"/>
    </font>
    <font>
      <sz val="7"/>
      <color indexed="17"/>
      <name val="ＭＳ 明朝"/>
      <family val="1"/>
      <charset val="128"/>
    </font>
    <font>
      <sz val="7"/>
      <name val="ＭＳ Ｐゴシック"/>
      <family val="3"/>
      <charset val="128"/>
    </font>
    <font>
      <sz val="14"/>
      <name val="ＭＳ 明朝"/>
      <family val="1"/>
      <charset val="128"/>
    </font>
    <font>
      <b/>
      <sz val="16"/>
      <name val="ＭＳ 明朝"/>
      <family val="1"/>
      <charset val="128"/>
    </font>
    <font>
      <b/>
      <sz val="1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3"/>
      <name val="ＭＳ Ｐゴシック"/>
      <family val="3"/>
      <charset val="128"/>
    </font>
    <font>
      <sz val="6"/>
      <color indexed="17"/>
      <name val="ＭＳ 明朝"/>
      <family val="1"/>
      <charset val="128"/>
    </font>
    <font>
      <sz val="8"/>
      <color indexed="17"/>
      <name val="ＭＳ 明朝"/>
      <family val="1"/>
      <charset val="128"/>
    </font>
    <font>
      <sz val="10"/>
      <color indexed="10"/>
      <name val="ＭＳ 明朝"/>
      <family val="1"/>
      <charset val="128"/>
    </font>
    <font>
      <sz val="11"/>
      <color indexed="10"/>
      <name val="ＭＳ 明朝"/>
      <family val="1"/>
      <charset val="128"/>
    </font>
    <font>
      <sz val="24"/>
      <color indexed="17"/>
      <name val="ＭＳ 明朝"/>
      <family val="1"/>
      <charset val="128"/>
    </font>
    <font>
      <sz val="24"/>
      <name val="ＭＳ 明朝"/>
      <family val="1"/>
      <charset val="128"/>
    </font>
    <font>
      <sz val="10.5"/>
      <name val="ＭＳ 明朝"/>
      <family val="1"/>
      <charset val="128"/>
    </font>
    <font>
      <sz val="7"/>
      <color indexed="17"/>
      <name val="ＭＳ Ｐ明朝"/>
      <family val="1"/>
      <charset val="128"/>
    </font>
    <font>
      <sz val="9"/>
      <color indexed="17"/>
      <name val="ＭＳ Ｐ明朝"/>
      <family val="1"/>
      <charset val="128"/>
    </font>
    <font>
      <b/>
      <sz val="11"/>
      <color indexed="10"/>
      <name val="ＭＳ Ｐゴシック"/>
      <family val="3"/>
      <charset val="128"/>
    </font>
    <font>
      <b/>
      <sz val="9"/>
      <color indexed="10"/>
      <name val="ＭＳ Ｐゴシック"/>
      <family val="3"/>
      <charset val="128"/>
    </font>
    <font>
      <sz val="11"/>
      <color indexed="17"/>
      <name val="ＭＳ Ｐ明朝"/>
      <family val="1"/>
      <charset val="128"/>
    </font>
    <font>
      <sz val="10"/>
      <color indexed="17"/>
      <name val="ＭＳ Ｐ明朝"/>
      <family val="1"/>
      <charset val="128"/>
    </font>
    <font>
      <sz val="14"/>
      <color indexed="17"/>
      <name val="ＭＳ Ｐ明朝"/>
      <family val="1"/>
      <charset val="128"/>
    </font>
    <font>
      <sz val="12"/>
      <color indexed="17"/>
      <name val="ＭＳ Ｐ明朝"/>
      <family val="1"/>
      <charset val="128"/>
    </font>
    <font>
      <sz val="16"/>
      <color indexed="17"/>
      <name val="ＭＳ Ｐ明朝"/>
      <family val="1"/>
      <charset val="128"/>
    </font>
    <font>
      <sz val="18"/>
      <color indexed="17"/>
      <name val="ＭＳ Ｐ明朝"/>
      <family val="1"/>
      <charset val="128"/>
    </font>
    <font>
      <sz val="8"/>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10"/>
      <color indexed="57"/>
      <name val="ＭＳ Ｐ明朝"/>
      <family val="1"/>
      <charset val="128"/>
    </font>
    <font>
      <sz val="12"/>
      <name val="ＭＳ Ｐ明朝"/>
      <family val="1"/>
      <charset val="128"/>
    </font>
    <font>
      <b/>
      <sz val="16"/>
      <name val="ＭＳ Ｐ明朝"/>
      <family val="1"/>
      <charset val="128"/>
    </font>
    <font>
      <sz val="11"/>
      <color indexed="10"/>
      <name val="ＭＳ Ｐ明朝"/>
      <family val="1"/>
      <charset val="128"/>
    </font>
    <font>
      <sz val="12"/>
      <color indexed="10"/>
      <name val="ＭＳ Ｐ明朝"/>
      <family val="1"/>
      <charset val="128"/>
    </font>
    <font>
      <sz val="10"/>
      <color indexed="10"/>
      <name val="ＭＳ Ｐ明朝"/>
      <family val="1"/>
      <charset val="128"/>
    </font>
    <font>
      <sz val="9"/>
      <color indexed="81"/>
      <name val="ＭＳ Ｐゴシック"/>
      <family val="3"/>
      <charset val="128"/>
    </font>
    <font>
      <b/>
      <sz val="14"/>
      <color indexed="10"/>
      <name val="ＭＳ Ｐゴシック"/>
      <family val="3"/>
      <charset val="128"/>
    </font>
    <font>
      <sz val="11"/>
      <name val="ＭＳ Ｐゴシック"/>
      <family val="3"/>
      <charset val="128"/>
    </font>
    <font>
      <sz val="16"/>
      <color indexed="81"/>
      <name val="ＭＳ Ｐゴシック"/>
      <family val="3"/>
      <charset val="128"/>
    </font>
    <font>
      <b/>
      <sz val="16"/>
      <color indexed="81"/>
      <name val="ＭＳ Ｐゴシック"/>
      <family val="3"/>
      <charset val="128"/>
    </font>
    <font>
      <sz val="24"/>
      <name val="ＭＳ Ｐゴシック"/>
      <family val="3"/>
      <charset val="128"/>
    </font>
    <font>
      <sz val="28"/>
      <name val="ＭＳ Ｐゴシック"/>
      <family val="3"/>
      <charset val="128"/>
    </font>
    <font>
      <sz val="36"/>
      <name val="ＭＳ Ｐゴシック"/>
      <family val="3"/>
      <charset val="128"/>
    </font>
    <font>
      <sz val="12"/>
      <color indexed="81"/>
      <name val="ＭＳ Ｐゴシック"/>
      <family val="3"/>
      <charset val="128"/>
    </font>
    <font>
      <b/>
      <u/>
      <sz val="16"/>
      <color indexed="81"/>
      <name val="ＭＳ Ｐゴシック"/>
      <family val="3"/>
      <charset val="128"/>
    </font>
    <font>
      <b/>
      <u/>
      <sz val="14"/>
      <color indexed="81"/>
      <name val="ＭＳ Ｐゴシック"/>
      <family val="3"/>
      <charset val="128"/>
    </font>
    <font>
      <b/>
      <u/>
      <sz val="18"/>
      <color indexed="81"/>
      <name val="ＭＳ Ｐゴシック"/>
      <family val="3"/>
      <charset val="128"/>
    </font>
    <font>
      <sz val="6.5"/>
      <color indexed="17"/>
      <name val="ＭＳ Ｐ明朝"/>
      <family val="1"/>
      <charset val="128"/>
    </font>
    <font>
      <sz val="14"/>
      <name val="ＭＳ Ｐ明朝"/>
      <family val="1"/>
      <charset val="128"/>
    </font>
    <font>
      <sz val="6"/>
      <color indexed="17"/>
      <name val="ＭＳ Ｐ明朝"/>
      <family val="1"/>
      <charset val="128"/>
    </font>
    <font>
      <sz val="11"/>
      <color indexed="17"/>
      <name val="ＭＳ Ｐゴシック"/>
      <family val="3"/>
      <charset val="128"/>
    </font>
    <font>
      <sz val="5"/>
      <color indexed="17"/>
      <name val="ＭＳ Ｐ明朝"/>
      <family val="1"/>
      <charset val="128"/>
    </font>
    <font>
      <b/>
      <sz val="12"/>
      <name val="ＭＳ Ｐ明朝"/>
      <family val="1"/>
      <charset val="128"/>
    </font>
    <font>
      <sz val="8"/>
      <name val="ＭＳ Ｐ明朝"/>
      <family val="1"/>
      <charset val="128"/>
    </font>
    <font>
      <sz val="18"/>
      <name val="ＭＳ Ｐゴシック"/>
      <family val="3"/>
      <charset val="128"/>
    </font>
    <font>
      <b/>
      <sz val="20"/>
      <name val="ＭＳ Ｐゴシック"/>
      <family val="3"/>
      <charset val="128"/>
    </font>
    <font>
      <b/>
      <sz val="12"/>
      <name val="ＭＳ Ｐゴシック"/>
      <family val="3"/>
      <charset val="128"/>
    </font>
    <font>
      <b/>
      <sz val="10"/>
      <name val="ＭＳ Ｐゴシック"/>
      <family val="3"/>
      <charset val="128"/>
    </font>
    <font>
      <b/>
      <u/>
      <sz val="12"/>
      <name val="ＭＳ Ｐゴシック"/>
      <family val="3"/>
      <charset val="128"/>
    </font>
    <font>
      <b/>
      <u/>
      <sz val="10"/>
      <name val="ＭＳ Ｐゴシック"/>
      <family val="3"/>
      <charset val="128"/>
    </font>
    <font>
      <sz val="12"/>
      <color indexed="17"/>
      <name val="ＭＳ 明朝"/>
      <family val="1"/>
      <charset val="128"/>
    </font>
    <font>
      <sz val="13"/>
      <name val="ＭＳ Ｐ明朝"/>
      <family val="1"/>
      <charset val="128"/>
    </font>
    <font>
      <b/>
      <u/>
      <sz val="12"/>
      <name val="ふみゴシック"/>
      <family val="4"/>
      <charset val="128"/>
    </font>
    <font>
      <sz val="16"/>
      <color indexed="10"/>
      <name val="ふみゴシック"/>
      <family val="4"/>
      <charset val="128"/>
    </font>
    <font>
      <sz val="11"/>
      <color indexed="63"/>
      <name val="ＭＳ Ｐゴシック"/>
      <family val="3"/>
      <charset val="128"/>
    </font>
    <font>
      <sz val="14"/>
      <color indexed="81"/>
      <name val="ＭＳ Ｐゴシック"/>
      <family val="3"/>
      <charset val="128"/>
    </font>
    <font>
      <sz val="16"/>
      <color indexed="21"/>
      <name val="HGS創英角ｺﾞｼｯｸUB"/>
      <family val="3"/>
      <charset val="128"/>
    </font>
    <font>
      <sz val="11"/>
      <color indexed="10"/>
      <name val="ＭＳ Ｐゴシック"/>
      <family val="3"/>
      <charset val="128"/>
    </font>
    <font>
      <b/>
      <sz val="9"/>
      <color indexed="81"/>
      <name val="ＭＳ Ｐゴシック"/>
      <family val="3"/>
      <charset val="128"/>
    </font>
    <font>
      <sz val="8"/>
      <color indexed="81"/>
      <name val="ＭＳ Ｐゴシック"/>
      <family val="3"/>
      <charset val="128"/>
    </font>
    <font>
      <b/>
      <sz val="24"/>
      <name val="ＭＳ Ｐゴシック"/>
      <family val="3"/>
      <charset val="128"/>
    </font>
    <font>
      <u/>
      <sz val="12"/>
      <name val="HGS創英角ｺﾞｼｯｸUB"/>
      <family val="3"/>
      <charset val="128"/>
    </font>
    <font>
      <sz val="20"/>
      <name val="HGP創英角ｺﾞｼｯｸUB"/>
      <family val="3"/>
      <charset val="128"/>
    </font>
    <font>
      <b/>
      <sz val="20"/>
      <name val="HGP創英角ｺﾞｼｯｸUB"/>
      <family val="3"/>
      <charset val="128"/>
    </font>
    <font>
      <b/>
      <sz val="12"/>
      <color indexed="81"/>
      <name val="ＭＳ Ｐゴシック"/>
      <family val="3"/>
      <charset val="128"/>
    </font>
    <font>
      <b/>
      <u/>
      <sz val="20"/>
      <color indexed="81"/>
      <name val="ＭＳ Ｐゴシック"/>
      <family val="3"/>
      <charset val="128"/>
    </font>
    <font>
      <b/>
      <u/>
      <sz val="26"/>
      <color indexed="81"/>
      <name val="ＭＳ Ｐゴシック"/>
      <family val="3"/>
      <charset val="128"/>
    </font>
    <font>
      <sz val="16"/>
      <color indexed="81"/>
      <name val="HGS創英角ｺﾞｼｯｸUB"/>
      <family val="3"/>
      <charset val="128"/>
    </font>
    <font>
      <b/>
      <u/>
      <sz val="12"/>
      <color indexed="81"/>
      <name val="ＭＳ Ｐゴシック"/>
      <family val="3"/>
      <charset val="128"/>
    </font>
    <font>
      <b/>
      <sz val="16"/>
      <color indexed="10"/>
      <name val="ＭＳ Ｐゴシック"/>
      <family val="3"/>
      <charset val="128"/>
    </font>
    <font>
      <b/>
      <sz val="16"/>
      <color indexed="10"/>
      <name val="HGP創英角ｺﾞｼｯｸUB"/>
      <family val="3"/>
      <charset val="128"/>
    </font>
    <font>
      <b/>
      <sz val="16"/>
      <color indexed="10"/>
      <name val="HGS創英角ｺﾞｼｯｸUB"/>
      <family val="3"/>
      <charset val="128"/>
    </font>
    <font>
      <b/>
      <u/>
      <sz val="16"/>
      <color indexed="10"/>
      <name val="HG創英角ｺﾞｼｯｸUB"/>
      <family val="3"/>
      <charset val="128"/>
    </font>
    <font>
      <b/>
      <sz val="16"/>
      <color indexed="10"/>
      <name val="HG創英角ｺﾞｼｯｸUB"/>
      <family val="3"/>
      <charset val="128"/>
    </font>
    <font>
      <sz val="20"/>
      <color indexed="81"/>
      <name val="HGS創英角ｺﾞｼｯｸUB"/>
      <family val="3"/>
      <charset val="128"/>
    </font>
    <font>
      <b/>
      <u/>
      <sz val="22"/>
      <color indexed="81"/>
      <name val="ＭＳ Ｐゴシック"/>
      <family val="3"/>
      <charset val="128"/>
    </font>
    <font>
      <sz val="11"/>
      <name val="HGS創英角ｺﾞｼｯｸUB"/>
      <family val="3"/>
      <charset val="128"/>
    </font>
    <font>
      <sz val="18"/>
      <name val="HGP創英角ｺﾞｼｯｸUB"/>
      <family val="3"/>
      <charset val="128"/>
    </font>
    <font>
      <sz val="11"/>
      <name val="HGP創英角ｺﾞｼｯｸUB"/>
      <family val="3"/>
      <charset val="128"/>
    </font>
    <font>
      <sz val="10"/>
      <name val="HGP創英角ｺﾞｼｯｸUB"/>
      <family val="3"/>
      <charset val="128"/>
    </font>
    <font>
      <b/>
      <sz val="10"/>
      <color indexed="17"/>
      <name val="ＭＳ 明朝"/>
      <family val="1"/>
      <charset val="128"/>
    </font>
    <font>
      <b/>
      <sz val="12"/>
      <name val="ＭＳ 明朝"/>
      <family val="1"/>
      <charset val="128"/>
    </font>
    <font>
      <sz val="10"/>
      <name val="HG丸ｺﾞｼｯｸM-PRO"/>
      <family val="3"/>
      <charset val="128"/>
    </font>
    <font>
      <sz val="16"/>
      <name val="HGS創英角ｺﾞｼｯｸUB"/>
      <family val="3"/>
      <charset val="128"/>
    </font>
    <font>
      <sz val="12"/>
      <name val="HGS創英角ｺﾞｼｯｸUB"/>
      <family val="3"/>
      <charset val="128"/>
    </font>
    <font>
      <sz val="10"/>
      <name val="HGS創英角ｺﾞｼｯｸUB"/>
      <family val="3"/>
      <charset val="128"/>
    </font>
    <font>
      <sz val="14"/>
      <name val="HGS創英角ｺﾞｼｯｸUB"/>
      <family val="3"/>
      <charset val="128"/>
    </font>
    <font>
      <sz val="9"/>
      <name val="HGS創英角ｺﾞｼｯｸUB"/>
      <family val="3"/>
      <charset val="128"/>
    </font>
    <font>
      <sz val="20"/>
      <color theme="5"/>
      <name val="HG丸ｺﾞｼｯｸM-PRO"/>
      <family val="3"/>
      <charset val="128"/>
    </font>
    <font>
      <sz val="11"/>
      <color rgb="FF008000"/>
      <name val="ＭＳ Ｐ明朝"/>
      <family val="1"/>
      <charset val="128"/>
    </font>
    <font>
      <sz val="8"/>
      <color rgb="FF008000"/>
      <name val="ＭＳ Ｐ明朝"/>
      <family val="1"/>
      <charset val="128"/>
    </font>
    <font>
      <sz val="6"/>
      <color rgb="FF008000"/>
      <name val="ＭＳ Ｐ明朝"/>
      <family val="1"/>
      <charset val="128"/>
    </font>
    <font>
      <sz val="7"/>
      <color rgb="FF008000"/>
      <name val="ＭＳ Ｐ明朝"/>
      <family val="1"/>
      <charset val="128"/>
    </font>
    <font>
      <sz val="6.5"/>
      <color rgb="FF008000"/>
      <name val="ＭＳ Ｐ明朝"/>
      <family val="1"/>
      <charset val="128"/>
    </font>
    <font>
      <b/>
      <sz val="20"/>
      <color theme="5"/>
      <name val="HG丸ｺﾞｼｯｸM-PRO"/>
      <family val="3"/>
      <charset val="128"/>
    </font>
    <font>
      <sz val="10"/>
      <color rgb="FF008000"/>
      <name val="ＭＳ Ｐ明朝"/>
      <family val="1"/>
      <charset val="128"/>
    </font>
    <font>
      <sz val="9"/>
      <color rgb="FF008000"/>
      <name val="ＭＳ Ｐ明朝"/>
      <family val="1"/>
      <charset val="128"/>
    </font>
    <font>
      <sz val="18"/>
      <name val="HGS創英角ｺﾞｼｯｸUB"/>
      <family val="3"/>
      <charset val="128"/>
    </font>
    <font>
      <b/>
      <sz val="16"/>
      <name val="HGS創英角ｺﾞｼｯｸUB"/>
      <family val="3"/>
      <charset val="128"/>
    </font>
    <font>
      <b/>
      <sz val="14"/>
      <name val="HGS創英角ｺﾞｼｯｸUB"/>
      <family val="3"/>
      <charset val="128"/>
    </font>
    <font>
      <b/>
      <sz val="11"/>
      <color rgb="FFC00000"/>
      <name val="ＭＳ Ｐゴシック"/>
      <family val="3"/>
      <charset val="128"/>
    </font>
  </fonts>
  <fills count="22">
    <fill>
      <patternFill patternType="none"/>
    </fill>
    <fill>
      <patternFill patternType="gray125"/>
    </fill>
    <fill>
      <patternFill patternType="darkGray">
        <fgColor indexed="42"/>
      </patternFill>
    </fill>
    <fill>
      <patternFill patternType="gray125">
        <fgColor indexed="43"/>
      </patternFill>
    </fill>
    <fill>
      <patternFill patternType="lightGray">
        <fgColor indexed="4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theme="8" tint="0.39997558519241921"/>
        <bgColor indexed="64"/>
      </patternFill>
    </fill>
    <fill>
      <patternFill patternType="mediumGray">
        <fgColor rgb="FF92D050"/>
      </patternFill>
    </fill>
    <fill>
      <patternFill patternType="lightGray">
        <fgColor rgb="FF92D050"/>
      </patternFill>
    </fill>
    <fill>
      <patternFill patternType="solid">
        <fgColor theme="4" tint="0.79998168889431442"/>
        <bgColor indexed="64"/>
      </patternFill>
    </fill>
    <fill>
      <patternFill patternType="darkGray">
        <fgColor rgb="FF92D050"/>
        <bgColor indexed="41"/>
      </patternFill>
    </fill>
    <fill>
      <patternFill patternType="solid">
        <fgColor theme="5" tint="0.39997558519241921"/>
        <bgColor indexed="64"/>
      </patternFill>
    </fill>
    <fill>
      <patternFill patternType="mediumGray">
        <fgColor theme="6"/>
      </patternFill>
    </fill>
    <fill>
      <patternFill patternType="mediumGray">
        <fgColor theme="9"/>
      </patternFill>
    </fill>
    <fill>
      <patternFill patternType="solid">
        <fgColor theme="6" tint="0.59999389629810485"/>
        <bgColor indexed="64"/>
      </patternFill>
    </fill>
    <fill>
      <patternFill patternType="solid">
        <fgColor theme="8" tint="0.79998168889431442"/>
        <bgColor indexed="64"/>
      </patternFill>
    </fill>
    <fill>
      <patternFill patternType="mediumGray">
        <fgColor rgb="FFFFC000"/>
      </patternFill>
    </fill>
    <fill>
      <patternFill patternType="mediumGray">
        <fgColor theme="6"/>
        <bgColor theme="6"/>
      </patternFill>
    </fill>
    <fill>
      <patternFill patternType="solid">
        <fgColor theme="6"/>
        <bgColor indexed="64"/>
      </patternFill>
    </fill>
    <fill>
      <patternFill patternType="solid">
        <fgColor theme="6" tint="0.39997558519241921"/>
        <bgColor indexed="64"/>
      </patternFill>
    </fill>
  </fills>
  <borders count="404">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medium">
        <color indexed="17"/>
      </bottom>
      <diagonal/>
    </border>
    <border>
      <left style="medium">
        <color indexed="17"/>
      </left>
      <right/>
      <top style="medium">
        <color indexed="17"/>
      </top>
      <bottom/>
      <diagonal/>
    </border>
    <border>
      <left style="thin">
        <color indexed="17"/>
      </left>
      <right/>
      <top style="medium">
        <color indexed="17"/>
      </top>
      <bottom/>
      <diagonal/>
    </border>
    <border>
      <left/>
      <right style="thin">
        <color indexed="17"/>
      </right>
      <top style="medium">
        <color indexed="17"/>
      </top>
      <bottom/>
      <diagonal/>
    </border>
    <border>
      <left style="medium">
        <color indexed="17"/>
      </left>
      <right/>
      <top/>
      <bottom style="thin">
        <color indexed="17"/>
      </bottom>
      <diagonal/>
    </border>
    <border>
      <left style="thin">
        <color indexed="17"/>
      </left>
      <right/>
      <top/>
      <bottom style="thin">
        <color indexed="17"/>
      </bottom>
      <diagonal/>
    </border>
    <border>
      <left/>
      <right style="thin">
        <color indexed="17"/>
      </right>
      <top/>
      <bottom style="thin">
        <color indexed="17"/>
      </bottom>
      <diagonal/>
    </border>
    <border>
      <left/>
      <right/>
      <top/>
      <bottom style="thin">
        <color indexed="17"/>
      </bottom>
      <diagonal/>
    </border>
    <border>
      <left/>
      <right style="dotted">
        <color indexed="17"/>
      </right>
      <top/>
      <bottom/>
      <diagonal/>
    </border>
    <border>
      <left style="dotted">
        <color indexed="17"/>
      </left>
      <right/>
      <top/>
      <bottom style="dotted">
        <color indexed="17"/>
      </bottom>
      <diagonal/>
    </border>
    <border>
      <left/>
      <right/>
      <top/>
      <bottom style="dotted">
        <color indexed="17"/>
      </bottom>
      <diagonal/>
    </border>
    <border>
      <left/>
      <right style="dotted">
        <color indexed="17"/>
      </right>
      <top/>
      <bottom style="dotted">
        <color indexed="17"/>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thin">
        <color indexed="17"/>
      </top>
      <bottom/>
      <diagonal/>
    </border>
    <border>
      <left style="thin">
        <color indexed="17"/>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right/>
      <top style="dotted">
        <color indexed="17"/>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17"/>
      </right>
      <top style="hair">
        <color indexed="17"/>
      </top>
      <bottom/>
      <diagonal/>
    </border>
    <border>
      <left/>
      <right/>
      <top style="hair">
        <color indexed="17"/>
      </top>
      <bottom/>
      <diagonal/>
    </border>
    <border>
      <left/>
      <right/>
      <top/>
      <bottom style="hair">
        <color indexed="17"/>
      </bottom>
      <diagonal/>
    </border>
    <border>
      <left/>
      <right style="hair">
        <color indexed="17"/>
      </right>
      <top/>
      <bottom style="hair">
        <color indexed="17"/>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right style="medium">
        <color indexed="17"/>
      </right>
      <top style="thin">
        <color indexed="17"/>
      </top>
      <bottom/>
      <diagonal/>
    </border>
    <border>
      <left/>
      <right style="medium">
        <color indexed="17"/>
      </right>
      <top/>
      <bottom style="thin">
        <color indexed="17"/>
      </bottom>
      <diagonal/>
    </border>
    <border>
      <left style="thin">
        <color indexed="17"/>
      </left>
      <right/>
      <top/>
      <bottom style="medium">
        <color indexed="17"/>
      </bottom>
      <diagonal/>
    </border>
    <border>
      <left/>
      <right style="thin">
        <color indexed="17"/>
      </right>
      <top/>
      <bottom style="medium">
        <color indexed="17"/>
      </bottom>
      <diagonal/>
    </border>
    <border>
      <left/>
      <right style="medium">
        <color indexed="17"/>
      </right>
      <top/>
      <bottom style="medium">
        <color indexed="17"/>
      </bottom>
      <diagonal/>
    </border>
    <border>
      <left style="thin">
        <color indexed="17"/>
      </left>
      <right style="thin">
        <color indexed="17"/>
      </right>
      <top style="medium">
        <color indexed="17"/>
      </top>
      <bottom style="thin">
        <color indexed="17"/>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64"/>
      </bottom>
      <diagonal/>
    </border>
    <border>
      <left style="thin">
        <color indexed="64"/>
      </left>
      <right/>
      <top style="hair">
        <color indexed="64"/>
      </top>
      <bottom style="thin">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hair">
        <color indexed="64"/>
      </left>
      <right/>
      <top style="hair">
        <color indexed="17"/>
      </top>
      <bottom style="hair">
        <color indexed="17"/>
      </bottom>
      <diagonal/>
    </border>
    <border>
      <left/>
      <right style="hair">
        <color indexed="17"/>
      </right>
      <top/>
      <bottom style="thin">
        <color indexed="17"/>
      </bottom>
      <diagonal/>
    </border>
    <border>
      <left/>
      <right style="hair">
        <color indexed="17"/>
      </right>
      <top/>
      <bottom/>
      <diagonal/>
    </border>
    <border>
      <left style="hair">
        <color indexed="17"/>
      </left>
      <right/>
      <top style="thin">
        <color indexed="17"/>
      </top>
      <bottom/>
      <diagonal/>
    </border>
    <border>
      <left/>
      <right style="hair">
        <color indexed="17"/>
      </right>
      <top style="thin">
        <color indexed="17"/>
      </top>
      <bottom/>
      <diagonal/>
    </border>
    <border>
      <left style="hair">
        <color indexed="17"/>
      </left>
      <right/>
      <top/>
      <bottom style="thin">
        <color indexed="17"/>
      </bottom>
      <diagonal/>
    </border>
    <border>
      <left style="medium">
        <color indexed="17"/>
      </left>
      <right/>
      <top/>
      <bottom style="medium">
        <color indexed="17"/>
      </bottom>
      <diagonal/>
    </border>
    <border>
      <left style="medium">
        <color indexed="17"/>
      </left>
      <right/>
      <top style="hair">
        <color indexed="17"/>
      </top>
      <bottom style="hair">
        <color indexed="17"/>
      </bottom>
      <diagonal/>
    </border>
    <border>
      <left/>
      <right style="medium">
        <color indexed="17"/>
      </right>
      <top style="hair">
        <color indexed="17"/>
      </top>
      <bottom/>
      <diagonal/>
    </border>
    <border>
      <left/>
      <right style="medium">
        <color indexed="17"/>
      </right>
      <top/>
      <bottom/>
      <diagonal/>
    </border>
    <border>
      <left/>
      <right style="medium">
        <color indexed="17"/>
      </right>
      <top/>
      <bottom style="hair">
        <color indexed="17"/>
      </bottom>
      <diagonal/>
    </border>
    <border>
      <left/>
      <right style="hair">
        <color indexed="17"/>
      </right>
      <top style="thin">
        <color indexed="17"/>
      </top>
      <bottom style="medium">
        <color indexed="17"/>
      </bottom>
      <diagonal/>
    </border>
    <border>
      <left style="thin">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right style="double">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thin">
        <color indexed="64"/>
      </left>
      <right style="hair">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hair">
        <color indexed="64"/>
      </bottom>
      <diagonal/>
    </border>
    <border>
      <left style="medium">
        <color indexed="17"/>
      </left>
      <right style="thin">
        <color indexed="17"/>
      </right>
      <top style="thin">
        <color indexed="17"/>
      </top>
      <bottom/>
      <diagonal/>
    </border>
    <border>
      <left style="medium">
        <color indexed="17"/>
      </left>
      <right style="thin">
        <color indexed="17"/>
      </right>
      <top/>
      <bottom/>
      <diagonal/>
    </border>
    <border>
      <left style="medium">
        <color indexed="17"/>
      </left>
      <right style="thin">
        <color indexed="17"/>
      </right>
      <top/>
      <bottom style="medium">
        <color indexed="17"/>
      </bottom>
      <diagonal/>
    </border>
    <border>
      <left style="medium">
        <color indexed="17"/>
      </left>
      <right style="thin">
        <color indexed="17"/>
      </right>
      <top/>
      <bottom style="thin">
        <color indexed="17"/>
      </bottom>
      <diagonal/>
    </border>
    <border>
      <left/>
      <right/>
      <top style="medium">
        <color indexed="17"/>
      </top>
      <bottom/>
      <diagonal/>
    </border>
    <border>
      <left/>
      <right style="medium">
        <color indexed="17"/>
      </right>
      <top style="medium">
        <color indexed="17"/>
      </top>
      <bottom/>
      <diagonal/>
    </border>
    <border>
      <left style="hair">
        <color indexed="17"/>
      </left>
      <right style="hair">
        <color indexed="17"/>
      </right>
      <top style="thin">
        <color indexed="17"/>
      </top>
      <bottom/>
      <diagonal/>
    </border>
    <border>
      <left style="hair">
        <color indexed="17"/>
      </left>
      <right style="hair">
        <color indexed="17"/>
      </right>
      <top/>
      <bottom style="medium">
        <color indexed="17"/>
      </bottom>
      <diagonal/>
    </border>
    <border>
      <left style="hair">
        <color indexed="17"/>
      </left>
      <right style="thin">
        <color indexed="17"/>
      </right>
      <top style="thin">
        <color indexed="17"/>
      </top>
      <bottom/>
      <diagonal/>
    </border>
    <border>
      <left style="hair">
        <color indexed="17"/>
      </left>
      <right style="thin">
        <color indexed="17"/>
      </right>
      <top/>
      <bottom style="medium">
        <color indexed="17"/>
      </bottom>
      <diagonal/>
    </border>
    <border>
      <left style="thin">
        <color indexed="17"/>
      </left>
      <right style="hair">
        <color indexed="17"/>
      </right>
      <top style="thin">
        <color indexed="17"/>
      </top>
      <bottom/>
      <diagonal/>
    </border>
    <border>
      <left style="thin">
        <color indexed="17"/>
      </left>
      <right style="hair">
        <color indexed="17"/>
      </right>
      <top/>
      <bottom style="medium">
        <color indexed="17"/>
      </bottom>
      <diagonal/>
    </border>
    <border>
      <left style="medium">
        <color indexed="17"/>
      </left>
      <right/>
      <top/>
      <bottom/>
      <diagonal/>
    </border>
    <border>
      <left style="thin">
        <color indexed="17"/>
      </left>
      <right style="thin">
        <color indexed="17"/>
      </right>
      <top style="medium">
        <color indexed="17"/>
      </top>
      <bottom/>
      <diagonal/>
    </border>
    <border>
      <left style="thin">
        <color indexed="17"/>
      </left>
      <right style="thin">
        <color indexed="17"/>
      </right>
      <top/>
      <bottom style="thin">
        <color indexed="17"/>
      </bottom>
      <diagonal/>
    </border>
    <border>
      <left style="thin">
        <color indexed="17"/>
      </left>
      <right style="thin">
        <color indexed="17"/>
      </right>
      <top/>
      <bottom/>
      <diagonal/>
    </border>
    <border>
      <left style="medium">
        <color indexed="17"/>
      </left>
      <right style="thin">
        <color indexed="17"/>
      </right>
      <top style="medium">
        <color indexed="17"/>
      </top>
      <bottom/>
      <diagonal/>
    </border>
    <border>
      <left style="thin">
        <color indexed="17"/>
      </left>
      <right style="medium">
        <color indexed="17"/>
      </right>
      <top style="medium">
        <color indexed="17"/>
      </top>
      <bottom/>
      <diagonal/>
    </border>
    <border>
      <left style="thin">
        <color indexed="17"/>
      </left>
      <right style="medium">
        <color indexed="17"/>
      </right>
      <top/>
      <bottom style="medium">
        <color indexed="17"/>
      </bottom>
      <diagonal/>
    </border>
    <border>
      <left style="hair">
        <color indexed="17"/>
      </left>
      <right style="medium">
        <color indexed="17"/>
      </right>
      <top style="thin">
        <color indexed="17"/>
      </top>
      <bottom/>
      <diagonal/>
    </border>
    <border>
      <left style="hair">
        <color indexed="17"/>
      </left>
      <right style="medium">
        <color indexed="17"/>
      </right>
      <top/>
      <bottom style="medium">
        <color indexed="17"/>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diagonal/>
    </border>
    <border>
      <left style="dotted">
        <color indexed="17"/>
      </left>
      <right style="dotted">
        <color indexed="17"/>
      </right>
      <top style="dotted">
        <color indexed="17"/>
      </top>
      <bottom/>
      <diagonal/>
    </border>
    <border>
      <left style="dotted">
        <color indexed="17"/>
      </left>
      <right style="dotted">
        <color indexed="17"/>
      </right>
      <top/>
      <bottom/>
      <diagonal/>
    </border>
    <border>
      <left style="dotted">
        <color indexed="17"/>
      </left>
      <right style="dotted">
        <color indexed="17"/>
      </right>
      <top/>
      <bottom style="dotted">
        <color indexed="17"/>
      </bottom>
      <diagonal/>
    </border>
    <border>
      <left style="medium">
        <color indexed="17"/>
      </left>
      <right/>
      <top style="thin">
        <color indexed="17"/>
      </top>
      <bottom/>
      <diagonal/>
    </border>
    <border>
      <left style="medium">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medium">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top style="hair">
        <color indexed="17"/>
      </top>
      <bottom/>
      <diagonal/>
    </border>
    <border>
      <left style="thin">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hair">
        <color indexed="17"/>
      </left>
      <right style="hair">
        <color indexed="17"/>
      </right>
      <top/>
      <bottom/>
      <diagonal/>
    </border>
    <border>
      <left style="thin">
        <color indexed="17"/>
      </left>
      <right style="hair">
        <color indexed="17"/>
      </right>
      <top/>
      <bottom style="hair">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style="thin">
        <color indexed="17"/>
      </top>
      <bottom style="thin">
        <color indexed="17"/>
      </bottom>
      <diagonal/>
    </border>
    <border>
      <left style="hair">
        <color indexed="17"/>
      </left>
      <right/>
      <top/>
      <bottom/>
      <diagonal/>
    </border>
    <border>
      <left style="hair">
        <color indexed="17"/>
      </left>
      <right style="medium">
        <color indexed="17"/>
      </right>
      <top/>
      <bottom/>
      <diagonal/>
    </border>
    <border>
      <left style="medium">
        <color indexed="17"/>
      </left>
      <right style="hair">
        <color indexed="17"/>
      </right>
      <top style="medium">
        <color indexed="17"/>
      </top>
      <bottom style="hair">
        <color indexed="17"/>
      </bottom>
      <diagonal/>
    </border>
    <border>
      <left style="hair">
        <color indexed="17"/>
      </left>
      <right style="hair">
        <color indexed="17"/>
      </right>
      <top style="medium">
        <color indexed="17"/>
      </top>
      <bottom style="hair">
        <color indexed="17"/>
      </bottom>
      <diagonal/>
    </border>
    <border>
      <left style="hair">
        <color indexed="17"/>
      </left>
      <right/>
      <top style="medium">
        <color indexed="17"/>
      </top>
      <bottom style="hair">
        <color indexed="17"/>
      </bottom>
      <diagonal/>
    </border>
    <border>
      <left style="medium">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thin">
        <color indexed="17"/>
      </left>
      <right style="hair">
        <color indexed="17"/>
      </right>
      <top style="medium">
        <color indexed="17"/>
      </top>
      <bottom style="hair">
        <color indexed="17"/>
      </bottom>
      <diagonal/>
    </border>
    <border>
      <left style="hair">
        <color indexed="17"/>
      </left>
      <right style="thin">
        <color indexed="17"/>
      </right>
      <top style="medium">
        <color indexed="17"/>
      </top>
      <bottom style="hair">
        <color indexed="17"/>
      </bottom>
      <diagonal/>
    </border>
    <border>
      <left style="thin">
        <color indexed="17"/>
      </left>
      <right style="hair">
        <color indexed="17"/>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medium">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style="medium">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medium">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medium">
        <color indexed="17"/>
      </bottom>
      <diagonal/>
    </border>
    <border>
      <left style="medium">
        <color indexed="17"/>
      </left>
      <right style="thin">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top style="thin">
        <color indexed="17"/>
      </top>
      <bottom style="thin">
        <color indexed="17"/>
      </bottom>
      <diagonal/>
    </border>
    <border>
      <left style="thin">
        <color indexed="17"/>
      </left>
      <right/>
      <top style="thin">
        <color indexed="17"/>
      </top>
      <bottom style="medium">
        <color indexed="17"/>
      </bottom>
      <diagonal/>
    </border>
    <border>
      <left style="thin">
        <color indexed="17"/>
      </left>
      <right style="thin">
        <color indexed="17"/>
      </right>
      <top style="thin">
        <color indexed="17"/>
      </top>
      <bottom/>
      <diagonal/>
    </border>
    <border>
      <left style="thin">
        <color indexed="17"/>
      </left>
      <right style="thin">
        <color indexed="17"/>
      </right>
      <top/>
      <bottom style="medium">
        <color indexed="17"/>
      </bottom>
      <diagonal/>
    </border>
    <border>
      <left style="thin">
        <color indexed="17"/>
      </left>
      <right style="medium">
        <color indexed="17"/>
      </right>
      <top style="medium">
        <color indexed="17"/>
      </top>
      <bottom style="thin">
        <color indexed="17"/>
      </bottom>
      <diagonal/>
    </border>
    <border>
      <left style="dotted">
        <color indexed="17"/>
      </left>
      <right style="medium">
        <color indexed="17"/>
      </right>
      <top style="thin">
        <color indexed="17"/>
      </top>
      <bottom/>
      <diagonal/>
    </border>
    <border>
      <left style="dotted">
        <color indexed="17"/>
      </left>
      <right style="medium">
        <color indexed="17"/>
      </right>
      <top/>
      <bottom/>
      <diagonal/>
    </border>
    <border>
      <left style="dotted">
        <color indexed="17"/>
      </left>
      <right style="medium">
        <color indexed="17"/>
      </right>
      <top/>
      <bottom style="medium">
        <color indexed="17"/>
      </bottom>
      <diagonal/>
    </border>
    <border>
      <left style="dotted">
        <color indexed="17"/>
      </left>
      <right style="dotted">
        <color indexed="17"/>
      </right>
      <top style="thin">
        <color indexed="17"/>
      </top>
      <bottom style="thin">
        <color indexed="17"/>
      </bottom>
      <diagonal/>
    </border>
    <border>
      <left/>
      <right style="medium">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top style="hair">
        <color indexed="17"/>
      </top>
      <bottom style="dotted">
        <color indexed="17"/>
      </bottom>
      <diagonal/>
    </border>
    <border>
      <left style="dotted">
        <color indexed="17"/>
      </left>
      <right/>
      <top style="thin">
        <color indexed="17"/>
      </top>
      <bottom style="thin">
        <color indexed="17"/>
      </bottom>
      <diagonal/>
    </border>
    <border>
      <left style="dotted">
        <color indexed="17"/>
      </left>
      <right/>
      <top style="thin">
        <color indexed="17"/>
      </top>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right/>
      <top style="dotted">
        <color indexed="17"/>
      </top>
      <bottom style="hair">
        <color indexed="17"/>
      </bottom>
      <diagonal/>
    </border>
    <border>
      <left/>
      <right/>
      <top style="hair">
        <color indexed="17"/>
      </top>
      <bottom style="dotted">
        <color indexed="17"/>
      </bottom>
      <diagonal/>
    </border>
    <border>
      <left/>
      <right style="medium">
        <color indexed="17"/>
      </right>
      <top style="thin">
        <color indexed="17"/>
      </top>
      <bottom style="medium">
        <color indexed="17"/>
      </bottom>
      <diagonal/>
    </border>
    <border>
      <left style="dotted">
        <color indexed="17"/>
      </left>
      <right style="dotted">
        <color indexed="17"/>
      </right>
      <top style="thin">
        <color indexed="17"/>
      </top>
      <bottom style="medium">
        <color indexed="17"/>
      </bottom>
      <diagonal/>
    </border>
    <border>
      <left/>
      <right/>
      <top style="thin">
        <color indexed="17"/>
      </top>
      <bottom style="medium">
        <color indexed="17"/>
      </bottom>
      <diagonal/>
    </border>
    <border>
      <left style="dotted">
        <color indexed="17"/>
      </left>
      <right/>
      <top style="thin">
        <color indexed="17"/>
      </top>
      <bottom style="medium">
        <color indexed="17"/>
      </bottom>
      <diagonal/>
    </border>
    <border>
      <left style="thin">
        <color indexed="17"/>
      </left>
      <right style="dotted">
        <color indexed="17"/>
      </right>
      <top style="thin">
        <color indexed="17"/>
      </top>
      <bottom style="medium">
        <color indexed="17"/>
      </bottom>
      <diagonal/>
    </border>
    <border>
      <left style="hair">
        <color indexed="17"/>
      </left>
      <right/>
      <top/>
      <bottom style="hair">
        <color indexed="17"/>
      </bottom>
      <diagonal/>
    </border>
    <border>
      <left style="hair">
        <color indexed="17"/>
      </left>
      <right style="thin">
        <color indexed="64"/>
      </right>
      <top/>
      <bottom style="thin">
        <color indexed="64"/>
      </bottom>
      <diagonal/>
    </border>
    <border>
      <left style="thin">
        <color indexed="64"/>
      </left>
      <right style="hair">
        <color indexed="17"/>
      </right>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style="hair">
        <color indexed="17"/>
      </left>
      <right style="hair">
        <color indexed="17"/>
      </right>
      <top style="medium">
        <color indexed="17"/>
      </top>
      <bottom style="thin">
        <color indexed="17"/>
      </bottom>
      <diagonal/>
    </border>
    <border>
      <left style="hair">
        <color indexed="17"/>
      </left>
      <right style="hair">
        <color indexed="17"/>
      </right>
      <top style="thin">
        <color indexed="17"/>
      </top>
      <bottom style="thin">
        <color indexed="17"/>
      </bottom>
      <diagonal/>
    </border>
    <border>
      <left/>
      <right style="thin">
        <color indexed="64"/>
      </right>
      <top style="medium">
        <color indexed="17"/>
      </top>
      <bottom style="thin">
        <color indexed="64"/>
      </bottom>
      <diagonal/>
    </border>
    <border>
      <left style="thin">
        <color indexed="64"/>
      </left>
      <right style="thin">
        <color indexed="64"/>
      </right>
      <top style="medium">
        <color indexed="17"/>
      </top>
      <bottom style="thin">
        <color indexed="64"/>
      </bottom>
      <diagonal/>
    </border>
    <border>
      <left style="thin">
        <color indexed="64"/>
      </left>
      <right style="medium">
        <color indexed="17"/>
      </right>
      <top style="medium">
        <color indexed="17"/>
      </top>
      <bottom style="thin">
        <color indexed="64"/>
      </bottom>
      <diagonal/>
    </border>
    <border>
      <left style="hair">
        <color indexed="64"/>
      </left>
      <right style="thin">
        <color indexed="64"/>
      </right>
      <top style="thin">
        <color indexed="64"/>
      </top>
      <bottom style="thin">
        <color indexed="17"/>
      </bottom>
      <diagonal/>
    </border>
    <border>
      <left style="thin">
        <color indexed="64"/>
      </left>
      <right style="thin">
        <color indexed="64"/>
      </right>
      <top style="thin">
        <color indexed="64"/>
      </top>
      <bottom style="thin">
        <color indexed="17"/>
      </bottom>
      <diagonal/>
    </border>
    <border>
      <left style="thin">
        <color indexed="64"/>
      </left>
      <right style="medium">
        <color indexed="17"/>
      </right>
      <top style="thin">
        <color indexed="64"/>
      </top>
      <bottom style="thin">
        <color indexed="17"/>
      </bottom>
      <diagonal/>
    </border>
    <border>
      <left style="hair">
        <color indexed="17"/>
      </left>
      <right style="thin">
        <color indexed="64"/>
      </right>
      <top style="hair">
        <color indexed="17"/>
      </top>
      <bottom style="thin">
        <color indexed="17"/>
      </bottom>
      <diagonal/>
    </border>
    <border>
      <left style="thin">
        <color indexed="64"/>
      </left>
      <right style="thin">
        <color indexed="64"/>
      </right>
      <top style="hair">
        <color indexed="17"/>
      </top>
      <bottom style="thin">
        <color indexed="17"/>
      </bottom>
      <diagonal/>
    </border>
    <border>
      <left style="thin">
        <color indexed="64"/>
      </left>
      <right style="hair">
        <color indexed="17"/>
      </right>
      <top style="hair">
        <color indexed="17"/>
      </top>
      <bottom style="thin">
        <color indexed="17"/>
      </bottom>
      <diagonal/>
    </border>
    <border>
      <left/>
      <right style="thin">
        <color indexed="64"/>
      </right>
      <top style="hair">
        <color indexed="17"/>
      </top>
      <bottom style="thin">
        <color indexed="17"/>
      </bottom>
      <diagonal/>
    </border>
    <border>
      <left style="thin">
        <color indexed="64"/>
      </left>
      <right style="hair">
        <color indexed="64"/>
      </right>
      <top style="hair">
        <color indexed="17"/>
      </top>
      <bottom style="thin">
        <color indexed="17"/>
      </bottom>
      <diagonal/>
    </border>
    <border>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right style="thin">
        <color indexed="64"/>
      </right>
      <top style="thin">
        <color indexed="64"/>
      </top>
      <bottom style="thin">
        <color indexed="17"/>
      </bottom>
      <diagonal/>
    </border>
    <border>
      <left style="thin">
        <color indexed="64"/>
      </left>
      <right/>
      <top style="thin">
        <color indexed="64"/>
      </top>
      <bottom style="thin">
        <color indexed="17"/>
      </bottom>
      <diagonal/>
    </border>
    <border>
      <left style="hair">
        <color indexed="17"/>
      </left>
      <right style="thin">
        <color indexed="64"/>
      </right>
      <top/>
      <bottom/>
      <diagonal/>
    </border>
    <border>
      <left style="thin">
        <color indexed="64"/>
      </left>
      <right style="hair">
        <color indexed="17"/>
      </right>
      <top/>
      <bottom/>
      <diagonal/>
    </border>
    <border>
      <left style="hair">
        <color indexed="17"/>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style="hair">
        <color indexed="17"/>
      </left>
      <right style="thin">
        <color indexed="64"/>
      </right>
      <top style="thin">
        <color indexed="64"/>
      </top>
      <bottom style="thin">
        <color indexed="17"/>
      </bottom>
      <diagonal/>
    </border>
    <border>
      <left style="thin">
        <color indexed="64"/>
      </left>
      <right style="hair">
        <color indexed="17"/>
      </right>
      <top style="thin">
        <color indexed="64"/>
      </top>
      <bottom style="thin">
        <color indexed="17"/>
      </bottom>
      <diagonal/>
    </border>
    <border>
      <left style="medium">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medium">
        <color indexed="17"/>
      </left>
      <right style="thin">
        <color indexed="64"/>
      </right>
      <top style="thin">
        <color indexed="64"/>
      </top>
      <bottom style="thin">
        <color indexed="17"/>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thin">
        <color indexed="17"/>
      </bottom>
      <diagonal/>
    </border>
    <border>
      <left style="hair">
        <color indexed="64"/>
      </left>
      <right style="hair">
        <color indexed="64"/>
      </right>
      <top style="thin">
        <color indexed="64"/>
      </top>
      <bottom style="thin">
        <color indexed="17"/>
      </bottom>
      <diagonal/>
    </border>
    <border>
      <left style="hair">
        <color indexed="64"/>
      </left>
      <right style="hair">
        <color indexed="17"/>
      </right>
      <top style="thin">
        <color indexed="64"/>
      </top>
      <bottom style="thin">
        <color indexed="17"/>
      </bottom>
      <diagonal/>
    </border>
    <border>
      <left style="medium">
        <color indexed="17"/>
      </left>
      <right style="thin">
        <color indexed="64"/>
      </right>
      <top/>
      <bottom style="thin">
        <color indexed="64"/>
      </bottom>
      <diagonal/>
    </border>
    <border>
      <left style="medium">
        <color indexed="17"/>
      </left>
      <right style="thin">
        <color indexed="64"/>
      </right>
      <top style="thin">
        <color indexed="64"/>
      </top>
      <bottom style="thin">
        <color indexed="64"/>
      </bottom>
      <diagonal/>
    </border>
    <border>
      <left style="medium">
        <color indexed="17"/>
      </left>
      <right style="thin">
        <color indexed="64"/>
      </right>
      <top style="thin">
        <color indexed="64"/>
      </top>
      <bottom/>
      <diagonal/>
    </border>
    <border>
      <left/>
      <right/>
      <top style="thin">
        <color indexed="64"/>
      </top>
      <bottom style="hair">
        <color indexed="17"/>
      </bottom>
      <diagonal/>
    </border>
    <border>
      <left/>
      <right/>
      <top style="hair">
        <color indexed="17"/>
      </top>
      <bottom style="hair">
        <color indexed="17"/>
      </bottom>
      <diagonal/>
    </border>
    <border>
      <left style="hair">
        <color indexed="17"/>
      </left>
      <right/>
      <top style="hair">
        <color indexed="17"/>
      </top>
      <bottom style="thin">
        <color indexed="17"/>
      </bottom>
      <diagonal/>
    </border>
    <border>
      <left/>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right style="thin">
        <color indexed="64"/>
      </right>
      <top/>
      <bottom style="thin">
        <color indexed="17"/>
      </bottom>
      <diagonal/>
    </border>
    <border>
      <left style="thin">
        <color indexed="64"/>
      </left>
      <right style="hair">
        <color indexed="17"/>
      </right>
      <top/>
      <bottom style="thin">
        <color indexed="17"/>
      </bottom>
      <diagonal/>
    </border>
    <border>
      <left/>
      <right style="medium">
        <color indexed="17"/>
      </right>
      <top/>
      <bottom style="thin">
        <color indexed="64"/>
      </bottom>
      <diagonal/>
    </border>
    <border>
      <left/>
      <right style="medium">
        <color indexed="17"/>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thin">
        <color indexed="64"/>
      </left>
      <right style="hair">
        <color indexed="17"/>
      </right>
      <top/>
      <bottom style="hair">
        <color indexed="17"/>
      </bottom>
      <diagonal/>
    </border>
    <border>
      <left/>
      <right style="medium">
        <color indexed="17"/>
      </right>
      <top style="thin">
        <color indexed="17"/>
      </top>
      <bottom style="thin">
        <color indexed="64"/>
      </bottom>
      <diagonal/>
    </border>
    <border>
      <left/>
      <right/>
      <top style="thin">
        <color indexed="17"/>
      </top>
      <bottom style="thin">
        <color indexed="64"/>
      </bottom>
      <diagonal/>
    </border>
    <border>
      <left/>
      <right style="hair">
        <color indexed="17"/>
      </right>
      <top style="thin">
        <color indexed="17"/>
      </top>
      <bottom style="hair">
        <color indexed="17"/>
      </bottom>
      <diagonal/>
    </border>
    <border>
      <left style="hair">
        <color indexed="17"/>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right style="thin">
        <color indexed="64"/>
      </right>
      <top/>
      <bottom style="hair">
        <color indexed="17"/>
      </bottom>
      <diagonal/>
    </border>
    <border>
      <left/>
      <right/>
      <top style="thin">
        <color indexed="17"/>
      </top>
      <bottom style="hair">
        <color indexed="17"/>
      </bottom>
      <diagonal/>
    </border>
    <border>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top style="hair">
        <color indexed="17"/>
      </top>
      <bottom style="thin">
        <color indexed="64"/>
      </bottom>
      <diagonal/>
    </border>
    <border>
      <left/>
      <right style="medium">
        <color indexed="17"/>
      </right>
      <top style="hair">
        <color indexed="17"/>
      </top>
      <bottom style="thin">
        <color indexed="64"/>
      </bottom>
      <diagonal/>
    </border>
    <border>
      <left/>
      <right style="medium">
        <color indexed="17"/>
      </right>
      <top style="hair">
        <color indexed="17"/>
      </top>
      <bottom style="hair">
        <color indexed="17"/>
      </bottom>
      <diagonal/>
    </border>
    <border>
      <left/>
      <right style="hair">
        <color indexed="17"/>
      </right>
      <top/>
      <bottom style="medium">
        <color indexed="17"/>
      </bottom>
      <diagonal/>
    </border>
    <border>
      <left style="hair">
        <color indexed="17"/>
      </left>
      <right style="hair">
        <color indexed="64"/>
      </right>
      <top/>
      <bottom style="medium">
        <color indexed="17"/>
      </bottom>
      <diagonal/>
    </border>
    <border>
      <left style="hair">
        <color indexed="64"/>
      </left>
      <right style="hair">
        <color indexed="64"/>
      </right>
      <top/>
      <bottom style="medium">
        <color indexed="17"/>
      </bottom>
      <diagonal/>
    </border>
    <border>
      <left style="hair">
        <color indexed="64"/>
      </left>
      <right style="hair">
        <color indexed="17"/>
      </right>
      <top/>
      <bottom style="medium">
        <color indexed="17"/>
      </bottom>
      <diagonal/>
    </border>
    <border>
      <left style="hair">
        <color indexed="17"/>
      </left>
      <right/>
      <top/>
      <bottom style="medium">
        <color indexed="17"/>
      </bottom>
      <diagonal/>
    </border>
    <border>
      <left/>
      <right style="thin">
        <color indexed="64"/>
      </right>
      <top/>
      <bottom style="medium">
        <color indexed="17"/>
      </bottom>
      <diagonal/>
    </border>
    <border>
      <left style="thin">
        <color indexed="64"/>
      </left>
      <right style="thin">
        <color indexed="64"/>
      </right>
      <top/>
      <bottom style="medium">
        <color indexed="17"/>
      </bottom>
      <diagonal/>
    </border>
    <border>
      <left style="thin">
        <color indexed="64"/>
      </left>
      <right/>
      <top/>
      <bottom style="medium">
        <color indexed="17"/>
      </bottom>
      <diagonal/>
    </border>
    <border>
      <left style="medium">
        <color indexed="17"/>
      </left>
      <right/>
      <top style="hair">
        <color indexed="17"/>
      </top>
      <bottom/>
      <diagonal/>
    </border>
    <border>
      <left/>
      <right style="hair">
        <color indexed="64"/>
      </right>
      <top/>
      <bottom/>
      <diagonal/>
    </border>
    <border>
      <left/>
      <right style="hair">
        <color indexed="64"/>
      </right>
      <top/>
      <bottom style="medium">
        <color indexed="17"/>
      </bottom>
      <diagonal/>
    </border>
    <border>
      <left style="hair">
        <color indexed="64"/>
      </left>
      <right/>
      <top style="hair">
        <color indexed="17"/>
      </top>
      <bottom/>
      <diagonal/>
    </border>
    <border>
      <left style="hair">
        <color indexed="64"/>
      </left>
      <right/>
      <top/>
      <bottom style="medium">
        <color indexed="17"/>
      </bottom>
      <diagonal/>
    </border>
    <border>
      <left style="thin">
        <color indexed="64"/>
      </left>
      <right/>
      <top/>
      <bottom style="hair">
        <color indexed="17"/>
      </bottom>
      <diagonal/>
    </border>
    <border>
      <left/>
      <right style="hair">
        <color indexed="64"/>
      </right>
      <top style="hair">
        <color indexed="17"/>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left style="thin">
        <color indexed="64"/>
      </left>
      <right style="medium">
        <color indexed="17"/>
      </right>
      <top style="thin">
        <color indexed="64"/>
      </top>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right style="thin">
        <color indexed="64"/>
      </right>
      <top style="hair">
        <color indexed="17"/>
      </top>
      <bottom/>
      <diagonal/>
    </border>
    <border>
      <left style="thin">
        <color indexed="64"/>
      </left>
      <right style="hair">
        <color indexed="64"/>
      </right>
      <top style="hair">
        <color indexed="17"/>
      </top>
      <bottom/>
      <diagonal/>
    </border>
    <border>
      <left style="hair">
        <color indexed="17"/>
      </left>
      <right style="thin">
        <color indexed="64"/>
      </right>
      <top style="thin">
        <color indexed="64"/>
      </top>
      <bottom/>
      <diagonal/>
    </border>
    <border>
      <left style="thin">
        <color indexed="64"/>
      </left>
      <right style="hair">
        <color indexed="17"/>
      </right>
      <top style="thin">
        <color indexed="64"/>
      </top>
      <bottom/>
      <diagonal/>
    </border>
    <border>
      <left style="hair">
        <color indexed="17"/>
      </left>
      <right style="thin">
        <color indexed="64"/>
      </right>
      <top style="medium">
        <color indexed="17"/>
      </top>
      <bottom/>
      <diagonal/>
    </border>
    <border>
      <left style="thin">
        <color indexed="64"/>
      </left>
      <right style="thin">
        <color indexed="64"/>
      </right>
      <top style="medium">
        <color indexed="17"/>
      </top>
      <bottom/>
      <diagonal/>
    </border>
    <border>
      <left style="thin">
        <color indexed="64"/>
      </left>
      <right style="hair">
        <color indexed="17"/>
      </right>
      <top style="medium">
        <color indexed="17"/>
      </top>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right style="hair">
        <color indexed="17"/>
      </right>
      <top/>
      <bottom style="thin">
        <color indexed="64"/>
      </bottom>
      <diagonal/>
    </border>
    <border>
      <left/>
      <right style="hair">
        <color indexed="17"/>
      </right>
      <top style="thin">
        <color indexed="64"/>
      </top>
      <bottom style="hair">
        <color indexed="17"/>
      </bottom>
      <diagonal/>
    </border>
    <border>
      <left/>
      <right style="hair">
        <color indexed="17"/>
      </right>
      <top style="thin">
        <color indexed="17"/>
      </top>
      <bottom style="thin">
        <color indexed="64"/>
      </bottom>
      <diagonal/>
    </border>
    <border>
      <left/>
      <right style="hair">
        <color indexed="17"/>
      </right>
      <top style="hair">
        <color indexed="17"/>
      </top>
      <bottom style="thin">
        <color indexed="64"/>
      </bottom>
      <diagonal/>
    </border>
    <border>
      <left style="hair">
        <color indexed="17"/>
      </left>
      <right style="thin">
        <color indexed="64"/>
      </right>
      <top style="thin">
        <color indexed="17"/>
      </top>
      <bottom style="medium">
        <color indexed="17"/>
      </bottom>
      <diagonal/>
    </border>
    <border>
      <left style="thin">
        <color indexed="64"/>
      </left>
      <right style="thin">
        <color indexed="64"/>
      </right>
      <top style="thin">
        <color indexed="17"/>
      </top>
      <bottom style="medium">
        <color indexed="17"/>
      </bottom>
      <diagonal/>
    </border>
    <border>
      <left style="thin">
        <color indexed="64"/>
      </left>
      <right/>
      <top style="thin">
        <color indexed="17"/>
      </top>
      <bottom style="medium">
        <color indexed="17"/>
      </bottom>
      <diagonal/>
    </border>
    <border>
      <left style="hair">
        <color indexed="17"/>
      </left>
      <right/>
      <top style="thin">
        <color indexed="17"/>
      </top>
      <bottom style="medium">
        <color indexed="17"/>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thin">
        <color indexed="64"/>
      </right>
      <top/>
      <bottom style="hair">
        <color indexed="64"/>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thin">
        <color indexed="17"/>
      </left>
      <right style="hair">
        <color indexed="17"/>
      </right>
      <top style="hair">
        <color indexed="17"/>
      </top>
      <bottom style="double">
        <color indexed="17"/>
      </bottom>
      <diagonal/>
    </border>
    <border>
      <left style="hair">
        <color indexed="17"/>
      </left>
      <right style="hair">
        <color indexed="17"/>
      </right>
      <top style="hair">
        <color indexed="17"/>
      </top>
      <bottom style="double">
        <color indexed="17"/>
      </bottom>
      <diagonal/>
    </border>
    <border>
      <left style="hair">
        <color indexed="17"/>
      </left>
      <right style="thin">
        <color indexed="17"/>
      </right>
      <top style="hair">
        <color indexed="17"/>
      </top>
      <bottom style="thin">
        <color indexed="17"/>
      </bottom>
      <diagonal/>
    </border>
    <border>
      <left style="hair">
        <color indexed="17"/>
      </left>
      <right style="thin">
        <color indexed="17"/>
      </right>
      <top style="hair">
        <color indexed="17"/>
      </top>
      <bottom style="double">
        <color indexed="17"/>
      </bottom>
      <diagonal/>
    </border>
    <border>
      <left/>
      <right style="hair">
        <color indexed="64"/>
      </right>
      <top style="thin">
        <color indexed="64"/>
      </top>
      <bottom/>
      <diagonal/>
    </border>
    <border>
      <left/>
      <right/>
      <top/>
      <bottom style="hair">
        <color indexed="64"/>
      </bottom>
      <diagonal/>
    </border>
    <border>
      <left/>
      <right style="hair">
        <color indexed="64"/>
      </right>
      <top/>
      <bottom style="thin">
        <color indexed="64"/>
      </bottom>
      <diagonal/>
    </border>
    <border>
      <left style="thin">
        <color indexed="64"/>
      </left>
      <right style="thick">
        <color indexed="64"/>
      </right>
      <top/>
      <bottom/>
      <diagonal/>
    </border>
  </borders>
  <cellStyleXfs count="6">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xf numFmtId="0" fontId="2" fillId="0" borderId="0"/>
  </cellStyleXfs>
  <cellXfs count="2574">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184" fontId="9" fillId="0" borderId="3" xfId="0" applyNumberFormat="1" applyFont="1" applyBorder="1" applyAlignment="1">
      <alignment horizontal="center" vertical="center"/>
    </xf>
    <xf numFmtId="0" fontId="9" fillId="0" borderId="4" xfId="0" applyFont="1" applyBorder="1" applyAlignment="1">
      <alignment horizontal="center" vertical="center"/>
    </xf>
    <xf numFmtId="188" fontId="9" fillId="0" borderId="0" xfId="0" applyNumberFormat="1" applyFont="1" applyAlignment="1">
      <alignment horizontal="center" vertical="center"/>
    </xf>
    <xf numFmtId="0" fontId="9" fillId="0" borderId="5"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7" xfId="0" applyNumberFormat="1" applyFont="1" applyBorder="1" applyAlignment="1">
      <alignment horizontal="center" vertical="center"/>
    </xf>
    <xf numFmtId="0" fontId="9" fillId="0" borderId="8" xfId="0" applyFont="1" applyBorder="1" applyAlignment="1">
      <alignment horizontal="center" vertical="center"/>
    </xf>
    <xf numFmtId="188" fontId="9" fillId="0" borderId="9" xfId="0" applyNumberFormat="1" applyFont="1" applyBorder="1" applyAlignment="1">
      <alignment horizontal="center" vertical="center"/>
    </xf>
    <xf numFmtId="0" fontId="9" fillId="0" borderId="10" xfId="0" applyFont="1" applyBorder="1" applyAlignment="1">
      <alignment horizontal="center" vertical="center"/>
    </xf>
    <xf numFmtId="0" fontId="14" fillId="0" borderId="0" xfId="4" applyNumberFormat="1" applyFont="1" applyFill="1" applyAlignment="1" applyProtection="1">
      <alignment vertical="center"/>
      <protection hidden="1"/>
    </xf>
    <xf numFmtId="0" fontId="16" fillId="0" borderId="0" xfId="4" applyNumberFormat="1" applyFont="1" applyFill="1" applyAlignment="1" applyProtection="1">
      <alignment horizontal="center" vertical="center"/>
      <protection hidden="1"/>
    </xf>
    <xf numFmtId="0" fontId="19" fillId="0" borderId="0" xfId="4" applyNumberFormat="1" applyFont="1" applyFill="1" applyAlignment="1" applyProtection="1">
      <alignment horizontal="center" vertical="center"/>
      <protection hidden="1"/>
    </xf>
    <xf numFmtId="0" fontId="19" fillId="0" borderId="11" xfId="4" applyNumberFormat="1" applyFont="1" applyFill="1" applyBorder="1" applyAlignment="1" applyProtection="1">
      <alignment horizontal="center" vertical="center"/>
      <protection hidden="1"/>
    </xf>
    <xf numFmtId="0" fontId="2" fillId="0" borderId="0" xfId="4" applyNumberFormat="1" applyFill="1" applyBorder="1" applyAlignment="1" applyProtection="1">
      <alignment vertical="center"/>
      <protection hidden="1"/>
    </xf>
    <xf numFmtId="0" fontId="14" fillId="0" borderId="0" xfId="4" applyNumberFormat="1" applyFont="1" applyFill="1" applyBorder="1" applyAlignment="1" applyProtection="1">
      <alignment vertical="center"/>
      <protection hidden="1"/>
    </xf>
    <xf numFmtId="0" fontId="14" fillId="0" borderId="12" xfId="4" applyNumberFormat="1" applyFont="1" applyFill="1" applyBorder="1" applyAlignment="1" applyProtection="1">
      <alignment horizontal="distributed" justifyLastLine="1"/>
      <protection hidden="1"/>
    </xf>
    <xf numFmtId="0" fontId="14" fillId="0" borderId="13" xfId="4" applyNumberFormat="1" applyFont="1" applyFill="1" applyBorder="1" applyAlignment="1" applyProtection="1">
      <alignment horizontal="center" vertical="center"/>
      <protection hidden="1"/>
    </xf>
    <xf numFmtId="0" fontId="14" fillId="0" borderId="14" xfId="4" applyNumberFormat="1" applyFont="1" applyFill="1" applyBorder="1" applyAlignment="1" applyProtection="1">
      <alignment horizontal="center" vertical="center"/>
      <protection hidden="1"/>
    </xf>
    <xf numFmtId="0" fontId="14" fillId="0" borderId="15" xfId="4" applyNumberFormat="1" applyFont="1" applyFill="1" applyBorder="1" applyAlignment="1" applyProtection="1">
      <alignment horizontal="distributed" vertical="top" justifyLastLine="1"/>
      <protection hidden="1"/>
    </xf>
    <xf numFmtId="0" fontId="14" fillId="0" borderId="16" xfId="4" applyNumberFormat="1" applyFont="1" applyFill="1" applyBorder="1" applyAlignment="1" applyProtection="1">
      <alignment horizontal="center" vertical="center"/>
      <protection hidden="1"/>
    </xf>
    <xf numFmtId="0" fontId="14" fillId="0" borderId="17" xfId="4" applyNumberFormat="1" applyFont="1" applyFill="1" applyBorder="1" applyAlignment="1" applyProtection="1">
      <alignment horizontal="center" vertical="center"/>
      <protection hidden="1"/>
    </xf>
    <xf numFmtId="0" fontId="2" fillId="0" borderId="0" xfId="4" applyNumberFormat="1" applyFill="1" applyAlignment="1" applyProtection="1">
      <alignment vertical="center"/>
      <protection hidden="1"/>
    </xf>
    <xf numFmtId="0" fontId="23" fillId="0" borderId="0" xfId="4" applyNumberFormat="1" applyFont="1" applyFill="1" applyAlignment="1" applyProtection="1">
      <alignment horizontal="right" vertical="center"/>
      <protection hidden="1"/>
    </xf>
    <xf numFmtId="49" fontId="29" fillId="0" borderId="0" xfId="4" applyNumberFormat="1" applyFont="1" applyFill="1" applyAlignment="1" applyProtection="1">
      <alignment horizontal="right" vertical="center"/>
      <protection hidden="1"/>
    </xf>
    <xf numFmtId="0" fontId="22" fillId="0" borderId="0" xfId="4" applyNumberFormat="1" applyFont="1" applyFill="1" applyAlignment="1" applyProtection="1">
      <alignment horizontal="left" vertical="center"/>
      <protection hidden="1"/>
    </xf>
    <xf numFmtId="49" fontId="29" fillId="0" borderId="0" xfId="4" applyNumberFormat="1" applyFont="1" applyFill="1" applyAlignment="1" applyProtection="1">
      <alignment horizontal="center" vertical="center"/>
      <protection hidden="1"/>
    </xf>
    <xf numFmtId="0" fontId="23" fillId="0" borderId="0" xfId="4" applyNumberFormat="1" applyFont="1" applyFill="1" applyAlignment="1" applyProtection="1">
      <alignment vertical="center"/>
      <protection hidden="1"/>
    </xf>
    <xf numFmtId="0" fontId="14" fillId="0" borderId="0" xfId="4" applyNumberFormat="1" applyFont="1" applyFill="1" applyAlignment="1" applyProtection="1">
      <alignment horizontal="left" vertical="center"/>
      <protection hidden="1"/>
    </xf>
    <xf numFmtId="0" fontId="23" fillId="0" borderId="0" xfId="4" applyNumberFormat="1" applyFont="1" applyFill="1" applyAlignment="1" applyProtection="1">
      <alignment horizontal="left" vertical="center"/>
      <protection hidden="1"/>
    </xf>
    <xf numFmtId="0" fontId="22" fillId="0" borderId="0" xfId="4" applyNumberFormat="1" applyFont="1" applyFill="1" applyAlignment="1" applyProtection="1">
      <alignment vertical="center"/>
      <protection hidden="1"/>
    </xf>
    <xf numFmtId="0" fontId="23" fillId="0" borderId="18" xfId="4" applyNumberFormat="1" applyFont="1" applyFill="1" applyBorder="1" applyAlignment="1" applyProtection="1">
      <protection hidden="1"/>
    </xf>
    <xf numFmtId="0" fontId="14" fillId="0" borderId="18" xfId="4" applyNumberFormat="1" applyFont="1" applyFill="1" applyBorder="1" applyAlignment="1" applyProtection="1">
      <alignment horizontal="center"/>
      <protection hidden="1"/>
    </xf>
    <xf numFmtId="0" fontId="31" fillId="0" borderId="0" xfId="4" applyNumberFormat="1" applyFont="1" applyFill="1" applyBorder="1" applyAlignment="1" applyProtection="1">
      <alignment horizontal="center" vertical="center"/>
      <protection hidden="1"/>
    </xf>
    <xf numFmtId="0" fontId="2" fillId="0" borderId="0" xfId="4" applyNumberFormat="1" applyFill="1" applyBorder="1" applyAlignment="1" applyProtection="1">
      <protection hidden="1"/>
    </xf>
    <xf numFmtId="0" fontId="32" fillId="0" borderId="0" xfId="4" applyNumberFormat="1" applyFont="1" applyFill="1" applyAlignment="1" applyProtection="1">
      <protection hidden="1"/>
    </xf>
    <xf numFmtId="0" fontId="6" fillId="0" borderId="18" xfId="4" applyNumberFormat="1" applyFont="1" applyFill="1" applyBorder="1" applyAlignment="1" applyProtection="1">
      <alignment justifyLastLine="1"/>
      <protection hidden="1"/>
    </xf>
    <xf numFmtId="0" fontId="32" fillId="0" borderId="18" xfId="4" applyNumberFormat="1" applyFont="1" applyFill="1" applyBorder="1" applyAlignment="1" applyProtection="1">
      <protection hidden="1"/>
    </xf>
    <xf numFmtId="0" fontId="14" fillId="0" borderId="19" xfId="4" applyNumberFormat="1" applyFont="1" applyFill="1" applyBorder="1" applyAlignment="1" applyProtection="1">
      <alignment horizontal="center" vertical="center" textRotation="255" wrapText="1"/>
      <protection hidden="1"/>
    </xf>
    <xf numFmtId="0" fontId="10" fillId="0" borderId="0" xfId="4" applyNumberFormat="1" applyFont="1" applyFill="1" applyAlignment="1" applyProtection="1">
      <alignment vertical="center"/>
      <protection hidden="1"/>
    </xf>
    <xf numFmtId="0" fontId="14" fillId="0" borderId="19" xfId="4" applyNumberFormat="1" applyFont="1" applyFill="1" applyBorder="1" applyAlignment="1" applyProtection="1">
      <alignment horizontal="center" vertical="center" textRotation="255"/>
      <protection hidden="1"/>
    </xf>
    <xf numFmtId="0" fontId="14" fillId="0" borderId="0" xfId="4" applyNumberFormat="1" applyFont="1" applyFill="1" applyBorder="1" applyAlignment="1" applyProtection="1">
      <alignment horizontal="center" vertical="center" textRotation="255"/>
      <protection hidden="1"/>
    </xf>
    <xf numFmtId="0" fontId="2" fillId="0" borderId="0" xfId="4" applyNumberFormat="1" applyFill="1" applyBorder="1" applyProtection="1">
      <protection hidden="1"/>
    </xf>
    <xf numFmtId="0" fontId="30" fillId="0" borderId="0" xfId="4" applyNumberFormat="1" applyFont="1" applyFill="1" applyBorder="1" applyAlignment="1" applyProtection="1">
      <alignment horizontal="center" vertical="center" wrapText="1" shrinkToFit="1"/>
      <protection hidden="1"/>
    </xf>
    <xf numFmtId="0" fontId="23" fillId="0" borderId="0" xfId="4" applyNumberFormat="1" applyFont="1" applyFill="1" applyBorder="1" applyAlignment="1" applyProtection="1">
      <alignment horizontal="right" vertical="center"/>
      <protection hidden="1"/>
    </xf>
    <xf numFmtId="0" fontId="2" fillId="0" borderId="18" xfId="4" applyNumberFormat="1" applyFont="1" applyFill="1" applyBorder="1" applyAlignment="1" applyProtection="1">
      <alignment justifyLastLine="1"/>
      <protection hidden="1"/>
    </xf>
    <xf numFmtId="0" fontId="19" fillId="0" borderId="0" xfId="4" applyNumberFormat="1" applyFont="1" applyFill="1" applyBorder="1" applyAlignment="1" applyProtection="1">
      <alignment horizontal="center" vertical="center"/>
      <protection hidden="1"/>
    </xf>
    <xf numFmtId="0" fontId="21" fillId="0" borderId="0" xfId="4" applyNumberFormat="1" applyFont="1" applyFill="1" applyBorder="1" applyAlignment="1" applyProtection="1">
      <alignment horizontal="center" vertical="center"/>
      <protection hidden="1"/>
    </xf>
    <xf numFmtId="0" fontId="2" fillId="0" borderId="0" xfId="4" applyNumberFormat="1" applyFill="1" applyBorder="1" applyAlignment="1" applyProtection="1">
      <alignment horizontal="center" vertical="center"/>
      <protection hidden="1"/>
    </xf>
    <xf numFmtId="0" fontId="9" fillId="0" borderId="0" xfId="0" applyFont="1" applyAlignment="1" applyProtection="1">
      <alignment horizontal="center" vertical="center" shrinkToFit="1"/>
      <protection hidden="1"/>
    </xf>
    <xf numFmtId="0" fontId="10" fillId="0" borderId="23"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9" fillId="0" borderId="0" xfId="0" applyFont="1" applyProtection="1">
      <alignment vertical="center"/>
      <protection hidden="1"/>
    </xf>
    <xf numFmtId="49" fontId="0" fillId="0" borderId="25" xfId="0" applyNumberFormat="1" applyFill="1" applyBorder="1" applyAlignment="1" applyProtection="1">
      <alignment horizontal="center" vertical="center"/>
      <protection hidden="1"/>
    </xf>
    <xf numFmtId="0" fontId="0" fillId="0" borderId="0" xfId="0" applyProtection="1">
      <alignment vertical="center"/>
      <protection hidden="1"/>
    </xf>
    <xf numFmtId="0" fontId="0" fillId="0" borderId="0" xfId="0" applyAlignment="1" applyProtection="1">
      <alignment horizontal="left" vertical="center"/>
      <protection hidden="1"/>
    </xf>
    <xf numFmtId="49" fontId="0" fillId="0" borderId="0" xfId="0" applyNumberFormat="1" applyFill="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38" fontId="2" fillId="0" borderId="0" xfId="2" applyProtection="1">
      <alignment vertical="center"/>
      <protection hidden="1"/>
    </xf>
    <xf numFmtId="0" fontId="9" fillId="0" borderId="0" xfId="0" applyFont="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10" fillId="0" borderId="0" xfId="0" applyFont="1" applyFill="1" applyAlignment="1" applyProtection="1">
      <alignment horizontal="center" vertical="center"/>
      <protection hidden="1"/>
    </xf>
    <xf numFmtId="0" fontId="0" fillId="0" borderId="0" xfId="0" applyFill="1" applyAlignment="1" applyProtection="1">
      <alignment horizontal="left" vertical="center" shrinkToFit="1"/>
      <protection hidden="1"/>
    </xf>
    <xf numFmtId="0" fontId="0" fillId="0" borderId="0" xfId="0" applyFill="1" applyAlignment="1" applyProtection="1">
      <alignment horizontal="right" vertical="center"/>
      <protection hidden="1"/>
    </xf>
    <xf numFmtId="0" fontId="42" fillId="0" borderId="0" xfId="0" applyFont="1" applyFill="1" applyAlignment="1" applyProtection="1">
      <alignment horizontal="center" vertical="center"/>
      <protection hidden="1"/>
    </xf>
    <xf numFmtId="0" fontId="43" fillId="0" borderId="0" xfId="0" applyFont="1" applyFill="1" applyAlignment="1" applyProtection="1">
      <alignment horizontal="center" vertical="center" shrinkToFit="1"/>
      <protection hidden="1"/>
    </xf>
    <xf numFmtId="0" fontId="43" fillId="0" borderId="0" xfId="0" applyFont="1" applyFill="1" applyAlignment="1" applyProtection="1">
      <alignment horizontal="center" vertical="center"/>
      <protection hidden="1"/>
    </xf>
    <xf numFmtId="0" fontId="42" fillId="0" borderId="0" xfId="0" applyFont="1" applyFill="1" applyAlignment="1" applyProtection="1">
      <alignment horizontal="left" vertical="center"/>
      <protection hidden="1"/>
    </xf>
    <xf numFmtId="0" fontId="44" fillId="0" borderId="0" xfId="3" applyNumberFormat="1" applyFont="1" applyFill="1" applyAlignment="1" applyProtection="1">
      <alignment vertical="center"/>
      <protection hidden="1"/>
    </xf>
    <xf numFmtId="0" fontId="45" fillId="0" borderId="0" xfId="3" applyNumberFormat="1" applyFont="1" applyFill="1" applyAlignment="1" applyProtection="1">
      <alignment vertical="center"/>
      <protection hidden="1"/>
    </xf>
    <xf numFmtId="0" fontId="44" fillId="0" borderId="0" xfId="3" applyNumberFormat="1" applyFont="1" applyFill="1" applyBorder="1" applyAlignment="1" applyProtection="1">
      <alignment vertical="center"/>
      <protection hidden="1"/>
    </xf>
    <xf numFmtId="0" fontId="48" fillId="0" borderId="0" xfId="3" applyNumberFormat="1" applyFont="1" applyFill="1" applyBorder="1" applyAlignment="1" applyProtection="1">
      <alignment vertical="center"/>
      <protection hidden="1"/>
    </xf>
    <xf numFmtId="0" fontId="45" fillId="0" borderId="26" xfId="3" applyNumberFormat="1" applyFont="1" applyFill="1" applyBorder="1" applyAlignment="1" applyProtection="1">
      <alignment horizontal="center" vertical="center"/>
      <protection hidden="1"/>
    </xf>
    <xf numFmtId="0" fontId="50" fillId="0" borderId="26" xfId="2" applyNumberFormat="1" applyFont="1" applyFill="1" applyBorder="1" applyAlignment="1" applyProtection="1">
      <alignment horizontal="right" vertical="top" shrinkToFit="1"/>
      <protection hidden="1"/>
    </xf>
    <xf numFmtId="0" fontId="53" fillId="0" borderId="27" xfId="2" applyNumberFormat="1" applyFont="1" applyFill="1" applyBorder="1" applyAlignment="1" applyProtection="1">
      <alignment shrinkToFit="1"/>
      <protection hidden="1"/>
    </xf>
    <xf numFmtId="0" fontId="53" fillId="0" borderId="26" xfId="2" applyNumberFormat="1" applyFont="1" applyFill="1" applyBorder="1" applyAlignment="1" applyProtection="1">
      <alignment shrinkToFit="1"/>
      <protection hidden="1"/>
    </xf>
    <xf numFmtId="0" fontId="50" fillId="0" borderId="28" xfId="2" applyNumberFormat="1" applyFont="1" applyFill="1" applyBorder="1" applyAlignment="1" applyProtection="1">
      <alignment horizontal="right" vertical="top" shrinkToFit="1"/>
      <protection hidden="1"/>
    </xf>
    <xf numFmtId="0" fontId="53" fillId="0" borderId="28" xfId="2" applyNumberFormat="1" applyFont="1" applyFill="1" applyBorder="1" applyAlignment="1" applyProtection="1">
      <alignment shrinkToFit="1"/>
      <protection hidden="1"/>
    </xf>
    <xf numFmtId="0" fontId="45" fillId="0" borderId="0" xfId="3" applyNumberFormat="1" applyFont="1" applyFill="1" applyBorder="1" applyAlignment="1" applyProtection="1">
      <alignment horizontal="center" vertical="center"/>
      <protection hidden="1"/>
    </xf>
    <xf numFmtId="0" fontId="52" fillId="0" borderId="27" xfId="2" applyNumberFormat="1" applyFont="1" applyFill="1" applyBorder="1" applyAlignment="1" applyProtection="1">
      <alignment vertical="center" shrinkToFit="1"/>
      <protection hidden="1"/>
    </xf>
    <xf numFmtId="0" fontId="52" fillId="0" borderId="28" xfId="2" applyNumberFormat="1" applyFont="1" applyFill="1" applyBorder="1" applyAlignment="1" applyProtection="1">
      <alignment vertical="center" shrinkToFit="1"/>
      <protection hidden="1"/>
    </xf>
    <xf numFmtId="0" fontId="45" fillId="0" borderId="18" xfId="3" applyNumberFormat="1" applyFont="1" applyFill="1" applyBorder="1" applyAlignment="1" applyProtection="1">
      <alignment horizontal="center" vertical="center"/>
      <protection hidden="1"/>
    </xf>
    <xf numFmtId="0" fontId="52" fillId="0" borderId="29" xfId="2" applyNumberFormat="1" applyFont="1" applyFill="1" applyBorder="1" applyAlignment="1" applyProtection="1">
      <alignment vertical="center" shrinkToFit="1"/>
      <protection hidden="1"/>
    </xf>
    <xf numFmtId="0" fontId="52" fillId="0" borderId="30" xfId="2" applyNumberFormat="1" applyFont="1" applyFill="1" applyBorder="1" applyAlignment="1" applyProtection="1">
      <alignment vertical="center" shrinkToFit="1"/>
      <protection hidden="1"/>
    </xf>
    <xf numFmtId="0" fontId="44" fillId="0" borderId="18" xfId="3" applyNumberFormat="1" applyFont="1" applyFill="1" applyBorder="1" applyAlignment="1" applyProtection="1">
      <alignment vertical="center"/>
      <protection hidden="1"/>
    </xf>
    <xf numFmtId="0" fontId="45" fillId="0" borderId="0" xfId="3" applyNumberFormat="1" applyFont="1" applyFill="1" applyBorder="1" applyAlignment="1" applyProtection="1">
      <alignment vertical="center"/>
      <protection hidden="1"/>
    </xf>
    <xf numFmtId="0" fontId="45" fillId="0" borderId="18" xfId="3" applyNumberFormat="1" applyFont="1" applyFill="1" applyBorder="1" applyAlignment="1" applyProtection="1">
      <alignment vertical="center"/>
      <protection hidden="1"/>
    </xf>
    <xf numFmtId="0" fontId="45" fillId="0" borderId="31" xfId="3" applyNumberFormat="1" applyFont="1" applyFill="1" applyBorder="1" applyAlignment="1" applyProtection="1">
      <alignment vertical="center"/>
      <protection hidden="1"/>
    </xf>
    <xf numFmtId="0" fontId="45" fillId="0" borderId="31" xfId="3" applyNumberFormat="1" applyFont="1" applyFill="1" applyBorder="1" applyAlignment="1" applyProtection="1">
      <alignment vertical="center" justifyLastLine="1"/>
      <protection hidden="1"/>
    </xf>
    <xf numFmtId="0" fontId="51" fillId="0" borderId="21" xfId="3" applyNumberFormat="1" applyFont="1" applyFill="1" applyBorder="1" applyAlignment="1" applyProtection="1">
      <protection hidden="1"/>
    </xf>
    <xf numFmtId="0" fontId="44" fillId="0" borderId="0" xfId="3" applyNumberFormat="1" applyFont="1" applyFill="1" applyBorder="1" applyAlignment="1" applyProtection="1">
      <alignment horizontal="center" vertical="center"/>
      <protection hidden="1"/>
    </xf>
    <xf numFmtId="0" fontId="56" fillId="0" borderId="0" xfId="3" applyNumberFormat="1" applyFont="1" applyFill="1" applyBorder="1" applyAlignment="1" applyProtection="1">
      <protection hidden="1"/>
    </xf>
    <xf numFmtId="38" fontId="52" fillId="0" borderId="29" xfId="2" applyFont="1" applyFill="1" applyBorder="1" applyAlignment="1" applyProtection="1">
      <alignment vertical="center" shrinkToFit="1"/>
      <protection hidden="1"/>
    </xf>
    <xf numFmtId="38" fontId="52" fillId="0" borderId="0" xfId="2" applyFont="1" applyFill="1" applyBorder="1" applyAlignment="1" applyProtection="1">
      <alignment vertical="center" shrinkToFit="1"/>
      <protection hidden="1"/>
    </xf>
    <xf numFmtId="38" fontId="52" fillId="0" borderId="30" xfId="2" applyFont="1" applyFill="1" applyBorder="1" applyAlignment="1" applyProtection="1">
      <alignment vertical="center" shrinkToFit="1"/>
      <protection hidden="1"/>
    </xf>
    <xf numFmtId="38" fontId="45" fillId="0" borderId="26" xfId="2" applyFont="1" applyFill="1" applyBorder="1" applyAlignment="1" applyProtection="1">
      <alignment vertical="center" shrinkToFit="1"/>
      <protection hidden="1"/>
    </xf>
    <xf numFmtId="38" fontId="52" fillId="0" borderId="27" xfId="2" applyFont="1" applyFill="1" applyBorder="1" applyAlignment="1" applyProtection="1">
      <alignment vertical="center" shrinkToFit="1"/>
      <protection hidden="1"/>
    </xf>
    <xf numFmtId="38" fontId="52" fillId="0" borderId="26" xfId="2" applyFont="1" applyFill="1" applyBorder="1" applyAlignment="1" applyProtection="1">
      <alignment vertical="center" shrinkToFit="1"/>
      <protection hidden="1"/>
    </xf>
    <xf numFmtId="38" fontId="45" fillId="0" borderId="28" xfId="2" applyFont="1" applyFill="1" applyBorder="1" applyAlignment="1" applyProtection="1">
      <alignment vertical="center" shrinkToFit="1"/>
      <protection hidden="1"/>
    </xf>
    <xf numFmtId="38" fontId="45" fillId="0" borderId="0" xfId="2" applyFont="1" applyFill="1" applyBorder="1" applyAlignment="1" applyProtection="1">
      <alignment vertical="center" shrinkToFit="1"/>
      <protection hidden="1"/>
    </xf>
    <xf numFmtId="38" fontId="45" fillId="0" borderId="30" xfId="2" applyFont="1" applyFill="1" applyBorder="1" applyAlignment="1" applyProtection="1">
      <alignment vertical="center" shrinkToFit="1"/>
      <protection hidden="1"/>
    </xf>
    <xf numFmtId="38" fontId="52" fillId="0" borderId="28" xfId="2" applyFont="1" applyFill="1" applyBorder="1" applyAlignment="1" applyProtection="1">
      <alignment vertical="center" shrinkToFit="1"/>
      <protection hidden="1"/>
    </xf>
    <xf numFmtId="38" fontId="50" fillId="0" borderId="26" xfId="2" applyFont="1" applyFill="1" applyBorder="1" applyAlignment="1" applyProtection="1">
      <alignment horizontal="right" vertical="top" shrinkToFit="1"/>
      <protection hidden="1"/>
    </xf>
    <xf numFmtId="38" fontId="53" fillId="0" borderId="27" xfId="2" applyFont="1" applyFill="1" applyBorder="1" applyAlignment="1" applyProtection="1">
      <alignment shrinkToFit="1"/>
      <protection hidden="1"/>
    </xf>
    <xf numFmtId="38" fontId="53" fillId="0" borderId="26" xfId="2" applyFont="1" applyFill="1" applyBorder="1" applyAlignment="1" applyProtection="1">
      <alignment shrinkToFit="1"/>
      <protection hidden="1"/>
    </xf>
    <xf numFmtId="38" fontId="50" fillId="0" borderId="28" xfId="2" applyFont="1" applyFill="1" applyBorder="1" applyAlignment="1" applyProtection="1">
      <alignment horizontal="right" vertical="top" shrinkToFit="1"/>
      <protection hidden="1"/>
    </xf>
    <xf numFmtId="38" fontId="53" fillId="0" borderId="28" xfId="2" applyFont="1" applyFill="1" applyBorder="1" applyAlignment="1" applyProtection="1">
      <alignment shrinkToFit="1"/>
      <protection hidden="1"/>
    </xf>
    <xf numFmtId="0" fontId="51" fillId="0" borderId="32" xfId="3" applyNumberFormat="1" applyFont="1" applyFill="1" applyBorder="1" applyAlignment="1" applyProtection="1">
      <alignment vertical="center"/>
      <protection hidden="1"/>
    </xf>
    <xf numFmtId="0" fontId="52" fillId="0" borderId="33" xfId="3" applyNumberFormat="1" applyFont="1" applyFill="1" applyBorder="1" applyAlignment="1" applyProtection="1">
      <alignment vertical="center"/>
      <protection hidden="1"/>
    </xf>
    <xf numFmtId="0" fontId="51" fillId="0" borderId="33" xfId="3" applyNumberFormat="1" applyFont="1" applyFill="1" applyBorder="1" applyAlignment="1" applyProtection="1">
      <alignment vertical="center"/>
      <protection hidden="1"/>
    </xf>
    <xf numFmtId="0" fontId="51" fillId="0" borderId="3" xfId="3" applyNumberFormat="1" applyFont="1" applyFill="1" applyBorder="1" applyAlignment="1" applyProtection="1">
      <alignment vertical="center"/>
      <protection hidden="1"/>
    </xf>
    <xf numFmtId="0" fontId="44" fillId="0" borderId="0" xfId="3" applyFont="1" applyFill="1" applyAlignment="1" applyProtection="1">
      <alignment vertical="center"/>
      <protection hidden="1"/>
    </xf>
    <xf numFmtId="0" fontId="45" fillId="0" borderId="0" xfId="3" applyFont="1" applyFill="1" applyAlignment="1" applyProtection="1">
      <alignment vertical="center"/>
      <protection hidden="1"/>
    </xf>
    <xf numFmtId="0" fontId="44" fillId="0" borderId="0" xfId="3" applyFont="1" applyFill="1" applyBorder="1" applyAlignment="1" applyProtection="1">
      <alignment vertical="center"/>
      <protection hidden="1"/>
    </xf>
    <xf numFmtId="0" fontId="44" fillId="0" borderId="0" xfId="3" applyFont="1" applyFill="1" applyBorder="1" applyAlignment="1" applyProtection="1">
      <alignment horizontal="center" vertical="center"/>
      <protection hidden="1"/>
    </xf>
    <xf numFmtId="0" fontId="45" fillId="0" borderId="0" xfId="3" applyFont="1" applyFill="1" applyBorder="1" applyAlignment="1" applyProtection="1">
      <alignment horizontal="center" vertical="center" wrapText="1"/>
      <protection hidden="1"/>
    </xf>
    <xf numFmtId="0" fontId="48" fillId="0" borderId="0" xfId="3" applyFont="1" applyFill="1" applyBorder="1" applyAlignment="1" applyProtection="1">
      <alignment horizontal="center" vertical="center"/>
      <protection hidden="1"/>
    </xf>
    <xf numFmtId="0" fontId="47" fillId="0" borderId="0" xfId="3" applyFont="1" applyFill="1" applyBorder="1" applyAlignment="1" applyProtection="1">
      <alignment horizontal="center" vertical="center"/>
      <protection hidden="1"/>
    </xf>
    <xf numFmtId="0" fontId="45" fillId="0" borderId="0" xfId="3" applyFont="1" applyFill="1" applyBorder="1" applyAlignment="1" applyProtection="1">
      <alignment horizontal="center" vertical="center"/>
      <protection hidden="1"/>
    </xf>
    <xf numFmtId="0" fontId="45" fillId="0" borderId="26" xfId="3" applyFont="1" applyFill="1" applyBorder="1" applyAlignment="1" applyProtection="1">
      <alignment horizontal="center" vertical="center"/>
      <protection hidden="1"/>
    </xf>
    <xf numFmtId="178" fontId="47" fillId="0" borderId="26" xfId="2" applyNumberFormat="1" applyFont="1" applyFill="1" applyBorder="1" applyAlignment="1" applyProtection="1">
      <alignment horizontal="right" vertical="top" shrinkToFit="1"/>
      <protection hidden="1"/>
    </xf>
    <xf numFmtId="178" fontId="52" fillId="0" borderId="27" xfId="2" applyNumberFormat="1" applyFont="1" applyFill="1" applyBorder="1" applyAlignment="1" applyProtection="1">
      <alignment shrinkToFit="1"/>
      <protection hidden="1"/>
    </xf>
    <xf numFmtId="178" fontId="52" fillId="0" borderId="26" xfId="2" applyNumberFormat="1" applyFont="1" applyFill="1" applyBorder="1" applyAlignment="1" applyProtection="1">
      <alignment shrinkToFit="1"/>
      <protection hidden="1"/>
    </xf>
    <xf numFmtId="178" fontId="47" fillId="0" borderId="28" xfId="2" applyNumberFormat="1" applyFont="1" applyFill="1" applyBorder="1" applyAlignment="1" applyProtection="1">
      <alignment horizontal="right" vertical="top" shrinkToFit="1"/>
      <protection hidden="1"/>
    </xf>
    <xf numFmtId="178" fontId="45" fillId="0" borderId="26" xfId="2" applyNumberFormat="1" applyFont="1" applyFill="1" applyBorder="1" applyAlignment="1" applyProtection="1">
      <alignment vertical="center" shrinkToFit="1"/>
      <protection hidden="1"/>
    </xf>
    <xf numFmtId="178" fontId="52" fillId="0" borderId="27" xfId="2" applyNumberFormat="1" applyFont="1" applyFill="1" applyBorder="1" applyAlignment="1" applyProtection="1">
      <alignment vertical="center" shrinkToFit="1"/>
      <protection hidden="1"/>
    </xf>
    <xf numFmtId="178" fontId="52" fillId="0" borderId="26" xfId="2" applyNumberFormat="1" applyFont="1" applyFill="1" applyBorder="1" applyAlignment="1" applyProtection="1">
      <alignment vertical="center" shrinkToFit="1"/>
      <protection hidden="1"/>
    </xf>
    <xf numFmtId="178" fontId="45" fillId="0" borderId="28" xfId="2" applyNumberFormat="1" applyFont="1" applyFill="1" applyBorder="1" applyAlignment="1" applyProtection="1">
      <alignment vertical="center" shrinkToFit="1"/>
      <protection hidden="1"/>
    </xf>
    <xf numFmtId="178" fontId="52" fillId="0" borderId="28" xfId="2" applyNumberFormat="1" applyFont="1" applyFill="1" applyBorder="1" applyAlignment="1" applyProtection="1">
      <alignment vertical="center" shrinkToFit="1"/>
      <protection hidden="1"/>
    </xf>
    <xf numFmtId="0" fontId="45" fillId="0" borderId="18" xfId="3" applyFont="1" applyFill="1" applyBorder="1" applyAlignment="1" applyProtection="1">
      <alignment horizontal="center" vertical="center"/>
      <protection hidden="1"/>
    </xf>
    <xf numFmtId="178" fontId="45" fillId="0" borderId="0" xfId="2" applyNumberFormat="1" applyFont="1" applyFill="1" applyBorder="1" applyAlignment="1" applyProtection="1">
      <alignment vertical="center" shrinkToFit="1"/>
      <protection hidden="1"/>
    </xf>
    <xf numFmtId="178" fontId="52" fillId="0" borderId="29" xfId="2" applyNumberFormat="1" applyFont="1" applyFill="1" applyBorder="1" applyAlignment="1" applyProtection="1">
      <alignment vertical="center" shrinkToFit="1"/>
      <protection hidden="1"/>
    </xf>
    <xf numFmtId="178" fontId="52" fillId="0" borderId="0" xfId="2" applyNumberFormat="1" applyFont="1" applyFill="1" applyBorder="1" applyAlignment="1" applyProtection="1">
      <alignment vertical="center" shrinkToFit="1"/>
      <protection hidden="1"/>
    </xf>
    <xf numFmtId="178" fontId="45" fillId="0" borderId="30" xfId="2" applyNumberFormat="1" applyFont="1" applyFill="1" applyBorder="1" applyAlignment="1" applyProtection="1">
      <alignment vertical="center" shrinkToFit="1"/>
      <protection hidden="1"/>
    </xf>
    <xf numFmtId="178" fontId="52" fillId="0" borderId="30" xfId="2" applyNumberFormat="1" applyFont="1" applyFill="1" applyBorder="1" applyAlignment="1" applyProtection="1">
      <alignment vertical="center" shrinkToFit="1"/>
      <protection hidden="1"/>
    </xf>
    <xf numFmtId="178" fontId="52" fillId="0" borderId="27" xfId="2" applyNumberFormat="1" applyFont="1" applyFill="1" applyBorder="1" applyAlignment="1" applyProtection="1">
      <alignment vertical="center"/>
      <protection hidden="1"/>
    </xf>
    <xf numFmtId="178" fontId="52" fillId="0" borderId="28" xfId="2" applyNumberFormat="1" applyFont="1" applyFill="1" applyBorder="1" applyAlignment="1" applyProtection="1">
      <alignment vertical="center"/>
      <protection hidden="1"/>
    </xf>
    <xf numFmtId="178" fontId="52" fillId="0" borderId="29" xfId="2" applyNumberFormat="1" applyFont="1" applyFill="1" applyBorder="1" applyAlignment="1" applyProtection="1">
      <alignment vertical="center"/>
      <protection hidden="1"/>
    </xf>
    <xf numFmtId="178" fontId="52" fillId="0" borderId="30" xfId="2" applyNumberFormat="1" applyFont="1" applyFill="1" applyBorder="1" applyAlignment="1" applyProtection="1">
      <alignment vertical="center"/>
      <protection hidden="1"/>
    </xf>
    <xf numFmtId="0" fontId="55" fillId="0" borderId="18" xfId="3" applyFont="1" applyFill="1" applyBorder="1" applyAlignment="1" applyProtection="1">
      <alignment horizontal="center" vertical="center"/>
      <protection hidden="1"/>
    </xf>
    <xf numFmtId="176" fontId="51" fillId="0" borderId="0" xfId="3" applyNumberFormat="1" applyFont="1" applyFill="1" applyAlignment="1" applyProtection="1">
      <alignment vertical="center"/>
      <protection hidden="1"/>
    </xf>
    <xf numFmtId="178" fontId="52" fillId="0" borderId="28" xfId="2" applyNumberFormat="1" applyFont="1" applyFill="1" applyBorder="1" applyAlignment="1" applyProtection="1">
      <alignment shrinkToFit="1"/>
      <protection hidden="1"/>
    </xf>
    <xf numFmtId="38" fontId="9" fillId="0" borderId="0" xfId="2" applyFont="1" applyAlignment="1">
      <alignment horizontal="center" vertical="center"/>
    </xf>
    <xf numFmtId="0" fontId="9" fillId="0" borderId="34" xfId="0" applyFont="1" applyFill="1" applyBorder="1" applyAlignment="1">
      <alignment vertical="center" shrinkToFit="1"/>
    </xf>
    <xf numFmtId="0" fontId="6" fillId="0" borderId="3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4"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38" fontId="9" fillId="0" borderId="0" xfId="2" applyFont="1" applyAlignment="1">
      <alignment horizontal="left" vertical="center"/>
    </xf>
    <xf numFmtId="182" fontId="9" fillId="0" borderId="0" xfId="2" applyNumberFormat="1" applyFont="1" applyAlignment="1">
      <alignment horizontal="left" vertical="center"/>
    </xf>
    <xf numFmtId="0" fontId="9" fillId="0" borderId="32" xfId="0" applyFont="1" applyBorder="1" applyAlignment="1" applyProtection="1">
      <alignment horizontal="center" vertical="center" shrinkToFit="1"/>
      <protection hidden="1"/>
    </xf>
    <xf numFmtId="0" fontId="9" fillId="0" borderId="35" xfId="0" applyFont="1" applyBorder="1" applyAlignment="1" applyProtection="1">
      <alignment horizontal="center" vertical="center" wrapText="1"/>
      <protection hidden="1"/>
    </xf>
    <xf numFmtId="0" fontId="9" fillId="0" borderId="36" xfId="0" applyFont="1" applyBorder="1" applyAlignment="1" applyProtection="1">
      <alignment horizontal="center" vertical="center" wrapText="1"/>
      <protection hidden="1"/>
    </xf>
    <xf numFmtId="0" fontId="10" fillId="0" borderId="24" xfId="0" applyFont="1" applyBorder="1" applyAlignment="1" applyProtection="1">
      <alignment horizontal="center" vertical="center"/>
      <protection hidden="1"/>
    </xf>
    <xf numFmtId="0" fontId="9" fillId="0" borderId="33" xfId="0" applyFont="1" applyBorder="1" applyAlignment="1" applyProtection="1">
      <alignment horizontal="center" vertical="center" shrinkToFit="1"/>
      <protection hidden="1"/>
    </xf>
    <xf numFmtId="0" fontId="4" fillId="0" borderId="0" xfId="0" applyFont="1" applyFill="1">
      <alignment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4" fillId="0" borderId="0" xfId="0" applyFont="1" applyFill="1" applyAlignment="1">
      <alignment vertical="center"/>
    </xf>
    <xf numFmtId="57" fontId="0" fillId="0" borderId="33" xfId="0" applyNumberFormat="1" applyFill="1" applyBorder="1" applyProtection="1">
      <alignment vertical="center"/>
      <protection hidden="1"/>
    </xf>
    <xf numFmtId="57" fontId="0" fillId="0" borderId="3" xfId="0" applyNumberFormat="1" applyFill="1" applyBorder="1" applyProtection="1">
      <alignment vertical="center"/>
      <protection hidden="1"/>
    </xf>
    <xf numFmtId="0" fontId="62" fillId="0" borderId="0" xfId="0" applyFont="1" applyFill="1">
      <alignment vertical="center"/>
    </xf>
    <xf numFmtId="0" fontId="9" fillId="0" borderId="0" xfId="0" applyNumberFormat="1" applyFont="1" applyAlignment="1">
      <alignment horizontal="center" vertical="center"/>
    </xf>
    <xf numFmtId="191" fontId="9" fillId="0" borderId="0" xfId="0" applyNumberFormat="1" applyFont="1" applyBorder="1" applyAlignment="1">
      <alignment horizontal="center" vertical="center"/>
    </xf>
    <xf numFmtId="0" fontId="9" fillId="0" borderId="0" xfId="0" applyNumberFormat="1"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right" vertical="center"/>
    </xf>
    <xf numFmtId="0" fontId="63" fillId="0" borderId="0" xfId="0" applyNumberFormat="1" applyFont="1" applyAlignment="1">
      <alignment horizontal="center" vertical="center"/>
    </xf>
    <xf numFmtId="0" fontId="9" fillId="0" borderId="0" xfId="0" applyNumberFormat="1" applyFont="1" applyFill="1" applyBorder="1" applyAlignment="1">
      <alignment horizontal="left" vertical="center"/>
    </xf>
    <xf numFmtId="0" fontId="8" fillId="0" borderId="40" xfId="0" applyNumberFormat="1" applyFont="1" applyBorder="1" applyAlignment="1">
      <alignment horizontal="center" vertical="center"/>
    </xf>
    <xf numFmtId="49" fontId="13" fillId="0" borderId="0" xfId="0" applyNumberFormat="1" applyFont="1" applyFill="1" applyAlignment="1" applyProtection="1">
      <alignment horizontal="left" vertical="center"/>
      <protection hidden="1"/>
    </xf>
    <xf numFmtId="0" fontId="13" fillId="0" borderId="0" xfId="0" applyNumberFormat="1" applyFont="1" applyFill="1" applyAlignment="1" applyProtection="1">
      <alignment horizontal="left" vertical="center" shrinkToFit="1"/>
      <protection hidden="1"/>
    </xf>
    <xf numFmtId="0" fontId="9" fillId="0" borderId="0" xfId="0" applyNumberFormat="1" applyFont="1" applyFill="1" applyAlignment="1" applyProtection="1">
      <alignment horizontal="center" vertical="center" wrapText="1"/>
      <protection hidden="1"/>
    </xf>
    <xf numFmtId="14" fontId="9" fillId="0" borderId="41" xfId="0" applyNumberFormat="1" applyFont="1" applyFill="1" applyBorder="1" applyAlignment="1" applyProtection="1">
      <alignment horizontal="center" vertical="center" wrapText="1"/>
      <protection hidden="1"/>
    </xf>
    <xf numFmtId="180" fontId="10" fillId="0" borderId="42" xfId="0" applyNumberFormat="1" applyFont="1" applyFill="1" applyBorder="1" applyAlignment="1" applyProtection="1">
      <alignment horizontal="center" vertical="center" wrapText="1"/>
      <protection hidden="1"/>
    </xf>
    <xf numFmtId="0" fontId="10" fillId="0" borderId="43" xfId="0" applyNumberFormat="1" applyFont="1" applyFill="1" applyBorder="1" applyAlignment="1" applyProtection="1">
      <alignment horizontal="center" vertical="center" shrinkToFit="1"/>
      <protection hidden="1"/>
    </xf>
    <xf numFmtId="14" fontId="12" fillId="0" borderId="44" xfId="0" applyNumberFormat="1" applyFont="1" applyFill="1" applyBorder="1" applyAlignment="1" applyProtection="1">
      <alignment horizontal="center" vertical="center" wrapText="1"/>
      <protection hidden="1"/>
    </xf>
    <xf numFmtId="0" fontId="9" fillId="0" borderId="45" xfId="0" applyNumberFormat="1" applyFont="1" applyFill="1" applyBorder="1" applyAlignment="1" applyProtection="1">
      <alignment horizontal="center" vertical="center" wrapText="1"/>
      <protection hidden="1"/>
    </xf>
    <xf numFmtId="182" fontId="9" fillId="0" borderId="45" xfId="0" applyNumberFormat="1" applyFont="1" applyFill="1" applyBorder="1" applyAlignment="1" applyProtection="1">
      <alignment horizontal="center" vertical="center" wrapText="1"/>
      <protection hidden="1"/>
    </xf>
    <xf numFmtId="180" fontId="9" fillId="0" borderId="45" xfId="0" applyNumberFormat="1" applyFont="1" applyFill="1" applyBorder="1" applyAlignment="1" applyProtection="1">
      <alignment horizontal="center" vertical="center" wrapText="1"/>
      <protection hidden="1"/>
    </xf>
    <xf numFmtId="38" fontId="9" fillId="0" borderId="45" xfId="2" applyFont="1" applyFill="1" applyBorder="1" applyAlignment="1" applyProtection="1">
      <alignment horizontal="center" vertical="center" wrapText="1"/>
      <protection hidden="1"/>
    </xf>
    <xf numFmtId="14" fontId="9" fillId="0" borderId="45" xfId="0" applyNumberFormat="1" applyFont="1" applyFill="1" applyBorder="1" applyAlignment="1" applyProtection="1">
      <alignment horizontal="center" vertical="center" wrapText="1"/>
      <protection hidden="1"/>
    </xf>
    <xf numFmtId="38" fontId="9" fillId="0" borderId="46" xfId="2" applyFont="1" applyFill="1" applyBorder="1" applyAlignment="1" applyProtection="1">
      <alignment horizontal="center" vertical="center" wrapText="1"/>
      <protection hidden="1"/>
    </xf>
    <xf numFmtId="0" fontId="9" fillId="0" borderId="0" xfId="2" applyNumberFormat="1" applyFont="1" applyFill="1" applyAlignment="1" applyProtection="1">
      <alignment horizontal="center" vertical="center" wrapText="1"/>
      <protection hidden="1"/>
    </xf>
    <xf numFmtId="180" fontId="10" fillId="0" borderId="47" xfId="0" applyNumberFormat="1" applyFont="1" applyFill="1" applyBorder="1" applyAlignment="1" applyProtection="1">
      <alignment horizontal="center" vertical="center"/>
      <protection hidden="1"/>
    </xf>
    <xf numFmtId="0" fontId="8" fillId="0" borderId="48" xfId="0" applyNumberFormat="1" applyFont="1" applyFill="1" applyBorder="1" applyAlignment="1" applyProtection="1">
      <alignment horizontal="center" vertical="center"/>
      <protection hidden="1"/>
    </xf>
    <xf numFmtId="0" fontId="10" fillId="0" borderId="36" xfId="0" applyNumberFormat="1" applyFont="1" applyFill="1" applyBorder="1" applyAlignment="1" applyProtection="1">
      <alignment horizontal="center" vertical="center" shrinkToFit="1"/>
      <protection hidden="1"/>
    </xf>
    <xf numFmtId="0" fontId="8" fillId="0" borderId="35" xfId="0" applyNumberFormat="1" applyFont="1" applyFill="1" applyBorder="1" applyAlignment="1" applyProtection="1">
      <alignment horizontal="center" vertical="center"/>
      <protection hidden="1"/>
    </xf>
    <xf numFmtId="0" fontId="9" fillId="0" borderId="34" xfId="0" applyNumberFormat="1" applyFont="1" applyFill="1" applyBorder="1" applyAlignment="1" applyProtection="1">
      <alignment horizontal="left" vertical="center" wrapText="1"/>
      <protection hidden="1"/>
    </xf>
    <xf numFmtId="182" fontId="9" fillId="0" borderId="34" xfId="0" applyNumberFormat="1" applyFont="1" applyFill="1" applyBorder="1" applyAlignment="1" applyProtection="1">
      <alignment horizontal="center" vertical="center" wrapText="1"/>
      <protection hidden="1"/>
    </xf>
    <xf numFmtId="0" fontId="9" fillId="0" borderId="34" xfId="0" applyNumberFormat="1" applyFont="1" applyFill="1" applyBorder="1" applyAlignment="1" applyProtection="1">
      <alignment horizontal="left" vertical="center"/>
      <protection hidden="1"/>
    </xf>
    <xf numFmtId="38" fontId="9" fillId="0" borderId="34" xfId="2" applyFont="1" applyFill="1" applyBorder="1" applyAlignment="1" applyProtection="1">
      <alignment horizontal="center" vertical="center"/>
      <protection hidden="1"/>
    </xf>
    <xf numFmtId="182" fontId="9" fillId="0" borderId="34" xfId="0" applyNumberFormat="1" applyFont="1" applyFill="1" applyBorder="1" applyAlignment="1" applyProtection="1">
      <alignment horizontal="center" vertical="center"/>
      <protection hidden="1"/>
    </xf>
    <xf numFmtId="180" fontId="10" fillId="0" borderId="49" xfId="0" applyNumberFormat="1" applyFont="1" applyFill="1" applyBorder="1" applyAlignment="1" applyProtection="1">
      <alignment horizontal="center" vertical="center"/>
      <protection hidden="1"/>
    </xf>
    <xf numFmtId="0" fontId="10" fillId="0" borderId="50" xfId="0" applyNumberFormat="1" applyFont="1" applyFill="1" applyBorder="1" applyAlignment="1" applyProtection="1">
      <alignment horizontal="center" vertical="center" shrinkToFit="1"/>
      <protection hidden="1"/>
    </xf>
    <xf numFmtId="182" fontId="9" fillId="0" borderId="51" xfId="0" applyNumberFormat="1" applyFont="1" applyFill="1" applyBorder="1" applyAlignment="1" applyProtection="1">
      <alignment horizontal="center" vertical="center"/>
      <protection hidden="1"/>
    </xf>
    <xf numFmtId="0" fontId="9" fillId="0" borderId="51" xfId="0" applyNumberFormat="1" applyFont="1" applyFill="1" applyBorder="1" applyAlignment="1" applyProtection="1">
      <alignment horizontal="left" vertical="center"/>
      <protection hidden="1"/>
    </xf>
    <xf numFmtId="38" fontId="9" fillId="0" borderId="51" xfId="2" applyFont="1" applyFill="1" applyBorder="1" applyAlignment="1" applyProtection="1">
      <alignment horizontal="center" vertical="center"/>
      <protection hidden="1"/>
    </xf>
    <xf numFmtId="180" fontId="10" fillId="0" borderId="0" xfId="0" applyNumberFormat="1" applyFont="1" applyFill="1" applyAlignment="1" applyProtection="1">
      <alignment horizontal="center" vertical="center"/>
      <protection hidden="1"/>
    </xf>
    <xf numFmtId="14" fontId="8" fillId="0" borderId="0" xfId="0" applyNumberFormat="1" applyFont="1" applyFill="1" applyAlignment="1" applyProtection="1">
      <alignment horizontal="center" vertical="center"/>
      <protection hidden="1"/>
    </xf>
    <xf numFmtId="0" fontId="10" fillId="0" borderId="0" xfId="0" applyNumberFormat="1" applyFont="1" applyFill="1" applyAlignment="1" applyProtection="1">
      <alignment horizontal="center" vertical="center" shrinkToFit="1"/>
      <protection hidden="1"/>
    </xf>
    <xf numFmtId="0" fontId="9" fillId="0" borderId="0" xfId="0" applyNumberFormat="1" applyFont="1" applyFill="1" applyProtection="1">
      <alignment vertical="center"/>
      <protection hidden="1"/>
    </xf>
    <xf numFmtId="182" fontId="9" fillId="0" borderId="0" xfId="0" applyNumberFormat="1" applyFont="1" applyFill="1" applyAlignment="1" applyProtection="1">
      <alignment horizontal="center" vertical="center"/>
      <protection hidden="1"/>
    </xf>
    <xf numFmtId="0" fontId="9" fillId="0" borderId="0" xfId="0" applyNumberFormat="1" applyFont="1" applyFill="1" applyAlignment="1" applyProtection="1">
      <alignment horizontal="left" vertical="center"/>
      <protection hidden="1"/>
    </xf>
    <xf numFmtId="38" fontId="9" fillId="0" borderId="0" xfId="2" applyFont="1" applyFill="1" applyAlignment="1" applyProtection="1">
      <alignment horizontal="center" vertical="center"/>
      <protection hidden="1"/>
    </xf>
    <xf numFmtId="38" fontId="2" fillId="0" borderId="52" xfId="2" applyFill="1" applyBorder="1" applyAlignment="1" applyProtection="1">
      <alignment horizontal="right" vertical="center"/>
      <protection hidden="1"/>
    </xf>
    <xf numFmtId="49" fontId="0" fillId="0" borderId="53" xfId="0" applyNumberFormat="1" applyFill="1" applyBorder="1" applyAlignment="1" applyProtection="1">
      <alignment horizontal="center" vertical="center"/>
      <protection hidden="1"/>
    </xf>
    <xf numFmtId="38" fontId="2" fillId="0" borderId="54" xfId="2" applyFill="1" applyBorder="1" applyAlignment="1" applyProtection="1">
      <alignment horizontal="right" vertical="center"/>
      <protection hidden="1"/>
    </xf>
    <xf numFmtId="182" fontId="9" fillId="0" borderId="55" xfId="0" applyNumberFormat="1" applyFont="1" applyBorder="1" applyAlignment="1" applyProtection="1">
      <alignment horizontal="center" vertical="center" shrinkToFit="1"/>
      <protection hidden="1"/>
    </xf>
    <xf numFmtId="38" fontId="10" fillId="0" borderId="56" xfId="2" applyFont="1" applyBorder="1" applyAlignment="1" applyProtection="1">
      <alignment horizontal="right" vertical="center"/>
      <protection hidden="1"/>
    </xf>
    <xf numFmtId="38" fontId="10" fillId="0" borderId="57" xfId="2" applyFont="1" applyBorder="1" applyAlignment="1" applyProtection="1">
      <alignment horizontal="right" vertical="center"/>
      <protection hidden="1"/>
    </xf>
    <xf numFmtId="38" fontId="10" fillId="0" borderId="58" xfId="2" applyFont="1" applyBorder="1" applyAlignment="1" applyProtection="1">
      <alignment horizontal="right" vertical="center" wrapText="1" shrinkToFit="1"/>
      <protection hidden="1"/>
    </xf>
    <xf numFmtId="49" fontId="0" fillId="0" borderId="0" xfId="0" applyNumberFormat="1" applyFill="1"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49" fontId="0" fillId="0" borderId="0" xfId="0" applyNumberFormat="1" applyBorder="1" applyAlignment="1" applyProtection="1">
      <alignment horizontal="center" vertical="center"/>
      <protection hidden="1"/>
    </xf>
    <xf numFmtId="0" fontId="9"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38" fontId="2" fillId="0" borderId="0" xfId="2"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shrinkToFit="1"/>
      <protection hidden="1"/>
    </xf>
    <xf numFmtId="0" fontId="0" fillId="0" borderId="0" xfId="0" applyFill="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9" fillId="0" borderId="34" xfId="0" applyNumberFormat="1" applyFont="1" applyFill="1" applyBorder="1" applyAlignment="1" applyProtection="1">
      <alignment vertical="center" wrapText="1"/>
      <protection hidden="1"/>
    </xf>
    <xf numFmtId="0" fontId="9" fillId="0" borderId="51" xfId="0" applyNumberFormat="1" applyFont="1" applyFill="1" applyBorder="1" applyAlignment="1" applyProtection="1">
      <alignment vertical="center" wrapText="1"/>
      <protection hidden="1"/>
    </xf>
    <xf numFmtId="0" fontId="8" fillId="0" borderId="59" xfId="0" applyNumberFormat="1" applyFont="1" applyFill="1" applyBorder="1" applyAlignment="1" applyProtection="1">
      <alignment horizontal="center" vertical="center"/>
      <protection hidden="1"/>
    </xf>
    <xf numFmtId="0" fontId="63" fillId="0" borderId="60" xfId="0" applyNumberFormat="1" applyFont="1" applyBorder="1" applyAlignment="1">
      <alignment horizontal="center" vertical="center"/>
    </xf>
    <xf numFmtId="0" fontId="63" fillId="0" borderId="61" xfId="0" applyNumberFormat="1" applyFont="1" applyBorder="1" applyAlignment="1">
      <alignment horizontal="center" vertical="center"/>
    </xf>
    <xf numFmtId="0" fontId="63" fillId="0" borderId="62" xfId="0" applyNumberFormat="1" applyFont="1" applyBorder="1" applyAlignment="1">
      <alignment horizontal="center" vertical="center"/>
    </xf>
    <xf numFmtId="38" fontId="63" fillId="0" borderId="60" xfId="0" applyNumberFormat="1" applyFont="1" applyBorder="1" applyAlignment="1">
      <alignment horizontal="center" vertical="center"/>
    </xf>
    <xf numFmtId="191" fontId="9" fillId="0" borderId="0" xfId="0" applyNumberFormat="1" applyFont="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38" fontId="12" fillId="0" borderId="64" xfId="2" applyFont="1" applyBorder="1" applyAlignment="1">
      <alignment horizontal="center" vertical="center"/>
    </xf>
    <xf numFmtId="182" fontId="12" fillId="0" borderId="64" xfId="2" applyNumberFormat="1" applyFont="1" applyBorder="1" applyAlignment="1">
      <alignment horizontal="center" vertical="center"/>
    </xf>
    <xf numFmtId="38" fontId="12" fillId="0" borderId="9" xfId="2" applyFont="1" applyBorder="1" applyAlignment="1">
      <alignment horizontal="center" vertical="center"/>
    </xf>
    <xf numFmtId="0" fontId="12" fillId="0" borderId="9"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191" fontId="12" fillId="0" borderId="64"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12" fillId="0" borderId="63" xfId="0" applyNumberFormat="1" applyFont="1" applyFill="1" applyBorder="1" applyAlignment="1">
      <alignment horizontal="right" vertical="center"/>
    </xf>
    <xf numFmtId="0" fontId="12" fillId="0" borderId="65" xfId="0" applyFont="1" applyFill="1" applyBorder="1" applyAlignment="1">
      <alignment horizontal="center" vertical="center"/>
    </xf>
    <xf numFmtId="191" fontId="12" fillId="0" borderId="66" xfId="0" applyNumberFormat="1" applyFont="1" applyBorder="1" applyAlignment="1">
      <alignment horizontal="center" vertical="center"/>
    </xf>
    <xf numFmtId="0" fontId="12" fillId="0" borderId="67" xfId="0" applyNumberFormat="1" applyFont="1" applyBorder="1" applyAlignment="1">
      <alignment horizontal="center" vertical="center"/>
    </xf>
    <xf numFmtId="0" fontId="12" fillId="0" borderId="68" xfId="0" applyFont="1" applyFill="1" applyBorder="1" applyAlignment="1">
      <alignment horizontal="center" vertical="center"/>
    </xf>
    <xf numFmtId="0" fontId="12" fillId="0" borderId="69" xfId="0" applyFont="1" applyBorder="1" applyAlignment="1">
      <alignment horizontal="center" vertical="center"/>
    </xf>
    <xf numFmtId="0" fontId="63" fillId="0" borderId="24" xfId="0" applyFont="1" applyBorder="1" applyAlignment="1">
      <alignment horizontal="center" vertical="center"/>
    </xf>
    <xf numFmtId="0" fontId="8" fillId="0" borderId="70" xfId="0" applyNumberFormat="1" applyFont="1" applyFill="1" applyBorder="1" applyAlignment="1">
      <alignment horizontal="right" vertical="center"/>
    </xf>
    <xf numFmtId="0" fontId="8" fillId="0" borderId="71" xfId="0" applyNumberFormat="1" applyFont="1" applyFill="1" applyBorder="1" applyAlignment="1">
      <alignment horizontal="right" vertical="center"/>
    </xf>
    <xf numFmtId="0" fontId="8" fillId="0" borderId="70" xfId="0" applyFont="1" applyFill="1" applyBorder="1">
      <alignment vertical="center"/>
    </xf>
    <xf numFmtId="0" fontId="8" fillId="0" borderId="71" xfId="0" applyFont="1" applyFill="1" applyBorder="1">
      <alignment vertical="center"/>
    </xf>
    <xf numFmtId="0" fontId="8" fillId="0" borderId="70" xfId="0" applyFont="1" applyBorder="1" applyAlignment="1">
      <alignment horizontal="right" vertical="center"/>
    </xf>
    <xf numFmtId="0" fontId="8" fillId="0" borderId="71" xfId="0" applyFont="1" applyBorder="1" applyAlignment="1">
      <alignment horizontal="right" vertical="center"/>
    </xf>
    <xf numFmtId="0" fontId="8" fillId="0" borderId="70" xfId="0" applyFont="1" applyBorder="1">
      <alignment vertical="center"/>
    </xf>
    <xf numFmtId="0" fontId="8" fillId="0" borderId="71" xfId="0" applyFont="1" applyBorder="1">
      <alignment vertical="center"/>
    </xf>
    <xf numFmtId="186" fontId="52" fillId="0" borderId="26" xfId="3" applyNumberFormat="1" applyFont="1" applyFill="1" applyBorder="1" applyAlignment="1" applyProtection="1">
      <alignment vertical="center"/>
      <protection hidden="1"/>
    </xf>
    <xf numFmtId="186" fontId="52" fillId="0" borderId="0" xfId="3" applyNumberFormat="1" applyFont="1" applyFill="1" applyBorder="1" applyAlignment="1" applyProtection="1">
      <alignment vertical="center"/>
      <protection hidden="1"/>
    </xf>
    <xf numFmtId="186" fontId="52" fillId="0" borderId="18" xfId="3" applyNumberFormat="1" applyFont="1" applyFill="1" applyBorder="1" applyAlignment="1" applyProtection="1">
      <alignment vertical="center"/>
      <protection hidden="1"/>
    </xf>
    <xf numFmtId="184" fontId="52" fillId="0" borderId="26" xfId="3" applyNumberFormat="1" applyFont="1" applyFill="1" applyBorder="1" applyAlignment="1" applyProtection="1">
      <alignment vertical="center"/>
      <protection hidden="1"/>
    </xf>
    <xf numFmtId="184" fontId="52" fillId="0" borderId="0" xfId="3" applyNumberFormat="1" applyFont="1" applyFill="1" applyBorder="1" applyAlignment="1" applyProtection="1">
      <alignment vertical="center"/>
      <protection hidden="1"/>
    </xf>
    <xf numFmtId="187" fontId="52" fillId="0" borderId="26" xfId="3" applyNumberFormat="1" applyFont="1" applyFill="1" applyBorder="1" applyAlignment="1" applyProtection="1">
      <alignment vertical="center"/>
      <protection hidden="1"/>
    </xf>
    <xf numFmtId="187" fontId="52" fillId="0" borderId="0" xfId="3" applyNumberFormat="1" applyFont="1" applyFill="1" applyBorder="1" applyAlignment="1" applyProtection="1">
      <alignment vertical="center"/>
      <protection hidden="1"/>
    </xf>
    <xf numFmtId="187" fontId="52" fillId="0" borderId="18" xfId="3" applyNumberFormat="1" applyFont="1" applyFill="1" applyBorder="1" applyAlignment="1" applyProtection="1">
      <alignment vertical="center"/>
      <protection hidden="1"/>
    </xf>
    <xf numFmtId="186" fontId="52" fillId="0" borderId="27" xfId="3" applyNumberFormat="1" applyFont="1" applyFill="1" applyBorder="1" applyAlignment="1" applyProtection="1">
      <alignment vertical="center"/>
      <protection hidden="1"/>
    </xf>
    <xf numFmtId="186" fontId="52" fillId="0" borderId="16" xfId="3" applyNumberFormat="1" applyFont="1" applyFill="1" applyBorder="1" applyAlignment="1" applyProtection="1">
      <alignment vertical="center"/>
      <protection hidden="1"/>
    </xf>
    <xf numFmtId="190" fontId="52" fillId="0" borderId="0" xfId="3" applyNumberFormat="1" applyFont="1" applyFill="1" applyBorder="1" applyAlignment="1" applyProtection="1">
      <alignment horizontal="right" vertical="center"/>
      <protection hidden="1"/>
    </xf>
    <xf numFmtId="0" fontId="52" fillId="0" borderId="0" xfId="3" applyNumberFormat="1" applyFont="1" applyFill="1" applyBorder="1" applyAlignment="1" applyProtection="1">
      <alignment horizontal="right" vertical="center"/>
      <protection hidden="1"/>
    </xf>
    <xf numFmtId="57" fontId="2" fillId="0" borderId="33" xfId="0" applyNumberFormat="1" applyFont="1" applyBorder="1" applyProtection="1">
      <alignment vertical="center"/>
      <protection hidden="1"/>
    </xf>
    <xf numFmtId="57" fontId="2" fillId="0" borderId="3" xfId="0" applyNumberFormat="1" applyFont="1" applyBorder="1" applyProtection="1">
      <alignment vertical="center"/>
      <protection hidden="1"/>
    </xf>
    <xf numFmtId="0" fontId="9" fillId="0" borderId="32" xfId="0" applyFont="1" applyBorder="1" applyAlignment="1" applyProtection="1">
      <alignment horizontal="center" vertical="center"/>
      <protection hidden="1"/>
    </xf>
    <xf numFmtId="0" fontId="67" fillId="0" borderId="0" xfId="3" applyNumberFormat="1" applyFont="1" applyFill="1" applyAlignment="1" applyProtection="1">
      <alignment vertical="center"/>
      <protection hidden="1"/>
    </xf>
    <xf numFmtId="0" fontId="67" fillId="0" borderId="0" xfId="3" applyNumberFormat="1" applyFont="1" applyFill="1" applyAlignment="1" applyProtection="1">
      <alignment horizontal="center" vertical="center"/>
      <protection hidden="1"/>
    </xf>
    <xf numFmtId="191" fontId="67" fillId="0" borderId="0" xfId="3" applyNumberFormat="1" applyFont="1" applyFill="1" applyAlignment="1" applyProtection="1">
      <alignment vertical="center"/>
      <protection hidden="1"/>
    </xf>
    <xf numFmtId="0" fontId="67" fillId="0" borderId="0" xfId="3" applyNumberFormat="1" applyFont="1" applyFill="1" applyAlignment="1" applyProtection="1">
      <alignment horizontal="right" vertical="center"/>
      <protection hidden="1"/>
    </xf>
    <xf numFmtId="191" fontId="67" fillId="0" borderId="0" xfId="3" applyNumberFormat="1" applyFont="1" applyFill="1" applyAlignment="1" applyProtection="1">
      <alignment horizontal="left" vertical="center"/>
      <protection hidden="1"/>
    </xf>
    <xf numFmtId="0" fontId="67" fillId="0" borderId="0" xfId="3" applyNumberFormat="1" applyFont="1" applyFill="1" applyAlignment="1" applyProtection="1">
      <protection hidden="1"/>
    </xf>
    <xf numFmtId="0" fontId="66" fillId="0" borderId="0" xfId="3" applyNumberFormat="1" applyFont="1" applyFill="1" applyAlignment="1" applyProtection="1">
      <protection hidden="1"/>
    </xf>
    <xf numFmtId="0" fontId="68" fillId="0" borderId="0" xfId="3" applyNumberFormat="1" applyFont="1" applyFill="1" applyAlignment="1" applyProtection="1">
      <protection hidden="1"/>
    </xf>
    <xf numFmtId="191" fontId="9" fillId="0" borderId="0" xfId="0" applyNumberFormat="1" applyFont="1" applyAlignment="1" applyProtection="1">
      <alignment horizontal="center" vertical="center"/>
      <protection hidden="1"/>
    </xf>
    <xf numFmtId="38" fontId="9" fillId="0" borderId="0" xfId="2" applyFont="1" applyBorder="1" applyAlignment="1" applyProtection="1">
      <alignment horizontal="center" vertical="center"/>
      <protection hidden="1"/>
    </xf>
    <xf numFmtId="191" fontId="9" fillId="0" borderId="63" xfId="0" applyNumberFormat="1" applyFont="1" applyBorder="1" applyAlignment="1" applyProtection="1">
      <alignment horizontal="center" vertical="center"/>
      <protection hidden="1"/>
    </xf>
    <xf numFmtId="38" fontId="9" fillId="0" borderId="64" xfId="2" applyFont="1" applyBorder="1" applyAlignment="1" applyProtection="1">
      <alignment horizontal="center" vertical="center" wrapText="1"/>
      <protection hidden="1"/>
    </xf>
    <xf numFmtId="189" fontId="9" fillId="0" borderId="64" xfId="0" applyNumberFormat="1" applyFont="1" applyBorder="1" applyAlignment="1" applyProtection="1">
      <alignment horizontal="center" vertical="center" wrapText="1"/>
      <protection hidden="1"/>
    </xf>
    <xf numFmtId="180" fontId="9" fillId="0" borderId="9" xfId="0" applyNumberFormat="1" applyFont="1" applyBorder="1" applyAlignment="1" applyProtection="1">
      <alignment horizontal="center" vertical="center"/>
      <protection hidden="1"/>
    </xf>
    <xf numFmtId="0" fontId="44" fillId="0" borderId="0" xfId="5" applyFont="1" applyProtection="1">
      <protection hidden="1"/>
    </xf>
    <xf numFmtId="0" fontId="41" fillId="0" borderId="0" xfId="5" applyFont="1" applyProtection="1">
      <protection hidden="1"/>
    </xf>
    <xf numFmtId="0" fontId="44" fillId="0" borderId="0" xfId="5" applyFont="1" applyAlignment="1" applyProtection="1">
      <alignment vertical="center"/>
      <protection hidden="1"/>
    </xf>
    <xf numFmtId="0" fontId="41" fillId="0" borderId="0" xfId="5" applyFont="1" applyAlignment="1" applyProtection="1">
      <alignment vertical="center"/>
      <protection hidden="1"/>
    </xf>
    <xf numFmtId="0" fontId="75" fillId="0" borderId="0" xfId="5" applyFont="1" applyProtection="1">
      <protection hidden="1"/>
    </xf>
    <xf numFmtId="0" fontId="75" fillId="0" borderId="0" xfId="5" applyFont="1" applyAlignment="1" applyProtection="1">
      <alignment horizontal="center"/>
      <protection hidden="1"/>
    </xf>
    <xf numFmtId="0" fontId="75" fillId="0" borderId="72" xfId="5" applyFont="1" applyBorder="1" applyAlignment="1" applyProtection="1">
      <alignment horizontal="center" vertical="top"/>
      <protection hidden="1"/>
    </xf>
    <xf numFmtId="0" fontId="75" fillId="0" borderId="73" xfId="5" applyFont="1" applyBorder="1" applyAlignment="1" applyProtection="1">
      <alignment horizontal="center" vertical="top"/>
      <protection hidden="1"/>
    </xf>
    <xf numFmtId="0" fontId="44" fillId="0" borderId="74" xfId="5" applyFont="1" applyBorder="1" applyProtection="1">
      <protection hidden="1"/>
    </xf>
    <xf numFmtId="0" fontId="75" fillId="0" borderId="0" xfId="5" applyFont="1" applyAlignment="1" applyProtection="1">
      <alignment horizontal="center" vertical="top"/>
      <protection hidden="1"/>
    </xf>
    <xf numFmtId="0" fontId="44" fillId="0" borderId="0" xfId="5" applyFont="1" applyBorder="1" applyProtection="1">
      <protection hidden="1"/>
    </xf>
    <xf numFmtId="0" fontId="44" fillId="0" borderId="0" xfId="5" applyFont="1" applyBorder="1" applyAlignment="1" applyProtection="1">
      <alignment horizontal="center" vertical="top"/>
      <protection hidden="1"/>
    </xf>
    <xf numFmtId="0" fontId="44" fillId="0" borderId="75" xfId="5" applyFont="1" applyBorder="1" applyProtection="1">
      <protection hidden="1"/>
    </xf>
    <xf numFmtId="0" fontId="75" fillId="0" borderId="72" xfId="5" applyFont="1" applyFill="1" applyBorder="1" applyAlignment="1" applyProtection="1">
      <alignment horizontal="center" vertical="top"/>
      <protection hidden="1"/>
    </xf>
    <xf numFmtId="0" fontId="75" fillId="0" borderId="73" xfId="5" applyFont="1" applyFill="1" applyBorder="1" applyAlignment="1" applyProtection="1">
      <alignment horizontal="center" vertical="top"/>
      <protection hidden="1"/>
    </xf>
    <xf numFmtId="0" fontId="44" fillId="0" borderId="74" xfId="5" applyFont="1" applyFill="1" applyBorder="1" applyProtection="1">
      <protection hidden="1"/>
    </xf>
    <xf numFmtId="0" fontId="44" fillId="0" borderId="0" xfId="5" applyFont="1" applyFill="1" applyBorder="1" applyProtection="1">
      <protection hidden="1"/>
    </xf>
    <xf numFmtId="0" fontId="44" fillId="0" borderId="0" xfId="5" applyFont="1" applyFill="1" applyBorder="1" applyAlignment="1" applyProtection="1">
      <alignment horizontal="center" vertical="top"/>
      <protection hidden="1"/>
    </xf>
    <xf numFmtId="0" fontId="44" fillId="0" borderId="75" xfId="5" applyFont="1" applyFill="1" applyBorder="1" applyProtection="1">
      <protection hidden="1"/>
    </xf>
    <xf numFmtId="0" fontId="44" fillId="0" borderId="0" xfId="5" applyFont="1" applyFill="1" applyProtection="1">
      <protection hidden="1"/>
    </xf>
    <xf numFmtId="0" fontId="44" fillId="0" borderId="18" xfId="5" applyFont="1" applyBorder="1" applyProtection="1">
      <protection hidden="1"/>
    </xf>
    <xf numFmtId="0" fontId="50" fillId="0" borderId="0" xfId="5" applyNumberFormat="1" applyFont="1" applyAlignment="1" applyProtection="1">
      <alignment horizontal="center" vertical="center"/>
      <protection hidden="1"/>
    </xf>
    <xf numFmtId="0" fontId="50" fillId="0" borderId="0" xfId="5" applyNumberFormat="1" applyFont="1" applyAlignment="1" applyProtection="1">
      <alignment horizontal="left" vertical="center"/>
      <protection hidden="1"/>
    </xf>
    <xf numFmtId="0" fontId="50" fillId="0" borderId="0" xfId="5" applyFont="1" applyProtection="1">
      <protection hidden="1"/>
    </xf>
    <xf numFmtId="0" fontId="50" fillId="0" borderId="18" xfId="5" applyFont="1" applyFill="1" applyBorder="1" applyProtection="1">
      <protection hidden="1"/>
    </xf>
    <xf numFmtId="0" fontId="50" fillId="0" borderId="0" xfId="5" applyFont="1" applyBorder="1" applyProtection="1">
      <protection hidden="1"/>
    </xf>
    <xf numFmtId="0" fontId="53" fillId="0" borderId="18" xfId="5" applyFont="1" applyBorder="1" applyAlignment="1" applyProtection="1">
      <protection hidden="1"/>
    </xf>
    <xf numFmtId="0" fontId="53" fillId="0" borderId="0" xfId="5" applyFont="1" applyBorder="1" applyAlignment="1" applyProtection="1">
      <alignment wrapText="1" shrinkToFit="1"/>
      <protection hidden="1"/>
    </xf>
    <xf numFmtId="0" fontId="53" fillId="0" borderId="18" xfId="5" applyFont="1" applyBorder="1" applyAlignment="1" applyProtection="1">
      <alignment wrapText="1" shrinkToFit="1"/>
      <protection hidden="1"/>
    </xf>
    <xf numFmtId="49" fontId="50" fillId="0" borderId="0" xfId="5" applyNumberFormat="1" applyFont="1" applyAlignment="1" applyProtection="1">
      <alignment horizontal="right"/>
      <protection hidden="1"/>
    </xf>
    <xf numFmtId="0" fontId="44" fillId="0" borderId="0" xfId="5" applyNumberFormat="1" applyFont="1" applyProtection="1">
      <protection hidden="1"/>
    </xf>
    <xf numFmtId="0" fontId="50" fillId="0" borderId="0" xfId="5" applyNumberFormat="1" applyFont="1" applyProtection="1">
      <protection hidden="1"/>
    </xf>
    <xf numFmtId="0" fontId="50" fillId="0" borderId="18" xfId="5" applyNumberFormat="1" applyFont="1" applyFill="1" applyBorder="1" applyProtection="1">
      <protection hidden="1"/>
    </xf>
    <xf numFmtId="0" fontId="50" fillId="0" borderId="0" xfId="5" applyNumberFormat="1" applyFont="1" applyBorder="1" applyProtection="1">
      <protection hidden="1"/>
    </xf>
    <xf numFmtId="0" fontId="2" fillId="0" borderId="0" xfId="5" applyNumberFormat="1" applyAlignment="1" applyProtection="1">
      <protection hidden="1"/>
    </xf>
    <xf numFmtId="0" fontId="53" fillId="0" borderId="0" xfId="5" applyNumberFormat="1" applyFont="1" applyBorder="1" applyAlignment="1" applyProtection="1">
      <protection hidden="1"/>
    </xf>
    <xf numFmtId="0" fontId="53" fillId="0" borderId="18" xfId="5" applyNumberFormat="1" applyFont="1" applyBorder="1" applyAlignment="1" applyProtection="1">
      <protection hidden="1"/>
    </xf>
    <xf numFmtId="0" fontId="2" fillId="0" borderId="18" xfId="5" applyNumberFormat="1" applyBorder="1" applyAlignment="1" applyProtection="1">
      <protection hidden="1"/>
    </xf>
    <xf numFmtId="0" fontId="44" fillId="0" borderId="0" xfId="5" applyNumberFormat="1" applyFont="1" applyBorder="1" applyProtection="1">
      <protection hidden="1"/>
    </xf>
    <xf numFmtId="0" fontId="44" fillId="0" borderId="18" xfId="5" applyNumberFormat="1" applyFont="1" applyBorder="1" applyProtection="1">
      <protection hidden="1"/>
    </xf>
    <xf numFmtId="0" fontId="50" fillId="0" borderId="0" xfId="5" applyNumberFormat="1" applyFont="1" applyBorder="1" applyAlignment="1" applyProtection="1">
      <alignment vertical="center"/>
      <protection hidden="1"/>
    </xf>
    <xf numFmtId="0" fontId="53" fillId="0" borderId="0" xfId="5" applyNumberFormat="1" applyFont="1" applyBorder="1" applyAlignment="1" applyProtection="1">
      <alignment wrapText="1" shrinkToFit="1"/>
      <protection hidden="1"/>
    </xf>
    <xf numFmtId="0" fontId="53" fillId="0" borderId="18" xfId="5" applyNumberFormat="1" applyFont="1" applyBorder="1" applyAlignment="1" applyProtection="1">
      <alignment wrapText="1" shrinkToFit="1"/>
      <protection hidden="1"/>
    </xf>
    <xf numFmtId="0" fontId="50" fillId="0" borderId="18" xfId="5" applyNumberFormat="1" applyFont="1" applyBorder="1" applyProtection="1">
      <protection hidden="1"/>
    </xf>
    <xf numFmtId="0" fontId="50" fillId="0" borderId="0" xfId="5" applyNumberFormat="1" applyFont="1" applyFill="1" applyBorder="1" applyAlignment="1" applyProtection="1">
      <alignment horizontal="right" vertical="center"/>
      <protection hidden="1"/>
    </xf>
    <xf numFmtId="0" fontId="50" fillId="0" borderId="0" xfId="5" applyNumberFormat="1" applyFont="1" applyFill="1" applyBorder="1" applyAlignment="1" applyProtection="1">
      <alignment horizontal="left" vertical="center"/>
      <protection hidden="1"/>
    </xf>
    <xf numFmtId="0" fontId="73" fillId="0" borderId="0" xfId="5" applyFont="1" applyBorder="1" applyAlignment="1" applyProtection="1">
      <alignment vertical="center" wrapText="1"/>
      <protection hidden="1"/>
    </xf>
    <xf numFmtId="0" fontId="73" fillId="0" borderId="0" xfId="5" applyFont="1" applyFill="1" applyBorder="1" applyAlignment="1" applyProtection="1">
      <alignment vertical="center" wrapText="1"/>
      <protection hidden="1"/>
    </xf>
    <xf numFmtId="38" fontId="9" fillId="0" borderId="8" xfId="2" applyFont="1" applyBorder="1" applyAlignment="1" applyProtection="1">
      <alignment horizontal="center" vertical="center"/>
      <protection hidden="1"/>
    </xf>
    <xf numFmtId="191" fontId="9" fillId="0" borderId="76" xfId="0" applyNumberFormat="1" applyFont="1" applyBorder="1" applyAlignment="1" applyProtection="1">
      <alignment horizontal="center" vertical="center"/>
      <protection hidden="1"/>
    </xf>
    <xf numFmtId="38" fontId="9" fillId="0" borderId="77" xfId="2" applyFont="1" applyBorder="1" applyAlignment="1" applyProtection="1">
      <alignment horizontal="center" vertical="center"/>
      <protection hidden="1"/>
    </xf>
    <xf numFmtId="0" fontId="9" fillId="0" borderId="78" xfId="0" applyFont="1" applyBorder="1" applyAlignment="1">
      <alignment horizontal="center" vertical="center"/>
    </xf>
    <xf numFmtId="0" fontId="9" fillId="0" borderId="67" xfId="0" applyFont="1" applyBorder="1" applyAlignment="1">
      <alignment horizontal="center" vertical="center"/>
    </xf>
    <xf numFmtId="38" fontId="13" fillId="0" borderId="0" xfId="2" applyFont="1" applyFill="1" applyAlignment="1" applyProtection="1">
      <alignment horizontal="left" vertical="center"/>
      <protection hidden="1"/>
    </xf>
    <xf numFmtId="178" fontId="2" fillId="0" borderId="75" xfId="5" applyNumberFormat="1" applyFont="1" applyFill="1" applyBorder="1" applyAlignment="1" applyProtection="1">
      <alignment vertical="center"/>
      <protection hidden="1"/>
    </xf>
    <xf numFmtId="0" fontId="51" fillId="0" borderId="0" xfId="3" applyNumberFormat="1" applyFont="1" applyFill="1" applyAlignment="1" applyProtection="1">
      <alignment horizontal="center" vertical="center"/>
      <protection hidden="1"/>
    </xf>
    <xf numFmtId="0" fontId="52" fillId="0" borderId="0" xfId="3" applyNumberFormat="1" applyFont="1" applyFill="1" applyAlignment="1" applyProtection="1">
      <alignment horizontal="center" vertical="center"/>
      <protection hidden="1"/>
    </xf>
    <xf numFmtId="0" fontId="73" fillId="0" borderId="0" xfId="5" applyFont="1" applyBorder="1" applyAlignment="1" applyProtection="1">
      <alignment horizontal="left" vertical="center"/>
      <protection hidden="1"/>
    </xf>
    <xf numFmtId="0" fontId="44" fillId="0" borderId="0" xfId="5" applyFont="1" applyBorder="1" applyAlignment="1" applyProtection="1">
      <alignment vertical="center" wrapText="1"/>
      <protection hidden="1"/>
    </xf>
    <xf numFmtId="186" fontId="46" fillId="0" borderId="0" xfId="5" applyNumberFormat="1" applyFont="1" applyAlignment="1" applyProtection="1">
      <alignment horizontal="center"/>
      <protection hidden="1"/>
    </xf>
    <xf numFmtId="0" fontId="46" fillId="0" borderId="0" xfId="5" applyFont="1" applyAlignment="1" applyProtection="1">
      <alignment horizontal="center"/>
      <protection hidden="1"/>
    </xf>
    <xf numFmtId="0" fontId="46" fillId="0" borderId="0" xfId="5" applyFont="1" applyBorder="1" applyAlignment="1" applyProtection="1">
      <alignment horizontal="center" vertical="center" wrapText="1"/>
      <protection hidden="1"/>
    </xf>
    <xf numFmtId="186" fontId="46" fillId="0" borderId="0" xfId="5" applyNumberFormat="1" applyFont="1" applyBorder="1" applyAlignment="1" applyProtection="1">
      <alignment horizontal="left" vertical="center"/>
      <protection hidden="1"/>
    </xf>
    <xf numFmtId="186" fontId="46" fillId="0" borderId="0" xfId="5" applyNumberFormat="1" applyFont="1" applyAlignment="1" applyProtection="1">
      <alignment horizontal="center" vertical="center"/>
      <protection hidden="1"/>
    </xf>
    <xf numFmtId="0" fontId="46" fillId="0" borderId="0" xfId="5" applyFont="1" applyAlignment="1" applyProtection="1">
      <alignment horizontal="center" vertical="center"/>
      <protection hidden="1"/>
    </xf>
    <xf numFmtId="186" fontId="46" fillId="0" borderId="1" xfId="5" applyNumberFormat="1" applyFont="1" applyBorder="1" applyAlignment="1" applyProtection="1">
      <alignment horizontal="center" vertical="center"/>
      <protection hidden="1"/>
    </xf>
    <xf numFmtId="0" fontId="46" fillId="0" borderId="32" xfId="5" applyFont="1" applyBorder="1" applyAlignment="1" applyProtection="1">
      <alignment horizontal="center" vertical="center"/>
      <protection hidden="1"/>
    </xf>
    <xf numFmtId="186" fontId="46" fillId="0" borderId="4" xfId="5" applyNumberFormat="1" applyFont="1" applyBorder="1" applyAlignment="1" applyProtection="1">
      <alignment horizontal="center" vertical="center"/>
      <protection hidden="1"/>
    </xf>
    <xf numFmtId="0" fontId="46" fillId="0" borderId="33" xfId="5" applyFont="1" applyBorder="1" applyAlignment="1" applyProtection="1">
      <alignment horizontal="center" vertical="center"/>
      <protection hidden="1"/>
    </xf>
    <xf numFmtId="0" fontId="46" fillId="0" borderId="3" xfId="5" applyFont="1" applyBorder="1" applyAlignment="1" applyProtection="1">
      <alignment horizontal="center" vertical="center"/>
      <protection hidden="1"/>
    </xf>
    <xf numFmtId="0" fontId="46" fillId="0" borderId="0" xfId="5" applyNumberFormat="1" applyFont="1" applyAlignment="1" applyProtection="1">
      <alignment horizontal="center"/>
      <protection hidden="1"/>
    </xf>
    <xf numFmtId="0" fontId="51" fillId="0" borderId="0" xfId="3" applyNumberFormat="1" applyFont="1" applyFill="1" applyAlignment="1" applyProtection="1">
      <alignment vertical="center"/>
      <protection hidden="1"/>
    </xf>
    <xf numFmtId="0" fontId="52" fillId="0" borderId="0" xfId="3" applyNumberFormat="1" applyFont="1" applyFill="1" applyAlignment="1" applyProtection="1">
      <alignment vertical="center"/>
      <protection hidden="1"/>
    </xf>
    <xf numFmtId="0" fontId="51" fillId="0" borderId="0" xfId="3" applyFont="1" applyFill="1" applyAlignment="1" applyProtection="1">
      <alignment vertical="center"/>
      <protection hidden="1"/>
    </xf>
    <xf numFmtId="0" fontId="67" fillId="0" borderId="0" xfId="3" applyNumberFormat="1" applyFont="1" applyFill="1" applyAlignment="1" applyProtection="1">
      <alignment horizontal="center"/>
      <protection hidden="1"/>
    </xf>
    <xf numFmtId="0" fontId="51" fillId="0" borderId="0" xfId="3" applyFont="1" applyFill="1" applyAlignment="1" applyProtection="1">
      <alignment horizontal="center" vertical="center"/>
      <protection hidden="1"/>
    </xf>
    <xf numFmtId="0" fontId="52" fillId="0" borderId="33" xfId="3" applyNumberFormat="1" applyFont="1" applyFill="1" applyBorder="1" applyAlignment="1" applyProtection="1">
      <alignment horizontal="center" vertical="center"/>
      <protection hidden="1"/>
    </xf>
    <xf numFmtId="0" fontId="51" fillId="0" borderId="33" xfId="3" applyNumberFormat="1" applyFont="1" applyFill="1" applyBorder="1" applyAlignment="1" applyProtection="1">
      <alignment horizontal="center" vertical="center"/>
      <protection hidden="1"/>
    </xf>
    <xf numFmtId="0" fontId="52" fillId="0" borderId="1" xfId="3" applyNumberFormat="1" applyFont="1" applyFill="1" applyBorder="1" applyAlignment="1" applyProtection="1">
      <alignment horizontal="left" vertical="center"/>
      <protection hidden="1"/>
    </xf>
    <xf numFmtId="0" fontId="52" fillId="0" borderId="2" xfId="3" applyNumberFormat="1" applyFont="1" applyFill="1" applyBorder="1" applyAlignment="1" applyProtection="1">
      <alignment horizontal="center" vertical="center"/>
      <protection hidden="1"/>
    </xf>
    <xf numFmtId="0" fontId="51" fillId="0" borderId="2" xfId="3" applyNumberFormat="1" applyFont="1" applyFill="1" applyBorder="1" applyAlignment="1" applyProtection="1">
      <alignment horizontal="center" vertical="center"/>
      <protection hidden="1"/>
    </xf>
    <xf numFmtId="185" fontId="51" fillId="0" borderId="4" xfId="3" applyNumberFormat="1" applyFont="1" applyFill="1" applyBorder="1" applyAlignment="1" applyProtection="1">
      <alignment horizontal="center" vertical="center"/>
      <protection hidden="1"/>
    </xf>
    <xf numFmtId="0" fontId="52" fillId="0" borderId="32" xfId="3" applyNumberFormat="1" applyFont="1" applyFill="1" applyBorder="1" applyAlignment="1" applyProtection="1">
      <alignment horizontal="center" vertical="center"/>
      <protection hidden="1"/>
    </xf>
    <xf numFmtId="0" fontId="51" fillId="0" borderId="3" xfId="3"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185" fontId="6" fillId="0" borderId="0" xfId="3" applyNumberFormat="1" applyFont="1" applyFill="1" applyAlignment="1" applyProtection="1">
      <alignment horizontal="center" vertical="center"/>
      <protection hidden="1"/>
    </xf>
    <xf numFmtId="0" fontId="6" fillId="0" borderId="0" xfId="3" applyNumberFormat="1" applyFont="1" applyFill="1" applyAlignment="1" applyProtection="1">
      <alignment horizontal="center" vertical="center"/>
      <protection hidden="1"/>
    </xf>
    <xf numFmtId="185" fontId="6" fillId="0" borderId="0" xfId="3" applyNumberFormat="1" applyFont="1" applyFill="1" applyAlignment="1" applyProtection="1">
      <alignment horizontal="center"/>
      <protection hidden="1"/>
    </xf>
    <xf numFmtId="0" fontId="6" fillId="0" borderId="0" xfId="3" applyNumberFormat="1" applyFont="1" applyFill="1" applyAlignment="1" applyProtection="1">
      <alignment horizontal="center"/>
      <protection hidden="1"/>
    </xf>
    <xf numFmtId="185" fontId="31" fillId="0" borderId="0" xfId="4" applyNumberFormat="1" applyFont="1" applyFill="1" applyAlignment="1" applyProtection="1">
      <alignment horizontal="center" vertical="center"/>
      <protection hidden="1"/>
    </xf>
    <xf numFmtId="0" fontId="31" fillId="0" borderId="0" xfId="4" applyNumberFormat="1" applyFont="1" applyFill="1" applyAlignment="1" applyProtection="1">
      <alignment horizontal="center" vertical="center"/>
      <protection hidden="1"/>
    </xf>
    <xf numFmtId="185" fontId="31" fillId="0" borderId="1" xfId="4" applyNumberFormat="1" applyFont="1" applyFill="1" applyBorder="1" applyAlignment="1" applyProtection="1">
      <alignment horizontal="center" vertical="center"/>
      <protection hidden="1"/>
    </xf>
    <xf numFmtId="0" fontId="31" fillId="0" borderId="1" xfId="4" applyNumberFormat="1" applyFont="1" applyFill="1" applyBorder="1" applyAlignment="1" applyProtection="1">
      <alignment horizontal="center" vertical="center"/>
      <protection hidden="1"/>
    </xf>
    <xf numFmtId="0" fontId="31" fillId="0" borderId="32" xfId="4" applyNumberFormat="1" applyFont="1" applyFill="1" applyBorder="1" applyAlignment="1" applyProtection="1">
      <alignment horizontal="center" vertical="center"/>
      <protection hidden="1"/>
    </xf>
    <xf numFmtId="185" fontId="31" fillId="0" borderId="4" xfId="4" applyNumberFormat="1" applyFont="1" applyFill="1" applyBorder="1" applyAlignment="1" applyProtection="1">
      <alignment horizontal="center" vertical="center"/>
      <protection hidden="1"/>
    </xf>
    <xf numFmtId="0" fontId="31" fillId="0" borderId="2" xfId="4" applyNumberFormat="1" applyFont="1" applyFill="1" applyBorder="1" applyAlignment="1" applyProtection="1">
      <alignment horizontal="center" vertical="center"/>
      <protection hidden="1"/>
    </xf>
    <xf numFmtId="0" fontId="31" fillId="0" borderId="33" xfId="4" applyNumberFormat="1" applyFont="1" applyFill="1" applyBorder="1" applyAlignment="1" applyProtection="1">
      <alignment horizontal="center" vertical="center"/>
      <protection hidden="1"/>
    </xf>
    <xf numFmtId="0" fontId="31" fillId="0" borderId="4" xfId="4" applyNumberFormat="1" applyFont="1" applyFill="1" applyBorder="1" applyAlignment="1" applyProtection="1">
      <alignment horizontal="center" vertical="center"/>
      <protection hidden="1"/>
    </xf>
    <xf numFmtId="0" fontId="31" fillId="0" borderId="3" xfId="4" applyNumberFormat="1" applyFont="1" applyFill="1" applyBorder="1" applyAlignment="1" applyProtection="1">
      <alignment horizontal="center" vertical="center"/>
      <protection hidden="1"/>
    </xf>
    <xf numFmtId="185" fontId="31" fillId="0" borderId="0" xfId="4" applyNumberFormat="1" applyFont="1" applyFill="1" applyAlignment="1" applyProtection="1">
      <alignment horizontal="left" vertical="center"/>
      <protection hidden="1"/>
    </xf>
    <xf numFmtId="38" fontId="9" fillId="0" borderId="65" xfId="2" applyFont="1" applyBorder="1" applyAlignment="1" applyProtection="1">
      <alignment horizontal="center" vertical="center"/>
      <protection hidden="1"/>
    </xf>
    <xf numFmtId="38" fontId="9" fillId="0" borderId="9" xfId="2" applyFont="1" applyBorder="1" applyAlignment="1" applyProtection="1">
      <alignment horizontal="center" vertical="center" wrapText="1"/>
      <protection hidden="1"/>
    </xf>
    <xf numFmtId="189" fontId="9" fillId="0" borderId="79" xfId="2" applyNumberFormat="1" applyFont="1" applyBorder="1" applyAlignment="1" applyProtection="1">
      <alignment horizontal="center" vertical="center" wrapText="1"/>
      <protection hidden="1"/>
    </xf>
    <xf numFmtId="38" fontId="9" fillId="0" borderId="64" xfId="2" applyFont="1" applyBorder="1" applyAlignment="1" applyProtection="1">
      <alignment horizontal="center" vertical="center"/>
      <protection hidden="1"/>
    </xf>
    <xf numFmtId="0" fontId="9" fillId="0" borderId="80" xfId="0" applyNumberFormat="1" applyFont="1" applyFill="1" applyBorder="1" applyAlignment="1" applyProtection="1">
      <alignment horizontal="center" vertical="center"/>
      <protection hidden="1"/>
    </xf>
    <xf numFmtId="0" fontId="9" fillId="0" borderId="40" xfId="0" applyNumberFormat="1" applyFont="1" applyFill="1" applyBorder="1" applyAlignment="1" applyProtection="1">
      <alignment horizontal="center" vertical="center"/>
      <protection hidden="1"/>
    </xf>
    <xf numFmtId="38" fontId="11" fillId="0" borderId="0" xfId="2" applyFont="1" applyFill="1" applyBorder="1" applyAlignment="1" applyProtection="1">
      <alignment horizontal="center" vertical="center"/>
      <protection hidden="1"/>
    </xf>
    <xf numFmtId="38" fontId="9" fillId="0" borderId="0" xfId="2" applyFont="1" applyFill="1" applyBorder="1" applyAlignment="1" applyProtection="1">
      <alignment horizontal="center" vertical="center"/>
      <protection hidden="1"/>
    </xf>
    <xf numFmtId="0" fontId="44" fillId="0" borderId="0" xfId="5" applyFont="1" applyFill="1" applyBorder="1" applyAlignment="1" applyProtection="1">
      <alignment horizontal="center"/>
      <protection hidden="1"/>
    </xf>
    <xf numFmtId="0" fontId="0" fillId="2" borderId="81" xfId="0" applyFill="1" applyBorder="1" applyProtection="1">
      <alignment vertical="center"/>
      <protection hidden="1"/>
    </xf>
    <xf numFmtId="0" fontId="0" fillId="2" borderId="0" xfId="0" applyFill="1" applyBorder="1" applyProtection="1">
      <alignment vertical="center"/>
      <protection hidden="1"/>
    </xf>
    <xf numFmtId="0" fontId="0" fillId="2" borderId="82" xfId="0" applyFill="1" applyBorder="1" applyProtection="1">
      <alignment vertical="center"/>
      <protection hidden="1"/>
    </xf>
    <xf numFmtId="0" fontId="0" fillId="3" borderId="0" xfId="0" applyFill="1" applyBorder="1" applyProtection="1">
      <alignment vertical="center"/>
      <protection hidden="1"/>
    </xf>
    <xf numFmtId="0" fontId="80" fillId="4" borderId="81" xfId="0" applyFont="1" applyFill="1" applyBorder="1" applyAlignment="1" applyProtection="1">
      <alignment horizontal="center" vertical="center"/>
      <protection hidden="1"/>
    </xf>
    <xf numFmtId="0" fontId="80" fillId="4" borderId="0" xfId="0" applyFont="1" applyFill="1" applyBorder="1" applyAlignment="1" applyProtection="1">
      <alignment horizontal="center" vertical="center"/>
      <protection hidden="1"/>
    </xf>
    <xf numFmtId="0" fontId="80" fillId="4" borderId="82" xfId="0" applyFont="1" applyFill="1" applyBorder="1" applyAlignment="1" applyProtection="1">
      <alignment horizontal="center" vertical="center"/>
      <protection hidden="1"/>
    </xf>
    <xf numFmtId="0" fontId="0" fillId="0" borderId="0" xfId="0" applyFill="1" applyProtection="1">
      <alignment vertical="center"/>
      <protection hidden="1"/>
    </xf>
    <xf numFmtId="0" fontId="0" fillId="4" borderId="81" xfId="0" applyFill="1" applyBorder="1" applyProtection="1">
      <alignment vertical="center"/>
      <protection hidden="1"/>
    </xf>
    <xf numFmtId="0" fontId="0" fillId="4" borderId="0" xfId="0" applyFill="1" applyBorder="1" applyProtection="1">
      <alignment vertical="center"/>
      <protection hidden="1"/>
    </xf>
    <xf numFmtId="0" fontId="0" fillId="4" borderId="0" xfId="0" applyFill="1" applyProtection="1">
      <alignment vertical="center"/>
      <protection hidden="1"/>
    </xf>
    <xf numFmtId="0" fontId="0" fillId="4" borderId="82" xfId="0" applyFill="1" applyBorder="1" applyProtection="1">
      <alignment vertical="center"/>
      <protection hidden="1"/>
    </xf>
    <xf numFmtId="0" fontId="0" fillId="0" borderId="0" xfId="0"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0" fillId="2" borderId="83" xfId="0" applyFill="1" applyBorder="1" applyProtection="1">
      <alignment vertical="center"/>
      <protection hidden="1"/>
    </xf>
    <xf numFmtId="0" fontId="0" fillId="2" borderId="84" xfId="0" applyFill="1" applyBorder="1" applyProtection="1">
      <alignment vertical="center"/>
      <protection hidden="1"/>
    </xf>
    <xf numFmtId="0" fontId="0" fillId="2" borderId="85" xfId="0" applyFill="1" applyBorder="1" applyProtection="1">
      <alignment vertical="center"/>
      <protection hidden="1"/>
    </xf>
    <xf numFmtId="0" fontId="0" fillId="4" borderId="83" xfId="0" applyFill="1" applyBorder="1" applyProtection="1">
      <alignment vertical="center"/>
      <protection hidden="1"/>
    </xf>
    <xf numFmtId="0" fontId="0" fillId="4" borderId="84" xfId="0" applyFill="1" applyBorder="1" applyProtection="1">
      <alignment vertical="center"/>
      <protection hidden="1"/>
    </xf>
    <xf numFmtId="0" fontId="0" fillId="4" borderId="85" xfId="0" applyFill="1" applyBorder="1" applyProtection="1">
      <alignment vertical="center"/>
      <protection hidden="1"/>
    </xf>
    <xf numFmtId="0" fontId="0" fillId="3" borderId="86" xfId="0" applyFill="1" applyBorder="1" applyProtection="1">
      <alignment vertical="center"/>
      <protection hidden="1"/>
    </xf>
    <xf numFmtId="0" fontId="0" fillId="3" borderId="87" xfId="0" applyFill="1" applyBorder="1" applyProtection="1">
      <alignment vertical="center"/>
      <protection hidden="1"/>
    </xf>
    <xf numFmtId="0" fontId="0" fillId="3" borderId="88" xfId="0" applyFill="1" applyBorder="1" applyProtection="1">
      <alignment vertical="center"/>
      <protection hidden="1"/>
    </xf>
    <xf numFmtId="0" fontId="0" fillId="3" borderId="89" xfId="0" applyFill="1" applyBorder="1" applyProtection="1">
      <alignment vertical="center"/>
      <protection hidden="1"/>
    </xf>
    <xf numFmtId="0" fontId="0" fillId="3" borderId="90" xfId="0" applyFill="1" applyBorder="1" applyProtection="1">
      <alignment vertical="center"/>
      <protection hidden="1"/>
    </xf>
    <xf numFmtId="0" fontId="19" fillId="0" borderId="0" xfId="0" applyFont="1" applyProtection="1">
      <alignment vertical="center"/>
      <protection hidden="1"/>
    </xf>
    <xf numFmtId="0" fontId="19" fillId="0" borderId="0" xfId="3" applyNumberFormat="1" applyFont="1" applyFill="1" applyAlignment="1" applyProtection="1">
      <alignment vertical="center"/>
      <protection hidden="1"/>
    </xf>
    <xf numFmtId="0" fontId="28" fillId="2" borderId="0" xfId="0" applyFont="1" applyFill="1" applyBorder="1" applyProtection="1">
      <alignment vertical="center"/>
      <protection hidden="1"/>
    </xf>
    <xf numFmtId="0" fontId="4" fillId="3" borderId="0" xfId="0" applyFont="1" applyFill="1" applyBorder="1" applyProtection="1">
      <alignment vertical="center"/>
      <protection hidden="1"/>
    </xf>
    <xf numFmtId="0" fontId="4" fillId="4" borderId="0" xfId="0" applyFont="1" applyFill="1" applyBorder="1" applyProtection="1">
      <alignment vertical="center"/>
      <protection hidden="1"/>
    </xf>
    <xf numFmtId="0" fontId="8" fillId="4" borderId="0" xfId="0" applyFont="1" applyFill="1" applyBorder="1" applyProtection="1">
      <alignment vertical="center"/>
      <protection hidden="1"/>
    </xf>
    <xf numFmtId="0" fontId="9" fillId="0" borderId="91" xfId="0" applyFont="1" applyFill="1" applyBorder="1" applyAlignment="1">
      <alignment vertical="center" shrinkToFit="1"/>
    </xf>
    <xf numFmtId="0" fontId="6" fillId="0" borderId="91"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9" fillId="0" borderId="93" xfId="0" applyFont="1" applyFill="1" applyBorder="1" applyAlignment="1">
      <alignment vertical="center" shrinkToFit="1"/>
    </xf>
    <xf numFmtId="0" fontId="6" fillId="0" borderId="93"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49" fontId="5" fillId="0" borderId="0" xfId="0" applyNumberFormat="1" applyFont="1" applyFill="1" applyAlignment="1">
      <alignment horizontal="left" vertical="center"/>
    </xf>
    <xf numFmtId="0" fontId="4" fillId="0" borderId="0" xfId="0" applyFont="1" applyFill="1" applyAlignment="1">
      <alignment horizontal="right" vertical="center" shrinkToFit="1"/>
    </xf>
    <xf numFmtId="0" fontId="9" fillId="0" borderId="0" xfId="0" applyFont="1" applyFill="1" applyAlignment="1">
      <alignment vertical="center" shrinkToFit="1"/>
    </xf>
    <xf numFmtId="0" fontId="6" fillId="0" borderId="0" xfId="0" applyFont="1" applyFill="1" applyAlignment="1">
      <alignment horizontal="center" vertical="center"/>
    </xf>
    <xf numFmtId="0" fontId="10" fillId="0" borderId="63"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49" fontId="10" fillId="0" borderId="64" xfId="0" applyNumberFormat="1"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0" xfId="0" applyFont="1" applyFill="1" applyAlignment="1">
      <alignment horizontal="center" vertical="center" shrinkToFit="1"/>
    </xf>
    <xf numFmtId="0" fontId="9" fillId="0" borderId="64" xfId="0" applyFont="1" applyFill="1" applyBorder="1" applyAlignment="1">
      <alignment vertical="center" shrinkToFit="1"/>
    </xf>
    <xf numFmtId="0" fontId="6" fillId="0" borderId="64"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9" xfId="0" applyFont="1" applyFill="1" applyBorder="1" applyAlignment="1">
      <alignment horizontal="center" vertical="center"/>
    </xf>
    <xf numFmtId="0" fontId="9" fillId="0" borderId="95" xfId="0" applyFont="1" applyFill="1" applyBorder="1" applyAlignment="1">
      <alignment vertical="center" shrinkToFit="1"/>
    </xf>
    <xf numFmtId="0" fontId="6" fillId="0" borderId="95"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49" fontId="0" fillId="0" borderId="0" xfId="0" applyNumberFormat="1" applyAlignment="1" applyProtection="1">
      <alignment horizontal="left" vertical="center"/>
      <protection hidden="1"/>
    </xf>
    <xf numFmtId="0" fontId="29" fillId="0" borderId="0" xfId="4" applyNumberFormat="1" applyFont="1" applyFill="1" applyBorder="1" applyAlignment="1" applyProtection="1">
      <alignment horizontal="center" vertical="center"/>
      <protection hidden="1"/>
    </xf>
    <xf numFmtId="194" fontId="0" fillId="0" borderId="0" xfId="0" applyNumberFormat="1" applyBorder="1" applyAlignment="1" applyProtection="1">
      <alignment horizontal="center" vertical="center"/>
      <protection hidden="1"/>
    </xf>
    <xf numFmtId="194" fontId="0" fillId="0" borderId="0" xfId="0" applyNumberFormat="1" applyAlignment="1" applyProtection="1">
      <alignment horizontal="center" vertical="center"/>
      <protection hidden="1"/>
    </xf>
    <xf numFmtId="180" fontId="0" fillId="0" borderId="0" xfId="0" applyNumberFormat="1" applyBorder="1" applyAlignment="1" applyProtection="1">
      <alignment horizontal="center" vertical="center"/>
      <protection hidden="1"/>
    </xf>
    <xf numFmtId="180" fontId="9" fillId="0" borderId="32" xfId="0" applyNumberFormat="1" applyFont="1" applyBorder="1" applyAlignment="1" applyProtection="1">
      <alignment horizontal="center" vertical="center" shrinkToFit="1"/>
      <protection hidden="1"/>
    </xf>
    <xf numFmtId="180" fontId="0" fillId="0" borderId="33" xfId="0" applyNumberFormat="1" applyFill="1" applyBorder="1" applyAlignment="1" applyProtection="1">
      <alignment horizontal="center" vertical="center"/>
      <protection hidden="1"/>
    </xf>
    <xf numFmtId="180" fontId="0" fillId="0" borderId="0" xfId="0" applyNumberFormat="1" applyFill="1" applyBorder="1" applyAlignment="1" applyProtection="1">
      <alignment horizontal="center" vertical="center"/>
      <protection hidden="1"/>
    </xf>
    <xf numFmtId="180" fontId="0" fillId="0" borderId="0" xfId="0" applyNumberFormat="1" applyAlignment="1" applyProtection="1">
      <alignment horizontal="center" vertical="center"/>
      <protection hidden="1"/>
    </xf>
    <xf numFmtId="180" fontId="0" fillId="0" borderId="3" xfId="0" applyNumberFormat="1" applyFill="1" applyBorder="1" applyAlignment="1" applyProtection="1">
      <alignment horizontal="center" vertical="center"/>
      <protection hidden="1"/>
    </xf>
    <xf numFmtId="49" fontId="82" fillId="0" borderId="0" xfId="0" applyNumberFormat="1" applyFont="1" applyFill="1" applyBorder="1" applyAlignment="1" applyProtection="1">
      <alignment horizontal="left" vertical="center" wrapText="1"/>
      <protection hidden="1"/>
    </xf>
    <xf numFmtId="0" fontId="13" fillId="0" borderId="0" xfId="0" applyNumberFormat="1" applyFont="1" applyFill="1" applyAlignment="1" applyProtection="1">
      <alignment horizontal="left" vertical="center"/>
      <protection hidden="1"/>
    </xf>
    <xf numFmtId="0" fontId="12" fillId="0" borderId="97" xfId="0" applyNumberFormat="1" applyFont="1" applyFill="1" applyBorder="1" applyAlignment="1" applyProtection="1">
      <alignment horizontal="center" vertical="center" wrapText="1"/>
      <protection hidden="1"/>
    </xf>
    <xf numFmtId="0" fontId="8" fillId="0" borderId="98" xfId="0" applyNumberFormat="1" applyFont="1" applyFill="1" applyBorder="1" applyAlignment="1" applyProtection="1">
      <alignment horizontal="center" vertical="center"/>
      <protection hidden="1"/>
    </xf>
    <xf numFmtId="0" fontId="8" fillId="0" borderId="0" xfId="0" applyNumberFormat="1" applyFont="1" applyFill="1" applyAlignment="1" applyProtection="1">
      <alignment horizontal="center" vertical="center"/>
      <protection hidden="1"/>
    </xf>
    <xf numFmtId="184" fontId="26" fillId="0" borderId="0" xfId="4" applyNumberFormat="1" applyFont="1" applyFill="1" applyAlignment="1" applyProtection="1">
      <alignment horizontal="center" vertical="center"/>
      <protection hidden="1"/>
    </xf>
    <xf numFmtId="0" fontId="41" fillId="0" borderId="99" xfId="3" applyNumberFormat="1" applyFont="1" applyFill="1" applyBorder="1" applyAlignment="1" applyProtection="1">
      <alignment horizontal="left" vertical="top"/>
      <protection hidden="1"/>
    </xf>
    <xf numFmtId="0" fontId="41" fillId="0" borderId="100" xfId="3" applyNumberFormat="1" applyFont="1" applyFill="1" applyBorder="1" applyAlignment="1" applyProtection="1">
      <alignment vertical="center"/>
      <protection hidden="1"/>
    </xf>
    <xf numFmtId="0" fontId="41" fillId="0" borderId="101" xfId="3" applyNumberFormat="1" applyFont="1" applyFill="1" applyBorder="1" applyAlignment="1" applyProtection="1">
      <alignment vertical="center"/>
      <protection hidden="1"/>
    </xf>
    <xf numFmtId="0" fontId="41" fillId="0" borderId="13" xfId="3" applyNumberFormat="1" applyFont="1" applyFill="1" applyBorder="1" applyAlignment="1" applyProtection="1">
      <alignment horizontal="left" vertical="top"/>
      <protection hidden="1"/>
    </xf>
    <xf numFmtId="0" fontId="45" fillId="0" borderId="14" xfId="3" applyNumberFormat="1" applyFont="1" applyFill="1" applyBorder="1" applyAlignment="1" applyProtection="1">
      <alignment horizontal="center" vertical="center"/>
      <protection hidden="1"/>
    </xf>
    <xf numFmtId="0" fontId="50" fillId="0" borderId="102" xfId="2" applyNumberFormat="1" applyFont="1" applyFill="1" applyBorder="1" applyAlignment="1" applyProtection="1">
      <alignment horizontal="right" vertical="top" shrinkToFit="1"/>
      <protection hidden="1"/>
    </xf>
    <xf numFmtId="0" fontId="52" fillId="0" borderId="103" xfId="2" applyNumberFormat="1" applyFont="1" applyFill="1" applyBorder="1" applyAlignment="1" applyProtection="1">
      <alignment vertical="center" shrinkToFit="1"/>
      <protection hidden="1"/>
    </xf>
    <xf numFmtId="0" fontId="52" fillId="0" borderId="102" xfId="2" applyNumberFormat="1" applyFont="1" applyFill="1" applyBorder="1" applyAlignment="1" applyProtection="1">
      <alignment vertical="center" shrinkToFit="1"/>
      <protection hidden="1"/>
    </xf>
    <xf numFmtId="38" fontId="52" fillId="0" borderId="104" xfId="2" applyFont="1" applyFill="1" applyBorder="1" applyAlignment="1" applyProtection="1">
      <alignment vertical="center" shrinkToFit="1"/>
      <protection hidden="1"/>
    </xf>
    <xf numFmtId="38" fontId="52" fillId="0" borderId="105" xfId="2" applyFont="1" applyFill="1" applyBorder="1" applyAlignment="1" applyProtection="1">
      <alignment vertical="center" shrinkToFit="1"/>
      <protection hidden="1"/>
    </xf>
    <xf numFmtId="0" fontId="52" fillId="0" borderId="104" xfId="2" applyNumberFormat="1" applyFont="1" applyFill="1" applyBorder="1" applyAlignment="1" applyProtection="1">
      <alignment vertical="center" shrinkToFit="1"/>
      <protection hidden="1"/>
    </xf>
    <xf numFmtId="0" fontId="52" fillId="0" borderId="105" xfId="2" applyNumberFormat="1" applyFont="1" applyFill="1" applyBorder="1" applyAlignment="1" applyProtection="1">
      <alignment vertical="center" shrinkToFit="1"/>
      <protection hidden="1"/>
    </xf>
    <xf numFmtId="0" fontId="52" fillId="0" borderId="106" xfId="2" applyNumberFormat="1" applyFont="1" applyFill="1" applyBorder="1" applyAlignment="1" applyProtection="1">
      <alignment vertical="center" shrinkToFit="1"/>
      <protection hidden="1"/>
    </xf>
    <xf numFmtId="0" fontId="50" fillId="0" borderId="107" xfId="3" applyNumberFormat="1" applyFont="1" applyFill="1" applyBorder="1" applyAlignment="1" applyProtection="1">
      <alignment horizontal="center" vertical="center"/>
      <protection hidden="1"/>
    </xf>
    <xf numFmtId="0" fontId="48" fillId="0" borderId="11" xfId="3" applyNumberFormat="1" applyFont="1" applyFill="1" applyBorder="1" applyAlignment="1" applyProtection="1">
      <alignment vertical="center"/>
      <protection hidden="1"/>
    </xf>
    <xf numFmtId="0" fontId="44" fillId="0" borderId="18" xfId="3" applyNumberFormat="1" applyFont="1" applyFill="1" applyBorder="1" applyAlignment="1" applyProtection="1">
      <alignment horizontal="right" vertical="center"/>
      <protection hidden="1"/>
    </xf>
    <xf numFmtId="0" fontId="50" fillId="0" borderId="107" xfId="3" applyFont="1" applyFill="1" applyBorder="1" applyAlignment="1" applyProtection="1">
      <alignment horizontal="center" vertical="center"/>
      <protection hidden="1"/>
    </xf>
    <xf numFmtId="0" fontId="41" fillId="0" borderId="99" xfId="3" applyFont="1" applyFill="1" applyBorder="1" applyAlignment="1" applyProtection="1">
      <alignment horizontal="left" vertical="top"/>
      <protection hidden="1"/>
    </xf>
    <xf numFmtId="0" fontId="41" fillId="0" borderId="100" xfId="3" applyFont="1" applyFill="1" applyBorder="1" applyAlignment="1" applyProtection="1">
      <alignment vertical="center"/>
      <protection hidden="1"/>
    </xf>
    <xf numFmtId="0" fontId="41" fillId="0" borderId="101" xfId="3" applyFont="1" applyFill="1" applyBorder="1" applyAlignment="1" applyProtection="1">
      <alignment vertical="center"/>
      <protection hidden="1"/>
    </xf>
    <xf numFmtId="178" fontId="45" fillId="0" borderId="102" xfId="2" applyNumberFormat="1" applyFont="1" applyFill="1" applyBorder="1" applyAlignment="1" applyProtection="1">
      <alignment horizontal="right" vertical="top" shrinkToFit="1"/>
      <protection hidden="1"/>
    </xf>
    <xf numFmtId="178" fontId="52" fillId="0" borderId="103" xfId="2" applyNumberFormat="1" applyFont="1" applyFill="1" applyBorder="1" applyAlignment="1" applyProtection="1">
      <alignment vertical="center" shrinkToFit="1"/>
      <protection hidden="1"/>
    </xf>
    <xf numFmtId="178" fontId="52" fillId="0" borderId="102" xfId="2" applyNumberFormat="1" applyFont="1" applyFill="1" applyBorder="1" applyAlignment="1" applyProtection="1">
      <alignment vertical="center" shrinkToFit="1"/>
      <protection hidden="1"/>
    </xf>
    <xf numFmtId="178" fontId="52" fillId="0" borderId="104" xfId="2" applyNumberFormat="1" applyFont="1" applyFill="1" applyBorder="1" applyAlignment="1" applyProtection="1">
      <alignment vertical="center" shrinkToFit="1"/>
      <protection hidden="1"/>
    </xf>
    <xf numFmtId="178" fontId="52" fillId="0" borderId="105" xfId="2" applyNumberFormat="1" applyFont="1" applyFill="1" applyBorder="1" applyAlignment="1" applyProtection="1">
      <alignment vertical="center" shrinkToFit="1"/>
      <protection hidden="1"/>
    </xf>
    <xf numFmtId="178" fontId="52" fillId="0" borderId="106" xfId="2" applyNumberFormat="1" applyFont="1" applyFill="1" applyBorder="1" applyAlignment="1" applyProtection="1">
      <alignment vertical="center" shrinkToFit="1"/>
      <protection hidden="1"/>
    </xf>
    <xf numFmtId="0" fontId="9" fillId="0" borderId="78" xfId="0" applyFont="1" applyBorder="1" applyAlignment="1" applyProtection="1">
      <alignment vertical="center" shrinkToFit="1"/>
      <protection hidden="1"/>
    </xf>
    <xf numFmtId="0" fontId="9" fillId="0" borderId="37" xfId="0" applyFont="1" applyBorder="1" applyAlignment="1" applyProtection="1">
      <alignment vertical="center" shrinkToFit="1"/>
      <protection hidden="1"/>
    </xf>
    <xf numFmtId="0" fontId="9" fillId="0" borderId="108" xfId="0" applyFont="1" applyBorder="1" applyAlignment="1" applyProtection="1">
      <alignment vertical="center" shrinkToFit="1"/>
      <protection hidden="1"/>
    </xf>
    <xf numFmtId="49" fontId="84" fillId="0" borderId="0" xfId="0" applyNumberFormat="1" applyFont="1" applyFill="1" applyBorder="1" applyAlignment="1" applyProtection="1">
      <alignment horizontal="left" vertical="center" wrapText="1"/>
      <protection hidden="1"/>
    </xf>
    <xf numFmtId="0" fontId="14" fillId="0" borderId="0" xfId="4" applyNumberFormat="1" applyFont="1" applyFill="1" applyAlignment="1" applyProtection="1">
      <protection hidden="1"/>
    </xf>
    <xf numFmtId="0" fontId="16" fillId="0" borderId="0" xfId="4" applyNumberFormat="1" applyFont="1" applyFill="1" applyBorder="1" applyAlignment="1" applyProtection="1">
      <alignment horizontal="center" vertical="center"/>
      <protection hidden="1"/>
    </xf>
    <xf numFmtId="0" fontId="39" fillId="0" borderId="0" xfId="4" applyNumberFormat="1" applyFont="1" applyFill="1" applyBorder="1" applyAlignment="1" applyProtection="1">
      <alignment horizontal="right" vertical="center"/>
      <protection hidden="1"/>
    </xf>
    <xf numFmtId="0" fontId="23" fillId="0" borderId="0" xfId="4" applyNumberFormat="1" applyFont="1" applyFill="1" applyBorder="1" applyAlignment="1" applyProtection="1">
      <alignment horizontal="left" vertical="center"/>
      <protection hidden="1"/>
    </xf>
    <xf numFmtId="0" fontId="30" fillId="0" borderId="0" xfId="4" applyNumberFormat="1" applyFont="1" applyFill="1" applyBorder="1" applyAlignment="1" applyProtection="1">
      <alignment horizontal="center" vertical="center"/>
      <protection hidden="1"/>
    </xf>
    <xf numFmtId="0" fontId="23" fillId="0" borderId="0" xfId="4" applyNumberFormat="1" applyFont="1" applyFill="1" applyBorder="1" applyAlignment="1" applyProtection="1">
      <alignment vertical="center"/>
      <protection hidden="1"/>
    </xf>
    <xf numFmtId="0" fontId="14" fillId="0" borderId="0" xfId="4" applyNumberFormat="1" applyFont="1" applyFill="1" applyBorder="1" applyAlignment="1" applyProtection="1">
      <alignment horizontal="left" vertical="center"/>
      <protection hidden="1"/>
    </xf>
    <xf numFmtId="184" fontId="26" fillId="0" borderId="0" xfId="4" applyNumberFormat="1" applyFont="1" applyFill="1" applyBorder="1" applyAlignment="1" applyProtection="1">
      <alignment horizontal="center" vertical="center"/>
      <protection hidden="1"/>
    </xf>
    <xf numFmtId="0" fontId="29" fillId="0" borderId="0" xfId="4" applyNumberFormat="1" applyFont="1" applyFill="1" applyBorder="1" applyAlignment="1" applyProtection="1">
      <alignment horizontal="right" vertical="center"/>
      <protection hidden="1"/>
    </xf>
    <xf numFmtId="0" fontId="32" fillId="0" borderId="0" xfId="4" applyNumberFormat="1" applyFont="1" applyFill="1" applyBorder="1" applyAlignment="1" applyProtection="1">
      <protection hidden="1"/>
    </xf>
    <xf numFmtId="0" fontId="10" fillId="0" borderId="0" xfId="4" applyNumberFormat="1" applyFont="1" applyFill="1" applyBorder="1" applyAlignment="1" applyProtection="1">
      <alignment vertical="center"/>
      <protection hidden="1"/>
    </xf>
    <xf numFmtId="0" fontId="41" fillId="0" borderId="0" xfId="3" applyFont="1" applyFill="1" applyBorder="1" applyAlignment="1" applyProtection="1">
      <alignment vertical="center"/>
      <protection hidden="1"/>
    </xf>
    <xf numFmtId="0" fontId="41" fillId="0" borderId="0" xfId="3" applyNumberFormat="1" applyFont="1" applyFill="1" applyBorder="1" applyAlignment="1" applyProtection="1">
      <alignment vertical="center"/>
      <protection hidden="1"/>
    </xf>
    <xf numFmtId="0" fontId="46" fillId="0" borderId="0" xfId="3" applyNumberFormat="1" applyFont="1" applyFill="1" applyBorder="1" applyAlignment="1" applyProtection="1">
      <protection hidden="1"/>
    </xf>
    <xf numFmtId="0" fontId="47" fillId="0" borderId="0" xfId="3" applyNumberFormat="1" applyFont="1" applyFill="1" applyBorder="1" applyAlignment="1" applyProtection="1">
      <protection hidden="1"/>
    </xf>
    <xf numFmtId="38" fontId="44" fillId="0" borderId="0" xfId="2" applyFont="1" applyFill="1" applyBorder="1" applyAlignment="1" applyProtection="1">
      <alignment vertical="center"/>
      <protection hidden="1"/>
    </xf>
    <xf numFmtId="0" fontId="45" fillId="0" borderId="0" xfId="3" applyNumberFormat="1" applyFont="1" applyFill="1" applyBorder="1" applyAlignment="1" applyProtection="1">
      <alignment horizontal="right" vertical="center"/>
      <protection hidden="1"/>
    </xf>
    <xf numFmtId="0" fontId="44" fillId="0" borderId="0" xfId="3" applyNumberFormat="1" applyFont="1" applyFill="1" applyBorder="1" applyAlignment="1" applyProtection="1">
      <alignment horizontal="right" vertical="center"/>
      <protection hidden="1"/>
    </xf>
    <xf numFmtId="0" fontId="54" fillId="0" borderId="0" xfId="3" applyNumberFormat="1" applyFont="1" applyFill="1" applyBorder="1" applyAlignment="1" applyProtection="1">
      <alignment vertical="center"/>
      <protection hidden="1"/>
    </xf>
    <xf numFmtId="0" fontId="54" fillId="0" borderId="0" xfId="3" applyNumberFormat="1" applyFont="1" applyFill="1" applyBorder="1" applyAlignment="1" applyProtection="1">
      <alignment horizontal="right" vertical="center"/>
      <protection hidden="1"/>
    </xf>
    <xf numFmtId="196" fontId="26" fillId="0" borderId="18" xfId="4" applyNumberFormat="1" applyFont="1" applyFill="1" applyBorder="1" applyAlignment="1" applyProtection="1">
      <alignment horizontal="center"/>
      <protection hidden="1"/>
    </xf>
    <xf numFmtId="0" fontId="0" fillId="0" borderId="0" xfId="0" quotePrefix="1">
      <alignment vertical="center"/>
    </xf>
    <xf numFmtId="0" fontId="90" fillId="0" borderId="0" xfId="0" applyFont="1" applyAlignment="1">
      <alignment horizontal="right" vertical="center"/>
    </xf>
    <xf numFmtId="0" fontId="40" fillId="0" borderId="0" xfId="3" applyNumberFormat="1" applyFont="1" applyFill="1" applyBorder="1" applyAlignment="1" applyProtection="1">
      <alignment horizontal="distributed" vertical="center" wrapText="1"/>
      <protection hidden="1"/>
    </xf>
    <xf numFmtId="0" fontId="60" fillId="0" borderId="0" xfId="3" applyNumberFormat="1" applyFont="1" applyFill="1" applyBorder="1" applyAlignment="1" applyProtection="1">
      <alignment horizontal="center" vertical="center" wrapText="1"/>
      <protection hidden="1"/>
    </xf>
    <xf numFmtId="0" fontId="59" fillId="0" borderId="0" xfId="3" applyNumberFormat="1" applyFont="1" applyFill="1" applyBorder="1" applyAlignment="1" applyProtection="1">
      <alignment horizontal="center" vertical="center" wrapText="1"/>
      <protection hidden="1"/>
    </xf>
    <xf numFmtId="0" fontId="58" fillId="0" borderId="0" xfId="3" applyNumberFormat="1" applyFont="1" applyFill="1" applyBorder="1" applyAlignment="1" applyProtection="1">
      <alignment horizontal="center" vertical="center" shrinkToFit="1"/>
      <protection hidden="1"/>
    </xf>
    <xf numFmtId="0" fontId="45" fillId="0" borderId="0" xfId="3" applyFont="1" applyFill="1" applyBorder="1" applyAlignment="1" applyProtection="1">
      <alignment vertical="center"/>
      <protection hidden="1"/>
    </xf>
    <xf numFmtId="0" fontId="42" fillId="0" borderId="0" xfId="0" applyFont="1" applyFill="1">
      <alignment vertical="center"/>
    </xf>
    <xf numFmtId="49" fontId="4" fillId="0" borderId="0" xfId="0" applyNumberFormat="1" applyFont="1" applyFill="1" applyAlignment="1">
      <alignment horizontal="left" vertical="center"/>
    </xf>
    <xf numFmtId="0" fontId="63" fillId="0" borderId="0" xfId="0" applyFont="1" applyFill="1">
      <alignment vertical="center"/>
    </xf>
    <xf numFmtId="0" fontId="63" fillId="0" borderId="0" xfId="0" applyFont="1" applyFill="1" applyAlignment="1">
      <alignment horizontal="center" vertical="center"/>
    </xf>
    <xf numFmtId="49" fontId="63" fillId="0" borderId="0" xfId="0" applyNumberFormat="1" applyFont="1" applyFill="1" applyAlignment="1">
      <alignment horizontal="center" vertical="center"/>
    </xf>
    <xf numFmtId="0" fontId="63" fillId="0" borderId="0" xfId="0" applyFont="1" applyFill="1" applyBorder="1">
      <alignment vertical="center"/>
    </xf>
    <xf numFmtId="0" fontId="63" fillId="0" borderId="64" xfId="0" applyFont="1" applyFill="1" applyBorder="1" applyAlignment="1">
      <alignment horizontal="center" vertical="center"/>
    </xf>
    <xf numFmtId="0" fontId="63" fillId="0" borderId="91" xfId="0" applyFont="1" applyFill="1" applyBorder="1" applyAlignment="1">
      <alignment horizontal="center" vertical="center"/>
    </xf>
    <xf numFmtId="0" fontId="63" fillId="0" borderId="64" xfId="0" applyFont="1" applyFill="1" applyBorder="1">
      <alignment vertical="center"/>
    </xf>
    <xf numFmtId="0" fontId="63" fillId="0" borderId="38" xfId="0" applyFont="1" applyFill="1" applyBorder="1" applyAlignment="1">
      <alignment horizontal="center" vertical="center"/>
    </xf>
    <xf numFmtId="180" fontId="63" fillId="0" borderId="63" xfId="0" applyNumberFormat="1" applyFont="1" applyFill="1" applyBorder="1" applyAlignment="1">
      <alignment horizontal="center" vertical="center"/>
    </xf>
    <xf numFmtId="9" fontId="63" fillId="0" borderId="9" xfId="1" applyNumberFormat="1" applyFont="1" applyFill="1" applyBorder="1" applyAlignment="1">
      <alignment horizontal="center" vertical="center"/>
    </xf>
    <xf numFmtId="0" fontId="63" fillId="0" borderId="0" xfId="0" applyFont="1" applyFill="1" applyAlignment="1">
      <alignment vertical="center"/>
    </xf>
    <xf numFmtId="180" fontId="63" fillId="0" borderId="0" xfId="0" applyNumberFormat="1" applyFont="1" applyFill="1" applyAlignment="1">
      <alignment horizontal="center" vertical="center"/>
    </xf>
    <xf numFmtId="180" fontId="63" fillId="0" borderId="70" xfId="0" applyNumberFormat="1" applyFont="1" applyFill="1" applyBorder="1" applyAlignment="1">
      <alignment horizontal="center" vertical="center"/>
    </xf>
    <xf numFmtId="180" fontId="63" fillId="0" borderId="71" xfId="0" applyNumberFormat="1" applyFont="1" applyFill="1" applyBorder="1" applyAlignment="1">
      <alignment horizontal="center" vertical="center"/>
    </xf>
    <xf numFmtId="0" fontId="63" fillId="0" borderId="0" xfId="0" applyNumberFormat="1" applyFont="1" applyFill="1" applyAlignment="1" applyProtection="1">
      <alignment horizontal="center" vertical="center"/>
      <protection hidden="1"/>
    </xf>
    <xf numFmtId="0" fontId="63" fillId="0" borderId="25" xfId="0" applyNumberFormat="1" applyFont="1" applyFill="1" applyBorder="1" applyAlignment="1" applyProtection="1">
      <alignment horizontal="center" vertical="center"/>
      <protection hidden="1"/>
    </xf>
    <xf numFmtId="0" fontId="63" fillId="0" borderId="34" xfId="0" applyNumberFormat="1" applyFont="1" applyFill="1" applyBorder="1" applyAlignment="1" applyProtection="1">
      <alignment horizontal="center" vertical="center"/>
      <protection hidden="1"/>
    </xf>
    <xf numFmtId="180" fontId="63" fillId="0" borderId="34" xfId="0" applyNumberFormat="1" applyFont="1" applyFill="1" applyBorder="1" applyAlignment="1" applyProtection="1">
      <alignment horizontal="center" vertical="center"/>
      <protection hidden="1"/>
    </xf>
    <xf numFmtId="38" fontId="63" fillId="0" borderId="34" xfId="2" applyFont="1" applyFill="1" applyBorder="1" applyProtection="1">
      <alignment vertical="center"/>
      <protection hidden="1"/>
    </xf>
    <xf numFmtId="38" fontId="63" fillId="0" borderId="52" xfId="2" applyFont="1" applyFill="1" applyBorder="1" applyProtection="1">
      <alignment vertical="center"/>
      <protection hidden="1"/>
    </xf>
    <xf numFmtId="0" fontId="63" fillId="0" borderId="0" xfId="0" applyNumberFormat="1" applyFont="1" applyFill="1" applyAlignment="1" applyProtection="1">
      <alignment horizontal="left" vertical="center"/>
      <protection hidden="1"/>
    </xf>
    <xf numFmtId="0" fontId="63" fillId="0" borderId="0" xfId="2" applyNumberFormat="1" applyFont="1" applyFill="1" applyAlignment="1" applyProtection="1">
      <alignment horizontal="left" vertical="center"/>
      <protection hidden="1"/>
    </xf>
    <xf numFmtId="0" fontId="63" fillId="0" borderId="0" xfId="0" applyNumberFormat="1" applyFont="1" applyFill="1" applyProtection="1">
      <alignment vertical="center"/>
      <protection hidden="1"/>
    </xf>
    <xf numFmtId="0" fontId="63" fillId="0" borderId="53" xfId="0" applyNumberFormat="1" applyFont="1" applyFill="1" applyBorder="1" applyAlignment="1" applyProtection="1">
      <alignment horizontal="center" vertical="center"/>
      <protection hidden="1"/>
    </xf>
    <xf numFmtId="0" fontId="63" fillId="0" borderId="51" xfId="0" applyNumberFormat="1" applyFont="1" applyFill="1" applyBorder="1" applyAlignment="1" applyProtection="1">
      <alignment horizontal="center" vertical="center"/>
      <protection hidden="1"/>
    </xf>
    <xf numFmtId="180" fontId="63" fillId="0" borderId="51" xfId="0" applyNumberFormat="1" applyFont="1" applyFill="1" applyBorder="1" applyAlignment="1" applyProtection="1">
      <alignment horizontal="center" vertical="center"/>
      <protection hidden="1"/>
    </xf>
    <xf numFmtId="38" fontId="63" fillId="0" borderId="51" xfId="2" applyFont="1" applyFill="1" applyBorder="1" applyProtection="1">
      <alignment vertical="center"/>
      <protection hidden="1"/>
    </xf>
    <xf numFmtId="38" fontId="63" fillId="0" borderId="54" xfId="2" applyFont="1" applyFill="1" applyBorder="1" applyProtection="1">
      <alignment vertical="center"/>
      <protection hidden="1"/>
    </xf>
    <xf numFmtId="14" fontId="63" fillId="0" borderId="0" xfId="0" applyNumberFormat="1" applyFont="1" applyFill="1" applyAlignment="1" applyProtection="1">
      <alignment horizontal="center" vertical="center"/>
      <protection hidden="1"/>
    </xf>
    <xf numFmtId="180" fontId="63" fillId="0" borderId="0" xfId="0" applyNumberFormat="1" applyFont="1" applyFill="1" applyAlignment="1" applyProtection="1">
      <alignment horizontal="center" vertical="center"/>
      <protection hidden="1"/>
    </xf>
    <xf numFmtId="38" fontId="63" fillId="0" borderId="0" xfId="2" applyFont="1" applyFill="1" applyProtection="1">
      <alignment vertical="center"/>
      <protection hidden="1"/>
    </xf>
    <xf numFmtId="0" fontId="1" fillId="0" borderId="0" xfId="0" applyFont="1" applyBorder="1">
      <alignment vertical="center"/>
    </xf>
    <xf numFmtId="0" fontId="1" fillId="0" borderId="0" xfId="0" applyFont="1" applyBorder="1" applyAlignment="1">
      <alignment horizontal="left" vertical="center"/>
    </xf>
    <xf numFmtId="0" fontId="1" fillId="0" borderId="0" xfId="0" applyFont="1">
      <alignment vertical="center"/>
    </xf>
    <xf numFmtId="0" fontId="1" fillId="0" borderId="0" xfId="0" applyFont="1" applyAlignment="1">
      <alignment horizontal="center" vertical="center"/>
    </xf>
    <xf numFmtId="38" fontId="1" fillId="0" borderId="0" xfId="2" applyFont="1" applyAlignment="1">
      <alignment horizontal="center" vertical="center"/>
    </xf>
    <xf numFmtId="182" fontId="1" fillId="0" borderId="0" xfId="2" applyNumberFormat="1" applyFont="1" applyAlignment="1">
      <alignment horizontal="center" vertical="center"/>
    </xf>
    <xf numFmtId="0" fontId="1" fillId="0" borderId="0" xfId="0" applyFont="1" applyAlignment="1">
      <alignment horizontal="right" vertical="center"/>
    </xf>
    <xf numFmtId="0" fontId="1" fillId="0" borderId="0" xfId="0" applyFont="1" applyFill="1" applyBorder="1">
      <alignment vertical="center"/>
    </xf>
    <xf numFmtId="191"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191" fontId="1"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0" xfId="0" applyFont="1" applyAlignment="1">
      <alignment vertical="center" wrapText="1"/>
    </xf>
    <xf numFmtId="0" fontId="63" fillId="0" borderId="9" xfId="0" applyFont="1" applyBorder="1" applyAlignment="1">
      <alignment horizontal="center" vertical="center"/>
    </xf>
    <xf numFmtId="0" fontId="63" fillId="0" borderId="0" xfId="0" applyFont="1">
      <alignment vertical="center"/>
    </xf>
    <xf numFmtId="0" fontId="63" fillId="0" borderId="0" xfId="0" applyFont="1" applyAlignment="1">
      <alignment horizontal="center" vertical="center"/>
    </xf>
    <xf numFmtId="38" fontId="63" fillId="0" borderId="0" xfId="2" applyFont="1" applyAlignment="1">
      <alignment horizontal="center" vertical="center"/>
    </xf>
    <xf numFmtId="182" fontId="63" fillId="0" borderId="0" xfId="2" applyNumberFormat="1" applyFont="1" applyAlignment="1">
      <alignment horizontal="center" vertical="center"/>
    </xf>
    <xf numFmtId="49" fontId="63" fillId="0" borderId="0" xfId="0" applyNumberFormat="1" applyFont="1" applyFill="1" applyBorder="1" applyAlignment="1">
      <alignment horizontal="left" vertical="center"/>
    </xf>
    <xf numFmtId="0" fontId="63" fillId="0" borderId="0" xfId="0" applyFont="1" applyAlignment="1">
      <alignment horizontal="left" vertical="center"/>
    </xf>
    <xf numFmtId="191" fontId="63" fillId="0" borderId="0" xfId="0" applyNumberFormat="1" applyFont="1" applyBorder="1" applyAlignment="1">
      <alignment horizontal="center" vertical="center"/>
    </xf>
    <xf numFmtId="0" fontId="63" fillId="0" borderId="0" xfId="0" applyNumberFormat="1" applyFont="1" applyBorder="1" applyAlignment="1">
      <alignment horizontal="right" vertical="center"/>
    </xf>
    <xf numFmtId="0" fontId="63" fillId="0" borderId="0" xfId="0" applyNumberFormat="1" applyFont="1" applyFill="1" applyBorder="1" applyAlignment="1">
      <alignment horizontal="center" vertical="center"/>
    </xf>
    <xf numFmtId="0" fontId="63" fillId="0" borderId="0" xfId="0" applyNumberFormat="1" applyFont="1" applyFill="1" applyBorder="1" applyAlignment="1">
      <alignment horizontal="left" vertical="center"/>
    </xf>
    <xf numFmtId="0" fontId="63" fillId="0" borderId="0" xfId="0" applyFont="1" applyFill="1" applyBorder="1" applyAlignment="1">
      <alignment horizontal="center" vertical="center"/>
    </xf>
    <xf numFmtId="191" fontId="63" fillId="0" borderId="0" xfId="0" applyNumberFormat="1" applyFont="1" applyAlignment="1">
      <alignment horizontal="left" vertical="center"/>
    </xf>
    <xf numFmtId="0" fontId="63" fillId="0" borderId="0" xfId="0" applyNumberFormat="1" applyFont="1" applyAlignment="1">
      <alignment horizontal="left" vertical="center"/>
    </xf>
    <xf numFmtId="0" fontId="63" fillId="0" borderId="0" xfId="0" applyFont="1" applyAlignment="1">
      <alignment vertical="center" wrapText="1"/>
    </xf>
    <xf numFmtId="0" fontId="63" fillId="0" borderId="0" xfId="0" applyFont="1" applyBorder="1">
      <alignment vertical="center"/>
    </xf>
    <xf numFmtId="0" fontId="63" fillId="0" borderId="24" xfId="0" applyFont="1" applyFill="1" applyBorder="1" applyAlignment="1">
      <alignment horizontal="center" vertical="center"/>
    </xf>
    <xf numFmtId="0" fontId="63" fillId="0" borderId="34" xfId="0" applyFont="1" applyBorder="1" applyAlignment="1">
      <alignment horizontal="center" vertical="center"/>
    </xf>
    <xf numFmtId="38" fontId="63" fillId="0" borderId="34" xfId="2" applyFont="1" applyBorder="1" applyAlignment="1">
      <alignment horizontal="center" vertical="center"/>
    </xf>
    <xf numFmtId="182" fontId="63" fillId="0" borderId="34" xfId="2" applyNumberFormat="1" applyFont="1" applyBorder="1" applyAlignment="1">
      <alignment horizontal="center" vertical="center"/>
    </xf>
    <xf numFmtId="38" fontId="63" fillId="0" borderId="24" xfId="2" applyFont="1" applyBorder="1" applyAlignment="1">
      <alignment horizontal="center" vertical="center"/>
    </xf>
    <xf numFmtId="0" fontId="63" fillId="0" borderId="24" xfId="0" applyFont="1" applyFill="1" applyBorder="1">
      <alignment vertical="center"/>
    </xf>
    <xf numFmtId="0" fontId="63" fillId="0" borderId="34" xfId="0" applyFont="1" applyFill="1" applyBorder="1">
      <alignment vertical="center"/>
    </xf>
    <xf numFmtId="191" fontId="63" fillId="0" borderId="34" xfId="0" applyNumberFormat="1" applyFont="1" applyBorder="1" applyAlignment="1">
      <alignment horizontal="center" vertical="center"/>
    </xf>
    <xf numFmtId="0" fontId="63" fillId="0" borderId="24" xfId="0" applyNumberFormat="1" applyFont="1" applyBorder="1" applyAlignment="1">
      <alignment horizontal="center" vertical="center"/>
    </xf>
    <xf numFmtId="0" fontId="63" fillId="0" borderId="34" xfId="0" applyFont="1" applyFill="1" applyBorder="1" applyAlignment="1">
      <alignment horizontal="center" vertical="center"/>
    </xf>
    <xf numFmtId="38" fontId="63" fillId="0" borderId="24" xfId="0" applyNumberFormat="1" applyFont="1" applyFill="1" applyBorder="1" applyAlignment="1">
      <alignment horizontal="center" vertical="center"/>
    </xf>
    <xf numFmtId="38" fontId="63" fillId="0" borderId="23" xfId="0" applyNumberFormat="1" applyFont="1" applyFill="1" applyBorder="1" applyAlignment="1">
      <alignment horizontal="center" vertical="center"/>
    </xf>
    <xf numFmtId="191" fontId="63" fillId="0" borderId="80" xfId="0" applyNumberFormat="1" applyFont="1" applyBorder="1" applyAlignment="1">
      <alignment horizontal="center" vertical="center"/>
    </xf>
    <xf numFmtId="0" fontId="63" fillId="0" borderId="7" xfId="0" applyFont="1" applyBorder="1" applyAlignment="1">
      <alignment horizontal="center" vertical="center"/>
    </xf>
    <xf numFmtId="0" fontId="63" fillId="0" borderId="0" xfId="0" applyNumberFormat="1" applyFont="1" applyAlignment="1">
      <alignment vertical="center" wrapText="1"/>
    </xf>
    <xf numFmtId="191" fontId="63" fillId="0" borderId="109" xfId="0" applyNumberFormat="1" applyFont="1" applyBorder="1" applyAlignment="1">
      <alignment horizontal="center" vertical="center"/>
    </xf>
    <xf numFmtId="0" fontId="63" fillId="0" borderId="110" xfId="0" applyNumberFormat="1" applyFont="1" applyBorder="1" applyAlignment="1">
      <alignment horizontal="center" vertical="center"/>
    </xf>
    <xf numFmtId="0" fontId="63" fillId="0" borderId="5" xfId="0" applyFont="1" applyBorder="1" applyAlignment="1">
      <alignment horizontal="center" vertical="center"/>
    </xf>
    <xf numFmtId="0" fontId="63" fillId="5" borderId="24" xfId="0" applyFont="1" applyFill="1" applyBorder="1" applyAlignment="1">
      <alignment horizontal="center" vertical="center"/>
    </xf>
    <xf numFmtId="191" fontId="63" fillId="0" borderId="111" xfId="0" applyNumberFormat="1" applyFont="1" applyBorder="1" applyAlignment="1">
      <alignment horizontal="center" vertical="center"/>
    </xf>
    <xf numFmtId="0" fontId="63" fillId="0" borderId="112" xfId="0" applyNumberFormat="1" applyFont="1" applyBorder="1" applyAlignment="1">
      <alignment horizontal="center" vertical="center"/>
    </xf>
    <xf numFmtId="0" fontId="63" fillId="0" borderId="6" xfId="0" applyFont="1" applyBorder="1" applyAlignment="1">
      <alignment horizontal="center" vertical="center"/>
    </xf>
    <xf numFmtId="0" fontId="63" fillId="0" borderId="39" xfId="0" applyFont="1" applyFill="1" applyBorder="1" applyAlignment="1">
      <alignment horizontal="center" vertical="center"/>
    </xf>
    <xf numFmtId="0" fontId="63" fillId="0" borderId="0" xfId="0" applyFont="1" applyBorder="1" applyAlignment="1">
      <alignment horizontal="center" vertical="center"/>
    </xf>
    <xf numFmtId="0" fontId="63" fillId="0" borderId="24" xfId="0" applyFont="1" applyBorder="1">
      <alignment vertical="center"/>
    </xf>
    <xf numFmtId="0" fontId="63" fillId="0" borderId="38" xfId="0" applyFont="1" applyBorder="1" applyAlignment="1">
      <alignment horizontal="center" vertical="center"/>
    </xf>
    <xf numFmtId="0" fontId="63" fillId="0" borderId="38" xfId="0" applyFont="1" applyFill="1" applyBorder="1">
      <alignment vertical="center"/>
    </xf>
    <xf numFmtId="191" fontId="63" fillId="0" borderId="38" xfId="0" applyNumberFormat="1" applyFont="1" applyBorder="1" applyAlignment="1">
      <alignment horizontal="center" vertical="center"/>
    </xf>
    <xf numFmtId="0" fontId="63" fillId="0" borderId="39" xfId="0" applyNumberFormat="1" applyFont="1" applyBorder="1" applyAlignment="1">
      <alignment horizontal="center" vertical="center"/>
    </xf>
    <xf numFmtId="0" fontId="63" fillId="0" borderId="0" xfId="0" applyNumberFormat="1" applyFont="1" applyBorder="1" applyAlignment="1">
      <alignment horizontal="center" vertical="center"/>
    </xf>
    <xf numFmtId="0" fontId="63" fillId="0" borderId="78" xfId="0" applyFont="1" applyBorder="1" applyAlignment="1">
      <alignment horizontal="center" vertical="center"/>
    </xf>
    <xf numFmtId="0" fontId="63" fillId="0" borderId="67" xfId="0" applyNumberFormat="1" applyFont="1" applyBorder="1" applyAlignment="1">
      <alignment horizontal="center" vertical="center"/>
    </xf>
    <xf numFmtId="0" fontId="63" fillId="6" borderId="1" xfId="0" applyFont="1" applyFill="1" applyBorder="1" applyAlignment="1">
      <alignment horizontal="center" vertical="center"/>
    </xf>
    <xf numFmtId="0" fontId="63" fillId="6" borderId="40" xfId="0" applyNumberFormat="1" applyFont="1" applyFill="1" applyBorder="1" applyAlignment="1">
      <alignment horizontal="center" vertical="center"/>
    </xf>
    <xf numFmtId="0" fontId="63" fillId="0" borderId="2" xfId="0" applyFont="1" applyBorder="1" applyAlignment="1">
      <alignment horizontal="center" vertical="center"/>
    </xf>
    <xf numFmtId="0" fontId="63" fillId="0" borderId="4" xfId="0" applyFont="1" applyBorder="1" applyAlignment="1">
      <alignment horizontal="center" vertical="center"/>
    </xf>
    <xf numFmtId="0" fontId="63" fillId="0" borderId="23" xfId="0" applyFont="1" applyFill="1" applyBorder="1" applyAlignment="1">
      <alignment horizontal="center" vertical="center"/>
    </xf>
    <xf numFmtId="0" fontId="63" fillId="0" borderId="1" xfId="0" applyFont="1" applyBorder="1" applyAlignment="1">
      <alignment horizontal="center" vertical="center"/>
    </xf>
    <xf numFmtId="0" fontId="63" fillId="0" borderId="40" xfId="0" applyNumberFormat="1" applyFont="1" applyBorder="1" applyAlignment="1">
      <alignment horizontal="center" vertical="center"/>
    </xf>
    <xf numFmtId="0" fontId="63" fillId="0" borderId="110" xfId="0" applyNumberFormat="1" applyFont="1" applyFill="1" applyBorder="1" applyAlignment="1">
      <alignment horizontal="center" vertical="center"/>
    </xf>
    <xf numFmtId="0" fontId="63" fillId="0" borderId="112" xfId="2" applyNumberFormat="1" applyFont="1" applyBorder="1" applyAlignment="1" applyProtection="1">
      <alignment horizontal="center" vertical="center"/>
      <protection hidden="1"/>
    </xf>
    <xf numFmtId="14" fontId="63" fillId="0" borderId="0" xfId="2" applyNumberFormat="1" applyFont="1" applyProtection="1">
      <alignment vertical="center"/>
      <protection hidden="1"/>
    </xf>
    <xf numFmtId="180" fontId="63" fillId="0" borderId="0" xfId="2" applyNumberFormat="1" applyFont="1" applyProtection="1">
      <alignment vertical="center"/>
      <protection hidden="1"/>
    </xf>
    <xf numFmtId="38" fontId="63" fillId="0" borderId="38" xfId="2" applyFont="1" applyBorder="1" applyAlignment="1">
      <alignment horizontal="center" vertical="center"/>
    </xf>
    <xf numFmtId="0" fontId="63" fillId="0" borderId="39" xfId="0" applyFont="1" applyBorder="1">
      <alignment vertical="center"/>
    </xf>
    <xf numFmtId="0" fontId="63" fillId="0" borderId="113" xfId="0" applyFont="1" applyFill="1" applyBorder="1" applyAlignment="1">
      <alignment horizontal="center" vertical="center"/>
    </xf>
    <xf numFmtId="0" fontId="63" fillId="0" borderId="0" xfId="0" applyFont="1" applyAlignment="1">
      <alignment horizontal="right" vertical="center"/>
    </xf>
    <xf numFmtId="0" fontId="63" fillId="0" borderId="0" xfId="0" applyNumberFormat="1" applyFont="1" applyFill="1" applyBorder="1" applyAlignment="1">
      <alignment horizontal="right" vertical="center"/>
    </xf>
    <xf numFmtId="182" fontId="63" fillId="0" borderId="38" xfId="2" applyNumberFormat="1" applyFont="1" applyBorder="1" applyAlignment="1">
      <alignment horizontal="center" vertical="center"/>
    </xf>
    <xf numFmtId="38" fontId="63" fillId="0" borderId="39" xfId="2" applyFont="1" applyBorder="1" applyAlignment="1">
      <alignment horizontal="center" vertical="center"/>
    </xf>
    <xf numFmtId="191" fontId="63" fillId="0" borderId="0" xfId="0" applyNumberFormat="1" applyFont="1" applyAlignment="1">
      <alignment horizontal="center" vertical="center"/>
    </xf>
    <xf numFmtId="57" fontId="63" fillId="0" borderId="80" xfId="0" applyNumberFormat="1" applyFont="1" applyFill="1" applyBorder="1" applyAlignment="1">
      <alignment vertical="center" shrinkToFit="1"/>
    </xf>
    <xf numFmtId="49" fontId="63" fillId="0" borderId="64" xfId="0" applyNumberFormat="1" applyFont="1" applyFill="1" applyBorder="1" applyAlignment="1">
      <alignment horizontal="center" vertical="center"/>
    </xf>
    <xf numFmtId="0" fontId="63" fillId="0" borderId="109" xfId="0" applyFont="1" applyFill="1" applyBorder="1" applyAlignment="1">
      <alignment vertical="center" shrinkToFit="1"/>
    </xf>
    <xf numFmtId="49" fontId="63" fillId="0" borderId="34" xfId="0" applyNumberFormat="1" applyFont="1" applyFill="1" applyBorder="1" applyAlignment="1">
      <alignment horizontal="center" vertical="center"/>
    </xf>
    <xf numFmtId="49" fontId="63" fillId="0" borderId="91" xfId="0" applyNumberFormat="1" applyFont="1" applyFill="1" applyBorder="1" applyAlignment="1">
      <alignment horizontal="center" vertical="center"/>
    </xf>
    <xf numFmtId="57" fontId="63" fillId="0" borderId="114" xfId="0" applyNumberFormat="1" applyFont="1" applyFill="1" applyBorder="1" applyAlignment="1">
      <alignment vertical="center" shrinkToFit="1"/>
    </xf>
    <xf numFmtId="0" fontId="63" fillId="0" borderId="95" xfId="0" applyFont="1" applyFill="1" applyBorder="1" applyAlignment="1">
      <alignment horizontal="center" vertical="center"/>
    </xf>
    <xf numFmtId="49" fontId="63" fillId="0" borderId="95" xfId="0" applyNumberFormat="1" applyFont="1" applyFill="1" applyBorder="1" applyAlignment="1">
      <alignment horizontal="center" vertical="center"/>
    </xf>
    <xf numFmtId="0" fontId="63" fillId="0" borderId="115" xfId="0" applyFont="1" applyFill="1" applyBorder="1" applyAlignment="1">
      <alignment vertical="center" shrinkToFit="1"/>
    </xf>
    <xf numFmtId="0" fontId="63" fillId="0" borderId="93" xfId="0" applyFont="1" applyFill="1" applyBorder="1" applyAlignment="1">
      <alignment horizontal="center" vertical="center"/>
    </xf>
    <xf numFmtId="49" fontId="63" fillId="0" borderId="93" xfId="0" applyNumberFormat="1" applyFont="1" applyFill="1" applyBorder="1" applyAlignment="1">
      <alignment horizontal="center" vertical="center"/>
    </xf>
    <xf numFmtId="0" fontId="63" fillId="0" borderId="0" xfId="0" applyFont="1" applyFill="1" applyAlignment="1">
      <alignment horizontal="right" vertical="center" shrinkToFit="1"/>
    </xf>
    <xf numFmtId="191" fontId="1" fillId="0" borderId="0" xfId="0" applyNumberFormat="1" applyFont="1" applyProtection="1">
      <alignment vertical="center"/>
      <protection hidden="1"/>
    </xf>
    <xf numFmtId="191" fontId="1" fillId="0" borderId="0" xfId="0" applyNumberFormat="1" applyFont="1" applyAlignment="1" applyProtection="1">
      <alignment horizontal="center" vertical="center"/>
      <protection hidden="1"/>
    </xf>
    <xf numFmtId="38" fontId="1" fillId="0" borderId="0" xfId="2" applyFont="1" applyAlignment="1" applyProtection="1">
      <alignment horizontal="center" vertical="center"/>
      <protection hidden="1"/>
    </xf>
    <xf numFmtId="189" fontId="1" fillId="0" borderId="0" xfId="0" applyNumberFormat="1" applyFont="1" applyProtection="1">
      <alignment vertical="center"/>
      <protection hidden="1"/>
    </xf>
    <xf numFmtId="38" fontId="1" fillId="0" borderId="0" xfId="2" applyFont="1" applyProtection="1">
      <alignment vertical="center"/>
      <protection hidden="1"/>
    </xf>
    <xf numFmtId="189" fontId="1" fillId="0" borderId="0" xfId="2" applyNumberFormat="1" applyFont="1" applyProtection="1">
      <alignment vertical="center"/>
      <protection hidden="1"/>
    </xf>
    <xf numFmtId="0" fontId="1" fillId="0" borderId="0" xfId="0" applyNumberFormat="1" applyFont="1" applyFill="1" applyAlignment="1" applyProtection="1">
      <alignment horizontal="center" vertical="center"/>
      <protection hidden="1"/>
    </xf>
    <xf numFmtId="38" fontId="63" fillId="0" borderId="0" xfId="2" applyFont="1" applyProtection="1">
      <alignment vertical="center"/>
      <protection hidden="1"/>
    </xf>
    <xf numFmtId="191" fontId="63" fillId="0" borderId="0" xfId="0" applyNumberFormat="1" applyFont="1" applyProtection="1">
      <alignment vertical="center"/>
      <protection hidden="1"/>
    </xf>
    <xf numFmtId="191" fontId="63" fillId="0" borderId="0" xfId="0" applyNumberFormat="1" applyFont="1" applyAlignment="1" applyProtection="1">
      <alignment horizontal="left" vertical="center"/>
      <protection hidden="1"/>
    </xf>
    <xf numFmtId="38" fontId="63" fillId="0" borderId="0" xfId="2" applyFont="1" applyAlignment="1" applyProtection="1">
      <alignment horizontal="center" vertical="center"/>
      <protection hidden="1"/>
    </xf>
    <xf numFmtId="189" fontId="63" fillId="0" borderId="0" xfId="0" applyNumberFormat="1" applyFont="1" applyProtection="1">
      <alignment vertical="center"/>
      <protection hidden="1"/>
    </xf>
    <xf numFmtId="191" fontId="63" fillId="0" borderId="0" xfId="0" applyNumberFormat="1" applyFont="1" applyAlignment="1" applyProtection="1">
      <alignment horizontal="center" vertical="center"/>
      <protection hidden="1"/>
    </xf>
    <xf numFmtId="189" fontId="63" fillId="0" borderId="0" xfId="2" applyNumberFormat="1" applyFont="1" applyProtection="1">
      <alignment vertical="center"/>
      <protection hidden="1"/>
    </xf>
    <xf numFmtId="0" fontId="63" fillId="0" borderId="0" xfId="2" applyNumberFormat="1" applyFont="1" applyAlignment="1" applyProtection="1">
      <alignment horizontal="left" vertical="center"/>
      <protection hidden="1"/>
    </xf>
    <xf numFmtId="191" fontId="63" fillId="0" borderId="70" xfId="0" applyNumberFormat="1" applyFont="1" applyBorder="1" applyAlignment="1" applyProtection="1">
      <alignment horizontal="center" vertical="center"/>
      <protection hidden="1"/>
    </xf>
    <xf numFmtId="38" fontId="63" fillId="0" borderId="34" xfId="2" applyFont="1" applyBorder="1" applyAlignment="1" applyProtection="1">
      <alignment horizontal="center" vertical="center"/>
      <protection hidden="1"/>
    </xf>
    <xf numFmtId="189" fontId="63" fillId="0" borderId="34" xfId="0" applyNumberFormat="1" applyFont="1" applyBorder="1" applyProtection="1">
      <alignment vertical="center"/>
      <protection hidden="1"/>
    </xf>
    <xf numFmtId="38" fontId="63" fillId="0" borderId="23" xfId="2" applyFont="1" applyBorder="1" applyProtection="1">
      <alignment vertical="center"/>
      <protection hidden="1"/>
    </xf>
    <xf numFmtId="38" fontId="63" fillId="0" borderId="24" xfId="2" applyFont="1" applyBorder="1" applyProtection="1">
      <alignment vertical="center"/>
      <protection hidden="1"/>
    </xf>
    <xf numFmtId="38" fontId="63" fillId="0" borderId="0" xfId="2" applyFont="1" applyBorder="1" applyProtection="1">
      <alignment vertical="center"/>
      <protection hidden="1"/>
    </xf>
    <xf numFmtId="38" fontId="63" fillId="0" borderId="47" xfId="2" applyFont="1" applyBorder="1" applyProtection="1">
      <alignment vertical="center"/>
      <protection hidden="1"/>
    </xf>
    <xf numFmtId="191" fontId="63" fillId="0" borderId="48" xfId="0" applyNumberFormat="1" applyFont="1" applyBorder="1" applyAlignment="1" applyProtection="1">
      <alignment horizontal="center" vertical="center"/>
      <protection hidden="1"/>
    </xf>
    <xf numFmtId="38" fontId="63" fillId="0" borderId="36" xfId="2" applyFont="1" applyBorder="1" applyAlignment="1" applyProtection="1">
      <alignment horizontal="center" vertical="center"/>
      <protection hidden="1"/>
    </xf>
    <xf numFmtId="189" fontId="63" fillId="0" borderId="48" xfId="2" applyNumberFormat="1" applyFont="1" applyBorder="1" applyProtection="1">
      <alignment vertical="center"/>
      <protection hidden="1"/>
    </xf>
    <xf numFmtId="38" fontId="63" fillId="0" borderId="34" xfId="2" applyFont="1" applyBorder="1" applyProtection="1">
      <alignment vertical="center"/>
      <protection hidden="1"/>
    </xf>
    <xf numFmtId="186" fontId="63" fillId="0" borderId="71" xfId="0" applyNumberFormat="1" applyFont="1" applyBorder="1" applyAlignment="1" applyProtection="1">
      <alignment horizontal="center" vertical="center"/>
      <protection hidden="1"/>
    </xf>
    <xf numFmtId="9" fontId="63" fillId="0" borderId="39" xfId="1" applyNumberFormat="1" applyFont="1" applyBorder="1" applyAlignment="1" applyProtection="1">
      <alignment horizontal="center" vertical="center"/>
      <protection hidden="1"/>
    </xf>
    <xf numFmtId="191" fontId="63" fillId="0" borderId="71" xfId="0" applyNumberFormat="1" applyFont="1" applyBorder="1" applyAlignment="1" applyProtection="1">
      <alignment horizontal="center" vertical="center"/>
      <protection hidden="1"/>
    </xf>
    <xf numFmtId="38" fontId="63" fillId="0" borderId="38" xfId="2" applyFont="1" applyBorder="1" applyAlignment="1" applyProtection="1">
      <alignment horizontal="center" vertical="center"/>
      <protection hidden="1"/>
    </xf>
    <xf numFmtId="189" fontId="63" fillId="0" borderId="38" xfId="0" applyNumberFormat="1" applyFont="1" applyBorder="1" applyProtection="1">
      <alignment vertical="center"/>
      <protection hidden="1"/>
    </xf>
    <xf numFmtId="38" fontId="63" fillId="0" borderId="113" xfId="2" applyFont="1" applyBorder="1" applyProtection="1">
      <alignment vertical="center"/>
      <protection hidden="1"/>
    </xf>
    <xf numFmtId="38" fontId="63" fillId="0" borderId="39" xfId="2" applyFont="1" applyBorder="1" applyProtection="1">
      <alignment vertical="center"/>
      <protection hidden="1"/>
    </xf>
    <xf numFmtId="38" fontId="63" fillId="0" borderId="116" xfId="2" applyFont="1" applyBorder="1" applyProtection="1">
      <alignment vertical="center"/>
      <protection hidden="1"/>
    </xf>
    <xf numFmtId="191" fontId="63" fillId="0" borderId="117" xfId="0" applyNumberFormat="1" applyFont="1" applyBorder="1" applyAlignment="1" applyProtection="1">
      <alignment horizontal="center" vertical="center"/>
      <protection hidden="1"/>
    </xf>
    <xf numFmtId="38" fontId="63" fillId="0" borderId="118" xfId="2" applyFont="1" applyBorder="1" applyAlignment="1" applyProtection="1">
      <alignment horizontal="center" vertical="center"/>
      <protection hidden="1"/>
    </xf>
    <xf numFmtId="189" fontId="63" fillId="0" borderId="119" xfId="2" applyNumberFormat="1" applyFont="1" applyBorder="1" applyProtection="1">
      <alignment vertical="center"/>
      <protection hidden="1"/>
    </xf>
    <xf numFmtId="38" fontId="63" fillId="0" borderId="38" xfId="2" applyFont="1" applyBorder="1" applyProtection="1">
      <alignment vertical="center"/>
      <protection hidden="1"/>
    </xf>
    <xf numFmtId="38" fontId="63" fillId="0" borderId="0" xfId="2" applyFont="1" applyAlignment="1" applyProtection="1">
      <alignment horizontal="left" vertical="center"/>
      <protection hidden="1"/>
    </xf>
    <xf numFmtId="0" fontId="63" fillId="0" borderId="37" xfId="0" applyFont="1" applyBorder="1" applyAlignment="1">
      <alignment horizontal="center" vertical="center"/>
    </xf>
    <xf numFmtId="0" fontId="63" fillId="0" borderId="68" xfId="0" applyNumberFormat="1" applyFont="1" applyBorder="1" applyAlignment="1">
      <alignment horizontal="center" vertical="center"/>
    </xf>
    <xf numFmtId="38" fontId="63" fillId="0" borderId="120" xfId="2" applyFont="1" applyBorder="1" applyAlignment="1" applyProtection="1">
      <alignment horizontal="center" vertical="center"/>
      <protection hidden="1"/>
    </xf>
    <xf numFmtId="0" fontId="63" fillId="7" borderId="1" xfId="0" applyFont="1" applyFill="1" applyBorder="1" applyAlignment="1">
      <alignment horizontal="center" vertical="center"/>
    </xf>
    <xf numFmtId="0" fontId="63" fillId="7" borderId="121" xfId="0" applyFont="1" applyFill="1" applyBorder="1" applyAlignment="1">
      <alignment horizontal="center" vertical="center"/>
    </xf>
    <xf numFmtId="0" fontId="63" fillId="7" borderId="60" xfId="0" applyNumberFormat="1" applyFont="1" applyFill="1" applyBorder="1" applyAlignment="1">
      <alignment horizontal="center" vertical="center"/>
    </xf>
    <xf numFmtId="0" fontId="63" fillId="0" borderId="122" xfId="0" applyFont="1" applyFill="1" applyBorder="1" applyAlignment="1">
      <alignment horizontal="center" vertical="center"/>
    </xf>
    <xf numFmtId="0" fontId="63" fillId="0" borderId="121" xfId="0" applyFont="1" applyFill="1" applyBorder="1" applyAlignment="1">
      <alignment horizontal="center" vertical="center"/>
    </xf>
    <xf numFmtId="0" fontId="63" fillId="0" borderId="61" xfId="0" applyNumberFormat="1" applyFont="1" applyFill="1" applyBorder="1" applyAlignment="1">
      <alignment horizontal="center" vertical="center"/>
    </xf>
    <xf numFmtId="0" fontId="63" fillId="0" borderId="62" xfId="2" applyNumberFormat="1" applyFont="1" applyBorder="1" applyAlignment="1" applyProtection="1">
      <alignment horizontal="center" vertical="center"/>
      <protection hidden="1"/>
    </xf>
    <xf numFmtId="0" fontId="63" fillId="0" borderId="78" xfId="0" applyNumberFormat="1" applyFont="1" applyFill="1" applyBorder="1" applyAlignment="1" applyProtection="1">
      <alignment horizontal="left" vertical="center"/>
      <protection hidden="1"/>
    </xf>
    <xf numFmtId="0" fontId="63" fillId="0" borderId="37" xfId="0" applyNumberFormat="1" applyFont="1" applyFill="1" applyBorder="1" applyAlignment="1" applyProtection="1">
      <alignment horizontal="center" vertical="center"/>
      <protection hidden="1"/>
    </xf>
    <xf numFmtId="0" fontId="63" fillId="0" borderId="0" xfId="0" applyNumberFormat="1" applyFont="1" applyFill="1" applyBorder="1" applyAlignment="1" applyProtection="1">
      <alignment horizontal="left" vertical="center"/>
      <protection hidden="1"/>
    </xf>
    <xf numFmtId="0" fontId="63" fillId="0" borderId="0" xfId="0" applyNumberFormat="1" applyFont="1" applyFill="1" applyBorder="1" applyAlignment="1" applyProtection="1">
      <alignment horizontal="center" vertical="center"/>
      <protection hidden="1"/>
    </xf>
    <xf numFmtId="179" fontId="63" fillId="0" borderId="0" xfId="2" applyNumberFormat="1" applyFont="1" applyFill="1" applyBorder="1" applyProtection="1">
      <alignment vertical="center"/>
      <protection hidden="1"/>
    </xf>
    <xf numFmtId="38" fontId="63" fillId="0" borderId="0" xfId="2" applyFont="1" applyFill="1" applyBorder="1" applyProtection="1">
      <alignment vertical="center"/>
      <protection hidden="1"/>
    </xf>
    <xf numFmtId="0" fontId="0" fillId="0" borderId="0" xfId="0" applyFont="1" applyFill="1">
      <alignment vertical="center"/>
    </xf>
    <xf numFmtId="0" fontId="93" fillId="0" borderId="0" xfId="0" applyFont="1" applyFill="1">
      <alignment vertical="center"/>
    </xf>
    <xf numFmtId="9" fontId="63" fillId="0" borderId="39" xfId="1" applyNumberFormat="1" applyFont="1" applyFill="1" applyBorder="1" applyAlignment="1">
      <alignment horizontal="center" vertical="center"/>
    </xf>
    <xf numFmtId="180" fontId="63" fillId="0" borderId="121" xfId="0" applyNumberFormat="1" applyFont="1" applyFill="1" applyBorder="1" applyAlignment="1">
      <alignment horizontal="center" vertical="center"/>
    </xf>
    <xf numFmtId="9" fontId="63" fillId="0" borderId="121" xfId="1" applyNumberFormat="1" applyFont="1" applyFill="1" applyBorder="1" applyAlignment="1">
      <alignment horizontal="center" vertical="center"/>
    </xf>
    <xf numFmtId="0" fontId="0" fillId="8" borderId="33" xfId="0" applyFill="1" applyBorder="1" applyProtection="1">
      <alignment vertical="center"/>
      <protection hidden="1"/>
    </xf>
    <xf numFmtId="199" fontId="0" fillId="8" borderId="33" xfId="0" applyNumberFormat="1" applyFill="1" applyBorder="1" applyAlignment="1" applyProtection="1">
      <alignment horizontal="left" vertical="center"/>
      <protection hidden="1"/>
    </xf>
    <xf numFmtId="200" fontId="0" fillId="8" borderId="3" xfId="0" applyNumberFormat="1" applyFill="1" applyBorder="1" applyAlignment="1" applyProtection="1">
      <alignment horizontal="left" vertical="center"/>
      <protection hidden="1"/>
    </xf>
    <xf numFmtId="0" fontId="0" fillId="9" borderId="34" xfId="0" applyFill="1" applyBorder="1" applyAlignment="1" applyProtection="1">
      <alignment vertical="center" wrapText="1"/>
      <protection locked="0"/>
    </xf>
    <xf numFmtId="0" fontId="0" fillId="9" borderId="34" xfId="0" applyFill="1" applyBorder="1" applyAlignment="1" applyProtection="1">
      <alignment horizontal="center" vertical="center" wrapText="1"/>
      <protection locked="0"/>
    </xf>
    <xf numFmtId="0" fontId="0" fillId="9" borderId="24" xfId="0" applyFill="1" applyBorder="1" applyAlignment="1" applyProtection="1">
      <alignment vertical="center" wrapText="1"/>
      <protection locked="0"/>
    </xf>
    <xf numFmtId="38" fontId="2" fillId="9" borderId="70" xfId="2" applyFill="1" applyBorder="1" applyProtection="1">
      <alignment vertical="center"/>
      <protection locked="0"/>
    </xf>
    <xf numFmtId="9" fontId="11" fillId="10" borderId="24" xfId="1" applyFont="1" applyFill="1" applyBorder="1" applyAlignment="1" applyProtection="1">
      <alignment horizontal="center" vertical="center" shrinkToFit="1"/>
      <protection locked="0"/>
    </xf>
    <xf numFmtId="0" fontId="0" fillId="11" borderId="35" xfId="0" applyFill="1" applyBorder="1" applyAlignment="1" applyProtection="1">
      <alignment vertical="center" wrapText="1"/>
      <protection locked="0"/>
    </xf>
    <xf numFmtId="0" fontId="0" fillId="11" borderId="34" xfId="0" applyFill="1" applyBorder="1" applyAlignment="1" applyProtection="1">
      <alignment horizontal="center" vertical="center" wrapText="1"/>
      <protection locked="0"/>
    </xf>
    <xf numFmtId="0" fontId="0" fillId="11" borderId="23" xfId="0" applyFill="1" applyBorder="1" applyAlignment="1" applyProtection="1">
      <alignment vertical="center" wrapText="1"/>
      <protection locked="0"/>
    </xf>
    <xf numFmtId="0" fontId="9" fillId="11" borderId="36" xfId="0" applyFont="1" applyFill="1" applyBorder="1" applyAlignment="1" applyProtection="1">
      <alignment horizontal="center" vertical="center" wrapText="1"/>
      <protection locked="0"/>
    </xf>
    <xf numFmtId="38" fontId="2" fillId="9" borderId="35" xfId="2" applyFill="1" applyBorder="1" applyProtection="1">
      <alignment vertical="center"/>
      <protection locked="0"/>
    </xf>
    <xf numFmtId="9" fontId="11" fillId="10" borderId="23" xfId="1" applyFont="1" applyFill="1" applyBorder="1" applyAlignment="1" applyProtection="1">
      <alignment horizontal="center" vertical="center" shrinkToFit="1"/>
      <protection locked="0"/>
    </xf>
    <xf numFmtId="198" fontId="0" fillId="12" borderId="70" xfId="0" applyNumberFormat="1" applyFill="1" applyBorder="1" applyAlignment="1" applyProtection="1">
      <alignment horizontal="center" vertical="center" shrinkToFit="1"/>
      <protection locked="0"/>
    </xf>
    <xf numFmtId="0" fontId="0" fillId="12" borderId="34" xfId="0" applyFill="1" applyBorder="1" applyAlignment="1" applyProtection="1">
      <alignment horizontal="left" vertical="center" shrinkToFit="1"/>
      <protection locked="0"/>
    </xf>
    <xf numFmtId="0" fontId="0" fillId="9" borderId="51" xfId="0" applyFill="1" applyBorder="1" applyAlignment="1" applyProtection="1">
      <alignment vertical="center" wrapText="1"/>
      <protection locked="0"/>
    </xf>
    <xf numFmtId="0" fontId="0" fillId="9" borderId="51" xfId="0" applyFill="1" applyBorder="1" applyAlignment="1" applyProtection="1">
      <alignment horizontal="center" vertical="center" wrapText="1"/>
      <protection locked="0"/>
    </xf>
    <xf numFmtId="9" fontId="11" fillId="10" borderId="123" xfId="1" applyFont="1" applyFill="1" applyBorder="1" applyAlignment="1" applyProtection="1">
      <alignment horizontal="center" vertical="center" shrinkToFit="1"/>
      <protection locked="0"/>
    </xf>
    <xf numFmtId="0" fontId="0" fillId="11" borderId="59" xfId="0" applyFill="1" applyBorder="1" applyAlignment="1" applyProtection="1">
      <alignment vertical="center" wrapText="1"/>
      <protection locked="0"/>
    </xf>
    <xf numFmtId="0" fontId="0" fillId="11" borderId="51" xfId="0" applyFill="1" applyBorder="1" applyAlignment="1" applyProtection="1">
      <alignment horizontal="center" vertical="center" wrapText="1"/>
      <protection locked="0"/>
    </xf>
    <xf numFmtId="0" fontId="0" fillId="11" borderId="125" xfId="0" applyFill="1" applyBorder="1" applyAlignment="1" applyProtection="1">
      <alignment vertical="center" wrapText="1"/>
      <protection locked="0"/>
    </xf>
    <xf numFmtId="0" fontId="9" fillId="11" borderId="50" xfId="0" applyFont="1" applyFill="1" applyBorder="1" applyAlignment="1" applyProtection="1">
      <alignment horizontal="center" vertical="center" wrapText="1"/>
      <protection locked="0"/>
    </xf>
    <xf numFmtId="9" fontId="11" fillId="10" borderId="125" xfId="1" applyFont="1" applyFill="1" applyBorder="1" applyAlignment="1" applyProtection="1">
      <alignment horizontal="center" vertical="center" shrinkToFit="1"/>
      <protection locked="0"/>
    </xf>
    <xf numFmtId="198" fontId="0" fillId="12" borderId="124" xfId="0" applyNumberFormat="1" applyFill="1" applyBorder="1" applyAlignment="1" applyProtection="1">
      <alignment horizontal="center" vertical="center" shrinkToFit="1"/>
      <protection locked="0"/>
    </xf>
    <xf numFmtId="0" fontId="0" fillId="12" borderId="51" xfId="0" applyFill="1" applyBorder="1" applyAlignment="1" applyProtection="1">
      <alignment horizontal="left" vertical="center" shrinkToFit="1"/>
      <protection locked="0"/>
    </xf>
    <xf numFmtId="0" fontId="0" fillId="0" borderId="0" xfId="0" applyBorder="1" applyProtection="1">
      <alignment vertical="center"/>
      <protection hidden="1"/>
    </xf>
    <xf numFmtId="0" fontId="0" fillId="13" borderId="0" xfId="0" applyFont="1" applyFill="1" applyProtection="1">
      <alignment vertical="center"/>
      <protection hidden="1"/>
    </xf>
    <xf numFmtId="0" fontId="66" fillId="13" borderId="0" xfId="0" applyFont="1" applyFill="1" applyProtection="1">
      <alignment vertical="center"/>
      <protection hidden="1"/>
    </xf>
    <xf numFmtId="0" fontId="8" fillId="13" borderId="0" xfId="0" applyFont="1" applyFill="1" applyAlignment="1" applyProtection="1">
      <alignment horizontal="right" vertical="center"/>
      <protection hidden="1"/>
    </xf>
    <xf numFmtId="0" fontId="8" fillId="13" borderId="0" xfId="0" applyFont="1" applyFill="1" applyProtection="1">
      <alignment vertical="center"/>
      <protection hidden="1"/>
    </xf>
    <xf numFmtId="0" fontId="96" fillId="13" borderId="0" xfId="0" applyFont="1" applyFill="1" applyProtection="1">
      <alignment vertical="center"/>
      <protection hidden="1"/>
    </xf>
    <xf numFmtId="180" fontId="2" fillId="0" borderId="0" xfId="0" applyNumberFormat="1" applyFont="1" applyFill="1" applyAlignment="1">
      <alignment horizontal="center" vertical="center"/>
    </xf>
    <xf numFmtId="0" fontId="5" fillId="0" borderId="37"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9" fontId="63" fillId="0" borderId="24" xfId="1" applyNumberFormat="1" applyFont="1" applyFill="1" applyBorder="1" applyAlignment="1">
      <alignment horizontal="center" vertical="center"/>
    </xf>
    <xf numFmtId="49" fontId="13" fillId="0" borderId="0" xfId="0" applyNumberFormat="1" applyFont="1" applyFill="1" applyAlignment="1" applyProtection="1">
      <alignment horizontal="center" vertical="center"/>
      <protection hidden="1"/>
    </xf>
    <xf numFmtId="49" fontId="12" fillId="0" borderId="0" xfId="0" applyNumberFormat="1" applyFont="1" applyFill="1" applyAlignment="1" applyProtection="1">
      <alignment horizontal="center" vertical="center" wrapText="1"/>
      <protection hidden="1"/>
    </xf>
    <xf numFmtId="0" fontId="9" fillId="0" borderId="32" xfId="0" applyFont="1" applyFill="1" applyBorder="1" applyAlignment="1" applyProtection="1">
      <alignment horizontal="center" vertical="center" shrinkToFit="1"/>
      <protection hidden="1"/>
    </xf>
    <xf numFmtId="0" fontId="9" fillId="0" borderId="32" xfId="2"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center" vertical="center"/>
      <protection hidden="1"/>
    </xf>
    <xf numFmtId="0" fontId="2" fillId="0" borderId="33" xfId="2" applyNumberFormat="1" applyFont="1" applyFill="1" applyBorder="1" applyAlignment="1" applyProtection="1">
      <alignment horizontal="center" vertical="center"/>
      <protection hidden="1"/>
    </xf>
    <xf numFmtId="0" fontId="0" fillId="0" borderId="33" xfId="0" applyFill="1" applyBorder="1" applyAlignment="1" applyProtection="1">
      <alignment horizontal="center" vertical="center"/>
      <protection hidden="1"/>
    </xf>
    <xf numFmtId="9" fontId="2" fillId="0" borderId="33" xfId="0" applyNumberFormat="1" applyFont="1" applyFill="1" applyBorder="1" applyAlignment="1" applyProtection="1">
      <alignment horizontal="center" vertical="center"/>
      <protection hidden="1"/>
    </xf>
    <xf numFmtId="199" fontId="0" fillId="0" borderId="33" xfId="1" applyNumberFormat="1" applyFont="1" applyFill="1" applyBorder="1" applyAlignment="1" applyProtection="1">
      <alignment horizontal="center" vertical="center"/>
      <protection hidden="1"/>
    </xf>
    <xf numFmtId="200" fontId="0" fillId="0" borderId="3" xfId="1" applyNumberFormat="1" applyFont="1" applyFill="1" applyBorder="1" applyAlignment="1" applyProtection="1">
      <alignment horizontal="center" vertical="center"/>
      <protection hidden="1"/>
    </xf>
    <xf numFmtId="9" fontId="2" fillId="0" borderId="3" xfId="0" applyNumberFormat="1" applyFont="1" applyFill="1" applyBorder="1" applyAlignment="1" applyProtection="1">
      <alignment horizontal="center" vertical="center"/>
      <protection hidden="1"/>
    </xf>
    <xf numFmtId="0" fontId="2" fillId="0" borderId="0" xfId="0" applyNumberFormat="1" applyFont="1" applyFill="1" applyProtection="1">
      <alignment vertical="center"/>
      <protection hidden="1"/>
    </xf>
    <xf numFmtId="0" fontId="2" fillId="0" borderId="0" xfId="0" applyNumberFormat="1" applyFont="1" applyFill="1" applyAlignment="1" applyProtection="1">
      <alignment horizontal="center" vertical="center"/>
      <protection hidden="1"/>
    </xf>
    <xf numFmtId="38" fontId="8" fillId="0" borderId="34" xfId="2" applyFont="1" applyFill="1" applyBorder="1" applyAlignment="1" applyProtection="1">
      <alignment horizontal="right" vertical="center"/>
      <protection hidden="1"/>
    </xf>
    <xf numFmtId="38" fontId="8" fillId="0" borderId="51" xfId="2" applyFont="1" applyFill="1" applyBorder="1" applyAlignment="1" applyProtection="1">
      <alignment horizontal="right" vertical="center"/>
      <protection hidden="1"/>
    </xf>
    <xf numFmtId="38" fontId="8" fillId="0" borderId="0" xfId="2" applyFont="1" applyFill="1" applyAlignment="1" applyProtection="1">
      <alignment horizontal="right" vertical="center"/>
      <protection hidden="1"/>
    </xf>
    <xf numFmtId="180" fontId="0" fillId="0" borderId="0" xfId="0" applyNumberFormat="1" applyFont="1" applyFill="1" applyAlignment="1">
      <alignment horizontal="center" vertical="center"/>
    </xf>
    <xf numFmtId="0" fontId="125" fillId="0" borderId="0" xfId="5" applyFont="1" applyProtection="1">
      <protection hidden="1"/>
    </xf>
    <xf numFmtId="0" fontId="125" fillId="0" borderId="0" xfId="5" applyFont="1" applyFill="1" applyProtection="1">
      <protection hidden="1"/>
    </xf>
    <xf numFmtId="0" fontId="125" fillId="0" borderId="0" xfId="5" applyFont="1" applyFill="1" applyAlignment="1" applyProtection="1">
      <alignment vertical="top"/>
      <protection hidden="1"/>
    </xf>
    <xf numFmtId="0" fontId="126" fillId="0" borderId="0" xfId="5" applyNumberFormat="1" applyFont="1" applyProtection="1">
      <protection hidden="1"/>
    </xf>
    <xf numFmtId="0" fontId="125" fillId="0" borderId="0" xfId="5" applyNumberFormat="1" applyFont="1" applyProtection="1">
      <protection hidden="1"/>
    </xf>
    <xf numFmtId="0" fontId="125" fillId="0" borderId="0" xfId="5" applyFont="1" applyAlignment="1" applyProtection="1">
      <alignment vertical="top"/>
      <protection hidden="1"/>
    </xf>
    <xf numFmtId="0" fontId="126" fillId="0" borderId="0" xfId="5" applyFont="1" applyProtection="1">
      <protection hidden="1"/>
    </xf>
    <xf numFmtId="0" fontId="125" fillId="0" borderId="0" xfId="5" applyFont="1" applyAlignment="1" applyProtection="1">
      <alignment vertical="center"/>
      <protection hidden="1"/>
    </xf>
    <xf numFmtId="0" fontId="127" fillId="0" borderId="129" xfId="5" applyFont="1" applyFill="1" applyBorder="1" applyAlignment="1" applyProtection="1">
      <alignment vertical="top"/>
      <protection hidden="1"/>
    </xf>
    <xf numFmtId="0" fontId="128" fillId="0" borderId="0" xfId="5" applyNumberFormat="1" applyFont="1" applyAlignment="1" applyProtection="1">
      <alignment vertical="center"/>
      <protection hidden="1"/>
    </xf>
    <xf numFmtId="0" fontId="129" fillId="0" borderId="0" xfId="5" applyFont="1" applyFill="1" applyBorder="1" applyAlignment="1" applyProtection="1">
      <alignment vertical="center" wrapText="1"/>
      <protection hidden="1"/>
    </xf>
    <xf numFmtId="0" fontId="129" fillId="0" borderId="0" xfId="5" applyFont="1" applyBorder="1" applyAlignment="1" applyProtection="1">
      <alignment vertical="center" wrapText="1"/>
      <protection hidden="1"/>
    </xf>
    <xf numFmtId="0" fontId="44" fillId="0" borderId="130" xfId="5" applyFont="1" applyFill="1" applyBorder="1" applyProtection="1">
      <protection hidden="1"/>
    </xf>
    <xf numFmtId="0" fontId="44" fillId="0" borderId="131" xfId="5" applyFont="1" applyFill="1" applyBorder="1" applyProtection="1">
      <protection hidden="1"/>
    </xf>
    <xf numFmtId="0" fontId="44" fillId="0" borderId="133" xfId="5" applyFont="1" applyFill="1" applyBorder="1" applyProtection="1">
      <protection hidden="1"/>
    </xf>
    <xf numFmtId="0" fontId="44" fillId="0" borderId="26" xfId="5" applyFont="1" applyFill="1" applyBorder="1" applyAlignment="1" applyProtection="1">
      <alignment vertical="top"/>
      <protection hidden="1"/>
    </xf>
    <xf numFmtId="0" fontId="44" fillId="0" borderId="133" xfId="5" applyFont="1" applyFill="1" applyBorder="1" applyAlignment="1" applyProtection="1">
      <alignment vertical="top"/>
      <protection hidden="1"/>
    </xf>
    <xf numFmtId="38" fontId="51" fillId="0" borderId="130" xfId="2" applyFont="1" applyFill="1" applyBorder="1" applyAlignment="1" applyProtection="1">
      <alignment vertical="center"/>
      <protection hidden="1"/>
    </xf>
    <xf numFmtId="0" fontId="44" fillId="0" borderId="18" xfId="5" applyFont="1" applyFill="1" applyBorder="1" applyAlignment="1" applyProtection="1">
      <alignment vertical="top"/>
      <protection hidden="1"/>
    </xf>
    <xf numFmtId="0" fontId="44" fillId="0" borderId="130" xfId="5" applyFont="1" applyFill="1" applyBorder="1" applyAlignment="1" applyProtection="1">
      <alignment vertical="top"/>
      <protection hidden="1"/>
    </xf>
    <xf numFmtId="0" fontId="44" fillId="0" borderId="135" xfId="5" applyFont="1" applyBorder="1" applyAlignment="1" applyProtection="1">
      <alignment vertical="center"/>
      <protection hidden="1"/>
    </xf>
    <xf numFmtId="0" fontId="125" fillId="0" borderId="11" xfId="5" applyFont="1" applyBorder="1" applyAlignment="1" applyProtection="1">
      <alignment vertical="center"/>
      <protection hidden="1"/>
    </xf>
    <xf numFmtId="0" fontId="44" fillId="0" borderId="11" xfId="5" applyFont="1" applyBorder="1" applyAlignment="1" applyProtection="1">
      <alignment vertical="center"/>
      <protection hidden="1"/>
    </xf>
    <xf numFmtId="0" fontId="44" fillId="0" borderId="11" xfId="5" applyFont="1" applyFill="1" applyBorder="1" applyProtection="1">
      <protection hidden="1"/>
    </xf>
    <xf numFmtId="0" fontId="75" fillId="0" borderId="136" xfId="5" applyFont="1" applyFill="1" applyBorder="1" applyAlignment="1" applyProtection="1">
      <alignment vertical="top"/>
      <protection hidden="1"/>
    </xf>
    <xf numFmtId="38" fontId="44" fillId="0" borderId="103" xfId="2" applyFont="1" applyFill="1" applyBorder="1" applyAlignment="1" applyProtection="1">
      <protection hidden="1"/>
    </xf>
    <xf numFmtId="38" fontId="44" fillId="0" borderId="138" xfId="2" applyFont="1" applyFill="1" applyBorder="1" applyAlignment="1" applyProtection="1">
      <protection hidden="1"/>
    </xf>
    <xf numFmtId="38" fontId="44" fillId="0" borderId="139" xfId="2" applyFont="1" applyFill="1" applyBorder="1" applyAlignment="1" applyProtection="1">
      <protection hidden="1"/>
    </xf>
    <xf numFmtId="38" fontId="44" fillId="0" borderId="102" xfId="2" applyFont="1" applyFill="1" applyBorder="1" applyAlignment="1" applyProtection="1">
      <protection hidden="1"/>
    </xf>
    <xf numFmtId="0" fontId="44" fillId="0" borderId="130" xfId="5" applyFont="1" applyBorder="1" applyProtection="1">
      <protection hidden="1"/>
    </xf>
    <xf numFmtId="0" fontId="75" fillId="0" borderId="136" xfId="5" applyFont="1" applyBorder="1" applyAlignment="1" applyProtection="1">
      <alignment vertical="top"/>
      <protection hidden="1"/>
    </xf>
    <xf numFmtId="0" fontId="44" fillId="0" borderId="131" xfId="5" applyFont="1" applyBorder="1" applyProtection="1">
      <protection hidden="1"/>
    </xf>
    <xf numFmtId="0" fontId="44" fillId="0" borderId="140" xfId="5" applyFont="1" applyBorder="1" applyProtection="1">
      <protection hidden="1"/>
    </xf>
    <xf numFmtId="38" fontId="44" fillId="0" borderId="103" xfId="2" applyFont="1" applyBorder="1" applyAlignment="1" applyProtection="1">
      <protection hidden="1"/>
    </xf>
    <xf numFmtId="38" fontId="44" fillId="0" borderId="139" xfId="2" applyFont="1" applyBorder="1" applyAlignment="1" applyProtection="1">
      <protection hidden="1"/>
    </xf>
    <xf numFmtId="38" fontId="44" fillId="0" borderId="138" xfId="2" applyFont="1" applyBorder="1" applyAlignment="1" applyProtection="1">
      <protection hidden="1"/>
    </xf>
    <xf numFmtId="0" fontId="44" fillId="0" borderId="11" xfId="5" applyFont="1" applyBorder="1" applyProtection="1">
      <protection hidden="1"/>
    </xf>
    <xf numFmtId="191" fontId="0" fillId="0" borderId="0" xfId="0" applyNumberFormat="1" applyFont="1" applyProtection="1">
      <alignment vertical="center"/>
      <protection hidden="1"/>
    </xf>
    <xf numFmtId="0" fontId="9" fillId="0" borderId="141" xfId="0" applyNumberFormat="1" applyFont="1" applyFill="1" applyBorder="1" applyAlignment="1" applyProtection="1">
      <alignment horizontal="center" vertical="center"/>
      <protection hidden="1"/>
    </xf>
    <xf numFmtId="38" fontId="1" fillId="0" borderId="0" xfId="2" applyFont="1" applyFill="1" applyAlignment="1" applyProtection="1">
      <alignment horizontal="center" vertical="center"/>
      <protection hidden="1"/>
    </xf>
    <xf numFmtId="179" fontId="63" fillId="0" borderId="0" xfId="2" applyNumberFormat="1" applyFont="1" applyFill="1" applyProtection="1">
      <alignment vertical="center"/>
      <protection hidden="1"/>
    </xf>
    <xf numFmtId="38" fontId="63" fillId="0" borderId="0" xfId="2" applyFont="1" applyFill="1" applyAlignment="1" applyProtection="1">
      <alignment horizontal="center" vertical="center"/>
      <protection hidden="1"/>
    </xf>
    <xf numFmtId="38" fontId="9" fillId="0" borderId="40" xfId="2" applyFont="1" applyFill="1" applyBorder="1" applyAlignment="1" applyProtection="1">
      <alignment horizontal="center" vertical="center"/>
      <protection hidden="1"/>
    </xf>
    <xf numFmtId="179" fontId="9" fillId="0" borderId="40" xfId="2" applyNumberFormat="1" applyFont="1" applyFill="1" applyBorder="1" applyAlignment="1" applyProtection="1">
      <alignment horizontal="center" vertical="center" wrapText="1"/>
      <protection hidden="1"/>
    </xf>
    <xf numFmtId="38" fontId="9" fillId="0" borderId="60" xfId="2" applyFont="1" applyFill="1" applyBorder="1" applyAlignment="1" applyProtection="1">
      <alignment horizontal="center" vertical="center"/>
      <protection hidden="1"/>
    </xf>
    <xf numFmtId="38" fontId="9" fillId="0" borderId="7" xfId="2" applyFont="1" applyFill="1" applyBorder="1" applyAlignment="1" applyProtection="1">
      <alignment horizontal="center" vertical="center" wrapText="1"/>
      <protection hidden="1"/>
    </xf>
    <xf numFmtId="38" fontId="63" fillId="0" borderId="67" xfId="2" applyFont="1" applyFill="1" applyBorder="1" applyAlignment="1" applyProtection="1">
      <alignment horizontal="center" vertical="center"/>
      <protection hidden="1"/>
    </xf>
    <xf numFmtId="38" fontId="9" fillId="0" borderId="67" xfId="2" applyFont="1" applyFill="1" applyBorder="1" applyAlignment="1" applyProtection="1">
      <alignment horizontal="center" vertical="center"/>
      <protection hidden="1"/>
    </xf>
    <xf numFmtId="179" fontId="63" fillId="0" borderId="67" xfId="2" applyNumberFormat="1" applyFont="1" applyFill="1" applyBorder="1" applyProtection="1">
      <alignment vertical="center"/>
      <protection hidden="1"/>
    </xf>
    <xf numFmtId="38" fontId="63" fillId="0" borderId="67" xfId="2" applyFont="1" applyFill="1" applyBorder="1" applyProtection="1">
      <alignment vertical="center"/>
      <protection hidden="1"/>
    </xf>
    <xf numFmtId="38" fontId="63" fillId="0" borderId="69" xfId="2" applyFont="1" applyFill="1" applyBorder="1" applyProtection="1">
      <alignment vertical="center"/>
      <protection hidden="1"/>
    </xf>
    <xf numFmtId="0" fontId="63" fillId="0" borderId="63" xfId="0" applyNumberFormat="1" applyFont="1" applyFill="1" applyBorder="1" applyAlignment="1" applyProtection="1">
      <alignment horizontal="center" vertical="center"/>
      <protection hidden="1"/>
    </xf>
    <xf numFmtId="0" fontId="63" fillId="0" borderId="64" xfId="0" applyNumberFormat="1" applyFont="1" applyFill="1" applyBorder="1" applyAlignment="1" applyProtection="1">
      <alignment horizontal="center" vertical="center"/>
      <protection hidden="1"/>
    </xf>
    <xf numFmtId="38" fontId="63" fillId="0" borderId="64" xfId="2" applyFont="1" applyFill="1" applyBorder="1" applyAlignment="1" applyProtection="1">
      <alignment horizontal="center" vertical="center"/>
      <protection hidden="1"/>
    </xf>
    <xf numFmtId="38" fontId="9" fillId="16" borderId="64" xfId="2" applyFont="1" applyFill="1" applyBorder="1" applyAlignment="1" applyProtection="1">
      <alignment horizontal="center" vertical="center"/>
      <protection hidden="1"/>
    </xf>
    <xf numFmtId="192" fontId="63" fillId="16" borderId="64" xfId="2" applyNumberFormat="1" applyFont="1" applyFill="1" applyBorder="1" applyProtection="1">
      <alignment vertical="center"/>
      <protection hidden="1"/>
    </xf>
    <xf numFmtId="38" fontId="63" fillId="16" borderId="64" xfId="2" applyFont="1" applyFill="1" applyBorder="1" applyProtection="1">
      <alignment vertical="center"/>
      <protection hidden="1"/>
    </xf>
    <xf numFmtId="38" fontId="63" fillId="16" borderId="9" xfId="2" applyFont="1" applyFill="1" applyBorder="1" applyProtection="1">
      <alignment vertical="center"/>
      <protection hidden="1"/>
    </xf>
    <xf numFmtId="0" fontId="63" fillId="0" borderId="70" xfId="0" applyNumberFormat="1" applyFont="1" applyFill="1" applyBorder="1" applyAlignment="1" applyProtection="1">
      <alignment horizontal="center" vertical="center"/>
      <protection hidden="1"/>
    </xf>
    <xf numFmtId="38" fontId="63" fillId="0" borderId="34" xfId="2" applyFont="1" applyFill="1" applyBorder="1" applyAlignment="1" applyProtection="1">
      <alignment horizontal="center" vertical="center"/>
      <protection hidden="1"/>
    </xf>
    <xf numFmtId="38" fontId="9" fillId="16" borderId="34" xfId="2" applyFont="1" applyFill="1" applyBorder="1" applyAlignment="1" applyProtection="1">
      <alignment horizontal="center" vertical="center"/>
      <protection hidden="1"/>
    </xf>
    <xf numFmtId="192" fontId="63" fillId="16" borderId="34" xfId="2" applyNumberFormat="1" applyFont="1" applyFill="1" applyBorder="1" applyProtection="1">
      <alignment vertical="center"/>
      <protection hidden="1"/>
    </xf>
    <xf numFmtId="38" fontId="63" fillId="16" borderId="34" xfId="2" applyFont="1" applyFill="1" applyBorder="1" applyProtection="1">
      <alignment vertical="center"/>
      <protection hidden="1"/>
    </xf>
    <xf numFmtId="38" fontId="63" fillId="16" borderId="24" xfId="2" applyFont="1" applyFill="1" applyBorder="1" applyProtection="1">
      <alignment vertical="center"/>
      <protection hidden="1"/>
    </xf>
    <xf numFmtId="0" fontId="63" fillId="0" borderId="71" xfId="0" applyNumberFormat="1" applyFont="1" applyFill="1" applyBorder="1" applyAlignment="1" applyProtection="1">
      <alignment horizontal="center" vertical="center"/>
      <protection hidden="1"/>
    </xf>
    <xf numFmtId="0" fontId="63" fillId="0" borderId="38" xfId="0" applyNumberFormat="1" applyFont="1" applyFill="1" applyBorder="1" applyAlignment="1" applyProtection="1">
      <alignment horizontal="center" vertical="center"/>
      <protection hidden="1"/>
    </xf>
    <xf numFmtId="38" fontId="63" fillId="0" borderId="38" xfId="2" applyFont="1" applyFill="1" applyBorder="1" applyAlignment="1" applyProtection="1">
      <alignment horizontal="center" vertical="center"/>
      <protection hidden="1"/>
    </xf>
    <xf numFmtId="38" fontId="9" fillId="0" borderId="38" xfId="2" applyFont="1" applyFill="1" applyBorder="1" applyAlignment="1" applyProtection="1">
      <alignment horizontal="center" vertical="center"/>
      <protection hidden="1"/>
    </xf>
    <xf numFmtId="192" fontId="63" fillId="0" borderId="38" xfId="2" applyNumberFormat="1" applyFont="1" applyFill="1" applyBorder="1" applyProtection="1">
      <alignment vertical="center"/>
      <protection hidden="1"/>
    </xf>
    <xf numFmtId="38" fontId="63" fillId="0" borderId="38" xfId="2" applyFont="1" applyFill="1" applyBorder="1" applyProtection="1">
      <alignment vertical="center"/>
      <protection hidden="1"/>
    </xf>
    <xf numFmtId="38" fontId="63" fillId="0" borderId="39" xfId="2" applyFont="1" applyFill="1" applyBorder="1" applyProtection="1">
      <alignment vertical="center"/>
      <protection hidden="1"/>
    </xf>
    <xf numFmtId="0" fontId="6" fillId="0" borderId="0" xfId="0" applyNumberFormat="1" applyFont="1" applyProtection="1">
      <alignment vertical="center"/>
      <protection hidden="1"/>
    </xf>
    <xf numFmtId="0" fontId="6" fillId="0" borderId="0" xfId="0" applyNumberFormat="1" applyFont="1" applyAlignment="1" applyProtection="1">
      <alignment horizontal="left" vertical="center"/>
      <protection hidden="1"/>
    </xf>
    <xf numFmtId="38" fontId="8" fillId="0" borderId="0" xfId="2" applyFont="1" applyFill="1" applyAlignment="1" applyProtection="1">
      <alignment horizontal="center" vertical="center"/>
      <protection hidden="1"/>
    </xf>
    <xf numFmtId="38" fontId="8" fillId="0" borderId="0" xfId="2" applyFont="1" applyFill="1" applyBorder="1" applyAlignment="1" applyProtection="1">
      <alignment horizontal="center" vertical="center"/>
      <protection hidden="1"/>
    </xf>
    <xf numFmtId="179" fontId="8" fillId="0" borderId="0" xfId="2" applyNumberFormat="1" applyFont="1" applyFill="1" applyAlignment="1" applyProtection="1">
      <alignment horizontal="center" vertical="center"/>
      <protection hidden="1"/>
    </xf>
    <xf numFmtId="0" fontId="9" fillId="0" borderId="0" xfId="0" applyFont="1" applyBorder="1" applyAlignment="1">
      <alignment vertical="center"/>
    </xf>
    <xf numFmtId="0" fontId="9" fillId="0" borderId="0" xfId="0" applyFont="1" applyFill="1" applyBorder="1" applyAlignment="1">
      <alignment vertical="center"/>
    </xf>
    <xf numFmtId="0" fontId="9" fillId="0" borderId="33" xfId="0" applyFont="1" applyBorder="1" applyAlignment="1">
      <alignment vertical="center"/>
    </xf>
    <xf numFmtId="0" fontId="9" fillId="5" borderId="33" xfId="0" applyFont="1" applyFill="1" applyBorder="1" applyAlignment="1">
      <alignment vertical="center"/>
    </xf>
    <xf numFmtId="0" fontId="9" fillId="0" borderId="3" xfId="0" applyFont="1" applyBorder="1" applyAlignment="1">
      <alignment vertical="center"/>
    </xf>
    <xf numFmtId="198" fontId="0" fillId="0" borderId="0" xfId="0" applyNumberFormat="1" applyFill="1" applyBorder="1" applyAlignment="1" applyProtection="1">
      <alignment horizontal="center" vertical="center"/>
      <protection hidden="1"/>
    </xf>
    <xf numFmtId="194" fontId="9" fillId="0" borderId="0" xfId="0" applyNumberFormat="1" applyFont="1" applyBorder="1" applyAlignment="1" applyProtection="1">
      <alignment horizontal="center" vertical="center" shrinkToFit="1"/>
      <protection hidden="1"/>
    </xf>
    <xf numFmtId="0" fontId="9" fillId="0" borderId="0" xfId="0" applyFont="1" applyFill="1" applyBorder="1" applyAlignment="1" applyProtection="1">
      <alignment horizontal="center" vertical="center" shrinkToFit="1"/>
      <protection hidden="1"/>
    </xf>
    <xf numFmtId="0" fontId="9" fillId="17" borderId="32" xfId="0" applyFont="1" applyFill="1" applyBorder="1" applyProtection="1">
      <alignment vertical="center"/>
      <protection hidden="1"/>
    </xf>
    <xf numFmtId="0" fontId="9" fillId="17" borderId="1" xfId="0" applyFont="1" applyFill="1" applyBorder="1" applyProtection="1">
      <alignment vertical="center"/>
      <protection hidden="1"/>
    </xf>
    <xf numFmtId="0" fontId="0" fillId="8" borderId="2" xfId="0" applyFill="1" applyBorder="1" applyProtection="1">
      <alignment vertical="center"/>
      <protection hidden="1"/>
    </xf>
    <xf numFmtId="0" fontId="0" fillId="8" borderId="4" xfId="0" applyFill="1" applyBorder="1" applyProtection="1">
      <alignment vertical="center"/>
      <protection hidden="1"/>
    </xf>
    <xf numFmtId="194" fontId="9" fillId="0" borderId="1" xfId="0" applyNumberFormat="1" applyFont="1" applyBorder="1" applyAlignment="1" applyProtection="1">
      <alignment horizontal="center" vertical="center"/>
      <protection hidden="1"/>
    </xf>
    <xf numFmtId="198" fontId="0" fillId="0" borderId="4" xfId="0" applyNumberFormat="1" applyFill="1" applyBorder="1" applyAlignment="1" applyProtection="1">
      <alignment horizontal="center" vertical="center"/>
      <protection hidden="1"/>
    </xf>
    <xf numFmtId="182" fontId="0" fillId="0" borderId="0" xfId="0" applyNumberFormat="1" applyBorder="1" applyAlignment="1" applyProtection="1">
      <alignment horizontal="center" vertical="center" shrinkToFit="1"/>
      <protection hidden="1"/>
    </xf>
    <xf numFmtId="180" fontId="0" fillId="9" borderId="142" xfId="0" applyNumberFormat="1" applyFill="1" applyBorder="1" applyAlignment="1" applyProtection="1">
      <alignment horizontal="center" vertical="center" shrinkToFit="1"/>
      <protection locked="0"/>
    </xf>
    <xf numFmtId="180" fontId="0" fillId="9" borderId="143" xfId="0" applyNumberFormat="1" applyFill="1" applyBorder="1" applyAlignment="1" applyProtection="1">
      <alignment horizontal="center" vertical="center" shrinkToFit="1"/>
      <protection locked="0"/>
    </xf>
    <xf numFmtId="182" fontId="0" fillId="0" borderId="0" xfId="0" applyNumberFormat="1" applyAlignment="1" applyProtection="1">
      <alignment horizontal="center" vertical="center" shrinkToFit="1"/>
      <protection hidden="1"/>
    </xf>
    <xf numFmtId="194" fontId="0" fillId="0" borderId="0" xfId="0" applyNumberFormat="1" applyBorder="1" applyAlignment="1" applyProtection="1">
      <alignment horizontal="center" vertical="center" shrinkToFit="1"/>
      <protection hidden="1"/>
    </xf>
    <xf numFmtId="194" fontId="0" fillId="0" borderId="0" xfId="0" applyNumberFormat="1" applyAlignment="1" applyProtection="1">
      <alignment horizontal="center" vertical="center" shrinkToFit="1"/>
      <protection hidden="1"/>
    </xf>
    <xf numFmtId="180" fontId="0" fillId="11" borderId="48" xfId="0" applyNumberFormat="1" applyFill="1" applyBorder="1" applyAlignment="1" applyProtection="1">
      <alignment horizontal="center" vertical="center" shrinkToFit="1"/>
      <protection locked="0"/>
    </xf>
    <xf numFmtId="180" fontId="0" fillId="11" borderId="98" xfId="0" applyNumberFormat="1" applyFill="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182" fontId="9" fillId="0" borderId="70" xfId="0" applyNumberFormat="1" applyFont="1" applyBorder="1" applyAlignment="1" applyProtection="1">
      <alignment horizontal="center" vertical="center" shrinkToFit="1"/>
      <protection hidden="1"/>
    </xf>
    <xf numFmtId="180" fontId="0" fillId="9" borderId="70" xfId="0" applyNumberFormat="1" applyFill="1" applyBorder="1" applyAlignment="1" applyProtection="1">
      <alignment horizontal="center" vertical="center" shrinkToFit="1"/>
      <protection locked="0"/>
    </xf>
    <xf numFmtId="180" fontId="0" fillId="11" borderId="24" xfId="0" applyNumberFormat="1" applyFill="1" applyBorder="1" applyAlignment="1" applyProtection="1">
      <alignment horizontal="center" vertical="center" shrinkToFit="1"/>
      <protection locked="0"/>
    </xf>
    <xf numFmtId="180" fontId="0" fillId="9" borderId="124" xfId="0" applyNumberFormat="1" applyFill="1" applyBorder="1" applyAlignment="1" applyProtection="1">
      <alignment horizontal="center" vertical="center" shrinkToFit="1"/>
      <protection locked="0"/>
    </xf>
    <xf numFmtId="180" fontId="0" fillId="11" borderId="123" xfId="0" applyNumberFormat="1" applyFill="1" applyBorder="1" applyAlignment="1" applyProtection="1">
      <alignment horizontal="center" vertical="center" shrinkToFit="1"/>
      <protection locked="0"/>
    </xf>
    <xf numFmtId="182" fontId="9" fillId="0" borderId="24" xfId="0" applyNumberFormat="1" applyFont="1" applyBorder="1" applyAlignment="1" applyProtection="1">
      <alignment horizontal="center" vertical="center" wrapText="1" shrinkToFit="1"/>
      <protection hidden="1"/>
    </xf>
    <xf numFmtId="0" fontId="51" fillId="0" borderId="0" xfId="3" applyNumberFormat="1" applyFont="1" applyFill="1" applyBorder="1" applyAlignment="1" applyProtection="1">
      <alignment horizontal="center" vertical="center"/>
      <protection hidden="1"/>
    </xf>
    <xf numFmtId="38" fontId="113" fillId="0" borderId="0" xfId="2" applyFont="1" applyAlignment="1">
      <alignment vertical="center" shrinkToFit="1"/>
    </xf>
    <xf numFmtId="0" fontId="114" fillId="0" borderId="0" xfId="3" applyNumberFormat="1" applyFont="1" applyFill="1" applyBorder="1" applyAlignment="1" applyProtection="1">
      <alignment vertical="center"/>
      <protection hidden="1"/>
    </xf>
    <xf numFmtId="0" fontId="115" fillId="0" borderId="0" xfId="3" applyNumberFormat="1" applyFont="1" applyFill="1" applyBorder="1" applyAlignment="1" applyProtection="1">
      <alignment horizontal="left" vertical="center"/>
      <protection hidden="1"/>
    </xf>
    <xf numFmtId="0" fontId="115" fillId="0" borderId="0" xfId="3" applyNumberFormat="1" applyFont="1" applyFill="1" applyBorder="1" applyAlignment="1" applyProtection="1">
      <alignment horizontal="center" vertical="center"/>
      <protection hidden="1"/>
    </xf>
    <xf numFmtId="38" fontId="113" fillId="0" borderId="0" xfId="2" applyFont="1" applyBorder="1" applyAlignment="1">
      <alignment vertical="center" shrinkToFit="1"/>
    </xf>
    <xf numFmtId="38" fontId="26" fillId="0" borderId="18" xfId="4" applyNumberFormat="1" applyFont="1" applyFill="1" applyBorder="1" applyAlignment="1" applyProtection="1">
      <alignment horizontal="center"/>
      <protection hidden="1"/>
    </xf>
    <xf numFmtId="0" fontId="116" fillId="0" borderId="0" xfId="4" applyNumberFormat="1" applyFont="1" applyFill="1" applyBorder="1" applyAlignment="1" applyProtection="1">
      <alignment vertical="center"/>
      <protection hidden="1"/>
    </xf>
    <xf numFmtId="0" fontId="116" fillId="0" borderId="0" xfId="4" applyNumberFormat="1" applyFont="1" applyFill="1" applyAlignment="1" applyProtection="1">
      <alignment vertical="center"/>
      <protection hidden="1"/>
    </xf>
    <xf numFmtId="185" fontId="117" fillId="0" borderId="0" xfId="4" applyNumberFormat="1" applyFont="1" applyFill="1" applyAlignment="1" applyProtection="1">
      <alignment horizontal="center" vertical="center"/>
      <protection hidden="1"/>
    </xf>
    <xf numFmtId="0" fontId="117" fillId="0" borderId="0" xfId="4" applyNumberFormat="1" applyFont="1" applyFill="1" applyAlignment="1" applyProtection="1">
      <alignment horizontal="center" vertical="center"/>
      <protection hidden="1"/>
    </xf>
    <xf numFmtId="38" fontId="89" fillId="0" borderId="0" xfId="2" applyFont="1" applyBorder="1" applyAlignment="1" applyProtection="1">
      <alignment vertical="center" shrinkToFit="1"/>
      <protection hidden="1"/>
    </xf>
    <xf numFmtId="0" fontId="112" fillId="0" borderId="0" xfId="0" applyFont="1" applyProtection="1">
      <alignment vertical="center"/>
      <protection hidden="1"/>
    </xf>
    <xf numFmtId="0" fontId="11" fillId="0" borderId="0" xfId="0" applyFont="1" applyProtection="1">
      <alignment vertical="center"/>
      <protection hidden="1"/>
    </xf>
    <xf numFmtId="0" fontId="119" fillId="0" borderId="80" xfId="0" applyFont="1" applyBorder="1" applyAlignment="1" applyProtection="1">
      <alignment horizontal="center" vertical="top" wrapText="1" shrinkToFit="1"/>
      <protection hidden="1"/>
    </xf>
    <xf numFmtId="0" fontId="120" fillId="0" borderId="40" xfId="0" applyFont="1" applyBorder="1" applyAlignment="1" applyProtection="1">
      <alignment horizontal="center" vertical="top" wrapText="1" shrinkToFit="1"/>
      <protection hidden="1"/>
    </xf>
    <xf numFmtId="49" fontId="28" fillId="0" borderId="60" xfId="0" applyNumberFormat="1" applyFont="1" applyBorder="1" applyAlignment="1" applyProtection="1">
      <alignment horizontal="center" vertical="top"/>
      <protection hidden="1"/>
    </xf>
    <xf numFmtId="49" fontId="0" fillId="0" borderId="144" xfId="0" applyNumberFormat="1" applyFont="1" applyBorder="1" applyAlignment="1" applyProtection="1">
      <alignment vertical="top" wrapText="1"/>
      <protection hidden="1"/>
    </xf>
    <xf numFmtId="0" fontId="2" fillId="0" borderId="0" xfId="0" applyFont="1" applyProtection="1">
      <alignment vertical="center"/>
      <protection hidden="1"/>
    </xf>
    <xf numFmtId="49" fontId="28" fillId="0" borderId="61" xfId="0" applyNumberFormat="1" applyFont="1" applyBorder="1" applyAlignment="1" applyProtection="1">
      <alignment horizontal="center" vertical="top"/>
      <protection hidden="1"/>
    </xf>
    <xf numFmtId="0" fontId="0" fillId="0" borderId="145" xfId="0" applyFont="1" applyBorder="1" applyAlignment="1" applyProtection="1">
      <alignment vertical="top" wrapText="1"/>
      <protection hidden="1"/>
    </xf>
    <xf numFmtId="0" fontId="0" fillId="0" borderId="144" xfId="0" applyFont="1" applyBorder="1" applyAlignment="1" applyProtection="1">
      <alignment vertical="top" wrapText="1"/>
      <protection hidden="1"/>
    </xf>
    <xf numFmtId="49" fontId="28" fillId="0" borderId="60" xfId="0" applyNumberFormat="1" applyFont="1" applyBorder="1" applyAlignment="1" applyProtection="1">
      <alignment horizontal="center" vertical="center"/>
      <protection hidden="1"/>
    </xf>
    <xf numFmtId="0" fontId="120" fillId="0" borderId="144" xfId="0" applyFont="1" applyBorder="1" applyAlignment="1" applyProtection="1">
      <alignment vertical="center" wrapText="1"/>
      <protection hidden="1"/>
    </xf>
    <xf numFmtId="49" fontId="28" fillId="0" borderId="23" xfId="0" applyNumberFormat="1" applyFont="1" applyBorder="1" applyAlignment="1" applyProtection="1">
      <alignment horizontal="center" vertical="center"/>
      <protection hidden="1"/>
    </xf>
    <xf numFmtId="0" fontId="120" fillId="0" borderId="146" xfId="0" applyFont="1" applyBorder="1" applyAlignment="1" applyProtection="1">
      <alignment vertical="center" wrapText="1"/>
      <protection hidden="1"/>
    </xf>
    <xf numFmtId="49" fontId="28" fillId="0" borderId="61" xfId="0" applyNumberFormat="1" applyFont="1" applyBorder="1" applyAlignment="1" applyProtection="1">
      <alignment horizontal="center" vertical="center"/>
      <protection hidden="1"/>
    </xf>
    <xf numFmtId="0" fontId="120" fillId="0" borderId="145" xfId="0" applyFont="1" applyBorder="1" applyAlignment="1" applyProtection="1">
      <alignment vertical="center" wrapText="1"/>
      <protection hidden="1"/>
    </xf>
    <xf numFmtId="49" fontId="28" fillId="0" borderId="62" xfId="0" applyNumberFormat="1" applyFont="1" applyBorder="1" applyAlignment="1" applyProtection="1">
      <alignment horizontal="center" vertical="center"/>
      <protection hidden="1"/>
    </xf>
    <xf numFmtId="0" fontId="120" fillId="0" borderId="147" xfId="0" applyFont="1" applyBorder="1" applyAlignment="1" applyProtection="1">
      <alignment vertical="center" wrapText="1"/>
      <protection hidden="1"/>
    </xf>
    <xf numFmtId="0" fontId="122" fillId="0" borderId="40" xfId="0" applyFont="1" applyBorder="1" applyAlignment="1" applyProtection="1">
      <alignment horizontal="center" vertical="top" wrapText="1" shrinkToFit="1"/>
      <protection hidden="1"/>
    </xf>
    <xf numFmtId="49" fontId="28" fillId="0" borderId="148" xfId="0" applyNumberFormat="1" applyFont="1" applyBorder="1" applyAlignment="1" applyProtection="1">
      <alignment horizontal="center" vertical="top"/>
      <protection hidden="1"/>
    </xf>
    <xf numFmtId="0" fontId="5" fillId="0" borderId="149" xfId="0" applyFont="1" applyBorder="1" applyAlignment="1" applyProtection="1">
      <alignment vertical="top" wrapText="1"/>
      <protection hidden="1"/>
    </xf>
    <xf numFmtId="0" fontId="0" fillId="0" borderId="149" xfId="0" applyFont="1" applyBorder="1" applyAlignment="1" applyProtection="1">
      <alignment vertical="top" wrapText="1"/>
      <protection hidden="1"/>
    </xf>
    <xf numFmtId="0" fontId="120" fillId="0" borderId="146" xfId="0" applyFont="1" applyBorder="1" applyProtection="1">
      <alignment vertical="center"/>
      <protection hidden="1"/>
    </xf>
    <xf numFmtId="0" fontId="120" fillId="0" borderId="144" xfId="0" applyFont="1" applyBorder="1" applyAlignment="1" applyProtection="1">
      <alignment vertical="top" wrapText="1"/>
      <protection hidden="1"/>
    </xf>
    <xf numFmtId="49" fontId="28" fillId="0" borderId="113" xfId="0" applyNumberFormat="1" applyFont="1" applyBorder="1" applyAlignment="1" applyProtection="1">
      <alignment horizontal="center" vertical="center"/>
      <protection hidden="1"/>
    </xf>
    <xf numFmtId="0" fontId="120" fillId="0" borderId="150" xfId="0" applyFont="1" applyBorder="1" applyProtection="1">
      <alignment vertical="center"/>
      <protection hidden="1"/>
    </xf>
    <xf numFmtId="49" fontId="28" fillId="0" borderId="0" xfId="0" applyNumberFormat="1" applyFont="1" applyAlignment="1" applyProtection="1">
      <alignment horizontal="center" vertical="center"/>
      <protection hidden="1"/>
    </xf>
    <xf numFmtId="0" fontId="0" fillId="0" borderId="0" xfId="0" applyFont="1" applyBorder="1" applyAlignment="1" applyProtection="1">
      <alignment horizontal="right" vertical="center"/>
      <protection hidden="1"/>
    </xf>
    <xf numFmtId="49" fontId="8" fillId="0" borderId="0" xfId="0" applyNumberFormat="1" applyFont="1" applyAlignment="1" applyProtection="1">
      <alignment horizontal="center" vertical="center"/>
      <protection hidden="1"/>
    </xf>
    <xf numFmtId="0" fontId="119" fillId="0" borderId="122" xfId="0" applyFont="1" applyBorder="1" applyAlignment="1" applyProtection="1">
      <alignment horizontal="center" vertical="center" wrapText="1"/>
      <protection hidden="1"/>
    </xf>
    <xf numFmtId="38" fontId="1" fillId="9" borderId="70" xfId="2" applyFont="1" applyFill="1" applyBorder="1" applyProtection="1">
      <alignment vertical="center"/>
      <protection locked="0"/>
    </xf>
    <xf numFmtId="38" fontId="1" fillId="9" borderId="35" xfId="2" applyFont="1" applyFill="1" applyBorder="1" applyProtection="1">
      <alignment vertical="center"/>
      <protection locked="0"/>
    </xf>
    <xf numFmtId="38" fontId="1" fillId="9" borderId="124" xfId="2" applyFont="1" applyFill="1" applyBorder="1" applyProtection="1">
      <alignment vertical="center"/>
      <protection locked="0"/>
    </xf>
    <xf numFmtId="38" fontId="1" fillId="9" borderId="59" xfId="2" applyFont="1" applyFill="1" applyBorder="1" applyProtection="1">
      <alignment vertical="center"/>
      <protection locked="0"/>
    </xf>
    <xf numFmtId="49" fontId="118" fillId="0" borderId="0" xfId="0" applyNumberFormat="1" applyFont="1" applyFill="1" applyBorder="1" applyAlignment="1" applyProtection="1">
      <alignment horizontal="left" vertical="center"/>
      <protection hidden="1"/>
    </xf>
    <xf numFmtId="49" fontId="118" fillId="0" borderId="0" xfId="0" applyNumberFormat="1" applyFont="1" applyFill="1" applyBorder="1" applyAlignment="1" applyProtection="1">
      <alignment horizontal="left" vertical="top"/>
      <protection hidden="1"/>
    </xf>
    <xf numFmtId="0" fontId="0" fillId="0" borderId="111" xfId="0" applyFont="1" applyFill="1" applyBorder="1" applyAlignment="1">
      <alignment horizontal="center" vertical="center"/>
    </xf>
    <xf numFmtId="0" fontId="63" fillId="0" borderId="6" xfId="0" applyFont="1" applyFill="1" applyBorder="1" applyAlignment="1">
      <alignment horizontal="center" vertical="center"/>
    </xf>
    <xf numFmtId="0" fontId="44" fillId="0" borderId="141" xfId="5" applyFont="1" applyBorder="1" applyAlignment="1" applyProtection="1">
      <alignment horizontal="center"/>
      <protection hidden="1"/>
    </xf>
    <xf numFmtId="180" fontId="4" fillId="0" borderId="0" xfId="0" applyNumberFormat="1" applyFont="1" applyFill="1">
      <alignment vertical="center"/>
    </xf>
    <xf numFmtId="180" fontId="0" fillId="0" borderId="0" xfId="0" applyNumberFormat="1" applyBorder="1" applyAlignment="1" applyProtection="1">
      <alignment horizontal="center" wrapText="1"/>
      <protection hidden="1"/>
    </xf>
    <xf numFmtId="186" fontId="46" fillId="0" borderId="0" xfId="5" applyNumberFormat="1" applyFont="1" applyAlignment="1" applyProtection="1">
      <alignment horizontal="left"/>
      <protection hidden="1"/>
    </xf>
    <xf numFmtId="0" fontId="44" fillId="0" borderId="0" xfId="5" applyFont="1" applyAlignment="1" applyProtection="1">
      <alignment horizontal="center"/>
      <protection hidden="1"/>
    </xf>
    <xf numFmtId="9" fontId="44" fillId="0" borderId="141" xfId="5" applyNumberFormat="1" applyFont="1" applyBorder="1" applyAlignment="1" applyProtection="1">
      <alignment horizontal="center"/>
      <protection hidden="1"/>
    </xf>
    <xf numFmtId="0" fontId="56" fillId="0" borderId="0" xfId="5" applyNumberFormat="1" applyFont="1" applyFill="1" applyBorder="1" applyAlignment="1" applyProtection="1">
      <alignment shrinkToFit="1"/>
      <protection hidden="1"/>
    </xf>
    <xf numFmtId="0" fontId="56" fillId="0" borderId="18" xfId="5" applyNumberFormat="1" applyFont="1" applyFill="1" applyBorder="1" applyAlignment="1" applyProtection="1">
      <alignment shrinkToFit="1"/>
      <protection hidden="1"/>
    </xf>
    <xf numFmtId="0" fontId="2" fillId="0" borderId="0" xfId="5" applyAlignment="1" applyProtection="1">
      <alignment shrinkToFit="1"/>
      <protection hidden="1"/>
    </xf>
    <xf numFmtId="0" fontId="53" fillId="0" borderId="0" xfId="5" applyFont="1" applyBorder="1" applyAlignment="1" applyProtection="1">
      <alignment shrinkToFit="1"/>
      <protection hidden="1"/>
    </xf>
    <xf numFmtId="0" fontId="2" fillId="0" borderId="18" xfId="5" applyBorder="1" applyAlignment="1" applyProtection="1">
      <alignment shrinkToFit="1"/>
      <protection hidden="1"/>
    </xf>
    <xf numFmtId="0" fontId="53" fillId="0" borderId="18" xfId="5" applyFont="1" applyBorder="1" applyAlignment="1" applyProtection="1">
      <alignment shrinkToFit="1"/>
      <protection hidden="1"/>
    </xf>
    <xf numFmtId="0" fontId="50" fillId="0" borderId="0" xfId="5" applyFont="1" applyAlignment="1" applyProtection="1">
      <alignment shrinkToFit="1"/>
      <protection hidden="1"/>
    </xf>
    <xf numFmtId="0" fontId="126" fillId="0" borderId="0" xfId="5" applyFont="1" applyAlignment="1" applyProtection="1">
      <alignment shrinkToFit="1"/>
      <protection hidden="1"/>
    </xf>
    <xf numFmtId="0" fontId="50" fillId="0" borderId="0" xfId="5" applyFont="1" applyBorder="1" applyAlignment="1" applyProtection="1">
      <alignment vertical="center" shrinkToFit="1"/>
      <protection hidden="1"/>
    </xf>
    <xf numFmtId="177" fontId="53" fillId="0" borderId="0" xfId="5" applyNumberFormat="1" applyFont="1" applyFill="1" applyBorder="1" applyAlignment="1" applyProtection="1">
      <alignment shrinkToFit="1"/>
      <protection hidden="1"/>
    </xf>
    <xf numFmtId="0" fontId="50" fillId="0" borderId="0" xfId="5" applyFont="1" applyBorder="1" applyAlignment="1" applyProtection="1">
      <alignment shrinkToFit="1"/>
      <protection hidden="1"/>
    </xf>
    <xf numFmtId="177" fontId="53" fillId="0" borderId="18" xfId="5" applyNumberFormat="1" applyFont="1" applyFill="1" applyBorder="1" applyAlignment="1" applyProtection="1">
      <alignment shrinkToFit="1"/>
      <protection hidden="1"/>
    </xf>
    <xf numFmtId="0" fontId="50" fillId="0" borderId="18" xfId="5" applyFont="1" applyBorder="1" applyAlignment="1" applyProtection="1">
      <alignment shrinkToFit="1"/>
      <protection hidden="1"/>
    </xf>
    <xf numFmtId="0" fontId="22" fillId="0" borderId="18" xfId="4" applyNumberFormat="1" applyFont="1" applyFill="1" applyBorder="1" applyAlignment="1" applyProtection="1">
      <alignment horizontal="center" vertical="center" shrinkToFit="1"/>
      <protection hidden="1"/>
    </xf>
    <xf numFmtId="0" fontId="23" fillId="0" borderId="18" xfId="4" applyNumberFormat="1" applyFont="1" applyFill="1" applyBorder="1" applyAlignment="1" applyProtection="1">
      <alignment horizontal="center" vertical="center" shrinkToFit="1"/>
      <protection hidden="1"/>
    </xf>
    <xf numFmtId="0" fontId="45" fillId="0" borderId="0" xfId="3" applyNumberFormat="1" applyFont="1" applyFill="1" applyBorder="1" applyAlignment="1" applyProtection="1">
      <alignment vertical="center" shrinkToFit="1"/>
      <protection hidden="1"/>
    </xf>
    <xf numFmtId="0" fontId="52" fillId="0" borderId="18" xfId="3" applyNumberFormat="1" applyFont="1" applyFill="1" applyBorder="1" applyAlignment="1" applyProtection="1">
      <alignment vertical="center" shrinkToFit="1"/>
      <protection hidden="1"/>
    </xf>
    <xf numFmtId="0" fontId="45" fillId="0" borderId="18" xfId="3" applyNumberFormat="1" applyFont="1" applyFill="1" applyBorder="1" applyAlignment="1" applyProtection="1">
      <alignment horizontal="center" vertical="center" shrinkToFit="1"/>
      <protection hidden="1"/>
    </xf>
    <xf numFmtId="0" fontId="44" fillId="0" borderId="0" xfId="3" applyNumberFormat="1" applyFont="1" applyFill="1" applyBorder="1" applyAlignment="1" applyProtection="1">
      <alignment vertical="center" shrinkToFit="1"/>
      <protection hidden="1"/>
    </xf>
    <xf numFmtId="0" fontId="51" fillId="0" borderId="18" xfId="3" applyNumberFormat="1" applyFont="1" applyFill="1" applyBorder="1" applyAlignment="1" applyProtection="1">
      <alignment vertical="center" shrinkToFit="1"/>
      <protection hidden="1"/>
    </xf>
    <xf numFmtId="180" fontId="1" fillId="0" borderId="0" xfId="0" applyNumberFormat="1" applyFont="1" applyFill="1" applyAlignment="1">
      <alignment horizontal="center" vertical="center"/>
    </xf>
    <xf numFmtId="0" fontId="50" fillId="0" borderId="0" xfId="3" applyNumberFormat="1" applyFont="1" applyFill="1" applyBorder="1" applyAlignment="1" applyProtection="1">
      <alignment horizontal="right" vertical="center"/>
      <protection hidden="1"/>
    </xf>
    <xf numFmtId="0" fontId="63" fillId="0" borderId="38" xfId="0" applyFont="1" applyFill="1" applyBorder="1" applyAlignment="1">
      <alignment horizontal="center" vertical="center"/>
    </xf>
    <xf numFmtId="194" fontId="0" fillId="0" borderId="0" xfId="0" applyNumberFormat="1" applyBorder="1" applyAlignment="1" applyProtection="1">
      <alignment horizontal="center"/>
      <protection hidden="1"/>
    </xf>
    <xf numFmtId="198" fontId="0" fillId="20" borderId="2" xfId="0" applyNumberFormat="1" applyFill="1" applyBorder="1" applyAlignment="1" applyProtection="1">
      <alignment horizontal="center" vertical="center"/>
      <protection hidden="1"/>
    </xf>
    <xf numFmtId="38" fontId="76" fillId="0" borderId="137" xfId="2" applyFont="1" applyFill="1" applyBorder="1" applyAlignment="1" applyProtection="1">
      <alignment horizontal="center" vertical="top"/>
      <protection hidden="1"/>
    </xf>
    <xf numFmtId="0" fontId="50" fillId="0" borderId="0" xfId="5" applyNumberFormat="1" applyFont="1" applyAlignment="1" applyProtection="1">
      <alignment horizontal="right" vertical="center"/>
      <protection hidden="1"/>
    </xf>
    <xf numFmtId="177" fontId="56" fillId="0" borderId="0" xfId="5" applyNumberFormat="1" applyFont="1" applyFill="1" applyBorder="1" applyAlignment="1" applyProtection="1">
      <alignment horizontal="center"/>
      <protection hidden="1"/>
    </xf>
    <xf numFmtId="0" fontId="44" fillId="0" borderId="0" xfId="5" applyFont="1" applyBorder="1" applyAlignment="1" applyProtection="1">
      <alignment horizontal="center"/>
      <protection hidden="1"/>
    </xf>
    <xf numFmtId="38" fontId="76" fillId="0" borderId="137" xfId="2" applyFont="1" applyBorder="1" applyAlignment="1" applyProtection="1">
      <alignment horizontal="center" vertical="top"/>
      <protection hidden="1"/>
    </xf>
    <xf numFmtId="0" fontId="56" fillId="0" borderId="0" xfId="5" applyNumberFormat="1" applyFont="1" applyFill="1" applyBorder="1" applyAlignment="1" applyProtection="1">
      <alignment horizontal="center"/>
      <protection hidden="1"/>
    </xf>
    <xf numFmtId="0" fontId="44" fillId="0" borderId="0" xfId="5" applyNumberFormat="1" applyFont="1" applyBorder="1" applyAlignment="1" applyProtection="1">
      <alignment horizontal="center"/>
      <protection hidden="1"/>
    </xf>
    <xf numFmtId="191" fontId="136" fillId="21" borderId="34" xfId="0" applyNumberFormat="1" applyFont="1" applyFill="1" applyBorder="1" applyAlignment="1">
      <alignment horizontal="center" vertical="center"/>
    </xf>
    <xf numFmtId="38" fontId="113" fillId="0" borderId="0" xfId="2" applyFont="1" applyAlignment="1" applyProtection="1">
      <alignment vertical="center" shrinkToFit="1"/>
      <protection hidden="1"/>
    </xf>
    <xf numFmtId="0" fontId="2" fillId="0" borderId="0" xfId="0" applyFont="1" applyFill="1" applyProtection="1">
      <alignment vertical="center"/>
      <protection hidden="1"/>
    </xf>
    <xf numFmtId="0" fontId="2" fillId="0" borderId="0" xfId="0" applyFont="1" applyFill="1" applyAlignment="1" applyProtection="1">
      <alignment horizontal="center" vertical="center"/>
      <protection hidden="1"/>
    </xf>
    <xf numFmtId="49" fontId="2" fillId="0" borderId="0" xfId="0" applyNumberFormat="1" applyFont="1" applyFill="1" applyAlignment="1" applyProtection="1">
      <alignment horizontal="center" vertical="center"/>
      <protection hidden="1"/>
    </xf>
    <xf numFmtId="0" fontId="124" fillId="0" borderId="0" xfId="0" applyFont="1" applyFill="1" applyAlignment="1" applyProtection="1">
      <protection hidden="1"/>
    </xf>
    <xf numFmtId="0" fontId="130" fillId="0" borderId="0" xfId="0" applyFont="1" applyFill="1" applyAlignment="1" applyProtection="1">
      <protection hidden="1"/>
    </xf>
    <xf numFmtId="0" fontId="124" fillId="0" borderId="0" xfId="0" applyFont="1" applyFill="1" applyAlignment="1" applyProtection="1">
      <alignment horizontal="center"/>
      <protection hidden="1"/>
    </xf>
    <xf numFmtId="49" fontId="124" fillId="0" borderId="0" xfId="0" applyNumberFormat="1" applyFont="1" applyFill="1" applyAlignment="1" applyProtection="1">
      <alignment horizontal="center"/>
      <protection hidden="1"/>
    </xf>
    <xf numFmtId="0" fontId="2" fillId="0" borderId="126" xfId="0" applyFont="1" applyFill="1" applyBorder="1" applyProtection="1">
      <alignment vertical="center"/>
      <protection hidden="1"/>
    </xf>
    <xf numFmtId="0" fontId="2" fillId="0" borderId="127" xfId="0" applyFont="1" applyFill="1" applyBorder="1" applyProtection="1">
      <alignment vertical="center"/>
      <protection hidden="1"/>
    </xf>
    <xf numFmtId="0" fontId="2" fillId="0" borderId="128" xfId="0" applyFont="1" applyFill="1" applyBorder="1" applyProtection="1">
      <alignment vertical="center"/>
      <protection hidden="1"/>
    </xf>
    <xf numFmtId="0" fontId="2" fillId="0" borderId="127" xfId="0" applyFont="1" applyFill="1" applyBorder="1" applyAlignment="1" applyProtection="1">
      <alignment horizontal="center" vertical="center"/>
      <protection hidden="1"/>
    </xf>
    <xf numFmtId="49" fontId="2" fillId="0" borderId="128" xfId="0" applyNumberFormat="1" applyFont="1" applyFill="1" applyBorder="1" applyAlignment="1" applyProtection="1">
      <alignment horizontal="center" vertical="center"/>
      <protection hidden="1"/>
    </xf>
    <xf numFmtId="0" fontId="98" fillId="0" borderId="0" xfId="0" applyFont="1" applyFill="1" applyAlignment="1" applyProtection="1">
      <alignment vertical="center"/>
      <protection hidden="1"/>
    </xf>
    <xf numFmtId="0" fontId="98" fillId="0" borderId="86" xfId="0" applyFont="1" applyFill="1" applyBorder="1" applyAlignment="1" applyProtection="1">
      <alignment vertical="center"/>
      <protection hidden="1"/>
    </xf>
    <xf numFmtId="0" fontId="98" fillId="0" borderId="0" xfId="0" applyFont="1" applyFill="1" applyBorder="1" applyAlignment="1" applyProtection="1">
      <alignment vertical="center"/>
      <protection hidden="1"/>
    </xf>
    <xf numFmtId="0" fontId="98" fillId="0" borderId="87" xfId="0" applyFont="1" applyFill="1" applyBorder="1" applyAlignment="1" applyProtection="1">
      <alignment vertical="center"/>
      <protection hidden="1"/>
    </xf>
    <xf numFmtId="0" fontId="99" fillId="0" borderId="0" xfId="0" applyFont="1" applyFill="1" applyBorder="1" applyAlignment="1" applyProtection="1">
      <alignment vertical="center"/>
      <protection hidden="1"/>
    </xf>
    <xf numFmtId="49" fontId="98" fillId="0" borderId="87" xfId="0" applyNumberFormat="1" applyFont="1" applyFill="1" applyBorder="1" applyAlignment="1" applyProtection="1">
      <alignment horizontal="center" vertical="center"/>
      <protection hidden="1"/>
    </xf>
    <xf numFmtId="0" fontId="2" fillId="0" borderId="86" xfId="0" applyFont="1" applyFill="1" applyBorder="1" applyProtection="1">
      <alignment vertical="center"/>
      <protection hidden="1"/>
    </xf>
    <xf numFmtId="0" fontId="5" fillId="0" borderId="87"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180" fontId="7" fillId="0" borderId="63" xfId="0" applyNumberFormat="1" applyFont="1" applyFill="1" applyBorder="1" applyAlignment="1" applyProtection="1">
      <alignment horizontal="center" vertical="center"/>
      <protection hidden="1"/>
    </xf>
    <xf numFmtId="49" fontId="2" fillId="0" borderId="87" xfId="0" applyNumberFormat="1" applyFont="1" applyFill="1" applyBorder="1" applyAlignment="1" applyProtection="1">
      <alignment horizontal="center" vertical="center"/>
      <protection hidden="1"/>
    </xf>
    <xf numFmtId="180" fontId="7" fillId="0" borderId="70" xfId="0" applyNumberFormat="1" applyFont="1" applyFill="1" applyBorder="1" applyAlignment="1" applyProtection="1">
      <alignment horizontal="center" vertical="center"/>
      <protection hidden="1"/>
    </xf>
    <xf numFmtId="49" fontId="5" fillId="0" borderId="37" xfId="0" applyNumberFormat="1" applyFont="1" applyFill="1" applyBorder="1" applyAlignment="1" applyProtection="1">
      <alignment horizontal="center" vertical="center"/>
      <protection hidden="1"/>
    </xf>
    <xf numFmtId="0" fontId="2" fillId="0" borderId="0" xfId="0" applyFont="1" applyFill="1" applyBorder="1" applyProtection="1">
      <alignment vertical="center"/>
      <protection hidden="1"/>
    </xf>
    <xf numFmtId="0" fontId="2" fillId="0" borderId="87" xfId="0" applyFont="1" applyFill="1" applyBorder="1" applyProtection="1">
      <alignment vertical="center"/>
      <protection hidden="1"/>
    </xf>
    <xf numFmtId="49" fontId="5" fillId="0" borderId="0" xfId="0" applyNumberFormat="1" applyFont="1" applyFill="1" applyBorder="1" applyAlignment="1" applyProtection="1">
      <alignment horizontal="center" vertical="center"/>
      <protection hidden="1"/>
    </xf>
    <xf numFmtId="0" fontId="6" fillId="0" borderId="64" xfId="0" applyFont="1" applyFill="1" applyBorder="1" applyAlignment="1" applyProtection="1">
      <alignment horizontal="center" vertical="center"/>
      <protection hidden="1"/>
    </xf>
    <xf numFmtId="0" fontId="6" fillId="0" borderId="91" xfId="0" applyFont="1" applyFill="1" applyBorder="1" applyAlignment="1" applyProtection="1">
      <alignment horizontal="center" vertical="center"/>
      <protection hidden="1"/>
    </xf>
    <xf numFmtId="180" fontId="134" fillId="0" borderId="70" xfId="0" applyNumberFormat="1" applyFont="1" applyFill="1" applyBorder="1" applyAlignment="1" applyProtection="1">
      <alignment horizontal="center" vertical="center"/>
      <protection hidden="1"/>
    </xf>
    <xf numFmtId="0" fontId="2" fillId="0" borderId="64" xfId="0" applyFont="1" applyFill="1" applyBorder="1" applyProtection="1">
      <alignment vertical="center"/>
      <protection hidden="1"/>
    </xf>
    <xf numFmtId="0" fontId="7" fillId="0" borderId="38" xfId="0" applyFont="1" applyFill="1" applyBorder="1" applyAlignment="1" applyProtection="1">
      <alignment horizontal="center" vertical="center"/>
      <protection hidden="1"/>
    </xf>
    <xf numFmtId="0" fontId="7" fillId="0" borderId="87"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180" fontId="7" fillId="0" borderId="71" xfId="0" applyNumberFormat="1" applyFont="1" applyFill="1" applyBorder="1" applyAlignment="1" applyProtection="1">
      <alignment horizontal="center" vertical="center"/>
      <protection hidden="1"/>
    </xf>
    <xf numFmtId="0" fontId="2" fillId="0" borderId="88" xfId="0" applyFont="1" applyFill="1" applyBorder="1" applyProtection="1">
      <alignment vertical="center"/>
      <protection hidden="1"/>
    </xf>
    <xf numFmtId="0" fontId="2" fillId="0" borderId="89" xfId="0" applyFont="1" applyFill="1" applyBorder="1" applyProtection="1">
      <alignment vertical="center"/>
      <protection hidden="1"/>
    </xf>
    <xf numFmtId="0" fontId="2" fillId="0" borderId="90" xfId="0" applyFont="1" applyFill="1" applyBorder="1" applyProtection="1">
      <alignment vertical="center"/>
      <protection hidden="1"/>
    </xf>
    <xf numFmtId="0" fontId="2" fillId="0" borderId="89" xfId="0" applyFont="1" applyFill="1" applyBorder="1" applyAlignment="1" applyProtection="1">
      <alignment horizontal="center" vertical="center"/>
      <protection hidden="1"/>
    </xf>
    <xf numFmtId="49" fontId="2" fillId="0" borderId="90" xfId="0" applyNumberFormat="1" applyFont="1" applyFill="1" applyBorder="1" applyAlignment="1" applyProtection="1">
      <alignment horizontal="center" vertical="center"/>
      <protection hidden="1"/>
    </xf>
    <xf numFmtId="0" fontId="112" fillId="0" borderId="0" xfId="0" applyFont="1" applyFill="1" applyProtection="1">
      <alignment vertical="center"/>
      <protection hidden="1"/>
    </xf>
    <xf numFmtId="0" fontId="7" fillId="15" borderId="38" xfId="0" applyFont="1" applyFill="1" applyBorder="1" applyAlignment="1" applyProtection="1">
      <alignment horizontal="center" vertical="center"/>
      <protection locked="0"/>
    </xf>
    <xf numFmtId="0" fontId="7" fillId="15" borderId="39" xfId="0" applyFont="1" applyFill="1" applyBorder="1" applyAlignment="1" applyProtection="1">
      <alignment horizontal="center" vertical="center"/>
      <protection locked="0"/>
    </xf>
    <xf numFmtId="9" fontId="5" fillId="14" borderId="9" xfId="1" applyNumberFormat="1" applyFont="1" applyFill="1" applyBorder="1" applyAlignment="1" applyProtection="1">
      <alignment horizontal="center" vertical="center"/>
      <protection locked="0"/>
    </xf>
    <xf numFmtId="9" fontId="5" fillId="14" borderId="24" xfId="1" applyNumberFormat="1" applyFont="1" applyFill="1" applyBorder="1" applyAlignment="1" applyProtection="1">
      <alignment horizontal="center" vertical="center"/>
      <protection locked="0"/>
    </xf>
    <xf numFmtId="9" fontId="135" fillId="19" borderId="24" xfId="1" applyNumberFormat="1" applyFont="1" applyFill="1" applyBorder="1" applyAlignment="1" applyProtection="1">
      <alignment horizontal="center" vertical="center"/>
      <protection locked="0"/>
    </xf>
    <xf numFmtId="0" fontId="2" fillId="14" borderId="24" xfId="0" applyFont="1" applyFill="1" applyBorder="1" applyAlignment="1" applyProtection="1">
      <alignment horizontal="center" vertical="center"/>
      <protection locked="0"/>
    </xf>
    <xf numFmtId="0" fontId="2" fillId="14" borderId="39" xfId="0" applyFont="1" applyFill="1" applyBorder="1" applyAlignment="1" applyProtection="1">
      <alignment horizontal="center" vertical="center"/>
      <protection locked="0"/>
    </xf>
    <xf numFmtId="0" fontId="0" fillId="0" borderId="0" xfId="0" applyAlignment="1">
      <alignment vertical="center"/>
    </xf>
    <xf numFmtId="0" fontId="0" fillId="9" borderId="123" xfId="0" applyFill="1" applyBorder="1" applyAlignment="1" applyProtection="1">
      <alignment vertical="center" wrapText="1"/>
      <protection locked="0"/>
    </xf>
    <xf numFmtId="0" fontId="4" fillId="4" borderId="0"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66" fillId="13" borderId="0" xfId="0" applyFont="1" applyFill="1" applyAlignment="1" applyProtection="1">
      <alignment horizontal="center" vertical="center"/>
      <protection hidden="1"/>
    </xf>
    <xf numFmtId="0" fontId="81" fillId="2" borderId="151" xfId="0" applyFont="1" applyFill="1" applyBorder="1" applyAlignment="1" applyProtection="1">
      <alignment horizontal="center" vertical="center"/>
      <protection hidden="1"/>
    </xf>
    <xf numFmtId="0" fontId="81" fillId="2" borderId="152" xfId="0" applyFont="1" applyFill="1" applyBorder="1" applyAlignment="1" applyProtection="1">
      <alignment horizontal="center" vertical="center"/>
      <protection hidden="1"/>
    </xf>
    <xf numFmtId="0" fontId="81" fillId="2" borderId="153" xfId="0" applyFont="1" applyFill="1" applyBorder="1" applyAlignment="1" applyProtection="1">
      <alignment horizontal="center" vertical="center"/>
      <protection hidden="1"/>
    </xf>
    <xf numFmtId="0" fontId="81" fillId="3" borderId="126" xfId="0" applyFont="1" applyFill="1" applyBorder="1" applyAlignment="1" applyProtection="1">
      <alignment horizontal="center" vertical="center"/>
      <protection hidden="1"/>
    </xf>
    <xf numFmtId="0" fontId="81" fillId="3" borderId="127" xfId="0" applyFont="1" applyFill="1" applyBorder="1" applyAlignment="1" applyProtection="1">
      <alignment horizontal="center" vertical="center"/>
      <protection hidden="1"/>
    </xf>
    <xf numFmtId="0" fontId="81" fillId="3" borderId="128" xfId="0" applyFont="1" applyFill="1" applyBorder="1" applyAlignment="1" applyProtection="1">
      <alignment horizontal="center" vertical="center"/>
      <protection hidden="1"/>
    </xf>
    <xf numFmtId="0" fontId="81" fillId="4" borderId="151" xfId="0" applyFont="1" applyFill="1" applyBorder="1" applyAlignment="1" applyProtection="1">
      <alignment horizontal="center" vertical="center"/>
      <protection hidden="1"/>
    </xf>
    <xf numFmtId="0" fontId="81" fillId="4" borderId="152" xfId="0" applyFont="1" applyFill="1" applyBorder="1" applyAlignment="1" applyProtection="1">
      <alignment horizontal="center" vertical="center"/>
      <protection hidden="1"/>
    </xf>
    <xf numFmtId="0" fontId="81" fillId="4" borderId="153" xfId="0" applyFont="1" applyFill="1" applyBorder="1" applyAlignment="1" applyProtection="1">
      <alignment horizontal="center" vertical="center"/>
      <protection hidden="1"/>
    </xf>
    <xf numFmtId="0" fontId="6" fillId="0" borderId="66" xfId="0" applyFont="1" applyFill="1" applyBorder="1" applyAlignment="1" applyProtection="1">
      <alignment horizontal="center" vertical="center"/>
      <protection hidden="1"/>
    </xf>
    <xf numFmtId="0" fontId="6" fillId="0" borderId="67" xfId="0" applyFont="1" applyFill="1" applyBorder="1" applyAlignment="1" applyProtection="1">
      <alignment horizontal="center" vertical="center"/>
      <protection hidden="1"/>
    </xf>
    <xf numFmtId="0" fontId="5" fillId="18" borderId="67" xfId="0" applyFont="1" applyFill="1" applyBorder="1" applyAlignment="1" applyProtection="1">
      <alignment horizontal="center" vertical="center"/>
      <protection locked="0"/>
    </xf>
    <xf numFmtId="0" fontId="5" fillId="18" borderId="69"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hidden="1"/>
    </xf>
    <xf numFmtId="0" fontId="6" fillId="0" borderId="64" xfId="0" applyFont="1" applyFill="1" applyBorder="1" applyAlignment="1" applyProtection="1">
      <alignment horizontal="center" vertical="center"/>
      <protection hidden="1"/>
    </xf>
    <xf numFmtId="0" fontId="6" fillId="0" borderId="71" xfId="0" applyFont="1" applyFill="1" applyBorder="1" applyAlignment="1" applyProtection="1">
      <alignment horizontal="center" vertical="center"/>
      <protection hidden="1"/>
    </xf>
    <xf numFmtId="0" fontId="6" fillId="0" borderId="38" xfId="0" applyFont="1" applyFill="1" applyBorder="1" applyAlignment="1" applyProtection="1">
      <alignment horizontal="center" vertical="center"/>
      <protection hidden="1"/>
    </xf>
    <xf numFmtId="0" fontId="2" fillId="0" borderId="64" xfId="0" applyFont="1" applyFill="1" applyBorder="1" applyAlignment="1" applyProtection="1">
      <alignment horizontal="center" vertical="center"/>
      <protection hidden="1"/>
    </xf>
    <xf numFmtId="0" fontId="6" fillId="0" borderId="78" xfId="0" applyFont="1" applyFill="1" applyBorder="1" applyAlignment="1" applyProtection="1">
      <alignment horizontal="center" vertical="center"/>
      <protection hidden="1"/>
    </xf>
    <xf numFmtId="0" fontId="6" fillId="0" borderId="37" xfId="0" applyFont="1" applyFill="1" applyBorder="1" applyAlignment="1" applyProtection="1">
      <alignment horizontal="center" vertical="center"/>
      <protection hidden="1"/>
    </xf>
    <xf numFmtId="49" fontId="5" fillId="15" borderId="68" xfId="0" applyNumberFormat="1" applyFont="1" applyFill="1" applyBorder="1" applyAlignment="1" applyProtection="1">
      <alignment horizontal="center" vertical="center"/>
      <protection locked="0"/>
    </xf>
    <xf numFmtId="49" fontId="5" fillId="15" borderId="37" xfId="0" applyNumberFormat="1" applyFont="1" applyFill="1" applyBorder="1" applyAlignment="1" applyProtection="1">
      <alignment horizontal="center" vertical="center"/>
      <protection locked="0"/>
    </xf>
    <xf numFmtId="49" fontId="5" fillId="15" borderId="108" xfId="0" applyNumberFormat="1" applyFont="1" applyFill="1" applyBorder="1" applyAlignment="1" applyProtection="1">
      <alignment horizontal="center" vertical="center"/>
      <protection locked="0"/>
    </xf>
    <xf numFmtId="0" fontId="6" fillId="0" borderId="156" xfId="0" applyFont="1" applyFill="1" applyBorder="1" applyAlignment="1" applyProtection="1">
      <alignment horizontal="center" vertical="center"/>
      <protection hidden="1"/>
    </xf>
    <xf numFmtId="0" fontId="5" fillId="18" borderId="64" xfId="0" applyFont="1" applyFill="1" applyBorder="1" applyAlignment="1" applyProtection="1">
      <alignment horizontal="left" vertical="center"/>
      <protection locked="0"/>
    </xf>
    <xf numFmtId="0" fontId="5" fillId="18" borderId="9" xfId="0" applyFont="1" applyFill="1" applyBorder="1" applyAlignment="1" applyProtection="1">
      <alignment horizontal="left" vertical="center"/>
      <protection locked="0"/>
    </xf>
    <xf numFmtId="0" fontId="5" fillId="18" borderId="91" xfId="0" applyFont="1" applyFill="1" applyBorder="1" applyAlignment="1" applyProtection="1">
      <alignment horizontal="left" vertical="center"/>
      <protection locked="0"/>
    </xf>
    <xf numFmtId="0" fontId="5" fillId="18" borderId="92" xfId="0" applyFont="1" applyFill="1" applyBorder="1" applyAlignment="1" applyProtection="1">
      <alignment horizontal="left" vertical="center"/>
      <protection locked="0"/>
    </xf>
    <xf numFmtId="49" fontId="112" fillId="0" borderId="403" xfId="0" applyNumberFormat="1" applyFont="1" applyFill="1" applyBorder="1" applyAlignment="1" applyProtection="1">
      <alignment horizontal="left" vertical="center" wrapText="1"/>
      <protection hidden="1"/>
    </xf>
    <xf numFmtId="0" fontId="2" fillId="14" borderId="23" xfId="0" applyFont="1" applyFill="1" applyBorder="1" applyAlignment="1" applyProtection="1">
      <alignment horizontal="center" vertical="center"/>
      <protection hidden="1"/>
    </xf>
    <xf numFmtId="0" fontId="2" fillId="14" borderId="35" xfId="0" applyFont="1" applyFill="1" applyBorder="1" applyAlignment="1" applyProtection="1">
      <alignment horizontal="center" vertical="center"/>
      <protection hidden="1"/>
    </xf>
    <xf numFmtId="0" fontId="5" fillId="18" borderId="34" xfId="0" applyFont="1" applyFill="1" applyBorder="1" applyAlignment="1" applyProtection="1">
      <alignment horizontal="center" vertical="center"/>
      <protection hidden="1"/>
    </xf>
    <xf numFmtId="0" fontId="2" fillId="19" borderId="23" xfId="0" applyFont="1" applyFill="1" applyBorder="1" applyAlignment="1" applyProtection="1">
      <alignment horizontal="center" vertical="center"/>
      <protection hidden="1"/>
    </xf>
    <xf numFmtId="0" fontId="2" fillId="19" borderId="35" xfId="0" applyFont="1" applyFill="1" applyBorder="1" applyAlignment="1" applyProtection="1">
      <alignment horizontal="center" vertical="center"/>
      <protection hidden="1"/>
    </xf>
    <xf numFmtId="0" fontId="6" fillId="0" borderId="0" xfId="0" applyFont="1" applyFill="1" applyAlignment="1" applyProtection="1">
      <alignment horizontal="left" vertical="top" wrapText="1"/>
      <protection hidden="1"/>
    </xf>
    <xf numFmtId="0" fontId="6" fillId="0" borderId="68" xfId="0" applyFont="1" applyFill="1" applyBorder="1" applyAlignment="1" applyProtection="1">
      <alignment horizontal="center" vertical="center"/>
      <protection hidden="1"/>
    </xf>
    <xf numFmtId="0" fontId="5" fillId="18" borderId="68" xfId="0" applyFont="1" applyFill="1" applyBorder="1" applyAlignment="1" applyProtection="1">
      <alignment horizontal="left" vertical="center"/>
      <protection locked="0"/>
    </xf>
    <xf numFmtId="0" fontId="5" fillId="18" borderId="37" xfId="0" applyFont="1" applyFill="1" applyBorder="1" applyAlignment="1" applyProtection="1">
      <alignment horizontal="left" vertical="center"/>
      <protection locked="0"/>
    </xf>
    <xf numFmtId="0" fontId="5" fillId="18" borderId="108" xfId="0" applyFont="1" applyFill="1" applyBorder="1" applyAlignment="1" applyProtection="1">
      <alignment horizontal="left" vertical="center"/>
      <protection locked="0"/>
    </xf>
    <xf numFmtId="0" fontId="2" fillId="0" borderId="65" xfId="0" applyFont="1" applyFill="1" applyBorder="1" applyAlignment="1" applyProtection="1">
      <alignment horizontal="center" vertical="center"/>
      <protection hidden="1"/>
    </xf>
    <xf numFmtId="0" fontId="2" fillId="0" borderId="154" xfId="0" applyFont="1" applyFill="1" applyBorder="1" applyProtection="1">
      <alignment vertical="center"/>
      <protection hidden="1"/>
    </xf>
    <xf numFmtId="0" fontId="2" fillId="0" borderId="155" xfId="0" applyFont="1" applyFill="1" applyBorder="1" applyProtection="1">
      <alignment vertical="center"/>
      <protection hidden="1"/>
    </xf>
    <xf numFmtId="0" fontId="9" fillId="0" borderId="172" xfId="0" applyFont="1" applyFill="1" applyBorder="1" applyAlignment="1" applyProtection="1">
      <alignment horizontal="center" vertical="center" wrapText="1" shrinkToFit="1"/>
      <protection hidden="1"/>
    </xf>
    <xf numFmtId="0" fontId="9" fillId="0" borderId="173" xfId="0" applyFont="1" applyFill="1" applyBorder="1" applyAlignment="1" applyProtection="1">
      <alignment horizontal="center" vertical="center" wrapText="1" shrinkToFit="1"/>
      <protection hidden="1"/>
    </xf>
    <xf numFmtId="0" fontId="9" fillId="0" borderId="161" xfId="0" applyFont="1" applyFill="1" applyBorder="1" applyAlignment="1" applyProtection="1">
      <alignment horizontal="center" vertical="center" wrapText="1" shrinkToFit="1"/>
      <protection hidden="1"/>
    </xf>
    <xf numFmtId="0" fontId="9" fillId="0" borderId="162" xfId="0" applyFont="1" applyFill="1" applyBorder="1" applyAlignment="1" applyProtection="1">
      <alignment horizontal="center" vertical="center" wrapText="1" shrinkToFit="1"/>
      <protection hidden="1"/>
    </xf>
    <xf numFmtId="49" fontId="88" fillId="0" borderId="0" xfId="0" applyNumberFormat="1" applyFont="1" applyFill="1" applyBorder="1" applyAlignment="1" applyProtection="1">
      <alignment horizontal="left" vertical="center" wrapText="1"/>
      <protection hidden="1"/>
    </xf>
    <xf numFmtId="49" fontId="82" fillId="0" borderId="0" xfId="0" applyNumberFormat="1" applyFont="1" applyFill="1" applyBorder="1" applyAlignment="1" applyProtection="1">
      <alignment horizontal="left" vertical="center" wrapText="1"/>
      <protection hidden="1"/>
    </xf>
    <xf numFmtId="194" fontId="9" fillId="0" borderId="174" xfId="0" applyNumberFormat="1" applyFont="1" applyBorder="1" applyAlignment="1" applyProtection="1">
      <alignment horizontal="center" vertical="center" shrinkToFit="1"/>
      <protection hidden="1"/>
    </xf>
    <xf numFmtId="194" fontId="9" fillId="0" borderId="57" xfId="0" applyNumberFormat="1" applyFont="1" applyBorder="1" applyAlignment="1" applyProtection="1">
      <alignment horizontal="center" vertical="center" shrinkToFit="1"/>
      <protection hidden="1"/>
    </xf>
    <xf numFmtId="182" fontId="9" fillId="0" borderId="175" xfId="0" applyNumberFormat="1" applyFont="1" applyBorder="1" applyAlignment="1" applyProtection="1">
      <alignment horizontal="center" vertical="center" shrinkToFit="1"/>
      <protection hidden="1"/>
    </xf>
    <xf numFmtId="182" fontId="9" fillId="0" borderId="176" xfId="0" applyNumberFormat="1" applyFont="1" applyBorder="1" applyAlignment="1" applyProtection="1">
      <alignment horizontal="center" vertical="center" shrinkToFit="1"/>
      <protection hidden="1"/>
    </xf>
    <xf numFmtId="38" fontId="9" fillId="0" borderId="166" xfId="2" applyFont="1" applyBorder="1" applyAlignment="1" applyProtection="1">
      <alignment horizontal="center" vertical="center" wrapText="1" shrinkToFit="1"/>
      <protection hidden="1"/>
    </xf>
    <xf numFmtId="38" fontId="9" fillId="0" borderId="158" xfId="2" applyFont="1" applyBorder="1" applyAlignment="1" applyProtection="1">
      <alignment horizontal="center" vertical="center" wrapText="1" shrinkToFit="1"/>
      <protection hidden="1"/>
    </xf>
    <xf numFmtId="38" fontId="9" fillId="0" borderId="167" xfId="2" applyFont="1" applyBorder="1" applyAlignment="1" applyProtection="1">
      <alignment horizontal="center" vertical="center" wrapText="1" shrinkToFit="1"/>
      <protection hidden="1"/>
    </xf>
    <xf numFmtId="38" fontId="9" fillId="0" borderId="157" xfId="2" applyFont="1" applyBorder="1" applyAlignment="1" applyProtection="1">
      <alignment horizontal="center" vertical="center" wrapText="1" shrinkToFit="1"/>
      <protection hidden="1"/>
    </xf>
    <xf numFmtId="182" fontId="9" fillId="0" borderId="157" xfId="0" applyNumberFormat="1" applyFont="1" applyBorder="1" applyAlignment="1" applyProtection="1">
      <alignment horizontal="center" vertical="center" shrinkToFit="1"/>
      <protection hidden="1"/>
    </xf>
    <xf numFmtId="182" fontId="9" fillId="0" borderId="158" xfId="0" applyNumberFormat="1" applyFont="1" applyBorder="1" applyAlignment="1" applyProtection="1">
      <alignment horizontal="center" vertical="center" shrinkToFit="1"/>
      <protection hidden="1"/>
    </xf>
    <xf numFmtId="0" fontId="9" fillId="0" borderId="42" xfId="0" applyFont="1" applyBorder="1" applyAlignment="1" applyProtection="1">
      <alignment horizontal="center" vertical="center" shrinkToFit="1"/>
      <protection hidden="1"/>
    </xf>
    <xf numFmtId="0" fontId="9" fillId="0" borderId="159" xfId="0" applyFont="1" applyBorder="1" applyAlignment="1" applyProtection="1">
      <alignment horizontal="center" vertical="center" shrinkToFit="1"/>
      <protection hidden="1"/>
    </xf>
    <xf numFmtId="0" fontId="9" fillId="0" borderId="160" xfId="0" applyFont="1" applyBorder="1" applyAlignment="1" applyProtection="1">
      <alignment horizontal="center" vertical="center" shrinkToFit="1"/>
      <protection hidden="1"/>
    </xf>
    <xf numFmtId="0" fontId="9" fillId="0" borderId="161" xfId="0" applyFont="1" applyBorder="1" applyAlignment="1" applyProtection="1">
      <alignment horizontal="center" vertical="center" wrapText="1" shrinkToFit="1"/>
      <protection hidden="1"/>
    </xf>
    <xf numFmtId="0" fontId="9" fillId="0" borderId="162" xfId="0" applyFont="1" applyBorder="1" applyAlignment="1" applyProtection="1">
      <alignment horizontal="center" vertical="center" wrapText="1" shrinkToFit="1"/>
      <protection hidden="1"/>
    </xf>
    <xf numFmtId="49" fontId="9" fillId="0" borderId="163" xfId="0" applyNumberFormat="1" applyFont="1" applyFill="1" applyBorder="1" applyAlignment="1" applyProtection="1">
      <alignment horizontal="center" vertical="center" wrapText="1" shrinkToFit="1"/>
      <protection hidden="1"/>
    </xf>
    <xf numFmtId="49" fontId="9" fillId="0" borderId="164" xfId="0" applyNumberFormat="1" applyFont="1" applyFill="1" applyBorder="1" applyAlignment="1" applyProtection="1">
      <alignment horizontal="center" vertical="center" shrinkToFit="1"/>
      <protection hidden="1"/>
    </xf>
    <xf numFmtId="0" fontId="9" fillId="0" borderId="23" xfId="0" applyFont="1" applyBorder="1" applyAlignment="1" applyProtection="1">
      <alignment horizontal="center" vertical="center" wrapText="1"/>
      <protection hidden="1"/>
    </xf>
    <xf numFmtId="0" fontId="9" fillId="0" borderId="165" xfId="0" applyFont="1" applyBorder="1" applyAlignment="1" applyProtection="1">
      <alignment horizontal="center" vertical="center" wrapText="1"/>
      <protection hidden="1"/>
    </xf>
    <xf numFmtId="182" fontId="9" fillId="0" borderId="42" xfId="0" applyNumberFormat="1" applyFont="1" applyBorder="1" applyAlignment="1" applyProtection="1">
      <alignment horizontal="center" vertical="center" shrinkToFit="1"/>
      <protection hidden="1"/>
    </xf>
    <xf numFmtId="182" fontId="9" fillId="0" borderId="168" xfId="0" applyNumberFormat="1" applyFont="1" applyBorder="1" applyAlignment="1" applyProtection="1">
      <alignment horizontal="center" vertical="center" shrinkToFit="1"/>
      <protection hidden="1"/>
    </xf>
    <xf numFmtId="0" fontId="9" fillId="0" borderId="169" xfId="0" applyFont="1" applyBorder="1" applyAlignment="1" applyProtection="1">
      <alignment horizontal="center" vertical="center" wrapText="1" shrinkToFit="1"/>
      <protection hidden="1"/>
    </xf>
    <xf numFmtId="0" fontId="9" fillId="0" borderId="167" xfId="0" applyFont="1" applyBorder="1" applyAlignment="1" applyProtection="1">
      <alignment horizontal="center" vertical="center" wrapText="1" shrinkToFit="1"/>
      <protection hidden="1"/>
    </xf>
    <xf numFmtId="0" fontId="9" fillId="0" borderId="170" xfId="0" applyFont="1" applyBorder="1" applyAlignment="1" applyProtection="1">
      <alignment horizontal="center" vertical="center" wrapText="1" shrinkToFit="1"/>
      <protection hidden="1"/>
    </xf>
    <xf numFmtId="0" fontId="9" fillId="0" borderId="171" xfId="0" applyFont="1" applyBorder="1" applyAlignment="1" applyProtection="1">
      <alignment horizontal="center" vertical="center" wrapText="1" shrinkToFit="1"/>
      <protection hidden="1"/>
    </xf>
    <xf numFmtId="38" fontId="89" fillId="0" borderId="0" xfId="2" applyFont="1" applyBorder="1" applyAlignment="1" applyProtection="1">
      <alignment horizontal="left" vertical="center" shrinkToFit="1"/>
      <protection hidden="1"/>
    </xf>
    <xf numFmtId="38" fontId="113" fillId="0" borderId="2" xfId="2" applyFont="1" applyBorder="1" applyAlignment="1">
      <alignment horizontal="center" vertical="center" shrinkToFit="1"/>
    </xf>
    <xf numFmtId="38" fontId="113" fillId="0" borderId="0" xfId="2" applyFont="1" applyAlignment="1">
      <alignment horizontal="center" vertical="center" shrinkToFit="1"/>
    </xf>
    <xf numFmtId="38" fontId="98" fillId="0" borderId="0" xfId="2" applyFont="1" applyAlignment="1">
      <alignment horizontal="center" vertical="center" shrinkToFit="1"/>
    </xf>
    <xf numFmtId="185" fontId="98" fillId="0" borderId="78" xfId="2" applyNumberFormat="1" applyFont="1" applyBorder="1" applyAlignment="1" applyProtection="1">
      <alignment horizontal="center" vertical="center" shrinkToFit="1"/>
      <protection locked="0"/>
    </xf>
    <xf numFmtId="185" fontId="98" fillId="0" borderId="37" xfId="2" applyNumberFormat="1" applyFont="1" applyBorder="1" applyAlignment="1" applyProtection="1">
      <alignment horizontal="center" vertical="center" shrinkToFit="1"/>
      <protection locked="0"/>
    </xf>
    <xf numFmtId="185" fontId="98" fillId="0" borderId="108" xfId="2" applyNumberFormat="1" applyFont="1" applyBorder="1" applyAlignment="1" applyProtection="1">
      <alignment horizontal="center" vertical="center" shrinkToFit="1"/>
      <protection locked="0"/>
    </xf>
    <xf numFmtId="38" fontId="98" fillId="0" borderId="78" xfId="2" applyFont="1" applyBorder="1" applyAlignment="1" applyProtection="1">
      <alignment horizontal="center" vertical="center" shrinkToFit="1"/>
      <protection locked="0"/>
    </xf>
    <xf numFmtId="38" fontId="98" fillId="0" borderId="37" xfId="2" applyFont="1" applyBorder="1" applyAlignment="1" applyProtection="1">
      <alignment horizontal="center" vertical="center" shrinkToFit="1"/>
      <protection locked="0"/>
    </xf>
    <xf numFmtId="38" fontId="98" fillId="0" borderId="108" xfId="2" applyFont="1" applyBorder="1" applyAlignment="1" applyProtection="1">
      <alignment horizontal="center" vertical="center" shrinkToFit="1"/>
      <protection locked="0"/>
    </xf>
    <xf numFmtId="0" fontId="19" fillId="0" borderId="0" xfId="3" applyNumberFormat="1" applyFont="1" applyFill="1" applyAlignment="1" applyProtection="1">
      <alignment horizontal="center" vertical="center"/>
      <protection hidden="1"/>
    </xf>
    <xf numFmtId="0" fontId="68" fillId="0" borderId="0" xfId="3" applyNumberFormat="1" applyFont="1" applyFill="1" applyAlignment="1" applyProtection="1">
      <alignment horizontal="center"/>
      <protection hidden="1"/>
    </xf>
    <xf numFmtId="0" fontId="23" fillId="0" borderId="26" xfId="4" applyNumberFormat="1" applyFont="1" applyFill="1" applyBorder="1" applyAlignment="1" applyProtection="1">
      <alignment horizontal="center" vertical="center"/>
      <protection hidden="1"/>
    </xf>
    <xf numFmtId="0" fontId="29" fillId="0" borderId="0" xfId="4" applyNumberFormat="1" applyFont="1" applyFill="1" applyBorder="1" applyAlignment="1" applyProtection="1">
      <alignment horizontal="center" vertical="center"/>
      <protection hidden="1"/>
    </xf>
    <xf numFmtId="0" fontId="30" fillId="0" borderId="27" xfId="4" applyNumberFormat="1" applyFont="1" applyFill="1" applyBorder="1" applyAlignment="1" applyProtection="1">
      <alignment horizontal="left" vertical="center" shrinkToFit="1"/>
      <protection hidden="1"/>
    </xf>
    <xf numFmtId="0" fontId="11" fillId="0" borderId="26" xfId="4" applyNumberFormat="1" applyFont="1" applyFill="1" applyBorder="1" applyAlignment="1" applyProtection="1">
      <alignment horizontal="left" shrinkToFit="1"/>
      <protection hidden="1"/>
    </xf>
    <xf numFmtId="0" fontId="11" fillId="0" borderId="28" xfId="4" applyNumberFormat="1" applyFont="1" applyFill="1" applyBorder="1" applyAlignment="1" applyProtection="1">
      <alignment horizontal="left" shrinkToFit="1"/>
      <protection hidden="1"/>
    </xf>
    <xf numFmtId="0" fontId="11" fillId="0" borderId="29" xfId="4" applyNumberFormat="1" applyFont="1" applyFill="1" applyBorder="1" applyAlignment="1" applyProtection="1">
      <alignment horizontal="left" shrinkToFit="1"/>
      <protection hidden="1"/>
    </xf>
    <xf numFmtId="0" fontId="11" fillId="0" borderId="0" xfId="4" applyNumberFormat="1" applyFont="1" applyFill="1" applyBorder="1" applyAlignment="1" applyProtection="1">
      <alignment horizontal="left" shrinkToFit="1"/>
      <protection hidden="1"/>
    </xf>
    <xf numFmtId="0" fontId="11" fillId="0" borderId="30" xfId="4" applyNumberFormat="1" applyFont="1" applyFill="1" applyBorder="1" applyAlignment="1" applyProtection="1">
      <alignment horizontal="left" shrinkToFit="1"/>
      <protection hidden="1"/>
    </xf>
    <xf numFmtId="0" fontId="29" fillId="0" borderId="0" xfId="4" applyNumberFormat="1" applyFont="1" applyFill="1" applyBorder="1" applyProtection="1">
      <protection hidden="1"/>
    </xf>
    <xf numFmtId="0" fontId="23" fillId="0" borderId="26" xfId="4" applyNumberFormat="1" applyFont="1" applyFill="1" applyBorder="1" applyAlignment="1" applyProtection="1">
      <alignment horizontal="right" vertical="top"/>
      <protection hidden="1"/>
    </xf>
    <xf numFmtId="0" fontId="23" fillId="0" borderId="102" xfId="4" applyNumberFormat="1" applyFont="1" applyFill="1" applyBorder="1" applyAlignment="1" applyProtection="1">
      <alignment horizontal="right" vertical="top"/>
      <protection hidden="1"/>
    </xf>
    <xf numFmtId="38" fontId="31" fillId="0" borderId="0" xfId="2" applyFont="1" applyFill="1" applyBorder="1" applyAlignment="1" applyProtection="1">
      <alignment vertical="center"/>
      <protection hidden="1"/>
    </xf>
    <xf numFmtId="38" fontId="31" fillId="0" borderId="138" xfId="2" applyFont="1" applyFill="1" applyBorder="1" applyAlignment="1" applyProtection="1">
      <alignment vertical="center"/>
      <protection hidden="1"/>
    </xf>
    <xf numFmtId="38" fontId="31" fillId="0" borderId="11" xfId="2" applyFont="1" applyFill="1" applyBorder="1" applyAlignment="1" applyProtection="1">
      <alignment vertical="center"/>
      <protection hidden="1"/>
    </xf>
    <xf numFmtId="38" fontId="31" fillId="0" borderId="106" xfId="2" applyFont="1" applyFill="1" applyBorder="1" applyAlignment="1" applyProtection="1">
      <alignment vertical="center"/>
      <protection hidden="1"/>
    </xf>
    <xf numFmtId="0" fontId="23" fillId="0" borderId="0" xfId="4" applyNumberFormat="1" applyFont="1" applyFill="1" applyBorder="1" applyAlignment="1" applyProtection="1">
      <alignment horizontal="center" vertical="center"/>
      <protection hidden="1"/>
    </xf>
    <xf numFmtId="0" fontId="29" fillId="0" borderId="11" xfId="4" applyNumberFormat="1" applyFont="1" applyFill="1" applyBorder="1" applyAlignment="1" applyProtection="1">
      <alignment horizontal="center" vertical="center"/>
      <protection hidden="1"/>
    </xf>
    <xf numFmtId="0" fontId="30" fillId="0" borderId="29" xfId="4" applyNumberFormat="1" applyFont="1" applyFill="1" applyBorder="1" applyAlignment="1" applyProtection="1">
      <alignment horizontal="left" vertical="center" indent="1" shrinkToFit="1"/>
      <protection hidden="1"/>
    </xf>
    <xf numFmtId="0" fontId="30" fillId="0" borderId="0" xfId="4" applyNumberFormat="1" applyFont="1" applyFill="1" applyBorder="1" applyAlignment="1" applyProtection="1">
      <alignment horizontal="left" vertical="center" indent="1" shrinkToFit="1"/>
      <protection hidden="1"/>
    </xf>
    <xf numFmtId="0" fontId="30" fillId="0" borderId="30" xfId="4" applyNumberFormat="1" applyFont="1" applyFill="1" applyBorder="1" applyAlignment="1" applyProtection="1">
      <alignment horizontal="left" vertical="center" indent="1" shrinkToFit="1"/>
      <protection hidden="1"/>
    </xf>
    <xf numFmtId="0" fontId="30" fillId="0" borderId="104" xfId="4" applyNumberFormat="1" applyFont="1" applyFill="1" applyBorder="1" applyAlignment="1" applyProtection="1">
      <alignment horizontal="left" vertical="center" indent="1" shrinkToFit="1"/>
      <protection hidden="1"/>
    </xf>
    <xf numFmtId="0" fontId="30" fillId="0" borderId="11" xfId="4" applyNumberFormat="1" applyFont="1" applyFill="1" applyBorder="1" applyAlignment="1" applyProtection="1">
      <alignment horizontal="left" vertical="center" indent="1" shrinkToFit="1"/>
      <protection hidden="1"/>
    </xf>
    <xf numFmtId="0" fontId="30" fillId="0" borderId="105" xfId="4" applyNumberFormat="1" applyFont="1" applyFill="1" applyBorder="1" applyAlignment="1" applyProtection="1">
      <alignment horizontal="left" vertical="center" indent="1" shrinkToFit="1"/>
      <protection hidden="1"/>
    </xf>
    <xf numFmtId="184" fontId="31" fillId="0" borderId="26" xfId="4" applyNumberFormat="1" applyFont="1" applyFill="1" applyBorder="1" applyAlignment="1" applyProtection="1">
      <alignment horizontal="right" vertical="center"/>
      <protection hidden="1"/>
    </xf>
    <xf numFmtId="184" fontId="31" fillId="0" borderId="0" xfId="4" applyNumberFormat="1" applyFont="1" applyFill="1" applyBorder="1" applyAlignment="1" applyProtection="1">
      <alignment horizontal="right" vertical="center"/>
      <protection hidden="1"/>
    </xf>
    <xf numFmtId="187" fontId="31" fillId="0" borderId="26" xfId="4" applyNumberFormat="1" applyFont="1" applyFill="1" applyBorder="1" applyAlignment="1" applyProtection="1">
      <alignment horizontal="right" vertical="center"/>
      <protection hidden="1"/>
    </xf>
    <xf numFmtId="187" fontId="31" fillId="0" borderId="0" xfId="4" applyNumberFormat="1" applyFont="1" applyFill="1" applyBorder="1" applyAlignment="1" applyProtection="1">
      <alignment horizontal="right" vertical="center"/>
      <protection hidden="1"/>
    </xf>
    <xf numFmtId="0" fontId="26" fillId="0" borderId="177" xfId="4" applyNumberFormat="1" applyFont="1" applyFill="1" applyBorder="1" applyAlignment="1" applyProtection="1">
      <alignment horizontal="center" vertical="center" shrinkToFit="1"/>
      <protection hidden="1"/>
    </xf>
    <xf numFmtId="0" fontId="26" fillId="0" borderId="178" xfId="4" applyNumberFormat="1" applyFont="1" applyFill="1" applyBorder="1" applyAlignment="1" applyProtection="1">
      <alignment horizontal="center" vertical="center" shrinkToFit="1"/>
      <protection hidden="1"/>
    </xf>
    <xf numFmtId="0" fontId="5" fillId="0" borderId="178" xfId="4" applyNumberFormat="1" applyFont="1" applyFill="1" applyBorder="1" applyAlignment="1" applyProtection="1">
      <alignment horizontal="center" vertical="center" shrinkToFit="1"/>
      <protection hidden="1"/>
    </xf>
    <xf numFmtId="0" fontId="5" fillId="0" borderId="179" xfId="4" applyNumberFormat="1" applyFont="1" applyFill="1" applyBorder="1" applyAlignment="1" applyProtection="1">
      <alignment horizontal="center" vertical="center" shrinkToFit="1"/>
      <protection hidden="1"/>
    </xf>
    <xf numFmtId="0" fontId="30" fillId="0" borderId="26" xfId="4" applyNumberFormat="1" applyFont="1" applyFill="1" applyBorder="1" applyAlignment="1" applyProtection="1">
      <alignment horizontal="left" vertical="center" shrinkToFit="1"/>
      <protection hidden="1"/>
    </xf>
    <xf numFmtId="0" fontId="30" fillId="0" borderId="28" xfId="4" applyNumberFormat="1" applyFont="1" applyFill="1" applyBorder="1" applyAlignment="1" applyProtection="1">
      <alignment horizontal="left" vertical="center" shrinkToFit="1"/>
      <protection hidden="1"/>
    </xf>
    <xf numFmtId="0" fontId="29" fillId="0" borderId="29" xfId="4" applyNumberFormat="1" applyFont="1" applyFill="1" applyBorder="1" applyAlignment="1" applyProtection="1">
      <alignment horizontal="left" vertical="center" shrinkToFit="1"/>
      <protection hidden="1"/>
    </xf>
    <xf numFmtId="0" fontId="29" fillId="0" borderId="0" xfId="4" applyNumberFormat="1" applyFont="1" applyFill="1" applyBorder="1" applyAlignment="1" applyProtection="1">
      <alignment horizontal="left" vertical="center" shrinkToFit="1"/>
      <protection hidden="1"/>
    </xf>
    <xf numFmtId="0" fontId="29" fillId="0" borderId="30" xfId="4" applyNumberFormat="1" applyFont="1" applyFill="1" applyBorder="1" applyAlignment="1" applyProtection="1">
      <alignment horizontal="left" vertical="center" shrinkToFit="1"/>
      <protection hidden="1"/>
    </xf>
    <xf numFmtId="0" fontId="2" fillId="0" borderId="29" xfId="4" applyNumberFormat="1" applyFont="1" applyFill="1" applyBorder="1" applyAlignment="1" applyProtection="1">
      <alignment horizontal="left" shrinkToFit="1"/>
      <protection hidden="1"/>
    </xf>
    <xf numFmtId="0" fontId="2" fillId="0" borderId="0" xfId="4" applyNumberFormat="1" applyFont="1" applyFill="1" applyBorder="1" applyAlignment="1" applyProtection="1">
      <alignment horizontal="left" shrinkToFit="1"/>
      <protection hidden="1"/>
    </xf>
    <xf numFmtId="0" fontId="2" fillId="0" borderId="30" xfId="4" applyNumberFormat="1" applyFont="1" applyFill="1" applyBorder="1" applyAlignment="1" applyProtection="1">
      <alignment horizontal="left" shrinkToFit="1"/>
      <protection hidden="1"/>
    </xf>
    <xf numFmtId="0" fontId="2" fillId="0" borderId="104" xfId="4" applyNumberFormat="1" applyFont="1" applyFill="1" applyBorder="1" applyAlignment="1" applyProtection="1">
      <alignment horizontal="left" shrinkToFit="1"/>
      <protection hidden="1"/>
    </xf>
    <xf numFmtId="0" fontId="2" fillId="0" borderId="11" xfId="4" applyNumberFormat="1" applyFont="1" applyFill="1" applyBorder="1" applyAlignment="1" applyProtection="1">
      <alignment horizontal="left" shrinkToFit="1"/>
      <protection hidden="1"/>
    </xf>
    <xf numFmtId="0" fontId="2" fillId="0" borderId="105" xfId="4" applyNumberFormat="1" applyFont="1" applyFill="1" applyBorder="1" applyAlignment="1" applyProtection="1">
      <alignment horizontal="left" shrinkToFit="1"/>
      <protection hidden="1"/>
    </xf>
    <xf numFmtId="0" fontId="29" fillId="0" borderId="28" xfId="4" applyNumberFormat="1" applyFont="1" applyFill="1" applyBorder="1" applyAlignment="1" applyProtection="1">
      <alignment horizontal="left" vertical="center" shrinkToFit="1"/>
      <protection hidden="1"/>
    </xf>
    <xf numFmtId="186" fontId="31" fillId="0" borderId="27" xfId="4" applyNumberFormat="1" applyFont="1" applyFill="1" applyBorder="1" applyAlignment="1" applyProtection="1">
      <alignment horizontal="right" vertical="center"/>
      <protection hidden="1"/>
    </xf>
    <xf numFmtId="186" fontId="31" fillId="0" borderId="26" xfId="4" applyNumberFormat="1" applyFont="1" applyFill="1" applyBorder="1" applyAlignment="1" applyProtection="1">
      <alignment horizontal="right" vertical="center"/>
      <protection hidden="1"/>
    </xf>
    <xf numFmtId="186" fontId="31" fillId="0" borderId="29" xfId="4" applyNumberFormat="1" applyFont="1" applyFill="1" applyBorder="1" applyAlignment="1" applyProtection="1">
      <alignment horizontal="right" vertical="center"/>
      <protection hidden="1"/>
    </xf>
    <xf numFmtId="186" fontId="31" fillId="0" borderId="0" xfId="4" applyNumberFormat="1" applyFont="1" applyFill="1" applyBorder="1" applyAlignment="1" applyProtection="1">
      <alignment horizontal="right" vertical="center"/>
      <protection hidden="1"/>
    </xf>
    <xf numFmtId="186" fontId="31" fillId="0" borderId="104" xfId="4" applyNumberFormat="1" applyFont="1" applyFill="1" applyBorder="1" applyAlignment="1" applyProtection="1">
      <alignment horizontal="right" vertical="center"/>
      <protection hidden="1"/>
    </xf>
    <xf numFmtId="186" fontId="31" fillId="0" borderId="11" xfId="4" applyNumberFormat="1" applyFont="1" applyFill="1" applyBorder="1" applyAlignment="1" applyProtection="1">
      <alignment horizontal="right" vertical="center"/>
      <protection hidden="1"/>
    </xf>
    <xf numFmtId="0" fontId="29" fillId="0" borderId="11" xfId="4" applyNumberFormat="1" applyFont="1" applyFill="1" applyBorder="1" applyProtection="1">
      <protection hidden="1"/>
    </xf>
    <xf numFmtId="184" fontId="31" fillId="0" borderId="11" xfId="4" applyNumberFormat="1" applyFont="1" applyFill="1" applyBorder="1" applyAlignment="1" applyProtection="1">
      <alignment horizontal="right" vertical="center"/>
      <protection hidden="1"/>
    </xf>
    <xf numFmtId="187" fontId="31" fillId="0" borderId="11" xfId="4" applyNumberFormat="1" applyFont="1" applyFill="1" applyBorder="1" applyAlignment="1" applyProtection="1">
      <alignment horizontal="right" vertical="center"/>
      <protection hidden="1"/>
    </xf>
    <xf numFmtId="38" fontId="31" fillId="0" borderId="18" xfId="2" applyFont="1" applyFill="1" applyBorder="1" applyAlignment="1" applyProtection="1">
      <alignment vertical="center"/>
      <protection hidden="1"/>
    </xf>
    <xf numFmtId="38" fontId="31" fillId="0" borderId="103" xfId="2" applyFont="1" applyFill="1" applyBorder="1" applyAlignment="1" applyProtection="1">
      <alignment vertical="center"/>
      <protection hidden="1"/>
    </xf>
    <xf numFmtId="0" fontId="29" fillId="0" borderId="18" xfId="4" applyNumberFormat="1" applyFont="1" applyFill="1" applyBorder="1" applyAlignment="1" applyProtection="1">
      <alignment horizontal="center" vertical="center"/>
      <protection hidden="1"/>
    </xf>
    <xf numFmtId="0" fontId="30" fillId="0" borderId="16" xfId="4" applyNumberFormat="1" applyFont="1" applyFill="1" applyBorder="1" applyAlignment="1" applyProtection="1">
      <alignment horizontal="left" vertical="center" indent="1" shrinkToFit="1"/>
      <protection hidden="1"/>
    </xf>
    <xf numFmtId="0" fontId="30" fillId="0" borderId="18" xfId="4" applyNumberFormat="1" applyFont="1" applyFill="1" applyBorder="1" applyAlignment="1" applyProtection="1">
      <alignment horizontal="left" vertical="center" indent="1" shrinkToFit="1"/>
      <protection hidden="1"/>
    </xf>
    <xf numFmtId="0" fontId="30" fillId="0" borderId="17" xfId="4" applyNumberFormat="1" applyFont="1" applyFill="1" applyBorder="1" applyAlignment="1" applyProtection="1">
      <alignment horizontal="left" vertical="center" indent="1" shrinkToFit="1"/>
      <protection hidden="1"/>
    </xf>
    <xf numFmtId="0" fontId="29" fillId="0" borderId="18" xfId="4" applyNumberFormat="1" applyFont="1" applyFill="1" applyBorder="1" applyProtection="1">
      <protection hidden="1"/>
    </xf>
    <xf numFmtId="184" fontId="31" fillId="0" borderId="18" xfId="4" applyNumberFormat="1" applyFont="1" applyFill="1" applyBorder="1" applyAlignment="1" applyProtection="1">
      <alignment horizontal="right" vertical="center"/>
      <protection hidden="1"/>
    </xf>
    <xf numFmtId="187" fontId="31" fillId="0" borderId="18" xfId="4" applyNumberFormat="1" applyFont="1" applyFill="1" applyBorder="1" applyAlignment="1" applyProtection="1">
      <alignment horizontal="right" vertical="center"/>
      <protection hidden="1"/>
    </xf>
    <xf numFmtId="0" fontId="5" fillId="0" borderId="180" xfId="4" applyNumberFormat="1" applyFont="1" applyFill="1" applyBorder="1" applyAlignment="1" applyProtection="1">
      <alignment horizontal="center" vertical="center" shrinkToFit="1"/>
      <protection hidden="1"/>
    </xf>
    <xf numFmtId="0" fontId="2" fillId="0" borderId="16" xfId="4" applyNumberFormat="1" applyFont="1" applyFill="1" applyBorder="1" applyAlignment="1" applyProtection="1">
      <alignment horizontal="left" shrinkToFit="1"/>
      <protection hidden="1"/>
    </xf>
    <xf numFmtId="0" fontId="2" fillId="0" borderId="18" xfId="4" applyNumberFormat="1" applyFont="1" applyFill="1" applyBorder="1" applyAlignment="1" applyProtection="1">
      <alignment horizontal="left" shrinkToFit="1"/>
      <protection hidden="1"/>
    </xf>
    <xf numFmtId="0" fontId="2" fillId="0" borderId="17" xfId="4" applyNumberFormat="1" applyFont="1" applyFill="1" applyBorder="1" applyAlignment="1" applyProtection="1">
      <alignment horizontal="left" shrinkToFit="1"/>
      <protection hidden="1"/>
    </xf>
    <xf numFmtId="186" fontId="31" fillId="0" borderId="16" xfId="4" applyNumberFormat="1" applyFont="1" applyFill="1" applyBorder="1" applyAlignment="1" applyProtection="1">
      <alignment horizontal="right" vertical="center"/>
      <protection hidden="1"/>
    </xf>
    <xf numFmtId="186" fontId="31" fillId="0" borderId="18" xfId="4" applyNumberFormat="1" applyFont="1" applyFill="1" applyBorder="1" applyAlignment="1" applyProtection="1">
      <alignment horizontal="right" vertical="center"/>
      <protection hidden="1"/>
    </xf>
    <xf numFmtId="0" fontId="14" fillId="0" borderId="181" xfId="4" applyNumberFormat="1" applyFont="1" applyFill="1" applyBorder="1" applyAlignment="1" applyProtection="1">
      <alignment horizontal="distributed"/>
      <protection hidden="1"/>
    </xf>
    <xf numFmtId="0" fontId="14" fillId="0" borderId="13" xfId="4" applyNumberFormat="1" applyFont="1" applyFill="1" applyBorder="1" applyAlignment="1" applyProtection="1">
      <alignment horizontal="center" vertical="center"/>
      <protection hidden="1"/>
    </xf>
    <xf numFmtId="0" fontId="14" fillId="0" borderId="181" xfId="4" applyNumberFormat="1" applyFont="1" applyFill="1" applyBorder="1" applyAlignment="1" applyProtection="1">
      <alignment horizontal="center" vertical="center"/>
      <protection hidden="1"/>
    </xf>
    <xf numFmtId="0" fontId="14" fillId="0" borderId="182" xfId="4" applyNumberFormat="1" applyFont="1" applyFill="1" applyBorder="1" applyAlignment="1" applyProtection="1">
      <alignment horizontal="center" vertical="center"/>
      <protection hidden="1"/>
    </xf>
    <xf numFmtId="0" fontId="14" fillId="0" borderId="16" xfId="4" applyNumberFormat="1" applyFont="1" applyFill="1" applyBorder="1" applyAlignment="1" applyProtection="1">
      <alignment horizontal="center" vertical="center"/>
      <protection hidden="1"/>
    </xf>
    <xf numFmtId="0" fontId="14" fillId="0" borderId="18" xfId="4" applyNumberFormat="1" applyFont="1" applyFill="1" applyBorder="1" applyAlignment="1" applyProtection="1">
      <alignment horizontal="center" vertical="center"/>
      <protection hidden="1"/>
    </xf>
    <xf numFmtId="0" fontId="14" fillId="0" borderId="103" xfId="4" applyNumberFormat="1" applyFont="1" applyFill="1" applyBorder="1" applyAlignment="1" applyProtection="1">
      <alignment horizontal="center" vertical="center"/>
      <protection hidden="1"/>
    </xf>
    <xf numFmtId="0" fontId="14" fillId="0" borderId="18" xfId="4" applyNumberFormat="1" applyFont="1" applyFill="1" applyBorder="1" applyAlignment="1" applyProtection="1">
      <alignment horizontal="distributed" vertical="top"/>
      <protection hidden="1"/>
    </xf>
    <xf numFmtId="0" fontId="14" fillId="0" borderId="13" xfId="4" applyNumberFormat="1" applyFont="1" applyFill="1" applyBorder="1" applyAlignment="1" applyProtection="1">
      <alignment horizontal="center" vertical="center" justifyLastLine="1"/>
      <protection hidden="1"/>
    </xf>
    <xf numFmtId="0" fontId="14" fillId="0" borderId="181" xfId="4" applyNumberFormat="1" applyFont="1" applyFill="1" applyBorder="1" applyAlignment="1" applyProtection="1">
      <alignment horizontal="center" vertical="center" justifyLastLine="1"/>
      <protection hidden="1"/>
    </xf>
    <xf numFmtId="0" fontId="22" fillId="0" borderId="14" xfId="4" applyNumberFormat="1" applyFont="1" applyFill="1" applyBorder="1" applyAlignment="1" applyProtection="1">
      <alignment horizontal="center" vertical="center" justifyLastLine="1"/>
      <protection hidden="1"/>
    </xf>
    <xf numFmtId="0" fontId="22" fillId="0" borderId="16" xfId="4" applyNumberFormat="1" applyFont="1" applyFill="1" applyBorder="1" applyAlignment="1" applyProtection="1">
      <alignment horizontal="center" vertical="center" justifyLastLine="1"/>
      <protection hidden="1"/>
    </xf>
    <xf numFmtId="0" fontId="22" fillId="0" borderId="18" xfId="4" applyNumberFormat="1" applyFont="1" applyFill="1" applyBorder="1" applyAlignment="1" applyProtection="1">
      <alignment horizontal="center" vertical="center" justifyLastLine="1"/>
      <protection hidden="1"/>
    </xf>
    <xf numFmtId="0" fontId="22" fillId="0" borderId="17" xfId="4" applyNumberFormat="1" applyFont="1" applyFill="1" applyBorder="1" applyAlignment="1" applyProtection="1">
      <alignment horizontal="center" vertical="center" justifyLastLine="1"/>
      <protection hidden="1"/>
    </xf>
    <xf numFmtId="0" fontId="29" fillId="0" borderId="181" xfId="4" applyNumberFormat="1" applyFont="1" applyFill="1" applyBorder="1" applyAlignment="1" applyProtection="1">
      <alignment horizontal="center" vertical="center"/>
      <protection hidden="1"/>
    </xf>
    <xf numFmtId="0" fontId="29" fillId="0" borderId="14" xfId="4" applyNumberFormat="1" applyFont="1" applyFill="1" applyBorder="1" applyAlignment="1" applyProtection="1">
      <alignment horizontal="center" vertical="center"/>
      <protection hidden="1"/>
    </xf>
    <xf numFmtId="0" fontId="29" fillId="0" borderId="16" xfId="4" applyNumberFormat="1" applyFont="1" applyFill="1" applyBorder="1" applyAlignment="1" applyProtection="1">
      <alignment horizontal="center" vertical="center"/>
      <protection hidden="1"/>
    </xf>
    <xf numFmtId="0" fontId="29" fillId="0" borderId="17" xfId="4" applyNumberFormat="1" applyFont="1" applyFill="1" applyBorder="1" applyAlignment="1" applyProtection="1">
      <alignment horizontal="center" vertical="center"/>
      <protection hidden="1"/>
    </xf>
    <xf numFmtId="0" fontId="27" fillId="0" borderId="183" xfId="4" applyNumberFormat="1" applyFont="1" applyFill="1" applyBorder="1" applyAlignment="1" applyProtection="1">
      <alignment horizontal="center" vertical="center"/>
      <protection hidden="1"/>
    </xf>
    <xf numFmtId="0" fontId="27" fillId="0" borderId="184" xfId="4" applyNumberFormat="1" applyFont="1" applyFill="1" applyBorder="1" applyAlignment="1" applyProtection="1">
      <alignment horizontal="center" vertical="center"/>
      <protection hidden="1"/>
    </xf>
    <xf numFmtId="0" fontId="27" fillId="0" borderId="185" xfId="4" applyNumberFormat="1" applyFont="1" applyFill="1" applyBorder="1" applyAlignment="1" applyProtection="1">
      <alignment horizontal="center" vertical="center"/>
      <protection hidden="1"/>
    </xf>
    <xf numFmtId="0" fontId="27" fillId="0" borderId="186" xfId="4" applyNumberFormat="1" applyFont="1" applyFill="1" applyBorder="1" applyAlignment="1" applyProtection="1">
      <alignment horizontal="center" vertical="center"/>
      <protection hidden="1"/>
    </xf>
    <xf numFmtId="0" fontId="27" fillId="0" borderId="187" xfId="4" applyNumberFormat="1" applyFont="1" applyFill="1" applyBorder="1" applyAlignment="1" applyProtection="1">
      <alignment horizontal="center" vertical="center"/>
      <protection hidden="1"/>
    </xf>
    <xf numFmtId="0" fontId="27" fillId="0" borderId="188" xfId="4" applyNumberFormat="1" applyFont="1" applyFill="1" applyBorder="1" applyAlignment="1" applyProtection="1">
      <alignment horizontal="center" vertical="center"/>
      <protection hidden="1"/>
    </xf>
    <xf numFmtId="0" fontId="22" fillId="0" borderId="12" xfId="4" applyNumberFormat="1" applyFont="1" applyFill="1" applyBorder="1" applyAlignment="1" applyProtection="1">
      <alignment horizontal="distributed" vertical="center" justifyLastLine="1"/>
      <protection hidden="1"/>
    </xf>
    <xf numFmtId="0" fontId="2" fillId="0" borderId="181" xfId="4" applyNumberFormat="1" applyFont="1" applyFill="1" applyBorder="1" applyAlignment="1" applyProtection="1">
      <alignment horizontal="distributed" vertical="center" justifyLastLine="1"/>
      <protection hidden="1"/>
    </xf>
    <xf numFmtId="0" fontId="2" fillId="0" borderId="181" xfId="4" applyNumberFormat="1" applyFill="1" applyBorder="1" applyAlignment="1" applyProtection="1">
      <alignment horizontal="distributed" vertical="center" justifyLastLine="1"/>
      <protection hidden="1"/>
    </xf>
    <xf numFmtId="0" fontId="2" fillId="0" borderId="14" xfId="4" applyNumberFormat="1" applyFill="1" applyBorder="1" applyAlignment="1" applyProtection="1">
      <alignment horizontal="distributed" vertical="center" justifyLastLine="1"/>
      <protection hidden="1"/>
    </xf>
    <xf numFmtId="0" fontId="2" fillId="0" borderId="189" xfId="4" applyNumberFormat="1" applyFont="1" applyFill="1" applyBorder="1" applyAlignment="1" applyProtection="1">
      <alignment horizontal="distributed" vertical="center" justifyLastLine="1"/>
      <protection hidden="1"/>
    </xf>
    <xf numFmtId="0" fontId="2" fillId="0" borderId="0" xfId="4" applyNumberFormat="1" applyFont="1" applyFill="1" applyBorder="1" applyAlignment="1" applyProtection="1">
      <alignment horizontal="distributed" vertical="center" justifyLastLine="1"/>
      <protection hidden="1"/>
    </xf>
    <xf numFmtId="0" fontId="2" fillId="0" borderId="0" xfId="4" applyNumberFormat="1" applyFill="1" applyBorder="1" applyAlignment="1" applyProtection="1">
      <alignment horizontal="distributed" vertical="center" justifyLastLine="1"/>
      <protection hidden="1"/>
    </xf>
    <xf numFmtId="0" fontId="2" fillId="0" borderId="30" xfId="4" applyNumberFormat="1" applyFill="1" applyBorder="1" applyAlignment="1" applyProtection="1">
      <alignment horizontal="distributed" vertical="center" justifyLastLine="1"/>
      <protection hidden="1"/>
    </xf>
    <xf numFmtId="0" fontId="2" fillId="0" borderId="135" xfId="4" applyNumberFormat="1" applyFont="1" applyFill="1" applyBorder="1" applyAlignment="1" applyProtection="1">
      <alignment horizontal="distributed" vertical="center" justifyLastLine="1"/>
      <protection hidden="1"/>
    </xf>
    <xf numFmtId="0" fontId="2" fillId="0" borderId="11" xfId="4" applyNumberFormat="1" applyFont="1" applyFill="1" applyBorder="1" applyAlignment="1" applyProtection="1">
      <alignment horizontal="distributed" vertical="center" justifyLastLine="1"/>
      <protection hidden="1"/>
    </xf>
    <xf numFmtId="0" fontId="2" fillId="0" borderId="11" xfId="4" applyNumberFormat="1" applyFill="1" applyBorder="1" applyAlignment="1" applyProtection="1">
      <alignment horizontal="distributed" vertical="center" justifyLastLine="1"/>
      <protection hidden="1"/>
    </xf>
    <xf numFmtId="0" fontId="2" fillId="0" borderId="105" xfId="4" applyNumberFormat="1" applyFill="1" applyBorder="1" applyAlignment="1" applyProtection="1">
      <alignment horizontal="distributed" vertical="center" justifyLastLine="1"/>
      <protection hidden="1"/>
    </xf>
    <xf numFmtId="0" fontId="23" fillId="0" borderId="13" xfId="4" applyNumberFormat="1" applyFont="1" applyFill="1" applyBorder="1" applyAlignment="1" applyProtection="1">
      <alignment horizontal="distributed" vertical="center" justifyLastLine="1"/>
      <protection hidden="1"/>
    </xf>
    <xf numFmtId="0" fontId="23" fillId="0" borderId="14" xfId="4" applyNumberFormat="1" applyFont="1" applyFill="1" applyBorder="1" applyAlignment="1" applyProtection="1">
      <alignment horizontal="distributed" vertical="center" justifyLastLine="1"/>
      <protection hidden="1"/>
    </xf>
    <xf numFmtId="0" fontId="9" fillId="0" borderId="16" xfId="4" applyNumberFormat="1" applyFont="1" applyFill="1" applyBorder="1" applyAlignment="1" applyProtection="1">
      <alignment horizontal="distributed" vertical="center" justifyLastLine="1"/>
      <protection hidden="1"/>
    </xf>
    <xf numFmtId="0" fontId="9" fillId="0" borderId="17" xfId="4" applyNumberFormat="1" applyFont="1" applyFill="1" applyBorder="1" applyAlignment="1" applyProtection="1">
      <alignment horizontal="distributed" vertical="center" justifyLastLine="1"/>
      <protection hidden="1"/>
    </xf>
    <xf numFmtId="0" fontId="24" fillId="0" borderId="190" xfId="4" applyNumberFormat="1" applyFont="1" applyFill="1" applyBorder="1" applyAlignment="1" applyProtection="1">
      <alignment horizontal="center" vertical="center"/>
      <protection hidden="1"/>
    </xf>
    <xf numFmtId="0" fontId="25" fillId="0" borderId="191" xfId="4" applyNumberFormat="1" applyFont="1" applyFill="1" applyBorder="1" applyAlignment="1" applyProtection="1">
      <alignment horizontal="center" vertical="center"/>
      <protection hidden="1"/>
    </xf>
    <xf numFmtId="0" fontId="23" fillId="0" borderId="181" xfId="4" applyNumberFormat="1" applyFont="1" applyFill="1" applyBorder="1" applyAlignment="1" applyProtection="1">
      <alignment horizontal="left" vertical="center"/>
      <protection hidden="1"/>
    </xf>
    <xf numFmtId="0" fontId="2" fillId="0" borderId="182" xfId="4" applyNumberFormat="1" applyFill="1" applyBorder="1" applyAlignment="1" applyProtection="1">
      <alignment horizontal="left" vertical="center"/>
      <protection hidden="1"/>
    </xf>
    <xf numFmtId="0" fontId="2" fillId="0" borderId="11" xfId="4" applyNumberFormat="1" applyFill="1" applyBorder="1" applyAlignment="1" applyProtection="1">
      <alignment horizontal="left" vertical="center"/>
      <protection hidden="1"/>
    </xf>
    <xf numFmtId="0" fontId="2" fillId="0" borderId="106" xfId="4" applyNumberFormat="1" applyFill="1" applyBorder="1" applyAlignment="1" applyProtection="1">
      <alignment horizontal="left" vertical="center"/>
      <protection hidden="1"/>
    </xf>
    <xf numFmtId="0" fontId="27" fillId="0" borderId="192" xfId="4" applyNumberFormat="1" applyFont="1" applyFill="1" applyBorder="1" applyAlignment="1" applyProtection="1">
      <alignment horizontal="center" vertical="center"/>
      <protection hidden="1"/>
    </xf>
    <xf numFmtId="0" fontId="28" fillId="0" borderId="185" xfId="4" applyNumberFormat="1" applyFont="1" applyFill="1" applyBorder="1" applyAlignment="1" applyProtection="1">
      <alignment horizontal="center" vertical="center"/>
      <protection hidden="1"/>
    </xf>
    <xf numFmtId="0" fontId="28" fillId="0" borderId="184" xfId="4" applyNumberFormat="1" applyFont="1" applyFill="1" applyBorder="1" applyAlignment="1" applyProtection="1">
      <alignment horizontal="center" vertical="center"/>
      <protection hidden="1"/>
    </xf>
    <xf numFmtId="0" fontId="28" fillId="0" borderId="186" xfId="4" applyNumberFormat="1" applyFont="1" applyFill="1" applyBorder="1" applyAlignment="1" applyProtection="1">
      <alignment horizontal="center" vertical="center"/>
      <protection hidden="1"/>
    </xf>
    <xf numFmtId="0" fontId="23" fillId="0" borderId="193" xfId="4" applyNumberFormat="1" applyFont="1" applyFill="1" applyBorder="1" applyAlignment="1" applyProtection="1">
      <alignment horizontal="distributed" vertical="center" justifyLastLine="1"/>
      <protection hidden="1"/>
    </xf>
    <xf numFmtId="0" fontId="2" fillId="0" borderId="179" xfId="4" applyNumberFormat="1" applyFill="1" applyBorder="1" applyAlignment="1" applyProtection="1">
      <alignment horizontal="distributed"/>
      <protection hidden="1"/>
    </xf>
    <xf numFmtId="0" fontId="23" fillId="0" borderId="194" xfId="4" applyNumberFormat="1" applyFont="1" applyFill="1" applyBorder="1" applyAlignment="1" applyProtection="1">
      <alignment horizontal="center" vertical="center"/>
      <protection hidden="1"/>
    </xf>
    <xf numFmtId="0" fontId="2" fillId="0" borderId="195" xfId="4" applyNumberFormat="1" applyFill="1" applyBorder="1" applyAlignment="1" applyProtection="1">
      <alignment horizontal="center" vertical="center"/>
      <protection hidden="1"/>
    </xf>
    <xf numFmtId="0" fontId="26" fillId="0" borderId="12" xfId="4" applyNumberFormat="1" applyFont="1" applyFill="1" applyBorder="1" applyAlignment="1" applyProtection="1">
      <alignment vertical="center"/>
      <protection hidden="1"/>
    </xf>
    <xf numFmtId="0" fontId="26" fillId="0" borderId="135" xfId="4" applyNumberFormat="1" applyFont="1" applyFill="1" applyBorder="1" applyAlignment="1" applyProtection="1">
      <alignment vertical="center"/>
      <protection hidden="1"/>
    </xf>
    <xf numFmtId="0" fontId="2" fillId="0" borderId="181" xfId="4" applyNumberFormat="1" applyFill="1" applyBorder="1" applyAlignment="1" applyProtection="1">
      <alignment horizontal="left" vertical="center"/>
      <protection hidden="1"/>
    </xf>
    <xf numFmtId="0" fontId="26" fillId="0" borderId="181" xfId="4" applyNumberFormat="1" applyFont="1" applyFill="1" applyBorder="1" applyAlignment="1" applyProtection="1">
      <alignment vertical="center"/>
      <protection hidden="1"/>
    </xf>
    <xf numFmtId="0" fontId="26" fillId="0" borderId="11" xfId="4" applyNumberFormat="1" applyFont="1" applyFill="1" applyBorder="1" applyAlignment="1" applyProtection="1">
      <alignment vertical="center"/>
      <protection hidden="1"/>
    </xf>
    <xf numFmtId="0" fontId="23" fillId="0" borderId="181" xfId="4" applyNumberFormat="1" applyFont="1" applyFill="1" applyBorder="1" applyAlignment="1" applyProtection="1">
      <alignment horizontal="distributed" vertical="center" justifyLastLine="1"/>
      <protection hidden="1"/>
    </xf>
    <xf numFmtId="0" fontId="9" fillId="0" borderId="181" xfId="4" applyNumberFormat="1" applyFont="1" applyFill="1" applyBorder="1" applyAlignment="1" applyProtection="1">
      <alignment horizontal="distributed" vertical="center" justifyLastLine="1"/>
      <protection hidden="1"/>
    </xf>
    <xf numFmtId="0" fontId="9" fillId="0" borderId="18" xfId="4" applyNumberFormat="1" applyFont="1" applyFill="1" applyBorder="1" applyAlignment="1" applyProtection="1">
      <alignment horizontal="distributed" vertical="center" justifyLastLine="1"/>
      <protection hidden="1"/>
    </xf>
    <xf numFmtId="0" fontId="23" fillId="0" borderId="13" xfId="4" applyNumberFormat="1" applyFont="1" applyFill="1" applyBorder="1" applyAlignment="1" applyProtection="1">
      <alignment horizontal="center" vertical="center" justifyLastLine="1"/>
      <protection hidden="1"/>
    </xf>
    <xf numFmtId="0" fontId="9" fillId="0" borderId="181" xfId="4" applyNumberFormat="1" applyFont="1" applyFill="1" applyBorder="1" applyAlignment="1" applyProtection="1">
      <alignment horizontal="center" vertical="center" justifyLastLine="1"/>
      <protection hidden="1"/>
    </xf>
    <xf numFmtId="0" fontId="9" fillId="0" borderId="14" xfId="4" applyNumberFormat="1" applyFont="1" applyFill="1" applyBorder="1" applyAlignment="1" applyProtection="1">
      <alignment horizontal="center" vertical="center" justifyLastLine="1"/>
      <protection hidden="1"/>
    </xf>
    <xf numFmtId="0" fontId="9" fillId="0" borderId="16" xfId="4" applyNumberFormat="1" applyFont="1" applyFill="1" applyBorder="1" applyAlignment="1" applyProtection="1">
      <alignment horizontal="center" vertical="center" justifyLastLine="1"/>
      <protection hidden="1"/>
    </xf>
    <xf numFmtId="0" fontId="9" fillId="0" borderId="18" xfId="4" applyNumberFormat="1" applyFont="1" applyFill="1" applyBorder="1" applyAlignment="1" applyProtection="1">
      <alignment horizontal="center" vertical="center" justifyLastLine="1"/>
      <protection hidden="1"/>
    </xf>
    <xf numFmtId="0" fontId="9" fillId="0" borderId="17" xfId="4" applyNumberFormat="1" applyFont="1" applyFill="1" applyBorder="1" applyAlignment="1" applyProtection="1">
      <alignment horizontal="center" vertical="center" justifyLastLine="1"/>
      <protection hidden="1"/>
    </xf>
    <xf numFmtId="0" fontId="2" fillId="0" borderId="181" xfId="4" applyNumberFormat="1" applyFill="1" applyBorder="1" applyProtection="1">
      <protection hidden="1"/>
    </xf>
    <xf numFmtId="0" fontId="2" fillId="0" borderId="182" xfId="4" applyNumberFormat="1" applyFill="1" applyBorder="1" applyProtection="1">
      <protection hidden="1"/>
    </xf>
    <xf numFmtId="0" fontId="2" fillId="0" borderId="16" xfId="4" applyNumberFormat="1" applyFill="1" applyBorder="1" applyProtection="1">
      <protection hidden="1"/>
    </xf>
    <xf numFmtId="0" fontId="2" fillId="0" borderId="18" xfId="4" applyNumberFormat="1" applyFill="1" applyBorder="1" applyProtection="1">
      <protection hidden="1"/>
    </xf>
    <xf numFmtId="0" fontId="2" fillId="0" borderId="103" xfId="4" applyNumberFormat="1" applyFill="1" applyBorder="1" applyProtection="1">
      <protection hidden="1"/>
    </xf>
    <xf numFmtId="0" fontId="27" fillId="0" borderId="196" xfId="4" applyNumberFormat="1" applyFont="1" applyFill="1" applyBorder="1" applyAlignment="1" applyProtection="1">
      <alignment horizontal="center" vertical="center"/>
      <protection hidden="1"/>
    </xf>
    <xf numFmtId="0" fontId="27" fillId="0" borderId="197" xfId="4" applyNumberFormat="1" applyFont="1" applyFill="1" applyBorder="1" applyAlignment="1" applyProtection="1">
      <alignment horizontal="center" vertical="center"/>
      <protection hidden="1"/>
    </xf>
    <xf numFmtId="0" fontId="15" fillId="0" borderId="0" xfId="4" applyNumberFormat="1" applyFont="1" applyFill="1" applyBorder="1" applyAlignment="1" applyProtection="1">
      <alignment vertical="top"/>
      <protection hidden="1"/>
    </xf>
    <xf numFmtId="0" fontId="2" fillId="0" borderId="0" xfId="4" applyNumberFormat="1" applyFill="1" applyBorder="1" applyAlignment="1" applyProtection="1">
      <alignment vertical="top"/>
      <protection hidden="1"/>
    </xf>
    <xf numFmtId="0" fontId="37" fillId="0" borderId="0" xfId="4" applyNumberFormat="1" applyFont="1" applyFill="1" applyBorder="1" applyAlignment="1" applyProtection="1">
      <alignment horizontal="distributed" vertical="center" wrapText="1" justifyLastLine="1"/>
      <protection hidden="1"/>
    </xf>
    <xf numFmtId="0" fontId="38" fillId="0" borderId="0" xfId="4" applyNumberFormat="1" applyFont="1" applyFill="1" applyBorder="1" applyAlignment="1" applyProtection="1">
      <alignment horizontal="distributed" vertical="center" justifyLastLine="1"/>
      <protection hidden="1"/>
    </xf>
    <xf numFmtId="0" fontId="30" fillId="0" borderId="29" xfId="4" applyNumberFormat="1" applyFont="1" applyFill="1" applyBorder="1" applyAlignment="1" applyProtection="1">
      <alignment horizontal="left" vertical="center" shrinkToFit="1"/>
      <protection hidden="1"/>
    </xf>
    <xf numFmtId="0" fontId="23" fillId="0" borderId="0" xfId="4" applyNumberFormat="1" applyFont="1" applyFill="1" applyBorder="1" applyAlignment="1" applyProtection="1">
      <alignment horizontal="right" vertical="top"/>
      <protection hidden="1"/>
    </xf>
    <xf numFmtId="0" fontId="23" fillId="0" borderId="138" xfId="4" applyNumberFormat="1" applyFont="1" applyFill="1" applyBorder="1" applyAlignment="1" applyProtection="1">
      <alignment horizontal="right" vertical="top"/>
      <protection hidden="1"/>
    </xf>
    <xf numFmtId="0" fontId="30" fillId="0" borderId="0" xfId="4" applyNumberFormat="1" applyFont="1" applyFill="1" applyBorder="1" applyAlignment="1" applyProtection="1">
      <alignment horizontal="left" vertical="center" shrinkToFit="1"/>
      <protection hidden="1"/>
    </xf>
    <xf numFmtId="0" fontId="30" fillId="0" borderId="30" xfId="4" applyNumberFormat="1" applyFont="1" applyFill="1" applyBorder="1" applyAlignment="1" applyProtection="1">
      <alignment horizontal="left" vertical="center" shrinkToFit="1"/>
      <protection hidden="1"/>
    </xf>
    <xf numFmtId="0" fontId="17" fillId="0" borderId="135" xfId="4" applyNumberFormat="1" applyFont="1" applyFill="1" applyBorder="1" applyAlignment="1" applyProtection="1">
      <alignment horizontal="distributed" vertical="center" justifyLastLine="1"/>
      <protection hidden="1"/>
    </xf>
    <xf numFmtId="0" fontId="17" fillId="0" borderId="11" xfId="4" applyNumberFormat="1" applyFont="1" applyFill="1" applyBorder="1" applyAlignment="1" applyProtection="1">
      <alignment horizontal="distributed" vertical="center" justifyLastLine="1"/>
      <protection hidden="1"/>
    </xf>
    <xf numFmtId="0" fontId="18" fillId="0" borderId="106" xfId="4" applyNumberFormat="1" applyFont="1" applyFill="1" applyBorder="1" applyAlignment="1" applyProtection="1">
      <alignment horizontal="distributed" vertical="center" justifyLastLine="1"/>
      <protection hidden="1"/>
    </xf>
    <xf numFmtId="0" fontId="17" fillId="0" borderId="12" xfId="4" applyNumberFormat="1" applyFont="1" applyFill="1" applyBorder="1" applyAlignment="1" applyProtection="1">
      <alignment horizontal="distributed" vertical="center" wrapText="1" justifyLastLine="1"/>
      <protection hidden="1"/>
    </xf>
    <xf numFmtId="0" fontId="18" fillId="0" borderId="181" xfId="4" applyNumberFormat="1" applyFont="1" applyFill="1" applyBorder="1" applyAlignment="1" applyProtection="1">
      <alignment horizontal="distributed" vertical="center" justifyLastLine="1"/>
      <protection hidden="1"/>
    </xf>
    <xf numFmtId="0" fontId="18" fillId="0" borderId="182" xfId="4" applyNumberFormat="1" applyFont="1" applyFill="1" applyBorder="1" applyAlignment="1" applyProtection="1">
      <alignment horizontal="distributed" vertical="center" justifyLastLine="1"/>
      <protection hidden="1"/>
    </xf>
    <xf numFmtId="185" fontId="26" fillId="0" borderId="18" xfId="4" applyNumberFormat="1" applyFont="1" applyFill="1" applyBorder="1" applyAlignment="1" applyProtection="1">
      <alignment horizontal="right"/>
      <protection hidden="1"/>
    </xf>
    <xf numFmtId="0" fontId="26" fillId="0" borderId="26" xfId="4" applyNumberFormat="1" applyFont="1" applyFill="1" applyBorder="1" applyAlignment="1" applyProtection="1">
      <alignment horizontal="left" vertical="center" shrinkToFit="1"/>
      <protection hidden="1"/>
    </xf>
    <xf numFmtId="0" fontId="26" fillId="0" borderId="26" xfId="4" applyNumberFormat="1" applyFont="1" applyFill="1" applyBorder="1" applyAlignment="1" applyProtection="1">
      <alignment horizontal="center" justifyLastLine="1"/>
      <protection hidden="1"/>
    </xf>
    <xf numFmtId="0" fontId="26" fillId="0" borderId="18" xfId="4" applyNumberFormat="1" applyFont="1" applyFill="1" applyBorder="1" applyAlignment="1" applyProtection="1">
      <alignment horizontal="center" justifyLastLine="1"/>
      <protection hidden="1"/>
    </xf>
    <xf numFmtId="0" fontId="23" fillId="0" borderId="0" xfId="4" applyNumberFormat="1" applyFont="1" applyFill="1" applyAlignment="1" applyProtection="1">
      <alignment horizontal="left"/>
      <protection hidden="1"/>
    </xf>
    <xf numFmtId="0" fontId="2" fillId="0" borderId="0" xfId="4" applyNumberFormat="1" applyFill="1" applyAlignment="1" applyProtection="1">
      <alignment horizontal="left"/>
      <protection hidden="1"/>
    </xf>
    <xf numFmtId="0" fontId="2" fillId="0" borderId="0" xfId="4" applyNumberFormat="1" applyFill="1" applyAlignment="1" applyProtection="1">
      <protection hidden="1"/>
    </xf>
    <xf numFmtId="0" fontId="23" fillId="0" borderId="0" xfId="4" applyNumberFormat="1" applyFont="1" applyFill="1" applyAlignment="1" applyProtection="1">
      <alignment horizontal="right"/>
      <protection hidden="1"/>
    </xf>
    <xf numFmtId="183" fontId="35" fillId="0" borderId="198" xfId="4" applyNumberFormat="1" applyFont="1" applyFill="1" applyBorder="1" applyAlignment="1" applyProtection="1">
      <alignment horizontal="center" vertical="center" shrinkToFit="1"/>
      <protection locked="0"/>
    </xf>
    <xf numFmtId="183" fontId="35" fillId="0" borderId="199" xfId="4" applyNumberFormat="1" applyFont="1" applyFill="1" applyBorder="1" applyAlignment="1" applyProtection="1">
      <alignment horizontal="center" vertical="center" shrinkToFit="1"/>
      <protection locked="0"/>
    </xf>
    <xf numFmtId="183" fontId="35" fillId="0" borderId="200" xfId="4" applyNumberFormat="1" applyFont="1" applyFill="1" applyBorder="1" applyAlignment="1" applyProtection="1">
      <alignment horizontal="center" vertical="center" shrinkToFit="1"/>
      <protection locked="0"/>
    </xf>
    <xf numFmtId="183" fontId="35" fillId="0" borderId="19" xfId="4" applyNumberFormat="1" applyFont="1" applyFill="1" applyBorder="1" applyAlignment="1" applyProtection="1">
      <alignment horizontal="center" vertical="center" shrinkToFit="1"/>
      <protection locked="0"/>
    </xf>
    <xf numFmtId="0" fontId="35" fillId="0" borderId="200" xfId="4" applyNumberFormat="1" applyFont="1" applyFill="1" applyBorder="1" applyAlignment="1" applyProtection="1">
      <alignment horizontal="center" vertical="top" shrinkToFit="1"/>
      <protection locked="0"/>
    </xf>
    <xf numFmtId="0" fontId="35" fillId="0" borderId="19" xfId="4" applyNumberFormat="1" applyFont="1" applyFill="1" applyBorder="1" applyAlignment="1" applyProtection="1">
      <alignment horizontal="center" vertical="top" shrinkToFit="1"/>
      <protection locked="0"/>
    </xf>
    <xf numFmtId="0" fontId="35" fillId="0" borderId="20" xfId="4" applyNumberFormat="1" applyFont="1" applyFill="1" applyBorder="1" applyAlignment="1" applyProtection="1">
      <alignment horizontal="center" vertical="top" shrinkToFit="1"/>
      <protection locked="0"/>
    </xf>
    <xf numFmtId="0" fontId="35" fillId="0" borderId="22" xfId="4" applyNumberFormat="1" applyFont="1" applyFill="1" applyBorder="1" applyAlignment="1" applyProtection="1">
      <alignment horizontal="center" vertical="top" shrinkToFit="1"/>
      <protection locked="0"/>
    </xf>
    <xf numFmtId="0" fontId="36" fillId="0" borderId="198" xfId="4" applyNumberFormat="1" applyFont="1" applyFill="1" applyBorder="1" applyAlignment="1" applyProtection="1">
      <alignment horizontal="distributed" vertical="center" shrinkToFit="1"/>
      <protection locked="0"/>
    </xf>
    <xf numFmtId="0" fontId="36" fillId="0" borderId="31" xfId="4" applyNumberFormat="1" applyFont="1" applyFill="1" applyBorder="1" applyAlignment="1" applyProtection="1">
      <alignment horizontal="distributed" vertical="center" shrinkToFit="1"/>
      <protection locked="0"/>
    </xf>
    <xf numFmtId="0" fontId="36" fillId="0" borderId="199" xfId="4" applyNumberFormat="1" applyFont="1" applyFill="1" applyBorder="1" applyAlignment="1" applyProtection="1">
      <alignment horizontal="distributed" vertical="center" shrinkToFit="1"/>
      <protection locked="0"/>
    </xf>
    <xf numFmtId="0" fontId="36" fillId="0" borderId="200" xfId="4" applyNumberFormat="1" applyFont="1" applyFill="1" applyBorder="1" applyAlignment="1" applyProtection="1">
      <alignment horizontal="distributed" vertical="center" shrinkToFit="1"/>
      <protection locked="0"/>
    </xf>
    <xf numFmtId="0" fontId="36" fillId="0" borderId="0" xfId="4" applyNumberFormat="1" applyFont="1" applyFill="1" applyBorder="1" applyAlignment="1" applyProtection="1">
      <alignment horizontal="distributed" vertical="center" shrinkToFit="1"/>
      <protection locked="0"/>
    </xf>
    <xf numFmtId="0" fontId="36" fillId="0" borderId="19" xfId="4" applyNumberFormat="1" applyFont="1" applyFill="1" applyBorder="1" applyAlignment="1" applyProtection="1">
      <alignment horizontal="distributed" vertical="center" shrinkToFit="1"/>
      <protection locked="0"/>
    </xf>
    <xf numFmtId="0" fontId="36" fillId="0" borderId="20" xfId="4" applyNumberFormat="1" applyFont="1" applyFill="1" applyBorder="1" applyAlignment="1" applyProtection="1">
      <alignment horizontal="distributed" vertical="center" shrinkToFit="1"/>
      <protection locked="0"/>
    </xf>
    <xf numFmtId="0" fontId="36" fillId="0" borderId="21" xfId="4" applyNumberFormat="1" applyFont="1" applyFill="1" applyBorder="1" applyAlignment="1" applyProtection="1">
      <alignment horizontal="distributed" vertical="center" shrinkToFit="1"/>
      <protection locked="0"/>
    </xf>
    <xf numFmtId="0" fontId="36" fillId="0" borderId="22" xfId="4" applyNumberFormat="1" applyFont="1" applyFill="1" applyBorder="1" applyAlignment="1" applyProtection="1">
      <alignment horizontal="distributed" vertical="center" shrinkToFit="1"/>
      <protection locked="0"/>
    </xf>
    <xf numFmtId="0" fontId="86" fillId="0" borderId="0" xfId="4" applyNumberFormat="1" applyFont="1" applyFill="1" applyBorder="1" applyAlignment="1" applyProtection="1">
      <protection hidden="1"/>
    </xf>
    <xf numFmtId="0" fontId="6" fillId="0" borderId="0" xfId="4" applyNumberFormat="1" applyFont="1" applyFill="1" applyBorder="1" applyAlignment="1" applyProtection="1">
      <protection hidden="1"/>
    </xf>
    <xf numFmtId="0" fontId="6" fillId="0" borderId="18" xfId="4" applyNumberFormat="1" applyFont="1" applyFill="1" applyBorder="1" applyAlignment="1" applyProtection="1">
      <protection hidden="1"/>
    </xf>
    <xf numFmtId="0" fontId="33" fillId="0" borderId="198" xfId="4" applyNumberFormat="1" applyFont="1" applyFill="1" applyBorder="1" applyAlignment="1" applyProtection="1">
      <alignment horizontal="center" vertical="center"/>
      <protection hidden="1"/>
    </xf>
    <xf numFmtId="0" fontId="2" fillId="0" borderId="199" xfId="4" applyNumberFormat="1" applyFill="1" applyBorder="1" applyAlignment="1" applyProtection="1">
      <alignment horizontal="center" vertical="center"/>
      <protection hidden="1"/>
    </xf>
    <xf numFmtId="0" fontId="26" fillId="0" borderId="18" xfId="4" applyNumberFormat="1" applyFont="1" applyFill="1" applyBorder="1" applyAlignment="1" applyProtection="1">
      <alignment vertical="center" shrinkToFit="1"/>
      <protection hidden="1"/>
    </xf>
    <xf numFmtId="0" fontId="26" fillId="0" borderId="18" xfId="4" applyNumberFormat="1" applyFont="1" applyFill="1" applyBorder="1" applyAlignment="1" applyProtection="1">
      <alignment horizontal="left" vertical="center" shrinkToFit="1"/>
      <protection hidden="1"/>
    </xf>
    <xf numFmtId="0" fontId="33" fillId="0" borderId="200" xfId="4" applyNumberFormat="1" applyFont="1" applyFill="1" applyBorder="1" applyAlignment="1" applyProtection="1">
      <alignment horizontal="center" vertical="center"/>
      <protection hidden="1"/>
    </xf>
    <xf numFmtId="0" fontId="2" fillId="0" borderId="19" xfId="4" applyNumberFormat="1" applyFill="1" applyBorder="1" applyAlignment="1" applyProtection="1">
      <alignment horizontal="center" vertical="center"/>
      <protection hidden="1"/>
    </xf>
    <xf numFmtId="0" fontId="33" fillId="0" borderId="20" xfId="4" applyNumberFormat="1" applyFont="1" applyFill="1" applyBorder="1" applyAlignment="1" applyProtection="1">
      <alignment horizontal="center" vertical="center"/>
      <protection hidden="1"/>
    </xf>
    <xf numFmtId="0" fontId="2" fillId="0" borderId="22" xfId="4" applyNumberFormat="1" applyFill="1" applyBorder="1" applyAlignment="1" applyProtection="1">
      <alignment horizontal="center" vertical="center"/>
      <protection hidden="1"/>
    </xf>
    <xf numFmtId="0" fontId="14" fillId="0" borderId="31" xfId="4" applyNumberFormat="1" applyFont="1" applyFill="1" applyBorder="1" applyAlignment="1" applyProtection="1">
      <alignment horizontal="center" vertical="center"/>
      <protection hidden="1"/>
    </xf>
    <xf numFmtId="0" fontId="2" fillId="0" borderId="31" xfId="4" applyNumberFormat="1" applyFill="1" applyBorder="1" applyAlignment="1" applyProtection="1">
      <alignment vertical="center"/>
      <protection hidden="1"/>
    </xf>
    <xf numFmtId="0" fontId="2" fillId="0" borderId="199" xfId="4" applyNumberFormat="1" applyFill="1" applyBorder="1" applyAlignment="1" applyProtection="1">
      <alignment vertical="center"/>
      <protection hidden="1"/>
    </xf>
    <xf numFmtId="0" fontId="2" fillId="0" borderId="0" xfId="4" applyNumberFormat="1" applyFill="1" applyBorder="1" applyAlignment="1" applyProtection="1">
      <alignment vertical="center"/>
      <protection hidden="1"/>
    </xf>
    <xf numFmtId="0" fontId="2" fillId="0" borderId="19" xfId="4" applyNumberFormat="1" applyFill="1" applyBorder="1" applyAlignment="1" applyProtection="1">
      <alignment vertical="center"/>
      <protection hidden="1"/>
    </xf>
    <xf numFmtId="0" fontId="2" fillId="0" borderId="21" xfId="4" applyNumberFormat="1" applyFill="1" applyBorder="1" applyAlignment="1" applyProtection="1">
      <alignment vertical="center"/>
      <protection hidden="1"/>
    </xf>
    <xf numFmtId="0" fontId="2" fillId="0" borderId="22" xfId="4" applyNumberFormat="1" applyFill="1" applyBorder="1" applyAlignment="1" applyProtection="1">
      <alignment vertical="center"/>
      <protection hidden="1"/>
    </xf>
    <xf numFmtId="0" fontId="14" fillId="0" borderId="198" xfId="4" applyNumberFormat="1" applyFont="1" applyFill="1" applyBorder="1" applyAlignment="1" applyProtection="1">
      <alignment horizontal="distributed" vertical="center" justifyLastLine="1"/>
      <protection hidden="1"/>
    </xf>
    <xf numFmtId="0" fontId="14" fillId="0" borderId="31" xfId="4" applyNumberFormat="1" applyFont="1" applyFill="1" applyBorder="1" applyAlignment="1" applyProtection="1">
      <alignment horizontal="distributed" vertical="center" justifyLastLine="1"/>
      <protection hidden="1"/>
    </xf>
    <xf numFmtId="0" fontId="2" fillId="0" borderId="199" xfId="4" applyNumberFormat="1" applyFill="1" applyBorder="1" applyAlignment="1" applyProtection="1">
      <alignment horizontal="distributed" vertical="center" justifyLastLine="1"/>
      <protection hidden="1"/>
    </xf>
    <xf numFmtId="0" fontId="14" fillId="0" borderId="200" xfId="4" applyNumberFormat="1" applyFont="1" applyFill="1" applyBorder="1" applyAlignment="1" applyProtection="1">
      <alignment horizontal="distributed" vertical="center" justifyLastLine="1"/>
      <protection hidden="1"/>
    </xf>
    <xf numFmtId="0" fontId="14" fillId="0" borderId="0" xfId="4" applyNumberFormat="1" applyFont="1" applyFill="1" applyBorder="1" applyAlignment="1" applyProtection="1">
      <alignment horizontal="distributed" vertical="center" justifyLastLine="1"/>
      <protection hidden="1"/>
    </xf>
    <xf numFmtId="0" fontId="2" fillId="0" borderId="19" xfId="4" applyNumberFormat="1" applyFill="1" applyBorder="1" applyAlignment="1" applyProtection="1">
      <alignment horizontal="distributed" vertical="center" justifyLastLine="1"/>
      <protection hidden="1"/>
    </xf>
    <xf numFmtId="0" fontId="14" fillId="0" borderId="20" xfId="4" applyNumberFormat="1" applyFont="1" applyFill="1" applyBorder="1" applyAlignment="1" applyProtection="1">
      <alignment horizontal="distributed" vertical="center" justifyLastLine="1"/>
      <protection hidden="1"/>
    </xf>
    <xf numFmtId="0" fontId="14" fillId="0" borderId="21" xfId="4" applyNumberFormat="1" applyFont="1" applyFill="1" applyBorder="1" applyAlignment="1" applyProtection="1">
      <alignment horizontal="distributed" vertical="center" justifyLastLine="1"/>
      <protection hidden="1"/>
    </xf>
    <xf numFmtId="0" fontId="2" fillId="0" borderId="22" xfId="4" applyNumberFormat="1" applyFill="1" applyBorder="1" applyAlignment="1" applyProtection="1">
      <alignment horizontal="distributed" vertical="center" justifyLastLine="1"/>
      <protection hidden="1"/>
    </xf>
    <xf numFmtId="0" fontId="14" fillId="0" borderId="26" xfId="4" applyNumberFormat="1" applyFont="1" applyFill="1" applyBorder="1" applyAlignment="1" applyProtection="1">
      <alignment horizontal="center" vertical="center"/>
      <protection hidden="1"/>
    </xf>
    <xf numFmtId="0" fontId="14" fillId="0" borderId="201" xfId="4" applyNumberFormat="1" applyFont="1" applyFill="1" applyBorder="1" applyAlignment="1" applyProtection="1">
      <alignment horizontal="center" vertical="center" textRotation="255" wrapText="1"/>
      <protection hidden="1"/>
    </xf>
    <xf numFmtId="0" fontId="2" fillId="0" borderId="202" xfId="4" applyNumberFormat="1" applyFill="1" applyBorder="1" applyProtection="1">
      <protection hidden="1"/>
    </xf>
    <xf numFmtId="0" fontId="2" fillId="0" borderId="203" xfId="4" applyNumberFormat="1" applyFill="1" applyBorder="1" applyProtection="1">
      <protection hidden="1"/>
    </xf>
    <xf numFmtId="49" fontId="35" fillId="0" borderId="198" xfId="4" applyNumberFormat="1" applyFont="1" applyFill="1" applyBorder="1" applyAlignment="1" applyProtection="1">
      <alignment horizontal="center" vertical="center" wrapText="1" shrinkToFit="1"/>
      <protection locked="0"/>
    </xf>
    <xf numFmtId="49" fontId="35" fillId="0" borderId="31" xfId="4" applyNumberFormat="1" applyFont="1" applyFill="1" applyBorder="1" applyAlignment="1" applyProtection="1">
      <alignment horizontal="center" vertical="center" wrapText="1" shrinkToFit="1"/>
      <protection locked="0"/>
    </xf>
    <xf numFmtId="49" fontId="35" fillId="0" borderId="199" xfId="4" applyNumberFormat="1" applyFont="1" applyFill="1" applyBorder="1" applyAlignment="1" applyProtection="1">
      <alignment horizontal="center" vertical="center" wrapText="1" shrinkToFit="1"/>
      <protection locked="0"/>
    </xf>
    <xf numFmtId="49" fontId="35" fillId="0" borderId="200" xfId="4" applyNumberFormat="1" applyFont="1" applyFill="1" applyBorder="1" applyAlignment="1" applyProtection="1">
      <alignment horizontal="center" vertical="center" wrapText="1" shrinkToFit="1"/>
      <protection locked="0"/>
    </xf>
    <xf numFmtId="49" fontId="35" fillId="0" borderId="0" xfId="4" applyNumberFormat="1" applyFont="1" applyFill="1" applyBorder="1" applyAlignment="1" applyProtection="1">
      <alignment horizontal="center" vertical="center" wrapText="1" shrinkToFit="1"/>
      <protection locked="0"/>
    </xf>
    <xf numFmtId="49" fontId="35" fillId="0" borderId="19" xfId="4" applyNumberFormat="1" applyFont="1" applyFill="1" applyBorder="1" applyAlignment="1" applyProtection="1">
      <alignment horizontal="center" vertical="center" wrapText="1" shrinkToFit="1"/>
      <protection locked="0"/>
    </xf>
    <xf numFmtId="49" fontId="35" fillId="0" borderId="20" xfId="4" applyNumberFormat="1" applyFont="1" applyFill="1" applyBorder="1" applyAlignment="1" applyProtection="1">
      <alignment horizontal="center" vertical="center" wrapText="1" shrinkToFit="1"/>
      <protection locked="0"/>
    </xf>
    <xf numFmtId="49" fontId="35" fillId="0" borderId="21" xfId="4" applyNumberFormat="1" applyFont="1" applyFill="1" applyBorder="1" applyAlignment="1" applyProtection="1">
      <alignment horizontal="center" vertical="center" wrapText="1" shrinkToFit="1"/>
      <protection locked="0"/>
    </xf>
    <xf numFmtId="49" fontId="35" fillId="0" borderId="22" xfId="4" applyNumberFormat="1" applyFont="1" applyFill="1" applyBorder="1" applyAlignment="1" applyProtection="1">
      <alignment horizontal="center" vertical="center" wrapText="1" shrinkToFit="1"/>
      <protection locked="0"/>
    </xf>
    <xf numFmtId="38" fontId="23" fillId="0" borderId="26" xfId="2" applyFont="1" applyFill="1" applyBorder="1" applyAlignment="1" applyProtection="1">
      <alignment horizontal="right" vertical="top"/>
      <protection hidden="1"/>
    </xf>
    <xf numFmtId="38" fontId="23" fillId="0" borderId="102" xfId="2" applyFont="1" applyFill="1" applyBorder="1" applyAlignment="1" applyProtection="1">
      <alignment horizontal="right" vertical="top"/>
      <protection hidden="1"/>
    </xf>
    <xf numFmtId="38" fontId="31" fillId="0" borderId="0" xfId="2" applyFont="1" applyFill="1" applyAlignment="1" applyProtection="1">
      <alignment vertical="center"/>
      <protection hidden="1"/>
    </xf>
    <xf numFmtId="0" fontId="23" fillId="0" borderId="0" xfId="4" applyNumberFormat="1" applyFont="1" applyFill="1" applyAlignment="1" applyProtection="1">
      <alignment horizontal="center" vertical="center"/>
      <protection hidden="1"/>
    </xf>
    <xf numFmtId="49" fontId="29" fillId="0" borderId="0" xfId="4" applyNumberFormat="1" applyFont="1" applyFill="1" applyAlignment="1" applyProtection="1">
      <alignment horizontal="right" vertical="center"/>
      <protection hidden="1"/>
    </xf>
    <xf numFmtId="0" fontId="29" fillId="0" borderId="0" xfId="4" applyNumberFormat="1" applyFont="1" applyFill="1" applyAlignment="1" applyProtection="1">
      <alignment horizontal="right" vertical="center"/>
      <protection hidden="1"/>
    </xf>
    <xf numFmtId="0" fontId="23" fillId="0" borderId="0" xfId="4" applyNumberFormat="1" applyFont="1" applyFill="1" applyAlignment="1" applyProtection="1">
      <alignment horizontal="right" vertical="center"/>
      <protection hidden="1"/>
    </xf>
    <xf numFmtId="0" fontId="9" fillId="0" borderId="0" xfId="4" applyNumberFormat="1" applyFont="1" applyFill="1" applyAlignment="1" applyProtection="1">
      <alignment vertical="center"/>
      <protection hidden="1"/>
    </xf>
    <xf numFmtId="0" fontId="29" fillId="0" borderId="0" xfId="4" applyNumberFormat="1" applyFont="1" applyFill="1" applyProtection="1">
      <protection hidden="1"/>
    </xf>
    <xf numFmtId="0" fontId="29" fillId="0" borderId="0" xfId="4" applyNumberFormat="1" applyFont="1" applyFill="1" applyAlignment="1" applyProtection="1">
      <alignment horizontal="center" vertical="center"/>
      <protection hidden="1"/>
    </xf>
    <xf numFmtId="0" fontId="30" fillId="0" borderId="29" xfId="4" applyNumberFormat="1" applyFont="1" applyFill="1" applyBorder="1" applyAlignment="1" applyProtection="1">
      <alignment horizontal="left" vertical="center" wrapText="1" indent="1" shrinkToFit="1"/>
      <protection hidden="1"/>
    </xf>
    <xf numFmtId="0" fontId="30" fillId="0" borderId="0" xfId="4" applyNumberFormat="1" applyFont="1" applyFill="1" applyAlignment="1" applyProtection="1">
      <alignment horizontal="left" vertical="center" wrapText="1" indent="1" shrinkToFit="1"/>
      <protection hidden="1"/>
    </xf>
    <xf numFmtId="0" fontId="30" fillId="0" borderId="30" xfId="4" applyNumberFormat="1" applyFont="1" applyFill="1" applyBorder="1" applyAlignment="1" applyProtection="1">
      <alignment horizontal="left" vertical="center" wrapText="1" indent="1" shrinkToFit="1"/>
      <protection hidden="1"/>
    </xf>
    <xf numFmtId="0" fontId="30" fillId="0" borderId="16" xfId="4" applyNumberFormat="1" applyFont="1" applyFill="1" applyBorder="1" applyAlignment="1" applyProtection="1">
      <alignment horizontal="left" vertical="center" wrapText="1" indent="1" shrinkToFit="1"/>
      <protection hidden="1"/>
    </xf>
    <xf numFmtId="0" fontId="30" fillId="0" borderId="18" xfId="4" applyNumberFormat="1" applyFont="1" applyFill="1" applyBorder="1" applyAlignment="1" applyProtection="1">
      <alignment horizontal="left" vertical="center" wrapText="1" indent="1" shrinkToFit="1"/>
      <protection hidden="1"/>
    </xf>
    <xf numFmtId="0" fontId="30" fillId="0" borderId="17" xfId="4" applyNumberFormat="1" applyFont="1" applyFill="1" applyBorder="1" applyAlignment="1" applyProtection="1">
      <alignment horizontal="left" vertical="center" wrapText="1" indent="1" shrinkToFit="1"/>
      <protection hidden="1"/>
    </xf>
    <xf numFmtId="0" fontId="15" fillId="0" borderId="0" xfId="4" applyNumberFormat="1" applyFont="1" applyFill="1" applyAlignment="1" applyProtection="1">
      <alignment vertical="top"/>
      <protection hidden="1"/>
    </xf>
    <xf numFmtId="0" fontId="2" fillId="0" borderId="0" xfId="4" applyNumberFormat="1" applyFill="1" applyAlignment="1" applyProtection="1">
      <alignment vertical="top"/>
      <protection hidden="1"/>
    </xf>
    <xf numFmtId="0" fontId="16" fillId="0" borderId="0" xfId="4" applyNumberFormat="1" applyFont="1" applyFill="1" applyAlignment="1" applyProtection="1">
      <alignment horizontal="center" vertical="center"/>
      <protection hidden="1"/>
    </xf>
    <xf numFmtId="0" fontId="2" fillId="0" borderId="0" xfId="4" applyNumberFormat="1" applyFill="1" applyAlignment="1" applyProtection="1">
      <alignment horizontal="center" vertical="center"/>
      <protection hidden="1"/>
    </xf>
    <xf numFmtId="0" fontId="30" fillId="0" borderId="27" xfId="4" applyNumberFormat="1" applyFont="1" applyFill="1" applyBorder="1" applyAlignment="1" applyProtection="1">
      <alignment horizontal="left" vertical="center" wrapText="1" shrinkToFit="1"/>
      <protection hidden="1"/>
    </xf>
    <xf numFmtId="0" fontId="30" fillId="0" borderId="26" xfId="4" applyNumberFormat="1" applyFont="1" applyFill="1" applyBorder="1" applyAlignment="1" applyProtection="1">
      <alignment horizontal="left" vertical="center" wrapText="1" shrinkToFit="1"/>
      <protection hidden="1"/>
    </xf>
    <xf numFmtId="0" fontId="30" fillId="0" borderId="28" xfId="4" applyNumberFormat="1" applyFont="1" applyFill="1" applyBorder="1" applyAlignment="1" applyProtection="1">
      <alignment horizontal="left" vertical="center" wrapText="1" shrinkToFit="1"/>
      <protection hidden="1"/>
    </xf>
    <xf numFmtId="0" fontId="29" fillId="0" borderId="29" xfId="4" applyNumberFormat="1" applyFont="1" applyFill="1" applyBorder="1" applyAlignment="1" applyProtection="1">
      <alignment horizontal="left" vertical="center" wrapText="1" shrinkToFit="1"/>
      <protection hidden="1"/>
    </xf>
    <xf numFmtId="0" fontId="29" fillId="0" borderId="0" xfId="4" applyNumberFormat="1" applyFont="1" applyFill="1" applyBorder="1" applyAlignment="1" applyProtection="1">
      <alignment horizontal="left" vertical="center" wrapText="1" shrinkToFit="1"/>
      <protection hidden="1"/>
    </xf>
    <xf numFmtId="0" fontId="29" fillId="0" borderId="30" xfId="4" applyNumberFormat="1" applyFont="1" applyFill="1" applyBorder="1" applyAlignment="1" applyProtection="1">
      <alignment horizontal="left" vertical="center" wrapText="1" shrinkToFit="1"/>
      <protection hidden="1"/>
    </xf>
    <xf numFmtId="0" fontId="2" fillId="0" borderId="29" xfId="4" applyNumberFormat="1" applyFont="1" applyFill="1" applyBorder="1" applyAlignment="1" applyProtection="1">
      <alignment horizontal="left" wrapText="1" shrinkToFit="1"/>
      <protection hidden="1"/>
    </xf>
    <xf numFmtId="0" fontId="2" fillId="0" borderId="0" xfId="4" applyNumberFormat="1" applyFont="1" applyFill="1" applyBorder="1" applyAlignment="1" applyProtection="1">
      <alignment horizontal="left" wrapText="1" shrinkToFit="1"/>
      <protection hidden="1"/>
    </xf>
    <xf numFmtId="0" fontId="2" fillId="0" borderId="30" xfId="4" applyNumberFormat="1" applyFont="1" applyFill="1" applyBorder="1" applyAlignment="1" applyProtection="1">
      <alignment horizontal="left" wrapText="1" shrinkToFit="1"/>
      <protection hidden="1"/>
    </xf>
    <xf numFmtId="0" fontId="2" fillId="0" borderId="16" xfId="4" applyNumberFormat="1" applyFont="1" applyFill="1" applyBorder="1" applyAlignment="1" applyProtection="1">
      <alignment horizontal="left" wrapText="1" shrinkToFit="1"/>
      <protection hidden="1"/>
    </xf>
    <xf numFmtId="0" fontId="2" fillId="0" borderId="18" xfId="4" applyNumberFormat="1" applyFont="1" applyFill="1" applyBorder="1" applyAlignment="1" applyProtection="1">
      <alignment horizontal="left" wrapText="1" shrinkToFit="1"/>
      <protection hidden="1"/>
    </xf>
    <xf numFmtId="0" fontId="2" fillId="0" borderId="17" xfId="4" applyNumberFormat="1" applyFont="1" applyFill="1" applyBorder="1" applyAlignment="1" applyProtection="1">
      <alignment horizontal="left" wrapText="1" shrinkToFit="1"/>
      <protection hidden="1"/>
    </xf>
    <xf numFmtId="0" fontId="29" fillId="0" borderId="28" xfId="4" applyNumberFormat="1" applyFont="1" applyFill="1" applyBorder="1" applyAlignment="1" applyProtection="1">
      <alignment horizontal="left" vertical="center" wrapText="1" shrinkToFit="1"/>
      <protection hidden="1"/>
    </xf>
    <xf numFmtId="0" fontId="2" fillId="0" borderId="0" xfId="4" applyNumberFormat="1" applyFont="1" applyFill="1" applyAlignment="1" applyProtection="1">
      <alignment horizontal="left" wrapText="1" shrinkToFit="1"/>
      <protection hidden="1"/>
    </xf>
    <xf numFmtId="0" fontId="21" fillId="0" borderId="11" xfId="4" applyNumberFormat="1" applyFont="1" applyFill="1" applyBorder="1" applyAlignment="1" applyProtection="1">
      <alignment horizontal="center" vertical="center"/>
      <protection hidden="1"/>
    </xf>
    <xf numFmtId="0" fontId="2" fillId="0" borderId="11" xfId="4" applyNumberFormat="1" applyFill="1" applyBorder="1" applyAlignment="1" applyProtection="1">
      <alignment horizontal="center" vertical="center"/>
      <protection hidden="1"/>
    </xf>
    <xf numFmtId="0" fontId="23" fillId="0" borderId="28" xfId="4" applyNumberFormat="1" applyFont="1" applyFill="1" applyBorder="1" applyAlignment="1" applyProtection="1">
      <alignment horizontal="center" vertical="center"/>
      <protection hidden="1"/>
    </xf>
    <xf numFmtId="0" fontId="23" fillId="0" borderId="30" xfId="4" applyNumberFormat="1" applyFont="1" applyFill="1" applyBorder="1" applyAlignment="1" applyProtection="1">
      <alignment horizontal="center" vertical="center"/>
      <protection hidden="1"/>
    </xf>
    <xf numFmtId="0" fontId="2" fillId="0" borderId="0" xfId="4" applyNumberFormat="1" applyFill="1" applyAlignment="1" applyProtection="1">
      <alignment horizontal="distributed" vertical="center" justifyLastLine="1"/>
      <protection hidden="1"/>
    </xf>
    <xf numFmtId="0" fontId="30" fillId="0" borderId="0" xfId="4" applyNumberFormat="1" applyFont="1" applyFill="1" applyBorder="1" applyAlignment="1" applyProtection="1">
      <alignment horizontal="left" vertical="center" wrapText="1" indent="1" shrinkToFit="1"/>
      <protection hidden="1"/>
    </xf>
    <xf numFmtId="0" fontId="30" fillId="0" borderId="104" xfId="4" applyNumberFormat="1" applyFont="1" applyFill="1" applyBorder="1" applyAlignment="1" applyProtection="1">
      <alignment horizontal="left" vertical="center" wrapText="1" indent="1" shrinkToFit="1"/>
      <protection hidden="1"/>
    </xf>
    <xf numFmtId="0" fontId="30" fillId="0" borderId="11" xfId="4" applyNumberFormat="1" applyFont="1" applyFill="1" applyBorder="1" applyAlignment="1" applyProtection="1">
      <alignment horizontal="left" vertical="center" wrapText="1" indent="1" shrinkToFit="1"/>
      <protection hidden="1"/>
    </xf>
    <xf numFmtId="0" fontId="30" fillId="0" borderId="105" xfId="4" applyNumberFormat="1" applyFont="1" applyFill="1" applyBorder="1" applyAlignment="1" applyProtection="1">
      <alignment horizontal="left" vertical="center" wrapText="1" indent="1" shrinkToFit="1"/>
      <protection hidden="1"/>
    </xf>
    <xf numFmtId="0" fontId="9" fillId="0" borderId="0" xfId="4" applyNumberFormat="1" applyFont="1" applyFill="1" applyAlignment="1" applyProtection="1">
      <alignment horizontal="right" vertical="center"/>
      <protection hidden="1"/>
    </xf>
    <xf numFmtId="0" fontId="2" fillId="0" borderId="104" xfId="4" applyNumberFormat="1" applyFont="1" applyFill="1" applyBorder="1" applyAlignment="1" applyProtection="1">
      <alignment horizontal="left" wrapText="1" shrinkToFit="1"/>
      <protection hidden="1"/>
    </xf>
    <xf numFmtId="0" fontId="2" fillId="0" borderId="11" xfId="4" applyNumberFormat="1" applyFont="1" applyFill="1" applyBorder="1" applyAlignment="1" applyProtection="1">
      <alignment horizontal="left" wrapText="1" shrinkToFit="1"/>
      <protection hidden="1"/>
    </xf>
    <xf numFmtId="0" fontId="2" fillId="0" borderId="105" xfId="4" applyNumberFormat="1" applyFont="1" applyFill="1" applyBorder="1" applyAlignment="1" applyProtection="1">
      <alignment horizontal="left" wrapText="1" shrinkToFit="1"/>
      <protection hidden="1"/>
    </xf>
    <xf numFmtId="0" fontId="23" fillId="0" borderId="0" xfId="4" applyNumberFormat="1" applyFont="1" applyFill="1" applyAlignment="1" applyProtection="1">
      <alignment vertical="center"/>
      <protection hidden="1"/>
    </xf>
    <xf numFmtId="0" fontId="2" fillId="0" borderId="0" xfId="4" applyNumberFormat="1" applyFill="1" applyAlignment="1" applyProtection="1">
      <alignment vertical="center"/>
      <protection hidden="1"/>
    </xf>
    <xf numFmtId="0" fontId="23" fillId="0" borderId="0" xfId="4" applyNumberFormat="1" applyFont="1" applyFill="1" applyBorder="1" applyAlignment="1" applyProtection="1">
      <alignment horizontal="right" vertical="center"/>
      <protection hidden="1"/>
    </xf>
    <xf numFmtId="0" fontId="23" fillId="0" borderId="0" xfId="4" applyNumberFormat="1" applyFont="1" applyFill="1" applyBorder="1" applyAlignment="1" applyProtection="1">
      <alignment horizontal="left"/>
      <protection hidden="1"/>
    </xf>
    <xf numFmtId="0" fontId="2" fillId="0" borderId="0" xfId="4" applyNumberFormat="1" applyFill="1" applyBorder="1" applyAlignment="1" applyProtection="1">
      <alignment horizontal="left"/>
      <protection hidden="1"/>
    </xf>
    <xf numFmtId="0" fontId="2" fillId="0" borderId="0" xfId="4" applyNumberFormat="1" applyFill="1" applyBorder="1" applyAlignment="1" applyProtection="1">
      <protection hidden="1"/>
    </xf>
    <xf numFmtId="0" fontId="9" fillId="0" borderId="0" xfId="4" applyNumberFormat="1" applyFont="1" applyFill="1" applyBorder="1" applyAlignment="1" applyProtection="1">
      <alignment vertical="center"/>
      <protection hidden="1"/>
    </xf>
    <xf numFmtId="0" fontId="9" fillId="0" borderId="0" xfId="4" applyNumberFormat="1" applyFont="1" applyFill="1" applyBorder="1" applyAlignment="1" applyProtection="1">
      <alignment horizontal="right" vertical="center"/>
      <protection hidden="1"/>
    </xf>
    <xf numFmtId="0" fontId="23" fillId="0" borderId="0" xfId="4" applyNumberFormat="1" applyFont="1" applyFill="1" applyBorder="1" applyAlignment="1" applyProtection="1">
      <alignment vertical="center"/>
      <protection hidden="1"/>
    </xf>
    <xf numFmtId="183" fontId="35" fillId="0" borderId="198" xfId="4" applyNumberFormat="1" applyFont="1" applyFill="1" applyBorder="1" applyAlignment="1" applyProtection="1">
      <alignment horizontal="center" vertical="center" shrinkToFit="1"/>
      <protection hidden="1"/>
    </xf>
    <xf numFmtId="183" fontId="35" fillId="0" borderId="199" xfId="4" applyNumberFormat="1" applyFont="1" applyFill="1" applyBorder="1" applyAlignment="1" applyProtection="1">
      <alignment horizontal="center" vertical="center" shrinkToFit="1"/>
      <protection hidden="1"/>
    </xf>
    <xf numFmtId="183" fontId="35" fillId="0" borderId="200" xfId="4" applyNumberFormat="1" applyFont="1" applyFill="1" applyBorder="1" applyAlignment="1" applyProtection="1">
      <alignment horizontal="center" vertical="center" shrinkToFit="1"/>
      <protection hidden="1"/>
    </xf>
    <xf numFmtId="183" fontId="35" fillId="0" borderId="19" xfId="4" applyNumberFormat="1" applyFont="1" applyFill="1" applyBorder="1" applyAlignment="1" applyProtection="1">
      <alignment horizontal="center" vertical="center" shrinkToFit="1"/>
      <protection hidden="1"/>
    </xf>
    <xf numFmtId="0" fontId="35" fillId="0" borderId="200" xfId="4" applyNumberFormat="1" applyFont="1" applyFill="1" applyBorder="1" applyAlignment="1" applyProtection="1">
      <alignment horizontal="center" vertical="top" shrinkToFit="1"/>
      <protection hidden="1"/>
    </xf>
    <xf numFmtId="0" fontId="35" fillId="0" borderId="19" xfId="4" applyNumberFormat="1" applyFont="1" applyFill="1" applyBorder="1" applyAlignment="1" applyProtection="1">
      <alignment horizontal="center" vertical="top" shrinkToFit="1"/>
      <protection hidden="1"/>
    </xf>
    <xf numFmtId="0" fontId="35" fillId="0" borderId="20" xfId="4" applyNumberFormat="1" applyFont="1" applyFill="1" applyBorder="1" applyAlignment="1" applyProtection="1">
      <alignment horizontal="center" vertical="top" shrinkToFit="1"/>
      <protection hidden="1"/>
    </xf>
    <xf numFmtId="0" fontId="35" fillId="0" borderId="22" xfId="4" applyNumberFormat="1" applyFont="1" applyFill="1" applyBorder="1" applyAlignment="1" applyProtection="1">
      <alignment horizontal="center" vertical="top" shrinkToFit="1"/>
      <protection hidden="1"/>
    </xf>
    <xf numFmtId="0" fontId="36" fillId="0" borderId="198" xfId="4" applyNumberFormat="1" applyFont="1" applyFill="1" applyBorder="1" applyAlignment="1" applyProtection="1">
      <alignment horizontal="distributed" vertical="center" shrinkToFit="1"/>
      <protection hidden="1"/>
    </xf>
    <xf numFmtId="0" fontId="36" fillId="0" borderId="31" xfId="4" applyNumberFormat="1" applyFont="1" applyFill="1" applyBorder="1" applyAlignment="1" applyProtection="1">
      <alignment horizontal="distributed" vertical="center" shrinkToFit="1"/>
      <protection hidden="1"/>
    </xf>
    <xf numFmtId="0" fontId="36" fillId="0" borderId="199" xfId="4" applyNumberFormat="1" applyFont="1" applyFill="1" applyBorder="1" applyAlignment="1" applyProtection="1">
      <alignment horizontal="distributed" vertical="center" shrinkToFit="1"/>
      <protection hidden="1"/>
    </xf>
    <xf numFmtId="0" fontId="36" fillId="0" borderId="200" xfId="4" applyNumberFormat="1" applyFont="1" applyFill="1" applyBorder="1" applyAlignment="1" applyProtection="1">
      <alignment horizontal="distributed" vertical="center" shrinkToFit="1"/>
      <protection hidden="1"/>
    </xf>
    <xf numFmtId="0" fontId="36" fillId="0" borderId="0" xfId="4" applyNumberFormat="1" applyFont="1" applyFill="1" applyBorder="1" applyAlignment="1" applyProtection="1">
      <alignment horizontal="distributed" vertical="center" shrinkToFit="1"/>
      <protection hidden="1"/>
    </xf>
    <xf numFmtId="0" fontId="36" fillId="0" borderId="19" xfId="4" applyNumberFormat="1" applyFont="1" applyFill="1" applyBorder="1" applyAlignment="1" applyProtection="1">
      <alignment horizontal="distributed" vertical="center" shrinkToFit="1"/>
      <protection hidden="1"/>
    </xf>
    <xf numFmtId="0" fontId="36" fillId="0" borderId="20" xfId="4" applyNumberFormat="1" applyFont="1" applyFill="1" applyBorder="1" applyAlignment="1" applyProtection="1">
      <alignment horizontal="distributed" vertical="center" shrinkToFit="1"/>
      <protection hidden="1"/>
    </xf>
    <xf numFmtId="0" fontId="36" fillId="0" borderId="21" xfId="4" applyNumberFormat="1" applyFont="1" applyFill="1" applyBorder="1" applyAlignment="1" applyProtection="1">
      <alignment horizontal="distributed" vertical="center" shrinkToFit="1"/>
      <protection hidden="1"/>
    </xf>
    <xf numFmtId="0" fontId="36" fillId="0" borderId="22" xfId="4" applyNumberFormat="1" applyFont="1" applyFill="1" applyBorder="1" applyAlignment="1" applyProtection="1">
      <alignment horizontal="distributed" vertical="center" shrinkToFit="1"/>
      <protection hidden="1"/>
    </xf>
    <xf numFmtId="0" fontId="35" fillId="0" borderId="198" xfId="4" applyNumberFormat="1" applyFont="1" applyFill="1" applyBorder="1" applyAlignment="1" applyProtection="1">
      <alignment horizontal="center" vertical="center" wrapText="1" shrinkToFit="1"/>
      <protection hidden="1"/>
    </xf>
    <xf numFmtId="0" fontId="35" fillId="0" borderId="31" xfId="4" applyNumberFormat="1" applyFont="1" applyFill="1" applyBorder="1" applyAlignment="1" applyProtection="1">
      <alignment horizontal="center" vertical="center" wrapText="1" shrinkToFit="1"/>
      <protection hidden="1"/>
    </xf>
    <xf numFmtId="0" fontId="35" fillId="0" borderId="199" xfId="4" applyNumberFormat="1" applyFont="1" applyFill="1" applyBorder="1" applyAlignment="1" applyProtection="1">
      <alignment horizontal="center" vertical="center" wrapText="1" shrinkToFit="1"/>
      <protection hidden="1"/>
    </xf>
    <xf numFmtId="0" fontId="35" fillId="0" borderId="200" xfId="4" applyNumberFormat="1" applyFont="1" applyFill="1" applyBorder="1" applyAlignment="1" applyProtection="1">
      <alignment horizontal="center" vertical="center" wrapText="1" shrinkToFit="1"/>
      <protection hidden="1"/>
    </xf>
    <xf numFmtId="0" fontId="35" fillId="0" borderId="0" xfId="4" applyNumberFormat="1" applyFont="1" applyFill="1" applyBorder="1" applyAlignment="1" applyProtection="1">
      <alignment horizontal="center" vertical="center" wrapText="1" shrinkToFit="1"/>
      <protection hidden="1"/>
    </xf>
    <xf numFmtId="0" fontId="35" fillId="0" borderId="19" xfId="4" applyNumberFormat="1" applyFont="1" applyFill="1" applyBorder="1" applyAlignment="1" applyProtection="1">
      <alignment horizontal="center" vertical="center" wrapText="1" shrinkToFit="1"/>
      <protection hidden="1"/>
    </xf>
    <xf numFmtId="0" fontId="35" fillId="0" borderId="20" xfId="4" applyNumberFormat="1" applyFont="1" applyFill="1" applyBorder="1" applyAlignment="1" applyProtection="1">
      <alignment horizontal="center" vertical="center" wrapText="1" shrinkToFit="1"/>
      <protection hidden="1"/>
    </xf>
    <xf numFmtId="0" fontId="35" fillId="0" borderId="21" xfId="4" applyNumberFormat="1" applyFont="1" applyFill="1" applyBorder="1" applyAlignment="1" applyProtection="1">
      <alignment horizontal="center" vertical="center" wrapText="1" shrinkToFit="1"/>
      <protection hidden="1"/>
    </xf>
    <xf numFmtId="0" fontId="35" fillId="0" borderId="22" xfId="4" applyNumberFormat="1" applyFont="1" applyFill="1" applyBorder="1" applyAlignment="1" applyProtection="1">
      <alignment horizontal="center" vertical="center" wrapText="1" shrinkToFit="1"/>
      <protection hidden="1"/>
    </xf>
    <xf numFmtId="0" fontId="16" fillId="0" borderId="0" xfId="4" applyNumberFormat="1" applyFont="1" applyFill="1" applyBorder="1" applyAlignment="1" applyProtection="1">
      <alignment horizontal="center" vertical="center"/>
      <protection hidden="1"/>
    </xf>
    <xf numFmtId="0" fontId="2" fillId="0" borderId="0" xfId="4" applyNumberFormat="1" applyFill="1" applyBorder="1" applyAlignment="1" applyProtection="1">
      <alignment horizontal="center" vertical="center"/>
      <protection hidden="1"/>
    </xf>
    <xf numFmtId="0" fontId="29" fillId="0" borderId="0" xfId="4" applyNumberFormat="1" applyFont="1" applyFill="1" applyBorder="1" applyAlignment="1" applyProtection="1">
      <alignment horizontal="right" vertical="center"/>
      <protection hidden="1"/>
    </xf>
    <xf numFmtId="0" fontId="23" fillId="0" borderId="0" xfId="4" applyNumberFormat="1" applyFont="1" applyFill="1" applyBorder="1" applyAlignment="1" applyProtection="1">
      <alignment horizontal="right"/>
      <protection hidden="1"/>
    </xf>
    <xf numFmtId="0" fontId="68" fillId="0" borderId="0" xfId="3" applyNumberFormat="1" applyFont="1" applyFill="1" applyAlignment="1" applyProtection="1">
      <alignment horizontal="center" shrinkToFit="1"/>
      <protection hidden="1"/>
    </xf>
    <xf numFmtId="0" fontId="68" fillId="0" borderId="0" xfId="3" applyNumberFormat="1" applyFont="1" applyFill="1" applyAlignment="1" applyProtection="1">
      <alignment horizontal="right"/>
      <protection hidden="1"/>
    </xf>
    <xf numFmtId="190" fontId="52" fillId="0" borderId="0" xfId="3" applyNumberFormat="1" applyFont="1" applyFill="1" applyBorder="1" applyAlignment="1" applyProtection="1">
      <alignment horizontal="right" vertical="center"/>
      <protection hidden="1"/>
    </xf>
    <xf numFmtId="0" fontId="52" fillId="0" borderId="0" xfId="3" applyNumberFormat="1" applyFont="1" applyFill="1" applyBorder="1" applyAlignment="1" applyProtection="1">
      <alignment horizontal="right" vertical="center"/>
      <protection hidden="1"/>
    </xf>
    <xf numFmtId="189" fontId="52" fillId="0" borderId="27" xfId="2" applyNumberFormat="1" applyFont="1" applyFill="1" applyBorder="1" applyAlignment="1" applyProtection="1">
      <alignment vertical="center" shrinkToFit="1"/>
      <protection hidden="1"/>
    </xf>
    <xf numFmtId="189" fontId="52" fillId="0" borderId="26" xfId="2" applyNumberFormat="1" applyFont="1" applyFill="1" applyBorder="1" applyAlignment="1" applyProtection="1">
      <alignment vertical="center" shrinkToFit="1"/>
      <protection hidden="1"/>
    </xf>
    <xf numFmtId="189" fontId="52" fillId="0" borderId="28" xfId="2" applyNumberFormat="1" applyFont="1" applyFill="1" applyBorder="1" applyAlignment="1" applyProtection="1">
      <alignment vertical="center" shrinkToFit="1"/>
      <protection hidden="1"/>
    </xf>
    <xf numFmtId="178" fontId="52" fillId="0" borderId="104" xfId="2" applyNumberFormat="1" applyFont="1" applyFill="1" applyBorder="1" applyAlignment="1" applyProtection="1">
      <alignment vertical="center" shrinkToFit="1"/>
      <protection hidden="1"/>
    </xf>
    <xf numFmtId="178" fontId="52" fillId="0" borderId="11" xfId="2" applyNumberFormat="1" applyFont="1" applyFill="1" applyBorder="1" applyAlignment="1" applyProtection="1">
      <alignment vertical="center" shrinkToFit="1"/>
      <protection hidden="1"/>
    </xf>
    <xf numFmtId="178" fontId="52" fillId="0" borderId="105" xfId="2" applyNumberFormat="1" applyFont="1" applyFill="1" applyBorder="1" applyAlignment="1" applyProtection="1">
      <alignment vertical="center" shrinkToFit="1"/>
      <protection hidden="1"/>
    </xf>
    <xf numFmtId="177" fontId="44" fillId="0" borderId="204" xfId="3" applyNumberFormat="1" applyFont="1" applyFill="1" applyBorder="1" applyAlignment="1" applyProtection="1">
      <alignment horizontal="center" vertical="center"/>
      <protection hidden="1"/>
    </xf>
    <xf numFmtId="177" fontId="44" fillId="0" borderId="26" xfId="3" applyNumberFormat="1" applyFont="1" applyFill="1" applyBorder="1" applyAlignment="1" applyProtection="1">
      <alignment horizontal="center" vertical="center"/>
      <protection hidden="1"/>
    </xf>
    <xf numFmtId="177" fontId="44" fillId="0" borderId="28" xfId="3" applyNumberFormat="1" applyFont="1" applyFill="1" applyBorder="1" applyAlignment="1" applyProtection="1">
      <alignment horizontal="center" vertical="center"/>
      <protection hidden="1"/>
    </xf>
    <xf numFmtId="177" fontId="44" fillId="0" borderId="135" xfId="3" applyNumberFormat="1" applyFont="1" applyFill="1" applyBorder="1" applyAlignment="1" applyProtection="1">
      <alignment horizontal="center" vertical="center"/>
      <protection hidden="1"/>
    </xf>
    <xf numFmtId="177" fontId="44" fillId="0" borderId="11" xfId="3" applyNumberFormat="1" applyFont="1" applyFill="1" applyBorder="1" applyAlignment="1" applyProtection="1">
      <alignment horizontal="center" vertical="center"/>
      <protection hidden="1"/>
    </xf>
    <xf numFmtId="177" fontId="44" fillId="0" borderId="105" xfId="3" applyNumberFormat="1" applyFont="1" applyFill="1" applyBorder="1" applyAlignment="1" applyProtection="1">
      <alignment horizontal="center" vertical="center"/>
      <protection hidden="1"/>
    </xf>
    <xf numFmtId="177" fontId="51" fillId="0" borderId="27" xfId="3" applyNumberFormat="1" applyFont="1" applyFill="1" applyBorder="1" applyAlignment="1" applyProtection="1">
      <alignment horizontal="left" vertical="center" indent="1" shrinkToFit="1"/>
      <protection hidden="1"/>
    </xf>
    <xf numFmtId="177" fontId="51" fillId="0" borderId="26" xfId="3" applyNumberFormat="1" applyFont="1" applyFill="1" applyBorder="1" applyAlignment="1" applyProtection="1">
      <alignment horizontal="left" vertical="center" indent="1" shrinkToFit="1"/>
      <protection hidden="1"/>
    </xf>
    <xf numFmtId="177" fontId="2" fillId="0" borderId="26" xfId="3" applyNumberFormat="1" applyFont="1" applyFill="1" applyBorder="1" applyAlignment="1" applyProtection="1">
      <alignment horizontal="left" indent="1" shrinkToFit="1"/>
      <protection hidden="1"/>
    </xf>
    <xf numFmtId="177" fontId="2" fillId="0" borderId="28" xfId="3" applyNumberFormat="1" applyFont="1" applyFill="1" applyBorder="1" applyAlignment="1" applyProtection="1">
      <alignment horizontal="left" indent="1" shrinkToFit="1"/>
      <protection hidden="1"/>
    </xf>
    <xf numFmtId="177" fontId="2" fillId="0" borderId="104" xfId="3" applyNumberFormat="1" applyFont="1" applyFill="1" applyBorder="1" applyAlignment="1" applyProtection="1">
      <alignment horizontal="left" indent="1" shrinkToFit="1"/>
      <protection hidden="1"/>
    </xf>
    <xf numFmtId="177" fontId="2" fillId="0" borderId="11" xfId="3" applyNumberFormat="1" applyFont="1" applyFill="1" applyBorder="1" applyAlignment="1" applyProtection="1">
      <alignment horizontal="left" indent="1" shrinkToFit="1"/>
      <protection hidden="1"/>
    </xf>
    <xf numFmtId="177" fontId="2" fillId="0" borderId="105" xfId="3" applyNumberFormat="1" applyFont="1" applyFill="1" applyBorder="1" applyAlignment="1" applyProtection="1">
      <alignment horizontal="left" indent="1" shrinkToFit="1"/>
      <protection hidden="1"/>
    </xf>
    <xf numFmtId="177" fontId="44" fillId="0" borderId="27" xfId="3" applyNumberFormat="1" applyFont="1" applyFill="1" applyBorder="1" applyAlignment="1" applyProtection="1">
      <alignment horizontal="center" vertical="center"/>
      <protection hidden="1"/>
    </xf>
    <xf numFmtId="177" fontId="44" fillId="0" borderId="104" xfId="3" applyNumberFormat="1" applyFont="1" applyFill="1" applyBorder="1" applyAlignment="1" applyProtection="1">
      <alignment horizontal="center" vertical="center"/>
      <protection hidden="1"/>
    </xf>
    <xf numFmtId="177" fontId="52" fillId="0" borderId="205" xfId="3" applyNumberFormat="1" applyFont="1" applyFill="1" applyBorder="1" applyAlignment="1" applyProtection="1">
      <alignment horizontal="left" vertical="center" wrapText="1"/>
      <protection hidden="1"/>
    </xf>
    <xf numFmtId="177" fontId="52" fillId="0" borderId="206" xfId="3" applyNumberFormat="1" applyFont="1" applyFill="1" applyBorder="1" applyAlignment="1" applyProtection="1">
      <alignment horizontal="left" vertical="center" wrapText="1"/>
      <protection hidden="1"/>
    </xf>
    <xf numFmtId="177" fontId="52" fillId="0" borderId="207" xfId="3" applyNumberFormat="1" applyFont="1" applyFill="1" applyBorder="1" applyAlignment="1" applyProtection="1">
      <alignment horizontal="left" vertical="center" wrapText="1"/>
      <protection hidden="1"/>
    </xf>
    <xf numFmtId="177" fontId="52" fillId="0" borderId="208" xfId="3" applyNumberFormat="1" applyFont="1" applyFill="1" applyBorder="1" applyAlignment="1" applyProtection="1">
      <alignment horizontal="left" vertical="center" wrapText="1"/>
      <protection hidden="1"/>
    </xf>
    <xf numFmtId="177" fontId="52" fillId="0" borderId="209" xfId="3" applyNumberFormat="1" applyFont="1" applyFill="1" applyBorder="1" applyAlignment="1" applyProtection="1">
      <alignment horizontal="left" vertical="center" wrapText="1"/>
      <protection hidden="1"/>
    </xf>
    <xf numFmtId="177" fontId="52" fillId="0" borderId="210" xfId="3" applyNumberFormat="1" applyFont="1" applyFill="1" applyBorder="1" applyAlignment="1" applyProtection="1">
      <alignment horizontal="left" vertical="center" wrapText="1"/>
      <protection hidden="1"/>
    </xf>
    <xf numFmtId="177" fontId="52" fillId="0" borderId="211" xfId="3" applyNumberFormat="1" applyFont="1" applyFill="1" applyBorder="1" applyAlignment="1" applyProtection="1">
      <alignment horizontal="left" vertical="center" wrapText="1"/>
      <protection hidden="1"/>
    </xf>
    <xf numFmtId="177" fontId="52" fillId="0" borderId="212" xfId="3" applyNumberFormat="1" applyFont="1" applyFill="1" applyBorder="1" applyAlignment="1" applyProtection="1">
      <alignment horizontal="left" vertical="center" wrapText="1"/>
      <protection hidden="1"/>
    </xf>
    <xf numFmtId="177" fontId="52" fillId="0" borderId="213" xfId="3" applyNumberFormat="1" applyFont="1" applyFill="1" applyBorder="1" applyAlignment="1" applyProtection="1">
      <alignment horizontal="left" vertical="center" wrapText="1"/>
      <protection hidden="1"/>
    </xf>
    <xf numFmtId="177" fontId="52" fillId="0" borderId="214" xfId="3" applyNumberFormat="1" applyFont="1" applyFill="1" applyBorder="1" applyAlignment="1" applyProtection="1">
      <alignment horizontal="left" vertical="center" wrapText="1"/>
      <protection hidden="1"/>
    </xf>
    <xf numFmtId="0" fontId="45" fillId="0" borderId="133" xfId="3" applyFont="1" applyFill="1" applyBorder="1" applyAlignment="1" applyProtection="1">
      <alignment horizontal="center" vertical="center"/>
      <protection hidden="1"/>
    </xf>
    <xf numFmtId="0" fontId="45" fillId="0" borderId="183" xfId="3" applyFont="1" applyFill="1" applyBorder="1" applyAlignment="1" applyProtection="1">
      <alignment horizontal="center" vertical="center"/>
      <protection hidden="1"/>
    </xf>
    <xf numFmtId="178" fontId="52" fillId="0" borderId="27" xfId="2" applyNumberFormat="1" applyFont="1" applyFill="1" applyBorder="1" applyAlignment="1" applyProtection="1">
      <alignment vertical="center" shrinkToFit="1"/>
      <protection hidden="1"/>
    </xf>
    <xf numFmtId="178" fontId="52" fillId="0" borderId="26" xfId="2" applyNumberFormat="1" applyFont="1" applyFill="1" applyBorder="1" applyAlignment="1" applyProtection="1">
      <alignment vertical="center" shrinkToFit="1"/>
      <protection hidden="1"/>
    </xf>
    <xf numFmtId="0" fontId="45" fillId="0" borderId="130" xfId="3" applyFont="1" applyFill="1" applyBorder="1" applyAlignment="1" applyProtection="1">
      <alignment horizontal="center" vertical="center"/>
      <protection hidden="1"/>
    </xf>
    <xf numFmtId="0" fontId="45" fillId="0" borderId="215" xfId="3" applyFont="1" applyFill="1" applyBorder="1" applyAlignment="1" applyProtection="1">
      <alignment horizontal="center" vertical="center"/>
      <protection hidden="1"/>
    </xf>
    <xf numFmtId="178" fontId="52" fillId="0" borderId="29" xfId="2" applyNumberFormat="1" applyFont="1" applyFill="1" applyBorder="1" applyAlignment="1" applyProtection="1">
      <alignment vertical="center" shrinkToFit="1"/>
      <protection hidden="1"/>
    </xf>
    <xf numFmtId="178" fontId="52" fillId="0" borderId="0" xfId="2" applyNumberFormat="1" applyFont="1" applyFill="1" applyBorder="1" applyAlignment="1" applyProtection="1">
      <alignment vertical="center" shrinkToFit="1"/>
      <protection hidden="1"/>
    </xf>
    <xf numFmtId="178" fontId="52" fillId="0" borderId="16" xfId="2" applyNumberFormat="1" applyFont="1" applyFill="1" applyBorder="1" applyAlignment="1" applyProtection="1">
      <alignment vertical="center" shrinkToFit="1"/>
      <protection hidden="1"/>
    </xf>
    <xf numFmtId="178" fontId="52" fillId="0" borderId="18" xfId="2" applyNumberFormat="1" applyFont="1" applyFill="1" applyBorder="1" applyAlignment="1" applyProtection="1">
      <alignment vertical="center" shrinkToFit="1"/>
      <protection hidden="1"/>
    </xf>
    <xf numFmtId="178" fontId="52" fillId="0" borderId="30" xfId="2" applyNumberFormat="1" applyFont="1" applyFill="1" applyBorder="1" applyAlignment="1" applyProtection="1">
      <alignment vertical="center" shrinkToFit="1"/>
      <protection hidden="1"/>
    </xf>
    <xf numFmtId="178" fontId="52" fillId="0" borderId="16" xfId="2" applyNumberFormat="1" applyFont="1" applyFill="1" applyBorder="1" applyAlignment="1" applyProtection="1">
      <alignment horizontal="center" vertical="center" shrinkToFit="1"/>
      <protection hidden="1"/>
    </xf>
    <xf numFmtId="178" fontId="52" fillId="0" borderId="17" xfId="2" applyNumberFormat="1" applyFont="1" applyFill="1" applyBorder="1" applyAlignment="1" applyProtection="1">
      <alignment horizontal="center" vertical="center" shrinkToFit="1"/>
      <protection hidden="1"/>
    </xf>
    <xf numFmtId="178" fontId="52" fillId="0" borderId="17" xfId="2" applyNumberFormat="1" applyFont="1" applyFill="1" applyBorder="1" applyAlignment="1" applyProtection="1">
      <alignment vertical="center" shrinkToFit="1"/>
      <protection hidden="1"/>
    </xf>
    <xf numFmtId="0" fontId="45" fillId="0" borderId="131" xfId="3" applyFont="1" applyFill="1" applyBorder="1" applyAlignment="1" applyProtection="1">
      <alignment horizontal="center" vertical="center"/>
      <protection hidden="1"/>
    </xf>
    <xf numFmtId="0" fontId="45" fillId="0" borderId="216" xfId="3" applyFont="1" applyFill="1" applyBorder="1" applyAlignment="1" applyProtection="1">
      <alignment horizontal="center" vertical="center"/>
      <protection hidden="1"/>
    </xf>
    <xf numFmtId="178" fontId="11" fillId="0" borderId="18" xfId="3" applyNumberFormat="1" applyFont="1" applyFill="1" applyBorder="1" applyAlignment="1" applyProtection="1">
      <alignment vertical="center" shrinkToFit="1"/>
      <protection hidden="1"/>
    </xf>
    <xf numFmtId="178" fontId="11" fillId="0" borderId="17" xfId="3" applyNumberFormat="1" applyFont="1" applyFill="1" applyBorder="1" applyAlignment="1" applyProtection="1">
      <alignment vertical="center" shrinkToFit="1"/>
      <protection hidden="1"/>
    </xf>
    <xf numFmtId="0" fontId="41" fillId="0" borderId="100" xfId="3" applyFont="1" applyFill="1" applyBorder="1" applyAlignment="1" applyProtection="1">
      <alignment horizontal="distributed" vertical="center"/>
      <protection hidden="1"/>
    </xf>
    <xf numFmtId="0" fontId="41" fillId="0" borderId="190" xfId="3" applyFont="1" applyFill="1" applyBorder="1" applyAlignment="1" applyProtection="1">
      <alignment horizontal="left" vertical="top"/>
      <protection hidden="1"/>
    </xf>
    <xf numFmtId="0" fontId="41" fillId="0" borderId="181" xfId="3" applyFont="1" applyFill="1" applyBorder="1" applyAlignment="1" applyProtection="1">
      <alignment horizontal="left" vertical="top"/>
      <protection hidden="1"/>
    </xf>
    <xf numFmtId="0" fontId="41" fillId="0" borderId="182" xfId="3" applyFont="1" applyFill="1" applyBorder="1" applyAlignment="1" applyProtection="1">
      <alignment horizontal="left" vertical="top"/>
      <protection hidden="1"/>
    </xf>
    <xf numFmtId="0" fontId="50" fillId="0" borderId="27" xfId="3" applyFont="1" applyFill="1" applyBorder="1" applyAlignment="1" applyProtection="1">
      <alignment horizontal="left" vertical="center" wrapText="1" indent="1"/>
      <protection hidden="1"/>
    </xf>
    <xf numFmtId="0" fontId="50" fillId="0" borderId="26" xfId="3" applyFont="1" applyFill="1" applyBorder="1" applyAlignment="1" applyProtection="1">
      <alignment horizontal="left" vertical="center" indent="1"/>
      <protection hidden="1"/>
    </xf>
    <xf numFmtId="0" fontId="50" fillId="0" borderId="28" xfId="3" applyFont="1" applyFill="1" applyBorder="1" applyAlignment="1" applyProtection="1">
      <alignment horizontal="left" vertical="center" indent="1"/>
      <protection hidden="1"/>
    </xf>
    <xf numFmtId="0" fontId="50" fillId="0" borderId="16" xfId="3" applyFont="1" applyFill="1" applyBorder="1" applyAlignment="1" applyProtection="1">
      <alignment horizontal="left" vertical="center" indent="1"/>
      <protection hidden="1"/>
    </xf>
    <xf numFmtId="0" fontId="50" fillId="0" borderId="18" xfId="3" applyFont="1" applyFill="1" applyBorder="1" applyAlignment="1" applyProtection="1">
      <alignment horizontal="left" vertical="center" indent="1"/>
      <protection hidden="1"/>
    </xf>
    <xf numFmtId="0" fontId="50" fillId="0" borderId="17" xfId="3" applyFont="1" applyFill="1" applyBorder="1" applyAlignment="1" applyProtection="1">
      <alignment horizontal="left" vertical="center" indent="1"/>
      <protection hidden="1"/>
    </xf>
    <xf numFmtId="0" fontId="50" fillId="0" borderId="27" xfId="3" applyFont="1" applyFill="1" applyBorder="1" applyAlignment="1" applyProtection="1">
      <alignment horizontal="center" wrapText="1"/>
      <protection hidden="1"/>
    </xf>
    <xf numFmtId="0" fontId="50" fillId="0" borderId="26" xfId="3" applyFont="1" applyFill="1" applyBorder="1" applyAlignment="1" applyProtection="1">
      <alignment horizontal="center" wrapText="1"/>
      <protection hidden="1"/>
    </xf>
    <xf numFmtId="0" fontId="50" fillId="0" borderId="28" xfId="3" applyFont="1" applyFill="1" applyBorder="1" applyAlignment="1" applyProtection="1">
      <alignment horizontal="center" wrapText="1"/>
      <protection hidden="1"/>
    </xf>
    <xf numFmtId="0" fontId="50" fillId="0" borderId="16" xfId="3" applyFont="1" applyFill="1" applyBorder="1" applyAlignment="1" applyProtection="1">
      <alignment horizontal="center" wrapText="1"/>
      <protection hidden="1"/>
    </xf>
    <xf numFmtId="0" fontId="50" fillId="0" borderId="18" xfId="3" applyFont="1" applyFill="1" applyBorder="1" applyAlignment="1" applyProtection="1">
      <alignment horizontal="center" wrapText="1"/>
      <protection hidden="1"/>
    </xf>
    <xf numFmtId="0" fontId="50" fillId="0" borderId="17" xfId="3" applyFont="1" applyFill="1" applyBorder="1" applyAlignment="1" applyProtection="1">
      <alignment horizontal="center" wrapText="1"/>
      <protection hidden="1"/>
    </xf>
    <xf numFmtId="0" fontId="50" fillId="0" borderId="217" xfId="3" applyFont="1" applyFill="1" applyBorder="1" applyAlignment="1" applyProtection="1">
      <alignment horizontal="left" wrapText="1" indent="1"/>
      <protection hidden="1"/>
    </xf>
    <xf numFmtId="0" fontId="50" fillId="0" borderId="218" xfId="3" applyFont="1" applyFill="1" applyBorder="1" applyAlignment="1" applyProtection="1">
      <alignment horizontal="left" wrapText="1" indent="1"/>
      <protection hidden="1"/>
    </xf>
    <xf numFmtId="0" fontId="50" fillId="0" borderId="219" xfId="3" applyFont="1" applyFill="1" applyBorder="1" applyAlignment="1" applyProtection="1">
      <alignment horizontal="left" wrapText="1" indent="1"/>
      <protection hidden="1"/>
    </xf>
    <xf numFmtId="0" fontId="50" fillId="0" borderId="213" xfId="3" applyFont="1" applyFill="1" applyBorder="1" applyAlignment="1" applyProtection="1">
      <alignment horizontal="left" wrapText="1" indent="1"/>
      <protection hidden="1"/>
    </xf>
    <xf numFmtId="0" fontId="50" fillId="0" borderId="209" xfId="3" applyFont="1" applyFill="1" applyBorder="1" applyAlignment="1" applyProtection="1">
      <alignment horizontal="left" wrapText="1" indent="1"/>
      <protection hidden="1"/>
    </xf>
    <xf numFmtId="0" fontId="50" fillId="0" borderId="214" xfId="3" applyFont="1" applyFill="1" applyBorder="1" applyAlignment="1" applyProtection="1">
      <alignment horizontal="left" wrapText="1" indent="1"/>
      <protection hidden="1"/>
    </xf>
    <xf numFmtId="0" fontId="50" fillId="0" borderId="75" xfId="3" applyFont="1" applyFill="1" applyBorder="1" applyAlignment="1" applyProtection="1">
      <alignment horizontal="center" vertical="center"/>
      <protection hidden="1"/>
    </xf>
    <xf numFmtId="0" fontId="50" fillId="0" borderId="218" xfId="3" applyFont="1" applyFill="1" applyBorder="1" applyAlignment="1" applyProtection="1">
      <alignment horizontal="center" vertical="center"/>
      <protection hidden="1"/>
    </xf>
    <xf numFmtId="0" fontId="50" fillId="0" borderId="219" xfId="3" applyFont="1" applyFill="1" applyBorder="1" applyAlignment="1" applyProtection="1">
      <alignment horizontal="center" vertical="center"/>
      <protection hidden="1"/>
    </xf>
    <xf numFmtId="0" fontId="50" fillId="0" borderId="72" xfId="3" applyFont="1" applyFill="1" applyBorder="1" applyAlignment="1" applyProtection="1">
      <alignment horizontal="center" vertical="center"/>
      <protection hidden="1"/>
    </xf>
    <xf numFmtId="0" fontId="50" fillId="0" borderId="209" xfId="3" applyFont="1" applyFill="1" applyBorder="1" applyAlignment="1" applyProtection="1">
      <alignment horizontal="center" vertical="center"/>
      <protection hidden="1"/>
    </xf>
    <xf numFmtId="0" fontId="50" fillId="0" borderId="214" xfId="3" applyFont="1" applyFill="1" applyBorder="1" applyAlignment="1" applyProtection="1">
      <alignment horizontal="center" vertical="center"/>
      <protection hidden="1"/>
    </xf>
    <xf numFmtId="0" fontId="41" fillId="0" borderId="191" xfId="3" applyFont="1" applyFill="1" applyBorder="1" applyAlignment="1" applyProtection="1">
      <alignment horizontal="center" vertical="center" wrapText="1"/>
      <protection hidden="1"/>
    </xf>
    <xf numFmtId="0" fontId="41" fillId="0" borderId="220" xfId="3" applyFont="1" applyFill="1" applyBorder="1" applyAlignment="1" applyProtection="1">
      <alignment horizontal="center" vertical="center" wrapText="1"/>
      <protection hidden="1"/>
    </xf>
    <xf numFmtId="0" fontId="45" fillId="0" borderId="221" xfId="3" applyFont="1" applyFill="1" applyBorder="1" applyAlignment="1" applyProtection="1">
      <alignment horizontal="center" vertical="center"/>
      <protection hidden="1"/>
    </xf>
    <xf numFmtId="0" fontId="45" fillId="0" borderId="222" xfId="3" applyFont="1" applyFill="1" applyBorder="1" applyAlignment="1" applyProtection="1">
      <alignment horizontal="center" vertical="center"/>
      <protection hidden="1"/>
    </xf>
    <xf numFmtId="0" fontId="45" fillId="0" borderId="0" xfId="3" applyFont="1" applyFill="1" applyBorder="1" applyAlignment="1" applyProtection="1">
      <alignment horizontal="left" vertical="center"/>
      <protection hidden="1"/>
    </xf>
    <xf numFmtId="0" fontId="45" fillId="0" borderId="138" xfId="3" applyFont="1" applyFill="1" applyBorder="1" applyAlignment="1" applyProtection="1">
      <alignment horizontal="left" vertical="center"/>
      <protection hidden="1"/>
    </xf>
    <xf numFmtId="0" fontId="45" fillId="0" borderId="223" xfId="3" applyFont="1" applyFill="1" applyBorder="1" applyAlignment="1" applyProtection="1">
      <alignment horizontal="center" vertical="center"/>
      <protection hidden="1"/>
    </xf>
    <xf numFmtId="0" fontId="45" fillId="0" borderId="224" xfId="3" applyFont="1" applyFill="1" applyBorder="1" applyAlignment="1" applyProtection="1">
      <alignment horizontal="center" vertical="center"/>
      <protection hidden="1"/>
    </xf>
    <xf numFmtId="0" fontId="45" fillId="0" borderId="225" xfId="3" applyFont="1" applyFill="1" applyBorder="1" applyAlignment="1" applyProtection="1">
      <alignment horizontal="center" vertical="center"/>
      <protection hidden="1"/>
    </xf>
    <xf numFmtId="0" fontId="45" fillId="0" borderId="226" xfId="3" applyFont="1" applyFill="1" applyBorder="1" applyAlignment="1" applyProtection="1">
      <alignment horizontal="center" vertical="center"/>
      <protection hidden="1"/>
    </xf>
    <xf numFmtId="0" fontId="45" fillId="0" borderId="227" xfId="3" applyFont="1" applyFill="1" applyBorder="1" applyAlignment="1" applyProtection="1">
      <alignment horizontal="center" vertical="center"/>
      <protection hidden="1"/>
    </xf>
    <xf numFmtId="0" fontId="45" fillId="0" borderId="228" xfId="3" applyFont="1" applyFill="1" applyBorder="1" applyAlignment="1" applyProtection="1">
      <alignment horizontal="center" vertical="center"/>
      <protection hidden="1"/>
    </xf>
    <xf numFmtId="0" fontId="45" fillId="0" borderId="208" xfId="3" applyFont="1" applyFill="1" applyBorder="1" applyAlignment="1" applyProtection="1">
      <alignment horizontal="center" vertical="center"/>
      <protection hidden="1"/>
    </xf>
    <xf numFmtId="0" fontId="45" fillId="0" borderId="209" xfId="3" applyFont="1" applyFill="1" applyBorder="1" applyAlignment="1" applyProtection="1">
      <alignment horizontal="center" vertical="center"/>
      <protection hidden="1"/>
    </xf>
    <xf numFmtId="0" fontId="45" fillId="0" borderId="210" xfId="3" applyFont="1" applyFill="1" applyBorder="1" applyAlignment="1" applyProtection="1">
      <alignment horizontal="center" vertical="center"/>
      <protection hidden="1"/>
    </xf>
    <xf numFmtId="0" fontId="45" fillId="0" borderId="229" xfId="3" applyFont="1" applyFill="1" applyBorder="1" applyAlignment="1" applyProtection="1">
      <alignment horizontal="center" vertical="center"/>
      <protection hidden="1"/>
    </xf>
    <xf numFmtId="0" fontId="45" fillId="0" borderId="230" xfId="3" applyFont="1" applyFill="1" applyBorder="1" applyAlignment="1" applyProtection="1">
      <alignment horizontal="center" vertical="center"/>
      <protection hidden="1"/>
    </xf>
    <xf numFmtId="0" fontId="45" fillId="0" borderId="231" xfId="3" applyFont="1" applyFill="1" applyBorder="1" applyAlignment="1" applyProtection="1">
      <alignment horizontal="center" vertical="center"/>
      <protection hidden="1"/>
    </xf>
    <xf numFmtId="0" fontId="45" fillId="0" borderId="232" xfId="3" applyFont="1" applyFill="1" applyBorder="1" applyAlignment="1" applyProtection="1">
      <alignment horizontal="center" vertical="center"/>
      <protection hidden="1"/>
    </xf>
    <xf numFmtId="0" fontId="45" fillId="0" borderId="213" xfId="3" applyFont="1" applyFill="1" applyBorder="1" applyAlignment="1" applyProtection="1">
      <alignment horizontal="center" vertical="center"/>
      <protection hidden="1"/>
    </xf>
    <xf numFmtId="0" fontId="45" fillId="0" borderId="214" xfId="3" applyFont="1" applyFill="1" applyBorder="1" applyAlignment="1" applyProtection="1">
      <alignment horizontal="center" vertical="center"/>
      <protection hidden="1"/>
    </xf>
    <xf numFmtId="0" fontId="45" fillId="0" borderId="233" xfId="3" applyFont="1" applyFill="1" applyBorder="1" applyAlignment="1" applyProtection="1">
      <alignment horizontal="center" vertical="center"/>
      <protection hidden="1"/>
    </xf>
    <xf numFmtId="0" fontId="45" fillId="0" borderId="234" xfId="3" applyFont="1" applyFill="1" applyBorder="1" applyAlignment="1" applyProtection="1">
      <alignment horizontal="center" vertical="center"/>
      <protection hidden="1"/>
    </xf>
    <xf numFmtId="0" fontId="45" fillId="0" borderId="72" xfId="3" applyFont="1" applyFill="1" applyBorder="1" applyAlignment="1" applyProtection="1">
      <alignment horizontal="center" vertical="center"/>
      <protection hidden="1"/>
    </xf>
    <xf numFmtId="0" fontId="57" fillId="0" borderId="235" xfId="3" applyNumberFormat="1" applyFont="1" applyFill="1" applyBorder="1" applyAlignment="1" applyProtection="1">
      <alignment horizontal="center" vertical="center"/>
      <protection hidden="1"/>
    </xf>
    <xf numFmtId="0" fontId="57" fillId="0" borderId="202" xfId="3" applyNumberFormat="1" applyFont="1" applyFill="1" applyBorder="1" applyAlignment="1" applyProtection="1">
      <alignment horizontal="center" vertical="center"/>
      <protection hidden="1"/>
    </xf>
    <xf numFmtId="0" fontId="57" fillId="0" borderId="236" xfId="3" applyNumberFormat="1" applyFont="1" applyFill="1" applyBorder="1" applyAlignment="1" applyProtection="1">
      <alignment horizontal="center" vertical="center"/>
      <protection hidden="1"/>
    </xf>
    <xf numFmtId="0" fontId="57" fillId="0" borderId="237" xfId="3" applyNumberFormat="1" applyFont="1" applyFill="1" applyBorder="1" applyAlignment="1" applyProtection="1">
      <alignment horizontal="center" vertical="center"/>
      <protection hidden="1"/>
    </xf>
    <xf numFmtId="0" fontId="57" fillId="0" borderId="238" xfId="3" applyNumberFormat="1" applyFont="1" applyFill="1" applyBorder="1" applyAlignment="1" applyProtection="1">
      <alignment horizontal="center" vertical="center"/>
      <protection hidden="1"/>
    </xf>
    <xf numFmtId="0" fontId="57" fillId="0" borderId="239" xfId="3" applyNumberFormat="1" applyFont="1" applyFill="1" applyBorder="1" applyAlignment="1" applyProtection="1">
      <alignment horizontal="center" vertical="center"/>
      <protection hidden="1"/>
    </xf>
    <xf numFmtId="0" fontId="57" fillId="0" borderId="240" xfId="3" applyNumberFormat="1" applyFont="1" applyFill="1" applyBorder="1" applyAlignment="1" applyProtection="1">
      <alignment horizontal="center" vertical="center"/>
      <protection hidden="1"/>
    </xf>
    <xf numFmtId="0" fontId="57" fillId="0" borderId="241" xfId="3" applyNumberFormat="1" applyFont="1" applyFill="1" applyBorder="1" applyAlignment="1" applyProtection="1">
      <alignment horizontal="center" vertical="center"/>
      <protection hidden="1"/>
    </xf>
    <xf numFmtId="0" fontId="57" fillId="0" borderId="242" xfId="3" applyNumberFormat="1" applyFont="1" applyFill="1" applyBorder="1" applyAlignment="1" applyProtection="1">
      <alignment horizontal="center" vertical="center"/>
      <protection hidden="1"/>
    </xf>
    <xf numFmtId="0" fontId="47" fillId="0" borderId="243" xfId="3" applyFont="1" applyFill="1" applyBorder="1" applyAlignment="1" applyProtection="1">
      <alignment horizontal="center" vertical="center"/>
      <protection hidden="1"/>
    </xf>
    <xf numFmtId="0" fontId="44" fillId="0" borderId="107" xfId="3" applyFont="1" applyFill="1" applyBorder="1" applyAlignment="1" applyProtection="1">
      <alignment horizontal="center" vertical="center"/>
      <protection hidden="1"/>
    </xf>
    <xf numFmtId="0" fontId="44" fillId="0" borderId="244" xfId="3" applyFont="1" applyFill="1" applyBorder="1" applyAlignment="1" applyProtection="1">
      <alignment horizontal="center" vertical="center"/>
      <protection hidden="1"/>
    </xf>
    <xf numFmtId="0" fontId="44" fillId="0" borderId="220" xfId="3" applyFont="1" applyFill="1" applyBorder="1" applyAlignment="1" applyProtection="1">
      <alignment horizontal="center" vertical="center"/>
      <protection hidden="1"/>
    </xf>
    <xf numFmtId="0" fontId="44" fillId="0" borderId="245" xfId="3" applyFont="1" applyFill="1" applyBorder="1" applyAlignment="1" applyProtection="1">
      <alignment horizontal="center" vertical="center"/>
      <protection hidden="1"/>
    </xf>
    <xf numFmtId="0" fontId="44" fillId="0" borderId="246" xfId="3" applyFont="1" applyFill="1" applyBorder="1" applyAlignment="1" applyProtection="1">
      <alignment horizontal="center" vertical="center"/>
      <protection hidden="1"/>
    </xf>
    <xf numFmtId="0" fontId="50" fillId="0" borderId="107" xfId="3" applyFont="1" applyFill="1" applyBorder="1" applyAlignment="1" applyProtection="1">
      <alignment horizontal="center" vertical="center"/>
      <protection hidden="1"/>
    </xf>
    <xf numFmtId="0" fontId="50" fillId="0" borderId="101" xfId="3" applyFont="1" applyFill="1" applyBorder="1" applyAlignment="1" applyProtection="1">
      <alignment horizontal="center" vertical="center"/>
      <protection hidden="1"/>
    </xf>
    <xf numFmtId="0" fontId="50" fillId="0" borderId="181" xfId="3" applyFont="1" applyFill="1" applyBorder="1" applyAlignment="1" applyProtection="1">
      <alignment horizontal="center" vertical="center"/>
      <protection hidden="1"/>
    </xf>
    <xf numFmtId="0" fontId="50" fillId="0" borderId="0" xfId="3" applyFont="1" applyFill="1" applyBorder="1" applyAlignment="1" applyProtection="1">
      <alignment horizontal="center" vertical="center"/>
      <protection hidden="1"/>
    </xf>
    <xf numFmtId="0" fontId="50" fillId="0" borderId="11" xfId="3" applyFont="1" applyFill="1" applyBorder="1" applyAlignment="1" applyProtection="1">
      <alignment horizontal="center" vertical="center"/>
      <protection hidden="1"/>
    </xf>
    <xf numFmtId="177" fontId="56" fillId="0" borderId="181" xfId="3" applyNumberFormat="1" applyFont="1" applyFill="1" applyBorder="1" applyAlignment="1" applyProtection="1">
      <alignment horizontal="center" vertical="center"/>
      <protection hidden="1"/>
    </xf>
    <xf numFmtId="177" fontId="56" fillId="0" borderId="0" xfId="3" applyNumberFormat="1" applyFont="1" applyFill="1" applyBorder="1" applyAlignment="1" applyProtection="1">
      <alignment horizontal="center" vertical="center"/>
      <protection hidden="1"/>
    </xf>
    <xf numFmtId="177" fontId="56" fillId="0" borderId="11" xfId="3" applyNumberFormat="1" applyFont="1" applyFill="1" applyBorder="1" applyAlignment="1" applyProtection="1">
      <alignment horizontal="center" vertical="center"/>
      <protection hidden="1"/>
    </xf>
    <xf numFmtId="0" fontId="50" fillId="0" borderId="182" xfId="3" applyFont="1" applyFill="1" applyBorder="1" applyAlignment="1" applyProtection="1">
      <alignment horizontal="center" vertical="center"/>
      <protection hidden="1"/>
    </xf>
    <xf numFmtId="0" fontId="50" fillId="0" borderId="138" xfId="3" applyFont="1" applyFill="1" applyBorder="1" applyAlignment="1" applyProtection="1">
      <alignment horizontal="center" vertical="center"/>
      <protection hidden="1"/>
    </xf>
    <xf numFmtId="0" fontId="50" fillId="0" borderId="106" xfId="3" applyFont="1" applyFill="1" applyBorder="1" applyAlignment="1" applyProtection="1">
      <alignment horizontal="center" vertical="center"/>
      <protection hidden="1"/>
    </xf>
    <xf numFmtId="0" fontId="57" fillId="0" borderId="247" xfId="3" applyNumberFormat="1" applyFont="1" applyFill="1" applyBorder="1" applyAlignment="1" applyProtection="1">
      <alignment horizontal="center" vertical="center"/>
      <protection hidden="1"/>
    </xf>
    <xf numFmtId="0" fontId="57" fillId="0" borderId="248" xfId="3" applyNumberFormat="1" applyFont="1" applyFill="1" applyBorder="1" applyAlignment="1" applyProtection="1">
      <alignment horizontal="center" vertical="center"/>
      <protection hidden="1"/>
    </xf>
    <xf numFmtId="0" fontId="57" fillId="0" borderId="249" xfId="3" applyNumberFormat="1" applyFont="1" applyFill="1" applyBorder="1" applyAlignment="1" applyProtection="1">
      <alignment horizontal="center" vertical="center"/>
      <protection hidden="1"/>
    </xf>
    <xf numFmtId="0" fontId="57" fillId="0" borderId="192" xfId="3" applyNumberFormat="1" applyFont="1" applyFill="1" applyBorder="1" applyAlignment="1" applyProtection="1">
      <alignment horizontal="center" vertical="center"/>
      <protection hidden="1"/>
    </xf>
    <xf numFmtId="0" fontId="57" fillId="0" borderId="250" xfId="3" applyNumberFormat="1" applyFont="1" applyFill="1" applyBorder="1" applyAlignment="1" applyProtection="1">
      <alignment horizontal="center" vertical="center"/>
      <protection hidden="1"/>
    </xf>
    <xf numFmtId="0" fontId="50" fillId="0" borderId="251" xfId="3" applyFont="1" applyFill="1" applyBorder="1" applyAlignment="1" applyProtection="1">
      <alignment horizontal="center" vertical="center"/>
      <protection hidden="1"/>
    </xf>
    <xf numFmtId="177" fontId="56" fillId="0" borderId="12" xfId="3" applyNumberFormat="1" applyFont="1" applyFill="1" applyBorder="1" applyAlignment="1" applyProtection="1">
      <alignment horizontal="center" vertical="center"/>
      <protection hidden="1"/>
    </xf>
    <xf numFmtId="177" fontId="56" fillId="0" borderId="189" xfId="3" applyNumberFormat="1" applyFont="1" applyFill="1" applyBorder="1" applyAlignment="1" applyProtection="1">
      <alignment horizontal="center" vertical="center"/>
      <protection hidden="1"/>
    </xf>
    <xf numFmtId="177" fontId="56" fillId="0" borderId="135" xfId="3" applyNumberFormat="1" applyFont="1" applyFill="1" applyBorder="1" applyAlignment="1" applyProtection="1">
      <alignment horizontal="center" vertical="center"/>
      <protection hidden="1"/>
    </xf>
    <xf numFmtId="0" fontId="57" fillId="0" borderId="252" xfId="3" applyNumberFormat="1" applyFont="1" applyFill="1" applyBorder="1" applyAlignment="1" applyProtection="1">
      <alignment horizontal="center" vertical="center"/>
      <protection hidden="1"/>
    </xf>
    <xf numFmtId="0" fontId="57" fillId="0" borderId="253" xfId="3" applyNumberFormat="1" applyFont="1" applyFill="1" applyBorder="1" applyAlignment="1" applyProtection="1">
      <alignment horizontal="center" vertical="center"/>
      <protection hidden="1"/>
    </xf>
    <xf numFmtId="0" fontId="57" fillId="0" borderId="254" xfId="3" applyNumberFormat="1" applyFont="1" applyFill="1" applyBorder="1" applyAlignment="1" applyProtection="1">
      <alignment horizontal="center" vertical="center"/>
      <protection hidden="1"/>
    </xf>
    <xf numFmtId="190" fontId="52" fillId="0" borderId="0" xfId="2" applyNumberFormat="1" applyFont="1" applyFill="1" applyBorder="1" applyAlignment="1" applyProtection="1">
      <alignment horizontal="right" vertical="center" shrinkToFit="1"/>
      <protection hidden="1"/>
    </xf>
    <xf numFmtId="0" fontId="52" fillId="0" borderId="0" xfId="2" applyNumberFormat="1" applyFont="1" applyFill="1" applyBorder="1" applyAlignment="1" applyProtection="1">
      <alignment horizontal="right" vertical="center" shrinkToFit="1"/>
      <protection hidden="1"/>
    </xf>
    <xf numFmtId="0" fontId="47" fillId="0" borderId="12" xfId="3" applyFont="1" applyFill="1" applyBorder="1" applyAlignment="1" applyProtection="1">
      <alignment horizontal="center" vertical="center" wrapText="1"/>
      <protection hidden="1"/>
    </xf>
    <xf numFmtId="0" fontId="45" fillId="0" borderId="182" xfId="3" applyFont="1" applyFill="1" applyBorder="1" applyAlignment="1" applyProtection="1">
      <alignment horizontal="center" vertical="center" wrapText="1"/>
      <protection hidden="1"/>
    </xf>
    <xf numFmtId="0" fontId="45" fillId="0" borderId="189" xfId="3" applyFont="1" applyFill="1" applyBorder="1" applyAlignment="1" applyProtection="1">
      <alignment horizontal="center" vertical="center" wrapText="1"/>
      <protection hidden="1"/>
    </xf>
    <xf numFmtId="0" fontId="45" fillId="0" borderId="138" xfId="3" applyFont="1" applyFill="1" applyBorder="1" applyAlignment="1" applyProtection="1">
      <alignment horizontal="center" vertical="center" wrapText="1"/>
      <protection hidden="1"/>
    </xf>
    <xf numFmtId="0" fontId="45" fillId="0" borderId="135" xfId="3" applyFont="1" applyFill="1" applyBorder="1" applyAlignment="1" applyProtection="1">
      <alignment horizontal="center" vertical="center" wrapText="1"/>
      <protection hidden="1"/>
    </xf>
    <xf numFmtId="0" fontId="45" fillId="0" borderId="106" xfId="3" applyFont="1" applyFill="1" applyBorder="1" applyAlignment="1" applyProtection="1">
      <alignment horizontal="center" vertical="center" wrapText="1"/>
      <protection hidden="1"/>
    </xf>
    <xf numFmtId="38" fontId="52" fillId="0" borderId="104" xfId="2" applyFont="1" applyFill="1" applyBorder="1" applyAlignment="1" applyProtection="1">
      <alignment vertical="center" shrinkToFit="1"/>
      <protection hidden="1"/>
    </xf>
    <xf numFmtId="38" fontId="52" fillId="0" borderId="11" xfId="2" applyFont="1" applyFill="1" applyBorder="1" applyAlignment="1" applyProtection="1">
      <alignment vertical="center" shrinkToFit="1"/>
      <protection hidden="1"/>
    </xf>
    <xf numFmtId="38" fontId="52" fillId="0" borderId="105" xfId="2" applyFont="1" applyFill="1" applyBorder="1" applyAlignment="1" applyProtection="1">
      <alignment vertical="center" shrinkToFit="1"/>
      <protection hidden="1"/>
    </xf>
    <xf numFmtId="190" fontId="52" fillId="0" borderId="0" xfId="2" applyNumberFormat="1" applyFont="1" applyFill="1" applyBorder="1" applyAlignment="1" applyProtection="1">
      <alignment vertical="center" shrinkToFit="1"/>
      <protection hidden="1"/>
    </xf>
    <xf numFmtId="38" fontId="52" fillId="0" borderId="16" xfId="2" applyFont="1" applyFill="1" applyBorder="1" applyAlignment="1" applyProtection="1">
      <alignment horizontal="right" vertical="center" shrinkToFit="1"/>
      <protection hidden="1"/>
    </xf>
    <xf numFmtId="38" fontId="52" fillId="0" borderId="18" xfId="2" applyFont="1" applyFill="1" applyBorder="1" applyAlignment="1" applyProtection="1">
      <alignment horizontal="right" vertical="center" shrinkToFit="1"/>
      <protection hidden="1"/>
    </xf>
    <xf numFmtId="38" fontId="52" fillId="0" borderId="17" xfId="2" applyFont="1" applyFill="1" applyBorder="1" applyAlignment="1" applyProtection="1">
      <alignment horizontal="right" vertical="center" shrinkToFit="1"/>
      <protection hidden="1"/>
    </xf>
    <xf numFmtId="0" fontId="44" fillId="0" borderId="204" xfId="3" applyFont="1" applyFill="1" applyBorder="1" applyAlignment="1" applyProtection="1">
      <alignment horizontal="center" vertical="center"/>
      <protection hidden="1"/>
    </xf>
    <xf numFmtId="0" fontId="44" fillId="0" borderId="26" xfId="3" applyFont="1" applyFill="1" applyBorder="1" applyAlignment="1" applyProtection="1">
      <alignment horizontal="center" vertical="center"/>
      <protection hidden="1"/>
    </xf>
    <xf numFmtId="0" fontId="44" fillId="0" borderId="28" xfId="3" applyFont="1" applyFill="1" applyBorder="1" applyAlignment="1" applyProtection="1">
      <alignment horizontal="center" vertical="center"/>
      <protection hidden="1"/>
    </xf>
    <xf numFmtId="0" fontId="44" fillId="0" borderId="135" xfId="3" applyFont="1" applyFill="1" applyBorder="1" applyAlignment="1" applyProtection="1">
      <alignment horizontal="center" vertical="center"/>
      <protection hidden="1"/>
    </xf>
    <xf numFmtId="0" fontId="44" fillId="0" borderId="11" xfId="3" applyFont="1" applyFill="1" applyBorder="1" applyAlignment="1" applyProtection="1">
      <alignment horizontal="center" vertical="center"/>
      <protection hidden="1"/>
    </xf>
    <xf numFmtId="0" fontId="44" fillId="0" borderId="105" xfId="3" applyFont="1" applyFill="1" applyBorder="1" applyAlignment="1" applyProtection="1">
      <alignment horizontal="center" vertical="center"/>
      <protection hidden="1"/>
    </xf>
    <xf numFmtId="0" fontId="51" fillId="0" borderId="27" xfId="3" applyFont="1" applyFill="1" applyBorder="1" applyAlignment="1" applyProtection="1">
      <alignment horizontal="left" vertical="center" indent="1" shrinkToFit="1"/>
      <protection hidden="1"/>
    </xf>
    <xf numFmtId="0" fontId="51" fillId="0" borderId="26" xfId="3" applyFont="1" applyFill="1" applyBorder="1" applyAlignment="1" applyProtection="1">
      <alignment horizontal="left" vertical="center" indent="1" shrinkToFit="1"/>
      <protection hidden="1"/>
    </xf>
    <xf numFmtId="0" fontId="2" fillId="0" borderId="26" xfId="3" applyFont="1" applyFill="1" applyBorder="1" applyAlignment="1" applyProtection="1">
      <alignment horizontal="left" indent="1" shrinkToFit="1"/>
      <protection hidden="1"/>
    </xf>
    <xf numFmtId="0" fontId="2" fillId="0" borderId="28" xfId="3" applyFont="1" applyFill="1" applyBorder="1" applyAlignment="1" applyProtection="1">
      <alignment horizontal="left" indent="1" shrinkToFit="1"/>
      <protection hidden="1"/>
    </xf>
    <xf numFmtId="0" fontId="2" fillId="0" borderId="104" xfId="3" applyFont="1" applyFill="1" applyBorder="1" applyAlignment="1" applyProtection="1">
      <alignment horizontal="left" indent="1" shrinkToFit="1"/>
      <protection hidden="1"/>
    </xf>
    <xf numFmtId="0" fontId="2" fillId="0" borderId="11" xfId="3" applyFont="1" applyFill="1" applyBorder="1" applyAlignment="1" applyProtection="1">
      <alignment horizontal="left" indent="1" shrinkToFit="1"/>
      <protection hidden="1"/>
    </xf>
    <xf numFmtId="0" fontId="2" fillId="0" borderId="105" xfId="3" applyFont="1" applyFill="1" applyBorder="1" applyAlignment="1" applyProtection="1">
      <alignment horizontal="left" indent="1" shrinkToFit="1"/>
      <protection hidden="1"/>
    </xf>
    <xf numFmtId="0" fontId="44" fillId="0" borderId="27" xfId="3" applyFont="1" applyFill="1" applyBorder="1" applyAlignment="1" applyProtection="1">
      <alignment horizontal="center" vertical="center"/>
      <protection hidden="1"/>
    </xf>
    <xf numFmtId="0" fontId="44" fillId="0" borderId="104" xfId="3" applyFont="1" applyFill="1" applyBorder="1" applyAlignment="1" applyProtection="1">
      <alignment horizontal="center" vertical="center"/>
      <protection hidden="1"/>
    </xf>
    <xf numFmtId="195" fontId="52" fillId="0" borderId="104" xfId="2" applyNumberFormat="1" applyFont="1" applyFill="1" applyBorder="1" applyAlignment="1" applyProtection="1">
      <alignment vertical="center" shrinkToFit="1"/>
      <protection hidden="1"/>
    </xf>
    <xf numFmtId="195" fontId="52" fillId="0" borderId="11" xfId="2" applyNumberFormat="1" applyFont="1" applyFill="1" applyBorder="1" applyAlignment="1" applyProtection="1">
      <alignment vertical="center" shrinkToFit="1"/>
      <protection hidden="1"/>
    </xf>
    <xf numFmtId="0" fontId="52" fillId="0" borderId="205" xfId="3" applyFont="1" applyFill="1" applyBorder="1" applyAlignment="1" applyProtection="1">
      <alignment horizontal="left" vertical="center" wrapText="1"/>
      <protection hidden="1"/>
    </xf>
    <xf numFmtId="0" fontId="52" fillId="0" borderId="206" xfId="3" applyFont="1" applyFill="1" applyBorder="1" applyAlignment="1" applyProtection="1">
      <alignment horizontal="left" vertical="center" wrapText="1"/>
      <protection hidden="1"/>
    </xf>
    <xf numFmtId="0" fontId="52" fillId="0" borderId="207" xfId="3" applyFont="1" applyFill="1" applyBorder="1" applyAlignment="1" applyProtection="1">
      <alignment horizontal="left" vertical="center" wrapText="1"/>
      <protection hidden="1"/>
    </xf>
    <xf numFmtId="0" fontId="52" fillId="0" borderId="208" xfId="3" applyFont="1" applyFill="1" applyBorder="1" applyAlignment="1" applyProtection="1">
      <alignment horizontal="left" vertical="center" wrapText="1"/>
      <protection hidden="1"/>
    </xf>
    <xf numFmtId="0" fontId="52" fillId="0" borderId="209" xfId="3" applyFont="1" applyFill="1" applyBorder="1" applyAlignment="1" applyProtection="1">
      <alignment horizontal="left" vertical="center" wrapText="1"/>
      <protection hidden="1"/>
    </xf>
    <xf numFmtId="0" fontId="52" fillId="0" borderId="210" xfId="3" applyFont="1" applyFill="1" applyBorder="1" applyAlignment="1" applyProtection="1">
      <alignment horizontal="left" vertical="center" wrapText="1"/>
      <protection hidden="1"/>
    </xf>
    <xf numFmtId="0" fontId="52" fillId="0" borderId="211" xfId="3" applyFont="1" applyFill="1" applyBorder="1" applyAlignment="1" applyProtection="1">
      <alignment horizontal="left" vertical="center" wrapText="1"/>
      <protection hidden="1"/>
    </xf>
    <xf numFmtId="0" fontId="52" fillId="0" borderId="212" xfId="3" applyFont="1" applyFill="1" applyBorder="1" applyAlignment="1" applyProtection="1">
      <alignment horizontal="left" vertical="center" wrapText="1"/>
      <protection hidden="1"/>
    </xf>
    <xf numFmtId="0" fontId="52" fillId="0" borderId="213" xfId="3" applyFont="1" applyFill="1" applyBorder="1" applyAlignment="1" applyProtection="1">
      <alignment horizontal="left" vertical="center" wrapText="1"/>
      <protection hidden="1"/>
    </xf>
    <xf numFmtId="0" fontId="52" fillId="0" borderId="214" xfId="3" applyFont="1" applyFill="1" applyBorder="1" applyAlignment="1" applyProtection="1">
      <alignment horizontal="left" vertical="center" wrapText="1"/>
      <protection hidden="1"/>
    </xf>
    <xf numFmtId="178" fontId="52" fillId="0" borderId="27" xfId="2" applyNumberFormat="1" applyFont="1" applyFill="1" applyBorder="1" applyAlignment="1" applyProtection="1">
      <alignment vertical="center" shrinkToFit="1"/>
      <protection locked="0" hidden="1"/>
    </xf>
    <xf numFmtId="178" fontId="52" fillId="0" borderId="26" xfId="2" applyNumberFormat="1" applyFont="1" applyFill="1" applyBorder="1" applyAlignment="1" applyProtection="1">
      <alignment vertical="center" shrinkToFit="1"/>
      <protection locked="0" hidden="1"/>
    </xf>
    <xf numFmtId="189" fontId="52" fillId="0" borderId="27" xfId="2" applyNumberFormat="1" applyFont="1" applyFill="1" applyBorder="1" applyAlignment="1" applyProtection="1">
      <alignment vertical="center" shrinkToFit="1"/>
      <protection locked="0" hidden="1"/>
    </xf>
    <xf numFmtId="189" fontId="52" fillId="0" borderId="26" xfId="2" applyNumberFormat="1" applyFont="1" applyFill="1" applyBorder="1" applyAlignment="1" applyProtection="1">
      <alignment vertical="center" shrinkToFit="1"/>
      <protection locked="0" hidden="1"/>
    </xf>
    <xf numFmtId="178" fontId="52" fillId="0" borderId="16" xfId="2" applyNumberFormat="1" applyFont="1" applyFill="1" applyBorder="1" applyAlignment="1" applyProtection="1">
      <alignment vertical="center" shrinkToFit="1"/>
      <protection locked="0"/>
    </xf>
    <xf numFmtId="178" fontId="52" fillId="0" borderId="18" xfId="2" applyNumberFormat="1" applyFont="1" applyFill="1" applyBorder="1" applyAlignment="1" applyProtection="1">
      <alignment vertical="center" shrinkToFit="1"/>
      <protection locked="0"/>
    </xf>
    <xf numFmtId="178" fontId="52" fillId="0" borderId="29" xfId="2" applyNumberFormat="1" applyFont="1" applyFill="1" applyBorder="1" applyAlignment="1" applyProtection="1">
      <alignment vertical="center" shrinkToFit="1"/>
      <protection locked="0"/>
    </xf>
    <xf numFmtId="178" fontId="52" fillId="0" borderId="0" xfId="2" applyNumberFormat="1" applyFont="1" applyFill="1" applyBorder="1" applyAlignment="1" applyProtection="1">
      <alignment vertical="center" shrinkToFit="1"/>
      <protection locked="0"/>
    </xf>
    <xf numFmtId="178" fontId="52" fillId="0" borderId="30" xfId="2" applyNumberFormat="1" applyFont="1" applyFill="1" applyBorder="1" applyAlignment="1" applyProtection="1">
      <alignment vertical="center" shrinkToFit="1"/>
      <protection locked="0"/>
    </xf>
    <xf numFmtId="178" fontId="52" fillId="0" borderId="17" xfId="2" applyNumberFormat="1" applyFont="1" applyFill="1" applyBorder="1" applyAlignment="1" applyProtection="1">
      <alignment vertical="center" shrinkToFit="1"/>
      <protection locked="0"/>
    </xf>
    <xf numFmtId="0" fontId="56" fillId="0" borderId="181" xfId="3" applyNumberFormat="1" applyFont="1" applyFill="1" applyBorder="1" applyAlignment="1" applyProtection="1">
      <alignment horizontal="center" vertical="center"/>
      <protection hidden="1"/>
    </xf>
    <xf numFmtId="0" fontId="56" fillId="0" borderId="0" xfId="3" applyNumberFormat="1" applyFont="1" applyFill="1" applyBorder="1" applyAlignment="1" applyProtection="1">
      <alignment horizontal="center" vertical="center"/>
      <protection hidden="1"/>
    </xf>
    <xf numFmtId="0" fontId="56" fillId="0" borderId="11" xfId="3" applyNumberFormat="1" applyFont="1" applyFill="1" applyBorder="1" applyAlignment="1" applyProtection="1">
      <alignment horizontal="center" vertical="center"/>
      <protection hidden="1"/>
    </xf>
    <xf numFmtId="3" fontId="56" fillId="0" borderId="12" xfId="3" applyNumberFormat="1" applyFont="1" applyFill="1" applyBorder="1" applyAlignment="1" applyProtection="1">
      <alignment horizontal="center" vertical="center"/>
      <protection hidden="1"/>
    </xf>
    <xf numFmtId="0" fontId="56" fillId="0" borderId="189" xfId="3" applyNumberFormat="1" applyFont="1" applyFill="1" applyBorder="1" applyAlignment="1" applyProtection="1">
      <alignment horizontal="center" vertical="center"/>
      <protection hidden="1"/>
    </xf>
    <xf numFmtId="0" fontId="56" fillId="0" borderId="135" xfId="3" applyNumberFormat="1" applyFont="1" applyFill="1" applyBorder="1" applyAlignment="1" applyProtection="1">
      <alignment horizontal="center" vertical="center"/>
      <protection hidden="1"/>
    </xf>
    <xf numFmtId="0" fontId="45" fillId="0" borderId="12" xfId="3" applyFont="1" applyFill="1" applyBorder="1" applyAlignment="1" applyProtection="1">
      <alignment horizontal="center" vertical="center" wrapText="1"/>
      <protection hidden="1"/>
    </xf>
    <xf numFmtId="0" fontId="44" fillId="0" borderId="177" xfId="3" applyFont="1" applyFill="1" applyBorder="1" applyAlignment="1" applyProtection="1">
      <alignment horizontal="center" vertical="center"/>
      <protection hidden="1"/>
    </xf>
    <xf numFmtId="0" fontId="44" fillId="0" borderId="249" xfId="3" applyFont="1" applyFill="1" applyBorder="1" applyAlignment="1" applyProtection="1">
      <alignment horizontal="center" vertical="center"/>
      <protection hidden="1"/>
    </xf>
    <xf numFmtId="185" fontId="56" fillId="0" borderId="18" xfId="3" applyNumberFormat="1" applyFont="1" applyFill="1" applyBorder="1" applyAlignment="1" applyProtection="1">
      <alignment horizontal="center" vertical="center"/>
      <protection hidden="1"/>
    </xf>
    <xf numFmtId="196" fontId="56" fillId="0" borderId="18" xfId="3" applyNumberFormat="1" applyFont="1" applyFill="1" applyBorder="1" applyAlignment="1" applyProtection="1">
      <alignment horizontal="center" vertical="center"/>
      <protection hidden="1"/>
    </xf>
    <xf numFmtId="0" fontId="41" fillId="0" borderId="0" xfId="3" applyNumberFormat="1" applyFont="1" applyFill="1" applyBorder="1" applyAlignment="1" applyProtection="1">
      <alignment horizontal="center" vertical="center"/>
      <protection hidden="1"/>
    </xf>
    <xf numFmtId="0" fontId="51" fillId="0" borderId="0" xfId="3" applyNumberFormat="1" applyFont="1" applyFill="1" applyBorder="1" applyAlignment="1" applyProtection="1">
      <alignment horizontal="center" vertical="center"/>
      <protection hidden="1"/>
    </xf>
    <xf numFmtId="0" fontId="41" fillId="0" borderId="18" xfId="3" applyNumberFormat="1" applyFont="1" applyFill="1" applyBorder="1" applyAlignment="1" applyProtection="1">
      <alignment horizontal="center" vertical="center"/>
      <protection hidden="1"/>
    </xf>
    <xf numFmtId="0" fontId="74" fillId="0" borderId="18" xfId="3" applyNumberFormat="1" applyFont="1" applyFill="1" applyBorder="1" applyAlignment="1" applyProtection="1">
      <alignment horizontal="center" vertical="center"/>
      <protection hidden="1"/>
    </xf>
    <xf numFmtId="0" fontId="57" fillId="0" borderId="27" xfId="3" applyNumberFormat="1" applyFont="1" applyFill="1" applyBorder="1" applyAlignment="1" applyProtection="1">
      <alignment horizontal="center" vertical="center"/>
      <protection hidden="1"/>
    </xf>
    <xf numFmtId="0" fontId="52" fillId="0" borderId="205" xfId="3" applyNumberFormat="1" applyFont="1" applyFill="1" applyBorder="1" applyAlignment="1" applyProtection="1">
      <alignment horizontal="left" vertical="center" wrapText="1"/>
      <protection hidden="1"/>
    </xf>
    <xf numFmtId="0" fontId="52" fillId="0" borderId="206" xfId="3" applyNumberFormat="1" applyFont="1" applyFill="1" applyBorder="1" applyAlignment="1" applyProtection="1">
      <alignment horizontal="left" vertical="center" wrapText="1"/>
      <protection hidden="1"/>
    </xf>
    <xf numFmtId="0" fontId="52" fillId="0" borderId="207" xfId="3" applyNumberFormat="1" applyFont="1" applyFill="1" applyBorder="1" applyAlignment="1" applyProtection="1">
      <alignment horizontal="left" vertical="center" wrapText="1"/>
      <protection hidden="1"/>
    </xf>
    <xf numFmtId="0" fontId="52" fillId="0" borderId="208" xfId="3" applyNumberFormat="1" applyFont="1" applyFill="1" applyBorder="1" applyAlignment="1" applyProtection="1">
      <alignment horizontal="left" vertical="center" wrapText="1"/>
      <protection hidden="1"/>
    </xf>
    <xf numFmtId="0" fontId="52" fillId="0" borderId="209" xfId="3" applyNumberFormat="1" applyFont="1" applyFill="1" applyBorder="1" applyAlignment="1" applyProtection="1">
      <alignment horizontal="left" vertical="center" wrapText="1"/>
      <protection hidden="1"/>
    </xf>
    <xf numFmtId="0" fontId="52" fillId="0" borderId="210" xfId="3" applyNumberFormat="1" applyFont="1" applyFill="1" applyBorder="1" applyAlignment="1" applyProtection="1">
      <alignment horizontal="left" vertical="center" wrapText="1"/>
      <protection hidden="1"/>
    </xf>
    <xf numFmtId="0" fontId="52" fillId="0" borderId="211" xfId="3" applyNumberFormat="1" applyFont="1" applyFill="1" applyBorder="1" applyAlignment="1" applyProtection="1">
      <alignment horizontal="left" vertical="center" wrapText="1"/>
      <protection hidden="1"/>
    </xf>
    <xf numFmtId="0" fontId="52" fillId="0" borderId="212" xfId="3" applyNumberFormat="1" applyFont="1" applyFill="1" applyBorder="1" applyAlignment="1" applyProtection="1">
      <alignment horizontal="left" vertical="center" wrapText="1"/>
      <protection hidden="1"/>
    </xf>
    <xf numFmtId="0" fontId="52" fillId="0" borderId="213" xfId="3" applyNumberFormat="1" applyFont="1" applyFill="1" applyBorder="1" applyAlignment="1" applyProtection="1">
      <alignment horizontal="left" vertical="center" wrapText="1"/>
      <protection hidden="1"/>
    </xf>
    <xf numFmtId="0" fontId="52" fillId="0" borderId="214" xfId="3" applyNumberFormat="1" applyFont="1" applyFill="1" applyBorder="1" applyAlignment="1" applyProtection="1">
      <alignment horizontal="left" vertical="center" wrapText="1"/>
      <protection hidden="1"/>
    </xf>
    <xf numFmtId="0" fontId="45" fillId="0" borderId="0" xfId="3" applyNumberFormat="1" applyFont="1" applyFill="1" applyBorder="1" applyAlignment="1" applyProtection="1">
      <alignment horizontal="center" vertical="center"/>
      <protection hidden="1"/>
    </xf>
    <xf numFmtId="38" fontId="52" fillId="0" borderId="27" xfId="2" applyFont="1" applyFill="1" applyBorder="1" applyAlignment="1" applyProtection="1">
      <alignment vertical="center" shrinkToFit="1"/>
      <protection hidden="1"/>
    </xf>
    <xf numFmtId="38" fontId="52" fillId="0" borderId="26" xfId="2" applyFont="1" applyFill="1" applyBorder="1" applyAlignment="1" applyProtection="1">
      <alignment vertical="center" shrinkToFit="1"/>
      <protection hidden="1"/>
    </xf>
    <xf numFmtId="0" fontId="44" fillId="0" borderId="204" xfId="3" applyNumberFormat="1" applyFont="1" applyFill="1" applyBorder="1" applyAlignment="1" applyProtection="1">
      <alignment horizontal="center" vertical="center"/>
      <protection hidden="1"/>
    </xf>
    <xf numFmtId="0" fontId="44" fillId="0" borderId="26" xfId="3" applyNumberFormat="1" applyFont="1" applyFill="1" applyBorder="1" applyAlignment="1" applyProtection="1">
      <alignment horizontal="center" vertical="center"/>
      <protection hidden="1"/>
    </xf>
    <xf numFmtId="0" fontId="44" fillId="0" borderId="28" xfId="3" applyNumberFormat="1" applyFont="1" applyFill="1" applyBorder="1" applyAlignment="1" applyProtection="1">
      <alignment horizontal="center" vertical="center"/>
      <protection hidden="1"/>
    </xf>
    <xf numFmtId="0" fontId="44" fillId="0" borderId="135" xfId="3" applyNumberFormat="1" applyFont="1" applyFill="1" applyBorder="1" applyAlignment="1" applyProtection="1">
      <alignment horizontal="center" vertical="center"/>
      <protection hidden="1"/>
    </xf>
    <xf numFmtId="0" fontId="44" fillId="0" borderId="11" xfId="3" applyNumberFormat="1" applyFont="1" applyFill="1" applyBorder="1" applyAlignment="1" applyProtection="1">
      <alignment horizontal="center" vertical="center"/>
      <protection hidden="1"/>
    </xf>
    <xf numFmtId="0" fontId="44" fillId="0" borderId="105" xfId="3" applyNumberFormat="1" applyFont="1" applyFill="1" applyBorder="1" applyAlignment="1" applyProtection="1">
      <alignment horizontal="center" vertical="center"/>
      <protection hidden="1"/>
    </xf>
    <xf numFmtId="0" fontId="51" fillId="0" borderId="27" xfId="3" applyNumberFormat="1" applyFont="1" applyFill="1" applyBorder="1" applyAlignment="1" applyProtection="1">
      <alignment horizontal="left" vertical="center" indent="1" shrinkToFit="1"/>
      <protection hidden="1"/>
    </xf>
    <xf numFmtId="0" fontId="2" fillId="0" borderId="26" xfId="3" applyNumberFormat="1" applyFont="1" applyFill="1" applyBorder="1" applyAlignment="1" applyProtection="1">
      <alignment horizontal="left" indent="1" shrinkToFit="1"/>
      <protection hidden="1"/>
    </xf>
    <xf numFmtId="0" fontId="2" fillId="0" borderId="28" xfId="3" applyNumberFormat="1" applyFont="1" applyFill="1" applyBorder="1" applyAlignment="1" applyProtection="1">
      <alignment horizontal="left" indent="1" shrinkToFit="1"/>
      <protection hidden="1"/>
    </xf>
    <xf numFmtId="0" fontId="2" fillId="0" borderId="104" xfId="3" applyNumberFormat="1" applyFont="1" applyFill="1" applyBorder="1" applyAlignment="1" applyProtection="1">
      <alignment horizontal="left" indent="1" shrinkToFit="1"/>
      <protection hidden="1"/>
    </xf>
    <xf numFmtId="0" fontId="2" fillId="0" borderId="11" xfId="3" applyNumberFormat="1" applyFont="1" applyFill="1" applyBorder="1" applyAlignment="1" applyProtection="1">
      <alignment horizontal="left" indent="1" shrinkToFit="1"/>
      <protection hidden="1"/>
    </xf>
    <xf numFmtId="0" fontId="2" fillId="0" borderId="105" xfId="3" applyNumberFormat="1" applyFont="1" applyFill="1" applyBorder="1" applyAlignment="1" applyProtection="1">
      <alignment horizontal="left" indent="1" shrinkToFit="1"/>
      <protection hidden="1"/>
    </xf>
    <xf numFmtId="0" fontId="44" fillId="0" borderId="27" xfId="3" applyNumberFormat="1" applyFont="1" applyFill="1" applyBorder="1" applyAlignment="1" applyProtection="1">
      <alignment horizontal="center" vertical="center"/>
      <protection hidden="1"/>
    </xf>
    <xf numFmtId="0" fontId="44" fillId="0" borderId="104" xfId="3" applyNumberFormat="1" applyFont="1" applyFill="1" applyBorder="1" applyAlignment="1" applyProtection="1">
      <alignment horizontal="center" vertical="center"/>
      <protection hidden="1"/>
    </xf>
    <xf numFmtId="0" fontId="50" fillId="0" borderId="181" xfId="3" applyNumberFormat="1" applyFont="1" applyFill="1" applyBorder="1" applyAlignment="1" applyProtection="1">
      <alignment horizontal="center" vertical="center"/>
      <protection hidden="1"/>
    </xf>
    <xf numFmtId="0" fontId="50" fillId="0" borderId="182" xfId="3" applyNumberFormat="1" applyFont="1" applyFill="1" applyBorder="1" applyAlignment="1" applyProtection="1">
      <alignment horizontal="center" vertical="center"/>
      <protection hidden="1"/>
    </xf>
    <xf numFmtId="0" fontId="50" fillId="0" borderId="0" xfId="3" applyNumberFormat="1" applyFont="1" applyFill="1" applyBorder="1" applyAlignment="1" applyProtection="1">
      <alignment horizontal="center" vertical="center"/>
      <protection hidden="1"/>
    </xf>
    <xf numFmtId="0" fontId="50" fillId="0" borderId="138" xfId="3" applyNumberFormat="1" applyFont="1" applyFill="1" applyBorder="1" applyAlignment="1" applyProtection="1">
      <alignment horizontal="center" vertical="center"/>
      <protection hidden="1"/>
    </xf>
    <xf numFmtId="0" fontId="50" fillId="0" borderId="11" xfId="3" applyNumberFormat="1" applyFont="1" applyFill="1" applyBorder="1" applyAlignment="1" applyProtection="1">
      <alignment horizontal="center" vertical="center"/>
      <protection hidden="1"/>
    </xf>
    <xf numFmtId="0" fontId="50" fillId="0" borderId="106" xfId="3" applyNumberFormat="1" applyFont="1" applyFill="1" applyBorder="1" applyAlignment="1" applyProtection="1">
      <alignment horizontal="center" vertical="center"/>
      <protection hidden="1"/>
    </xf>
    <xf numFmtId="0" fontId="57" fillId="0" borderId="255" xfId="3" applyNumberFormat="1" applyFont="1" applyFill="1" applyBorder="1" applyAlignment="1" applyProtection="1">
      <alignment horizontal="center" vertical="center"/>
      <protection hidden="1"/>
    </xf>
    <xf numFmtId="0" fontId="57" fillId="0" borderId="256" xfId="3" applyNumberFormat="1" applyFont="1" applyFill="1" applyBorder="1" applyAlignment="1" applyProtection="1">
      <alignment horizontal="center" vertical="center"/>
      <protection hidden="1"/>
    </xf>
    <xf numFmtId="0" fontId="57" fillId="0" borderId="102" xfId="3" applyNumberFormat="1" applyFont="1" applyFill="1" applyBorder="1" applyAlignment="1" applyProtection="1">
      <alignment horizontal="center" vertical="center"/>
      <protection hidden="1"/>
    </xf>
    <xf numFmtId="0" fontId="45" fillId="0" borderId="26" xfId="3" applyNumberFormat="1" applyFont="1" applyFill="1" applyBorder="1" applyAlignment="1" applyProtection="1">
      <alignment horizontal="center" vertical="center"/>
      <protection hidden="1"/>
    </xf>
    <xf numFmtId="0" fontId="41" fillId="0" borderId="181" xfId="3" applyNumberFormat="1" applyFont="1" applyFill="1" applyBorder="1" applyAlignment="1" applyProtection="1">
      <alignment horizontal="left" vertical="top"/>
      <protection hidden="1"/>
    </xf>
    <xf numFmtId="0" fontId="41" fillId="0" borderId="182" xfId="3" applyNumberFormat="1" applyFont="1" applyFill="1" applyBorder="1" applyAlignment="1" applyProtection="1">
      <alignment horizontal="left" vertical="top"/>
      <protection hidden="1"/>
    </xf>
    <xf numFmtId="38" fontId="52" fillId="0" borderId="29" xfId="2" applyFont="1" applyFill="1" applyBorder="1" applyAlignment="1" applyProtection="1">
      <alignment vertical="center" shrinkToFit="1"/>
      <protection hidden="1"/>
    </xf>
    <xf numFmtId="38" fontId="52" fillId="0" borderId="0" xfId="2" applyFont="1" applyFill="1" applyBorder="1" applyAlignment="1" applyProtection="1">
      <alignment vertical="center" shrinkToFit="1"/>
      <protection hidden="1"/>
    </xf>
    <xf numFmtId="0" fontId="40" fillId="0" borderId="257" xfId="3" applyNumberFormat="1" applyFont="1" applyFill="1" applyBorder="1" applyAlignment="1" applyProtection="1">
      <alignment horizontal="distributed" vertical="center" wrapText="1"/>
      <protection hidden="1"/>
    </xf>
    <xf numFmtId="0" fontId="40" fillId="0" borderId="258" xfId="3" applyNumberFormat="1" applyFont="1" applyFill="1" applyBorder="1" applyAlignment="1" applyProtection="1">
      <alignment horizontal="distributed" vertical="center" wrapText="1"/>
      <protection hidden="1"/>
    </xf>
    <xf numFmtId="0" fontId="40" fillId="0" borderId="259" xfId="3" applyNumberFormat="1" applyFont="1" applyFill="1" applyBorder="1" applyAlignment="1" applyProtection="1">
      <alignment horizontal="distributed" vertical="center" wrapText="1"/>
      <protection hidden="1"/>
    </xf>
    <xf numFmtId="0" fontId="40" fillId="0" borderId="228" xfId="3" applyNumberFormat="1" applyFont="1" applyFill="1" applyBorder="1" applyAlignment="1" applyProtection="1">
      <alignment horizontal="distributed" vertical="center" wrapText="1"/>
      <protection hidden="1"/>
    </xf>
    <xf numFmtId="0" fontId="40" fillId="0" borderId="260" xfId="3" applyNumberFormat="1" applyFont="1" applyFill="1" applyBorder="1" applyAlignment="1" applyProtection="1">
      <alignment horizontal="distributed" vertical="center" wrapText="1"/>
      <protection hidden="1"/>
    </xf>
    <xf numFmtId="0" fontId="40" fillId="0" borderId="261" xfId="3" applyNumberFormat="1" applyFont="1" applyFill="1" applyBorder="1" applyAlignment="1" applyProtection="1">
      <alignment horizontal="distributed" vertical="center" wrapText="1"/>
      <protection hidden="1"/>
    </xf>
    <xf numFmtId="0" fontId="40" fillId="0" borderId="198" xfId="3" applyNumberFormat="1" applyFont="1" applyFill="1" applyBorder="1" applyAlignment="1" applyProtection="1">
      <alignment horizontal="distributed" vertical="center" wrapText="1" justifyLastLine="1"/>
      <protection hidden="1"/>
    </xf>
    <xf numFmtId="0" fontId="40" fillId="0" borderId="31" xfId="3" applyNumberFormat="1" applyFont="1" applyFill="1" applyBorder="1" applyAlignment="1" applyProtection="1">
      <alignment horizontal="distributed" vertical="center" wrapText="1" justifyLastLine="1"/>
      <protection hidden="1"/>
    </xf>
    <xf numFmtId="0" fontId="40" fillId="0" borderId="199" xfId="3" applyNumberFormat="1" applyFont="1" applyFill="1" applyBorder="1" applyAlignment="1" applyProtection="1">
      <alignment horizontal="distributed" vertical="center" wrapText="1" justifyLastLine="1"/>
      <protection hidden="1"/>
    </xf>
    <xf numFmtId="0" fontId="40" fillId="0" borderId="20" xfId="3" applyNumberFormat="1" applyFont="1" applyFill="1" applyBorder="1" applyAlignment="1" applyProtection="1">
      <alignment horizontal="distributed" vertical="center" wrapText="1" justifyLastLine="1"/>
      <protection hidden="1"/>
    </xf>
    <xf numFmtId="0" fontId="40" fillId="0" borderId="21" xfId="3" applyNumberFormat="1" applyFont="1" applyFill="1" applyBorder="1" applyAlignment="1" applyProtection="1">
      <alignment horizontal="distributed" vertical="center" wrapText="1" justifyLastLine="1"/>
      <protection hidden="1"/>
    </xf>
    <xf numFmtId="0" fontId="40" fillId="0" borderId="22" xfId="3" applyNumberFormat="1" applyFont="1" applyFill="1" applyBorder="1" applyAlignment="1" applyProtection="1">
      <alignment horizontal="distributed" vertical="center" wrapText="1" justifyLastLine="1"/>
      <protection hidden="1"/>
    </xf>
    <xf numFmtId="0" fontId="45" fillId="0" borderId="31" xfId="3" applyNumberFormat="1" applyFont="1" applyFill="1" applyBorder="1" applyAlignment="1" applyProtection="1">
      <alignment horizontal="distributed" vertical="center" justifyLastLine="1"/>
      <protection hidden="1"/>
    </xf>
    <xf numFmtId="0" fontId="0" fillId="0" borderId="31" xfId="0" applyBorder="1" applyProtection="1">
      <alignment vertical="center"/>
      <protection hidden="1"/>
    </xf>
    <xf numFmtId="0" fontId="0" fillId="0" borderId="21" xfId="0" applyBorder="1" applyProtection="1">
      <alignment vertical="center"/>
      <protection hidden="1"/>
    </xf>
    <xf numFmtId="180" fontId="58" fillId="0" borderId="198" xfId="3" applyNumberFormat="1" applyFont="1" applyFill="1" applyBorder="1" applyAlignment="1" applyProtection="1">
      <alignment horizontal="center" vertical="center" wrapText="1"/>
      <protection hidden="1"/>
    </xf>
    <xf numFmtId="180" fontId="58" fillId="0" borderId="31" xfId="3" applyNumberFormat="1" applyFont="1" applyFill="1" applyBorder="1" applyAlignment="1" applyProtection="1">
      <alignment horizontal="center" vertical="center" wrapText="1"/>
      <protection hidden="1"/>
    </xf>
    <xf numFmtId="180" fontId="58" fillId="0" borderId="199" xfId="3" applyNumberFormat="1" applyFont="1" applyFill="1" applyBorder="1" applyAlignment="1" applyProtection="1">
      <alignment horizontal="center" vertical="center" wrapText="1"/>
      <protection hidden="1"/>
    </xf>
    <xf numFmtId="0" fontId="60" fillId="0" borderId="20" xfId="3" applyNumberFormat="1" applyFont="1" applyFill="1" applyBorder="1" applyAlignment="1" applyProtection="1">
      <alignment horizontal="center" vertical="center" wrapText="1"/>
      <protection hidden="1"/>
    </xf>
    <xf numFmtId="0" fontId="60" fillId="0" borderId="21" xfId="3" applyNumberFormat="1" applyFont="1" applyFill="1" applyBorder="1" applyAlignment="1" applyProtection="1">
      <alignment horizontal="center" vertical="center" wrapText="1"/>
      <protection hidden="1"/>
    </xf>
    <xf numFmtId="0" fontId="60" fillId="0" borderId="22" xfId="3" applyNumberFormat="1" applyFont="1" applyFill="1" applyBorder="1" applyAlignment="1" applyProtection="1">
      <alignment horizontal="center" vertical="center" wrapText="1"/>
      <protection hidden="1"/>
    </xf>
    <xf numFmtId="0" fontId="74" fillId="0" borderId="18" xfId="3" applyNumberFormat="1" applyFont="1" applyFill="1" applyBorder="1" applyAlignment="1" applyProtection="1">
      <alignment horizontal="left" shrinkToFit="1"/>
      <protection hidden="1"/>
    </xf>
    <xf numFmtId="0" fontId="45" fillId="0" borderId="198" xfId="3" applyNumberFormat="1" applyFont="1" applyFill="1" applyBorder="1" applyAlignment="1" applyProtection="1">
      <alignment horizontal="center" vertical="center"/>
      <protection hidden="1"/>
    </xf>
    <xf numFmtId="0" fontId="45" fillId="0" borderId="31" xfId="3" applyNumberFormat="1" applyFont="1" applyFill="1" applyBorder="1" applyAlignment="1" applyProtection="1">
      <alignment horizontal="center" vertical="center"/>
      <protection hidden="1"/>
    </xf>
    <xf numFmtId="0" fontId="45" fillId="0" borderId="199" xfId="3" applyNumberFormat="1" applyFont="1" applyFill="1" applyBorder="1" applyAlignment="1" applyProtection="1">
      <alignment horizontal="center" vertical="center"/>
      <protection hidden="1"/>
    </xf>
    <xf numFmtId="0" fontId="45" fillId="0" borderId="20" xfId="3" applyNumberFormat="1" applyFont="1" applyFill="1" applyBorder="1" applyAlignment="1" applyProtection="1">
      <alignment horizontal="center" vertical="center"/>
      <protection hidden="1"/>
    </xf>
    <xf numFmtId="0" fontId="45" fillId="0" borderId="21" xfId="3" applyNumberFormat="1" applyFont="1" applyFill="1" applyBorder="1" applyAlignment="1" applyProtection="1">
      <alignment horizontal="center" vertical="center"/>
      <protection hidden="1"/>
    </xf>
    <xf numFmtId="0" fontId="45" fillId="0" borderId="22" xfId="3" applyNumberFormat="1" applyFont="1" applyFill="1" applyBorder="1" applyAlignment="1" applyProtection="1">
      <alignment horizontal="center" vertical="center"/>
      <protection hidden="1"/>
    </xf>
    <xf numFmtId="0" fontId="52" fillId="0" borderId="0" xfId="3" applyNumberFormat="1" applyFont="1" applyFill="1" applyBorder="1" applyAlignment="1" applyProtection="1">
      <alignment horizontal="center" vertical="center"/>
      <protection hidden="1"/>
    </xf>
    <xf numFmtId="0" fontId="74" fillId="0" borderId="26" xfId="3" applyNumberFormat="1" applyFont="1" applyFill="1" applyBorder="1" applyAlignment="1" applyProtection="1">
      <alignment horizontal="left" shrinkToFit="1"/>
      <protection hidden="1"/>
    </xf>
    <xf numFmtId="38" fontId="52" fillId="0" borderId="30" xfId="2" applyFont="1" applyFill="1" applyBorder="1" applyAlignment="1" applyProtection="1">
      <alignment vertical="center" shrinkToFit="1"/>
      <protection hidden="1"/>
    </xf>
    <xf numFmtId="38" fontId="52" fillId="0" borderId="16" xfId="2" applyFont="1" applyFill="1" applyBorder="1" applyAlignment="1" applyProtection="1">
      <alignment horizontal="center" vertical="center" shrinkToFit="1"/>
      <protection hidden="1"/>
    </xf>
    <xf numFmtId="38" fontId="2" fillId="0" borderId="17" xfId="2" applyFill="1" applyBorder="1" applyAlignment="1" applyProtection="1">
      <alignment shrinkToFit="1"/>
      <protection hidden="1"/>
    </xf>
    <xf numFmtId="38" fontId="52" fillId="0" borderId="16" xfId="2" applyFont="1" applyFill="1" applyBorder="1" applyAlignment="1" applyProtection="1">
      <alignment vertical="center" shrinkToFit="1"/>
      <protection hidden="1"/>
    </xf>
    <xf numFmtId="38" fontId="52" fillId="0" borderId="18" xfId="2" applyFont="1" applyFill="1" applyBorder="1" applyAlignment="1" applyProtection="1">
      <alignment vertical="center" shrinkToFit="1"/>
      <protection hidden="1"/>
    </xf>
    <xf numFmtId="0" fontId="45" fillId="0" borderId="18" xfId="3" applyNumberFormat="1" applyFont="1" applyFill="1" applyBorder="1" applyAlignment="1" applyProtection="1">
      <alignment horizontal="center" vertical="center"/>
      <protection hidden="1"/>
    </xf>
    <xf numFmtId="38" fontId="52" fillId="0" borderId="17" xfId="2" applyFont="1" applyFill="1" applyBorder="1" applyAlignment="1" applyProtection="1">
      <alignment vertical="center" shrinkToFit="1"/>
      <protection hidden="1"/>
    </xf>
    <xf numFmtId="0" fontId="45" fillId="0" borderId="131" xfId="3" applyNumberFormat="1" applyFont="1" applyFill="1" applyBorder="1" applyAlignment="1" applyProtection="1">
      <alignment horizontal="center" vertical="center"/>
      <protection hidden="1"/>
    </xf>
    <xf numFmtId="0" fontId="45" fillId="0" borderId="216" xfId="3" applyNumberFormat="1" applyFont="1" applyFill="1" applyBorder="1" applyAlignment="1" applyProtection="1">
      <alignment horizontal="center" vertical="center"/>
      <protection hidden="1"/>
    </xf>
    <xf numFmtId="0" fontId="45" fillId="0" borderId="221" xfId="3" applyNumberFormat="1" applyFont="1" applyFill="1" applyBorder="1" applyAlignment="1" applyProtection="1">
      <alignment horizontal="center" vertical="center"/>
      <protection hidden="1"/>
    </xf>
    <xf numFmtId="0" fontId="45" fillId="0" borderId="222" xfId="3" applyNumberFormat="1" applyFont="1" applyFill="1" applyBorder="1" applyAlignment="1" applyProtection="1">
      <alignment horizontal="center" vertical="center"/>
      <protection hidden="1"/>
    </xf>
    <xf numFmtId="0" fontId="45" fillId="0" borderId="0" xfId="3" applyNumberFormat="1" applyFont="1" applyFill="1" applyBorder="1" applyAlignment="1" applyProtection="1">
      <alignment horizontal="left" vertical="center"/>
      <protection hidden="1"/>
    </xf>
    <xf numFmtId="0" fontId="45" fillId="0" borderId="138" xfId="3" applyNumberFormat="1" applyFont="1" applyFill="1" applyBorder="1" applyAlignment="1" applyProtection="1">
      <alignment horizontal="left" vertical="center"/>
      <protection hidden="1"/>
    </xf>
    <xf numFmtId="0" fontId="45" fillId="0" borderId="223" xfId="3" applyNumberFormat="1" applyFont="1" applyFill="1" applyBorder="1" applyAlignment="1" applyProtection="1">
      <alignment horizontal="center" vertical="center"/>
      <protection hidden="1"/>
    </xf>
    <xf numFmtId="0" fontId="45" fillId="0" borderId="224" xfId="3" applyNumberFormat="1" applyFont="1" applyFill="1" applyBorder="1" applyAlignment="1" applyProtection="1">
      <alignment horizontal="center" vertical="center"/>
      <protection hidden="1"/>
    </xf>
    <xf numFmtId="0" fontId="45" fillId="0" borderId="225" xfId="3" applyNumberFormat="1" applyFont="1" applyFill="1" applyBorder="1" applyAlignment="1" applyProtection="1">
      <alignment horizontal="center" vertical="center"/>
      <protection hidden="1"/>
    </xf>
    <xf numFmtId="0" fontId="45" fillId="0" borderId="226" xfId="3" applyNumberFormat="1" applyFont="1" applyFill="1" applyBorder="1" applyAlignment="1" applyProtection="1">
      <alignment horizontal="center" vertical="center"/>
      <protection hidden="1"/>
    </xf>
    <xf numFmtId="0" fontId="45" fillId="0" borderId="227" xfId="3" applyNumberFormat="1" applyFont="1" applyFill="1" applyBorder="1" applyAlignment="1" applyProtection="1">
      <alignment horizontal="center" vertical="center"/>
      <protection hidden="1"/>
    </xf>
    <xf numFmtId="0" fontId="45" fillId="0" borderId="228" xfId="3" applyNumberFormat="1" applyFont="1" applyFill="1" applyBorder="1" applyAlignment="1" applyProtection="1">
      <alignment horizontal="center" vertical="center"/>
      <protection hidden="1"/>
    </xf>
    <xf numFmtId="0" fontId="45" fillId="0" borderId="208" xfId="3" applyNumberFormat="1" applyFont="1" applyFill="1" applyBorder="1" applyAlignment="1" applyProtection="1">
      <alignment horizontal="center" vertical="center"/>
      <protection hidden="1"/>
    </xf>
    <xf numFmtId="0" fontId="45" fillId="0" borderId="209" xfId="3" applyNumberFormat="1" applyFont="1" applyFill="1" applyBorder="1" applyAlignment="1" applyProtection="1">
      <alignment horizontal="center" vertical="center"/>
      <protection hidden="1"/>
    </xf>
    <xf numFmtId="0" fontId="45" fillId="0" borderId="210" xfId="3" applyNumberFormat="1" applyFont="1" applyFill="1" applyBorder="1" applyAlignment="1" applyProtection="1">
      <alignment horizontal="center" vertical="center"/>
      <protection hidden="1"/>
    </xf>
    <xf numFmtId="0" fontId="45" fillId="0" borderId="229" xfId="3" applyNumberFormat="1" applyFont="1" applyFill="1" applyBorder="1" applyAlignment="1" applyProtection="1">
      <alignment horizontal="center" vertical="center"/>
      <protection hidden="1"/>
    </xf>
    <xf numFmtId="0" fontId="45" fillId="0" borderId="230" xfId="3" applyNumberFormat="1" applyFont="1" applyFill="1" applyBorder="1" applyAlignment="1" applyProtection="1">
      <alignment horizontal="center" vertical="center"/>
      <protection hidden="1"/>
    </xf>
    <xf numFmtId="0" fontId="45" fillId="0" borderId="231" xfId="3" applyNumberFormat="1" applyFont="1" applyFill="1" applyBorder="1" applyAlignment="1" applyProtection="1">
      <alignment horizontal="center" vertical="center"/>
      <protection hidden="1"/>
    </xf>
    <xf numFmtId="0" fontId="45" fillId="0" borderId="232" xfId="3" applyNumberFormat="1" applyFont="1" applyFill="1" applyBorder="1" applyAlignment="1" applyProtection="1">
      <alignment horizontal="center" vertical="center"/>
      <protection hidden="1"/>
    </xf>
    <xf numFmtId="0" fontId="45" fillId="0" borderId="213" xfId="3" applyNumberFormat="1" applyFont="1" applyFill="1" applyBorder="1" applyAlignment="1" applyProtection="1">
      <alignment horizontal="center" vertical="center"/>
      <protection hidden="1"/>
    </xf>
    <xf numFmtId="0" fontId="45" fillId="0" borderId="214" xfId="3" applyNumberFormat="1" applyFont="1" applyFill="1" applyBorder="1" applyAlignment="1" applyProtection="1">
      <alignment horizontal="center" vertical="center"/>
      <protection hidden="1"/>
    </xf>
    <xf numFmtId="0" fontId="45" fillId="0" borderId="233" xfId="3" applyNumberFormat="1" applyFont="1" applyFill="1" applyBorder="1" applyAlignment="1" applyProtection="1">
      <alignment horizontal="center" vertical="center"/>
      <protection hidden="1"/>
    </xf>
    <xf numFmtId="0" fontId="45" fillId="0" borderId="234" xfId="3" applyNumberFormat="1" applyFont="1" applyFill="1" applyBorder="1" applyAlignment="1" applyProtection="1">
      <alignment horizontal="center" vertical="center"/>
      <protection hidden="1"/>
    </xf>
    <xf numFmtId="0" fontId="45" fillId="0" borderId="72" xfId="3" applyNumberFormat="1" applyFont="1" applyFill="1" applyBorder="1" applyAlignment="1" applyProtection="1">
      <alignment horizontal="center" vertical="center"/>
      <protection hidden="1"/>
    </xf>
    <xf numFmtId="0" fontId="41" fillId="0" borderId="100" xfId="3" applyNumberFormat="1" applyFont="1" applyFill="1" applyBorder="1" applyAlignment="1" applyProtection="1">
      <alignment horizontal="distributed" vertical="center"/>
      <protection hidden="1"/>
    </xf>
    <xf numFmtId="0" fontId="50" fillId="0" borderId="27" xfId="3" applyNumberFormat="1" applyFont="1" applyFill="1" applyBorder="1" applyAlignment="1" applyProtection="1">
      <alignment horizontal="center" vertical="center" wrapText="1"/>
      <protection hidden="1"/>
    </xf>
    <xf numFmtId="0" fontId="50" fillId="0" borderId="26" xfId="3" applyNumberFormat="1" applyFont="1" applyFill="1" applyBorder="1" applyAlignment="1" applyProtection="1">
      <alignment horizontal="center" vertical="center"/>
      <protection hidden="1"/>
    </xf>
    <xf numFmtId="0" fontId="50" fillId="0" borderId="28" xfId="3" applyNumberFormat="1" applyFont="1" applyFill="1" applyBorder="1" applyAlignment="1" applyProtection="1">
      <alignment horizontal="center" vertical="center"/>
      <protection hidden="1"/>
    </xf>
    <xf numFmtId="0" fontId="50" fillId="0" borderId="16" xfId="3" applyNumberFormat="1" applyFont="1" applyFill="1" applyBorder="1" applyAlignment="1" applyProtection="1">
      <alignment horizontal="center" vertical="center"/>
      <protection hidden="1"/>
    </xf>
    <xf numFmtId="0" fontId="50" fillId="0" borderId="18" xfId="3" applyNumberFormat="1" applyFont="1" applyFill="1" applyBorder="1" applyAlignment="1" applyProtection="1">
      <alignment horizontal="center" vertical="center"/>
      <protection hidden="1"/>
    </xf>
    <xf numFmtId="0" fontId="50" fillId="0" borderId="17" xfId="3" applyNumberFormat="1" applyFont="1" applyFill="1" applyBorder="1" applyAlignment="1" applyProtection="1">
      <alignment horizontal="center" vertical="center"/>
      <protection hidden="1"/>
    </xf>
    <xf numFmtId="0" fontId="50" fillId="0" borderId="27" xfId="3" applyNumberFormat="1" applyFont="1" applyFill="1" applyBorder="1" applyAlignment="1" applyProtection="1">
      <alignment horizontal="center" wrapText="1"/>
      <protection hidden="1"/>
    </xf>
    <xf numFmtId="0" fontId="50" fillId="0" borderId="26" xfId="3" applyNumberFormat="1" applyFont="1" applyFill="1" applyBorder="1" applyAlignment="1" applyProtection="1">
      <alignment horizontal="center" wrapText="1"/>
      <protection hidden="1"/>
    </xf>
    <xf numFmtId="0" fontId="50" fillId="0" borderId="28" xfId="3" applyNumberFormat="1" applyFont="1" applyFill="1" applyBorder="1" applyAlignment="1" applyProtection="1">
      <alignment horizontal="center" wrapText="1"/>
      <protection hidden="1"/>
    </xf>
    <xf numFmtId="0" fontId="50" fillId="0" borderId="16" xfId="3" applyNumberFormat="1" applyFont="1" applyFill="1" applyBorder="1" applyAlignment="1" applyProtection="1">
      <alignment horizontal="center" wrapText="1"/>
      <protection hidden="1"/>
    </xf>
    <xf numFmtId="0" fontId="50" fillId="0" borderId="18" xfId="3" applyNumberFormat="1" applyFont="1" applyFill="1" applyBorder="1" applyAlignment="1" applyProtection="1">
      <alignment horizontal="center" wrapText="1"/>
      <protection hidden="1"/>
    </xf>
    <xf numFmtId="0" fontId="50" fillId="0" borderId="17" xfId="3" applyNumberFormat="1" applyFont="1" applyFill="1" applyBorder="1" applyAlignment="1" applyProtection="1">
      <alignment horizontal="center" wrapText="1"/>
      <protection hidden="1"/>
    </xf>
    <xf numFmtId="0" fontId="50" fillId="0" borderId="217" xfId="3" applyNumberFormat="1" applyFont="1" applyFill="1" applyBorder="1" applyAlignment="1" applyProtection="1">
      <alignment horizontal="left" wrapText="1" indent="1"/>
      <protection hidden="1"/>
    </xf>
    <xf numFmtId="0" fontId="50" fillId="0" borderId="218" xfId="3" applyNumberFormat="1" applyFont="1" applyFill="1" applyBorder="1" applyAlignment="1" applyProtection="1">
      <alignment horizontal="left" wrapText="1" indent="1"/>
      <protection hidden="1"/>
    </xf>
    <xf numFmtId="0" fontId="50" fillId="0" borderId="219" xfId="3" applyNumberFormat="1" applyFont="1" applyFill="1" applyBorder="1" applyAlignment="1" applyProtection="1">
      <alignment horizontal="left" wrapText="1" indent="1"/>
      <protection hidden="1"/>
    </xf>
    <xf numFmtId="0" fontId="50" fillId="0" borderId="213" xfId="3" applyNumberFormat="1" applyFont="1" applyFill="1" applyBorder="1" applyAlignment="1" applyProtection="1">
      <alignment horizontal="left" wrapText="1" indent="1"/>
      <protection hidden="1"/>
    </xf>
    <xf numFmtId="0" fontId="50" fillId="0" borderId="209" xfId="3" applyNumberFormat="1" applyFont="1" applyFill="1" applyBorder="1" applyAlignment="1" applyProtection="1">
      <alignment horizontal="left" wrapText="1" indent="1"/>
      <protection hidden="1"/>
    </xf>
    <xf numFmtId="0" fontId="50" fillId="0" borderId="214" xfId="3" applyNumberFormat="1" applyFont="1" applyFill="1" applyBorder="1" applyAlignment="1" applyProtection="1">
      <alignment horizontal="left" wrapText="1" indent="1"/>
      <protection hidden="1"/>
    </xf>
    <xf numFmtId="0" fontId="50" fillId="0" borderId="75" xfId="3" applyNumberFormat="1" applyFont="1" applyFill="1" applyBorder="1" applyAlignment="1" applyProtection="1">
      <alignment horizontal="center" vertical="center"/>
      <protection hidden="1"/>
    </xf>
    <xf numFmtId="0" fontId="50" fillId="0" borderId="218" xfId="3" applyNumberFormat="1" applyFont="1" applyFill="1" applyBorder="1" applyAlignment="1" applyProtection="1">
      <alignment horizontal="center" vertical="center"/>
      <protection hidden="1"/>
    </xf>
    <xf numFmtId="0" fontId="50" fillId="0" borderId="219" xfId="3" applyNumberFormat="1" applyFont="1" applyFill="1" applyBorder="1" applyAlignment="1" applyProtection="1">
      <alignment horizontal="center" vertical="center"/>
      <protection hidden="1"/>
    </xf>
    <xf numFmtId="0" fontId="50" fillId="0" borderId="72" xfId="3" applyNumberFormat="1" applyFont="1" applyFill="1" applyBorder="1" applyAlignment="1" applyProtection="1">
      <alignment horizontal="center" vertical="center"/>
      <protection hidden="1"/>
    </xf>
    <xf numFmtId="0" fontId="50" fillId="0" borderId="209" xfId="3" applyNumberFormat="1" applyFont="1" applyFill="1" applyBorder="1" applyAlignment="1" applyProtection="1">
      <alignment horizontal="center" vertical="center"/>
      <protection hidden="1"/>
    </xf>
    <xf numFmtId="0" fontId="50" fillId="0" borderId="214" xfId="3" applyNumberFormat="1" applyFont="1" applyFill="1" applyBorder="1" applyAlignment="1" applyProtection="1">
      <alignment horizontal="center" vertical="center"/>
      <protection hidden="1"/>
    </xf>
    <xf numFmtId="0" fontId="45" fillId="0" borderId="217" xfId="3" applyNumberFormat="1" applyFont="1" applyFill="1" applyBorder="1" applyAlignment="1" applyProtection="1">
      <alignment horizontal="center" vertical="center" wrapText="1"/>
      <protection hidden="1"/>
    </xf>
    <xf numFmtId="0" fontId="2" fillId="0" borderId="30" xfId="3" applyNumberFormat="1" applyFill="1" applyBorder="1" applyProtection="1">
      <protection hidden="1"/>
    </xf>
    <xf numFmtId="0" fontId="2" fillId="0" borderId="16" xfId="3" applyNumberFormat="1" applyFill="1" applyBorder="1" applyProtection="1">
      <protection hidden="1"/>
    </xf>
    <xf numFmtId="0" fontId="2" fillId="0" borderId="17" xfId="3" applyNumberFormat="1" applyFill="1" applyBorder="1" applyProtection="1">
      <protection hidden="1"/>
    </xf>
    <xf numFmtId="0" fontId="57" fillId="0" borderId="262" xfId="3" applyNumberFormat="1" applyFont="1" applyFill="1" applyBorder="1" applyAlignment="1" applyProtection="1">
      <alignment horizontal="center" vertical="center"/>
      <protection hidden="1"/>
    </xf>
    <xf numFmtId="0" fontId="57" fillId="0" borderId="263" xfId="3" applyNumberFormat="1" applyFont="1" applyFill="1" applyBorder="1" applyAlignment="1" applyProtection="1">
      <alignment horizontal="center" vertical="center"/>
      <protection hidden="1"/>
    </xf>
    <xf numFmtId="0" fontId="57" fillId="0" borderId="264" xfId="3" applyNumberFormat="1" applyFont="1" applyFill="1" applyBorder="1" applyAlignment="1" applyProtection="1">
      <alignment horizontal="center" vertical="center"/>
      <protection hidden="1"/>
    </xf>
    <xf numFmtId="0" fontId="57" fillId="0" borderId="265" xfId="3" applyNumberFormat="1" applyFont="1" applyFill="1" applyBorder="1" applyAlignment="1" applyProtection="1">
      <alignment horizontal="center" vertical="center"/>
      <protection hidden="1"/>
    </xf>
    <xf numFmtId="0" fontId="57" fillId="0" borderId="26" xfId="3" applyNumberFormat="1" applyFont="1" applyFill="1" applyBorder="1" applyAlignment="1" applyProtection="1">
      <alignment horizontal="center" vertical="center"/>
      <protection hidden="1"/>
    </xf>
    <xf numFmtId="0" fontId="47" fillId="0" borderId="243" xfId="3" applyNumberFormat="1" applyFont="1" applyFill="1" applyBorder="1" applyAlignment="1" applyProtection="1">
      <alignment horizontal="center" vertical="center"/>
      <protection hidden="1"/>
    </xf>
    <xf numFmtId="0" fontId="44" fillId="0" borderId="107" xfId="3" applyNumberFormat="1" applyFont="1" applyFill="1" applyBorder="1" applyAlignment="1" applyProtection="1">
      <alignment horizontal="center" vertical="center"/>
      <protection hidden="1"/>
    </xf>
    <xf numFmtId="0" fontId="44" fillId="0" borderId="99" xfId="3" applyNumberFormat="1" applyFont="1" applyFill="1" applyBorder="1" applyAlignment="1" applyProtection="1">
      <alignment horizontal="center" vertical="center"/>
      <protection hidden="1"/>
    </xf>
    <xf numFmtId="0" fontId="44" fillId="0" borderId="244" xfId="3" applyNumberFormat="1" applyFont="1" applyFill="1" applyBorder="1" applyAlignment="1" applyProtection="1">
      <alignment horizontal="center" vertical="center"/>
      <protection hidden="1"/>
    </xf>
    <xf numFmtId="0" fontId="44" fillId="0" borderId="220" xfId="3" applyNumberFormat="1" applyFont="1" applyFill="1" applyBorder="1" applyAlignment="1" applyProtection="1">
      <alignment horizontal="center" vertical="center"/>
      <protection hidden="1"/>
    </xf>
    <xf numFmtId="0" fontId="44" fillId="0" borderId="247" xfId="3" applyNumberFormat="1" applyFont="1" applyFill="1" applyBorder="1" applyAlignment="1" applyProtection="1">
      <alignment horizontal="center" vertical="center"/>
      <protection hidden="1"/>
    </xf>
    <xf numFmtId="0" fontId="44" fillId="0" borderId="177" xfId="3" applyNumberFormat="1" applyFont="1" applyFill="1" applyBorder="1" applyAlignment="1" applyProtection="1">
      <alignment horizontal="center" vertical="center"/>
      <protection hidden="1"/>
    </xf>
    <xf numFmtId="0" fontId="44" fillId="0" borderId="249" xfId="3" applyNumberFormat="1" applyFont="1" applyFill="1" applyBorder="1" applyAlignment="1" applyProtection="1">
      <alignment horizontal="center" vertical="center"/>
      <protection hidden="1"/>
    </xf>
    <xf numFmtId="0" fontId="50" fillId="0" borderId="107" xfId="3" applyNumberFormat="1" applyFont="1" applyFill="1" applyBorder="1" applyAlignment="1" applyProtection="1">
      <alignment horizontal="center" vertical="center"/>
      <protection hidden="1"/>
    </xf>
    <xf numFmtId="0" fontId="50" fillId="0" borderId="101" xfId="3" applyNumberFormat="1" applyFont="1" applyFill="1" applyBorder="1" applyAlignment="1" applyProtection="1">
      <alignment horizontal="center" vertical="center"/>
      <protection hidden="1"/>
    </xf>
    <xf numFmtId="0" fontId="56" fillId="0" borderId="12" xfId="3" applyNumberFormat="1" applyFont="1" applyFill="1" applyBorder="1" applyAlignment="1" applyProtection="1">
      <alignment horizontal="center" vertical="center"/>
      <protection hidden="1"/>
    </xf>
    <xf numFmtId="0" fontId="59" fillId="0" borderId="198" xfId="3" applyNumberFormat="1" applyFont="1" applyFill="1" applyBorder="1" applyAlignment="1" applyProtection="1">
      <alignment horizontal="center" vertical="center" shrinkToFit="1"/>
      <protection locked="0"/>
    </xf>
    <xf numFmtId="0" fontId="59" fillId="0" borderId="31" xfId="3" applyNumberFormat="1" applyFont="1" applyFill="1" applyBorder="1" applyAlignment="1" applyProtection="1">
      <alignment horizontal="center" vertical="center" shrinkToFit="1"/>
      <protection locked="0"/>
    </xf>
    <xf numFmtId="0" fontId="59" fillId="0" borderId="20" xfId="3" applyNumberFormat="1" applyFont="1" applyFill="1" applyBorder="1" applyAlignment="1" applyProtection="1">
      <alignment horizontal="center" vertical="center" shrinkToFit="1"/>
      <protection locked="0"/>
    </xf>
    <xf numFmtId="0" fontId="59" fillId="0" borderId="21" xfId="3" applyNumberFormat="1" applyFont="1" applyFill="1" applyBorder="1" applyAlignment="1" applyProtection="1">
      <alignment horizontal="center" vertical="center" shrinkToFit="1"/>
      <protection locked="0"/>
    </xf>
    <xf numFmtId="0" fontId="45" fillId="0" borderId="266" xfId="3" applyNumberFormat="1" applyFont="1" applyFill="1" applyBorder="1" applyAlignment="1" applyProtection="1">
      <alignment horizontal="center" vertical="center"/>
      <protection hidden="1"/>
    </xf>
    <xf numFmtId="0" fontId="45" fillId="0" borderId="267" xfId="3" applyNumberFormat="1" applyFont="1" applyFill="1" applyBorder="1" applyAlignment="1" applyProtection="1">
      <alignment horizontal="center" vertical="center"/>
      <protection hidden="1"/>
    </xf>
    <xf numFmtId="0" fontId="58" fillId="0" borderId="198" xfId="3" applyNumberFormat="1" applyFont="1" applyFill="1" applyBorder="1" applyAlignment="1" applyProtection="1">
      <alignment horizontal="center" vertical="center" wrapText="1" shrinkToFit="1"/>
      <protection locked="0"/>
    </xf>
    <xf numFmtId="0" fontId="58" fillId="0" borderId="31" xfId="3" applyNumberFormat="1" applyFont="1" applyFill="1" applyBorder="1" applyAlignment="1" applyProtection="1">
      <alignment horizontal="center" vertical="center" wrapText="1" shrinkToFit="1"/>
      <protection locked="0"/>
    </xf>
    <xf numFmtId="0" fontId="58" fillId="0" borderId="199" xfId="3" applyNumberFormat="1" applyFont="1" applyFill="1" applyBorder="1" applyAlignment="1" applyProtection="1">
      <alignment horizontal="center" vertical="center" wrapText="1" shrinkToFit="1"/>
      <protection locked="0"/>
    </xf>
    <xf numFmtId="0" fontId="58" fillId="0" borderId="20" xfId="3" applyNumberFormat="1" applyFont="1" applyFill="1" applyBorder="1" applyAlignment="1" applyProtection="1">
      <alignment horizontal="center" vertical="center" wrapText="1" shrinkToFit="1"/>
      <protection locked="0"/>
    </xf>
    <xf numFmtId="0" fontId="58" fillId="0" borderId="21" xfId="3" applyNumberFormat="1" applyFont="1" applyFill="1" applyBorder="1" applyAlignment="1" applyProtection="1">
      <alignment horizontal="center" vertical="center" wrapText="1" shrinkToFit="1"/>
      <protection locked="0"/>
    </xf>
    <xf numFmtId="0" fontId="58" fillId="0" borderId="22" xfId="3" applyNumberFormat="1" applyFont="1" applyFill="1" applyBorder="1" applyAlignment="1" applyProtection="1">
      <alignment horizontal="center" vertical="center" wrapText="1" shrinkToFit="1"/>
      <protection locked="0"/>
    </xf>
    <xf numFmtId="183" fontId="58" fillId="0" borderId="198" xfId="3" applyNumberFormat="1" applyFont="1" applyFill="1" applyBorder="1" applyAlignment="1" applyProtection="1">
      <alignment horizontal="center" vertical="center" shrinkToFit="1"/>
      <protection locked="0"/>
    </xf>
    <xf numFmtId="183" fontId="58" fillId="0" borderId="31" xfId="3" applyNumberFormat="1" applyFont="1" applyFill="1" applyBorder="1" applyAlignment="1" applyProtection="1">
      <alignment horizontal="center" vertical="center" shrinkToFit="1"/>
      <protection locked="0"/>
    </xf>
    <xf numFmtId="183" fontId="58" fillId="0" borderId="199" xfId="3" applyNumberFormat="1" applyFont="1" applyFill="1" applyBorder="1" applyAlignment="1" applyProtection="1">
      <alignment horizontal="center" vertical="center" shrinkToFit="1"/>
      <protection locked="0"/>
    </xf>
    <xf numFmtId="0" fontId="60" fillId="0" borderId="20" xfId="3" applyNumberFormat="1" applyFont="1" applyFill="1" applyBorder="1" applyAlignment="1" applyProtection="1">
      <alignment horizontal="center" vertical="center" shrinkToFit="1"/>
      <protection locked="0"/>
    </xf>
    <xf numFmtId="0" fontId="60" fillId="0" borderId="21" xfId="3" applyNumberFormat="1" applyFont="1" applyFill="1" applyBorder="1" applyAlignment="1" applyProtection="1">
      <alignment horizontal="center" vertical="center" shrinkToFit="1"/>
      <protection locked="0"/>
    </xf>
    <xf numFmtId="0" fontId="60" fillId="0" borderId="22" xfId="3" applyNumberFormat="1" applyFont="1" applyFill="1" applyBorder="1" applyAlignment="1" applyProtection="1">
      <alignment horizontal="center" vertical="center" shrinkToFit="1"/>
      <protection locked="0"/>
    </xf>
    <xf numFmtId="38" fontId="56" fillId="0" borderId="18" xfId="3" applyNumberFormat="1" applyFont="1" applyFill="1" applyBorder="1" applyAlignment="1" applyProtection="1">
      <alignment horizontal="center" vertical="center"/>
      <protection hidden="1"/>
    </xf>
    <xf numFmtId="0" fontId="56" fillId="0" borderId="18" xfId="3" applyNumberFormat="1" applyFont="1" applyFill="1" applyBorder="1" applyAlignment="1" applyProtection="1">
      <alignment horizontal="center" vertical="center"/>
      <protection hidden="1"/>
    </xf>
    <xf numFmtId="49" fontId="51" fillId="0" borderId="0" xfId="3" applyNumberFormat="1" applyFont="1" applyFill="1" applyBorder="1" applyAlignment="1" applyProtection="1">
      <alignment horizontal="center" vertical="center"/>
      <protection hidden="1"/>
    </xf>
    <xf numFmtId="0" fontId="52" fillId="0" borderId="16" xfId="2" applyNumberFormat="1" applyFont="1" applyFill="1" applyBorder="1" applyAlignment="1" applyProtection="1">
      <alignment horizontal="center" vertical="center" shrinkToFit="1"/>
      <protection hidden="1"/>
    </xf>
    <xf numFmtId="0" fontId="11" fillId="0" borderId="17" xfId="3" applyNumberFormat="1" applyFont="1" applyFill="1" applyBorder="1" applyAlignment="1" applyProtection="1">
      <alignment shrinkToFit="1"/>
      <protection hidden="1"/>
    </xf>
    <xf numFmtId="0" fontId="52" fillId="0" borderId="27" xfId="2" applyNumberFormat="1" applyFont="1" applyFill="1" applyBorder="1" applyAlignment="1" applyProtection="1">
      <alignment vertical="center" shrinkToFit="1"/>
      <protection locked="0" hidden="1"/>
    </xf>
    <xf numFmtId="0" fontId="52" fillId="0" borderId="26" xfId="2" applyNumberFormat="1" applyFont="1" applyFill="1" applyBorder="1" applyAlignment="1" applyProtection="1">
      <alignment vertical="center" shrinkToFit="1"/>
      <protection locked="0" hidden="1"/>
    </xf>
    <xf numFmtId="38" fontId="52" fillId="0" borderId="16" xfId="2" applyFont="1" applyFill="1" applyBorder="1" applyAlignment="1" applyProtection="1">
      <alignment vertical="center" shrinkToFit="1"/>
      <protection locked="0"/>
    </xf>
    <xf numFmtId="38" fontId="52" fillId="0" borderId="18" xfId="2" applyFont="1" applyFill="1" applyBorder="1" applyAlignment="1" applyProtection="1">
      <alignment vertical="center" shrinkToFit="1"/>
      <protection locked="0"/>
    </xf>
    <xf numFmtId="38" fontId="52" fillId="0" borderId="29" xfId="2" applyFont="1" applyFill="1" applyBorder="1" applyAlignment="1" applyProtection="1">
      <alignment vertical="center" shrinkToFit="1"/>
      <protection locked="0"/>
    </xf>
    <xf numFmtId="38" fontId="52" fillId="0" borderId="0" xfId="2" applyFont="1" applyFill="1" applyBorder="1" applyAlignment="1" applyProtection="1">
      <alignment vertical="center" shrinkToFit="1"/>
      <protection locked="0"/>
    </xf>
    <xf numFmtId="38" fontId="52" fillId="0" borderId="30" xfId="2" applyFont="1" applyFill="1" applyBorder="1" applyAlignment="1" applyProtection="1">
      <alignment vertical="center" shrinkToFit="1"/>
      <protection locked="0"/>
    </xf>
    <xf numFmtId="38" fontId="52" fillId="0" borderId="17" xfId="2" applyFont="1" applyFill="1" applyBorder="1" applyAlignment="1" applyProtection="1">
      <alignment vertical="center" shrinkToFit="1"/>
      <protection locked="0"/>
    </xf>
    <xf numFmtId="0" fontId="57" fillId="0" borderId="268" xfId="3" applyNumberFormat="1" applyFont="1" applyFill="1" applyBorder="1" applyAlignment="1" applyProtection="1">
      <alignment horizontal="center" vertical="center"/>
      <protection hidden="1"/>
    </xf>
    <xf numFmtId="0" fontId="57" fillId="0" borderId="269" xfId="3" applyNumberFormat="1" applyFont="1" applyFill="1" applyBorder="1" applyAlignment="1" applyProtection="1">
      <alignment horizontal="center" vertical="center"/>
      <protection hidden="1"/>
    </xf>
    <xf numFmtId="0" fontId="57" fillId="0" borderId="270" xfId="3" applyNumberFormat="1" applyFont="1" applyFill="1" applyBorder="1" applyAlignment="1" applyProtection="1">
      <alignment horizontal="center" vertical="center"/>
      <protection hidden="1"/>
    </xf>
    <xf numFmtId="0" fontId="57" fillId="0" borderId="271" xfId="3" applyNumberFormat="1" applyFont="1" applyFill="1" applyBorder="1" applyAlignment="1" applyProtection="1">
      <alignment horizontal="center" vertical="center"/>
      <protection hidden="1"/>
    </xf>
    <xf numFmtId="0" fontId="57" fillId="0" borderId="272" xfId="3" applyNumberFormat="1" applyFont="1" applyFill="1" applyBorder="1" applyAlignment="1" applyProtection="1">
      <alignment horizontal="center" vertical="center"/>
      <protection hidden="1"/>
    </xf>
    <xf numFmtId="0" fontId="49" fillId="0" borderId="0" xfId="3" applyNumberFormat="1" applyFont="1" applyFill="1" applyBorder="1" applyAlignment="1" applyProtection="1">
      <alignment horizontal="distributed" vertical="center"/>
      <protection hidden="1"/>
    </xf>
    <xf numFmtId="0" fontId="49" fillId="0" borderId="11" xfId="3" applyNumberFormat="1" applyFont="1" applyFill="1" applyBorder="1" applyAlignment="1" applyProtection="1">
      <alignment horizontal="distributed" vertical="center"/>
      <protection hidden="1"/>
    </xf>
    <xf numFmtId="0" fontId="45" fillId="0" borderId="12" xfId="3" applyNumberFormat="1" applyFont="1" applyFill="1" applyBorder="1" applyAlignment="1" applyProtection="1">
      <alignment horizontal="center" vertical="center" wrapText="1"/>
      <protection hidden="1"/>
    </xf>
    <xf numFmtId="0" fontId="45" fillId="0" borderId="182" xfId="3" applyNumberFormat="1" applyFont="1" applyFill="1" applyBorder="1" applyAlignment="1" applyProtection="1">
      <alignment horizontal="center" vertical="center" wrapText="1"/>
      <protection hidden="1"/>
    </xf>
    <xf numFmtId="0" fontId="45" fillId="0" borderId="189" xfId="3" applyNumberFormat="1" applyFont="1" applyFill="1" applyBorder="1" applyAlignment="1" applyProtection="1">
      <alignment horizontal="center" vertical="center" wrapText="1"/>
      <protection hidden="1"/>
    </xf>
    <xf numFmtId="0" fontId="45" fillId="0" borderId="138" xfId="3" applyNumberFormat="1" applyFont="1" applyFill="1" applyBorder="1" applyAlignment="1" applyProtection="1">
      <alignment horizontal="center" vertical="center" wrapText="1"/>
      <protection hidden="1"/>
    </xf>
    <xf numFmtId="0" fontId="45" fillId="0" borderId="135" xfId="3" applyNumberFormat="1" applyFont="1" applyFill="1" applyBorder="1" applyAlignment="1" applyProtection="1">
      <alignment horizontal="center" vertical="center" wrapText="1"/>
      <protection hidden="1"/>
    </xf>
    <xf numFmtId="0" fontId="45" fillId="0" borderId="106" xfId="3" applyNumberFormat="1" applyFont="1" applyFill="1" applyBorder="1" applyAlignment="1" applyProtection="1">
      <alignment horizontal="center" vertical="center" wrapText="1"/>
      <protection hidden="1"/>
    </xf>
    <xf numFmtId="0" fontId="44" fillId="0" borderId="245" xfId="3" applyNumberFormat="1" applyFont="1" applyFill="1" applyBorder="1" applyAlignment="1" applyProtection="1">
      <alignment horizontal="center" vertical="center"/>
      <protection hidden="1"/>
    </xf>
    <xf numFmtId="0" fontId="44" fillId="0" borderId="246" xfId="3" applyNumberFormat="1" applyFont="1" applyFill="1" applyBorder="1" applyAlignment="1" applyProtection="1">
      <alignment horizontal="center" vertical="center"/>
      <protection hidden="1"/>
    </xf>
    <xf numFmtId="0" fontId="44" fillId="0" borderId="248" xfId="3" applyNumberFormat="1" applyFont="1" applyFill="1" applyBorder="1" applyAlignment="1" applyProtection="1">
      <alignment horizontal="center" vertical="center"/>
      <protection hidden="1"/>
    </xf>
    <xf numFmtId="0" fontId="50" fillId="0" borderId="251" xfId="3" applyNumberFormat="1" applyFont="1" applyFill="1" applyBorder="1" applyAlignment="1" applyProtection="1">
      <alignment horizontal="center" vertical="center"/>
      <protection hidden="1"/>
    </xf>
    <xf numFmtId="0" fontId="47" fillId="0" borderId="12" xfId="3" applyNumberFormat="1" applyFont="1" applyFill="1" applyBorder="1" applyAlignment="1" applyProtection="1">
      <alignment horizontal="center" vertical="center" wrapText="1"/>
      <protection hidden="1"/>
    </xf>
    <xf numFmtId="0" fontId="59" fillId="0" borderId="198" xfId="3" applyNumberFormat="1" applyFont="1" applyFill="1" applyBorder="1" applyAlignment="1" applyProtection="1">
      <alignment horizontal="center" vertical="center" wrapText="1"/>
      <protection hidden="1"/>
    </xf>
    <xf numFmtId="0" fontId="59" fillId="0" borderId="31" xfId="3" applyNumberFormat="1" applyFont="1" applyFill="1" applyBorder="1" applyAlignment="1" applyProtection="1">
      <alignment horizontal="center" vertical="center" wrapText="1"/>
      <protection hidden="1"/>
    </xf>
    <xf numFmtId="0" fontId="59" fillId="0" borderId="20" xfId="3" applyNumberFormat="1" applyFont="1" applyFill="1" applyBorder="1" applyAlignment="1" applyProtection="1">
      <alignment horizontal="center" vertical="center" wrapText="1"/>
      <protection hidden="1"/>
    </xf>
    <xf numFmtId="0" fontId="59" fillId="0" borderId="21" xfId="3" applyNumberFormat="1" applyFont="1" applyFill="1" applyBorder="1" applyAlignment="1" applyProtection="1">
      <alignment horizontal="center" vertical="center" wrapText="1"/>
      <protection hidden="1"/>
    </xf>
    <xf numFmtId="0" fontId="58" fillId="0" borderId="198" xfId="3" applyNumberFormat="1" applyFont="1" applyFill="1" applyBorder="1" applyAlignment="1" applyProtection="1">
      <alignment horizontal="center" vertical="center" wrapText="1" shrinkToFit="1"/>
      <protection hidden="1"/>
    </xf>
    <xf numFmtId="0" fontId="58" fillId="0" borderId="31" xfId="3" applyNumberFormat="1" applyFont="1" applyFill="1" applyBorder="1" applyAlignment="1" applyProtection="1">
      <alignment horizontal="center" vertical="center" wrapText="1" shrinkToFit="1"/>
      <protection hidden="1"/>
    </xf>
    <xf numFmtId="0" fontId="58" fillId="0" borderId="199" xfId="3" applyNumberFormat="1" applyFont="1" applyFill="1" applyBorder="1" applyAlignment="1" applyProtection="1">
      <alignment horizontal="center" vertical="center" wrapText="1" shrinkToFit="1"/>
      <protection hidden="1"/>
    </xf>
    <xf numFmtId="0" fontId="58" fillId="0" borderId="20" xfId="3" applyNumberFormat="1" applyFont="1" applyFill="1" applyBorder="1" applyAlignment="1" applyProtection="1">
      <alignment horizontal="center" vertical="center" wrapText="1" shrinkToFit="1"/>
      <protection hidden="1"/>
    </xf>
    <xf numFmtId="0" fontId="58" fillId="0" borderId="21" xfId="3" applyNumberFormat="1" applyFont="1" applyFill="1" applyBorder="1" applyAlignment="1" applyProtection="1">
      <alignment horizontal="center" vertical="center" wrapText="1" shrinkToFit="1"/>
      <protection hidden="1"/>
    </xf>
    <xf numFmtId="0" fontId="58" fillId="0" borderId="22" xfId="3" applyNumberFormat="1" applyFont="1" applyFill="1" applyBorder="1" applyAlignment="1" applyProtection="1">
      <alignment horizontal="center" vertical="center" wrapText="1" shrinkToFit="1"/>
      <protection hidden="1"/>
    </xf>
    <xf numFmtId="0" fontId="52" fillId="0" borderId="0" xfId="2" applyNumberFormat="1" applyFont="1" applyFill="1" applyBorder="1" applyAlignment="1" applyProtection="1">
      <alignment vertical="center" shrinkToFit="1"/>
      <protection hidden="1"/>
    </xf>
    <xf numFmtId="0" fontId="47" fillId="0" borderId="182" xfId="3" applyNumberFormat="1" applyFont="1" applyFill="1" applyBorder="1" applyAlignment="1" applyProtection="1">
      <alignment horizontal="center" vertical="center" wrapText="1"/>
      <protection hidden="1"/>
    </xf>
    <xf numFmtId="0" fontId="47" fillId="0" borderId="189" xfId="3" applyNumberFormat="1" applyFont="1" applyFill="1" applyBorder="1" applyAlignment="1" applyProtection="1">
      <alignment horizontal="center" vertical="center" wrapText="1"/>
      <protection hidden="1"/>
    </xf>
    <xf numFmtId="0" fontId="47" fillId="0" borderId="138" xfId="3" applyNumberFormat="1" applyFont="1" applyFill="1" applyBorder="1" applyAlignment="1" applyProtection="1">
      <alignment horizontal="center" vertical="center" wrapText="1"/>
      <protection hidden="1"/>
    </xf>
    <xf numFmtId="0" fontId="47" fillId="0" borderId="135" xfId="3" applyNumberFormat="1" applyFont="1" applyFill="1" applyBorder="1" applyAlignment="1" applyProtection="1">
      <alignment horizontal="center" vertical="center" wrapText="1"/>
      <protection hidden="1"/>
    </xf>
    <xf numFmtId="0" fontId="47" fillId="0" borderId="106" xfId="3" applyNumberFormat="1" applyFont="1" applyFill="1" applyBorder="1" applyAlignment="1" applyProtection="1">
      <alignment horizontal="center" vertical="center" wrapText="1"/>
      <protection hidden="1"/>
    </xf>
    <xf numFmtId="0" fontId="45" fillId="0" borderId="21" xfId="3" applyNumberFormat="1" applyFont="1" applyFill="1" applyBorder="1" applyAlignment="1" applyProtection="1">
      <alignment horizontal="distributed" vertical="center" justifyLastLine="1"/>
      <protection hidden="1"/>
    </xf>
    <xf numFmtId="57" fontId="58" fillId="0" borderId="198" xfId="3" applyNumberFormat="1" applyFont="1" applyFill="1" applyBorder="1" applyAlignment="1" applyProtection="1">
      <alignment horizontal="center" vertical="center" wrapText="1"/>
      <protection hidden="1"/>
    </xf>
    <xf numFmtId="0" fontId="58" fillId="0" borderId="31" xfId="3" applyNumberFormat="1" applyFont="1" applyFill="1" applyBorder="1" applyAlignment="1" applyProtection="1">
      <alignment horizontal="center" vertical="center" wrapText="1"/>
      <protection hidden="1"/>
    </xf>
    <xf numFmtId="0" fontId="58" fillId="0" borderId="199" xfId="3" applyNumberFormat="1" applyFont="1" applyFill="1" applyBorder="1" applyAlignment="1" applyProtection="1">
      <alignment horizontal="center" vertical="center" wrapText="1"/>
      <protection hidden="1"/>
    </xf>
    <xf numFmtId="0" fontId="50" fillId="0" borderId="198" xfId="3" applyNumberFormat="1" applyFont="1" applyFill="1" applyBorder="1" applyAlignment="1" applyProtection="1">
      <alignment horizontal="distributed" vertical="center" wrapText="1" justifyLastLine="1"/>
      <protection hidden="1"/>
    </xf>
    <xf numFmtId="0" fontId="50" fillId="0" borderId="31" xfId="3" applyNumberFormat="1" applyFont="1" applyFill="1" applyBorder="1" applyAlignment="1" applyProtection="1">
      <alignment horizontal="distributed" vertical="center" wrapText="1" justifyLastLine="1"/>
      <protection hidden="1"/>
    </xf>
    <xf numFmtId="0" fontId="50" fillId="0" borderId="199" xfId="3" applyNumberFormat="1" applyFont="1" applyFill="1" applyBorder="1" applyAlignment="1" applyProtection="1">
      <alignment horizontal="distributed" vertical="center" wrapText="1" justifyLastLine="1"/>
      <protection hidden="1"/>
    </xf>
    <xf numFmtId="0" fontId="50" fillId="0" borderId="20" xfId="3" applyNumberFormat="1" applyFont="1" applyFill="1" applyBorder="1" applyAlignment="1" applyProtection="1">
      <alignment horizontal="distributed" vertical="center" wrapText="1" justifyLastLine="1"/>
      <protection hidden="1"/>
    </xf>
    <xf numFmtId="0" fontId="50" fillId="0" borderId="21" xfId="3" applyNumberFormat="1" applyFont="1" applyFill="1" applyBorder="1" applyAlignment="1" applyProtection="1">
      <alignment horizontal="distributed" vertical="center" wrapText="1" justifyLastLine="1"/>
      <protection hidden="1"/>
    </xf>
    <xf numFmtId="0" fontId="50" fillId="0" borderId="22" xfId="3" applyNumberFormat="1" applyFont="1" applyFill="1" applyBorder="1" applyAlignment="1" applyProtection="1">
      <alignment horizontal="distributed" vertical="center" wrapText="1" justifyLastLine="1"/>
      <protection hidden="1"/>
    </xf>
    <xf numFmtId="0" fontId="52" fillId="0" borderId="17" xfId="2" applyNumberFormat="1" applyFont="1" applyFill="1" applyBorder="1" applyAlignment="1" applyProtection="1">
      <alignment horizontal="center" vertical="center" shrinkToFit="1"/>
      <protection hidden="1"/>
    </xf>
    <xf numFmtId="38" fontId="113" fillId="0" borderId="2" xfId="2" applyFont="1" applyBorder="1" applyAlignment="1" applyProtection="1">
      <alignment horizontal="center" vertical="center" shrinkToFit="1"/>
      <protection hidden="1"/>
    </xf>
    <xf numFmtId="38" fontId="113" fillId="0" borderId="0" xfId="2" applyFont="1" applyAlignment="1" applyProtection="1">
      <alignment horizontal="center" vertical="center" shrinkToFit="1"/>
      <protection hidden="1"/>
    </xf>
    <xf numFmtId="186" fontId="98" fillId="0" borderId="78" xfId="2" applyNumberFormat="1" applyFont="1" applyBorder="1" applyAlignment="1" applyProtection="1">
      <alignment horizontal="center" vertical="center" shrinkToFit="1"/>
      <protection locked="0" hidden="1"/>
    </xf>
    <xf numFmtId="186" fontId="98" fillId="0" borderId="37" xfId="2" applyNumberFormat="1" applyFont="1" applyBorder="1" applyAlignment="1" applyProtection="1">
      <alignment horizontal="center" vertical="center" shrinkToFit="1"/>
      <protection locked="0" hidden="1"/>
    </xf>
    <xf numFmtId="186" fontId="98" fillId="0" borderId="108" xfId="2" applyNumberFormat="1" applyFont="1" applyBorder="1" applyAlignment="1" applyProtection="1">
      <alignment horizontal="center" vertical="center" shrinkToFit="1"/>
      <protection locked="0" hidden="1"/>
    </xf>
    <xf numFmtId="38" fontId="113" fillId="0" borderId="0" xfId="2" applyFont="1" applyBorder="1" applyAlignment="1" applyProtection="1">
      <alignment horizontal="center" vertical="center" shrinkToFit="1"/>
      <protection hidden="1"/>
    </xf>
    <xf numFmtId="38" fontId="98" fillId="0" borderId="78" xfId="2" applyFont="1" applyBorder="1" applyAlignment="1" applyProtection="1">
      <alignment horizontal="center" vertical="center" shrinkToFit="1"/>
      <protection locked="0" hidden="1"/>
    </xf>
    <xf numFmtId="38" fontId="98" fillId="0" borderId="37" xfId="2" applyFont="1" applyBorder="1" applyAlignment="1" applyProtection="1">
      <alignment horizontal="center" vertical="center" shrinkToFit="1"/>
      <protection locked="0" hidden="1"/>
    </xf>
    <xf numFmtId="38" fontId="98" fillId="0" borderId="108" xfId="2" applyFont="1" applyBorder="1" applyAlignment="1" applyProtection="1">
      <alignment horizontal="center" vertical="center" shrinkToFit="1"/>
      <protection locked="0" hidden="1"/>
    </xf>
    <xf numFmtId="193" fontId="79" fillId="0" borderId="210" xfId="2" applyNumberFormat="1" applyFont="1" applyFill="1" applyBorder="1" applyAlignment="1" applyProtection="1">
      <alignment horizontal="right" vertical="center" shrinkToFit="1"/>
      <protection hidden="1"/>
    </xf>
    <xf numFmtId="193" fontId="79" fillId="0" borderId="73" xfId="2" applyNumberFormat="1" applyFont="1" applyFill="1" applyBorder="1" applyAlignment="1" applyProtection="1">
      <alignment horizontal="right" vertical="center" shrinkToFit="1"/>
      <protection hidden="1"/>
    </xf>
    <xf numFmtId="178" fontId="51" fillId="0" borderId="273" xfId="2" applyNumberFormat="1" applyFont="1" applyFill="1" applyBorder="1" applyAlignment="1" applyProtection="1">
      <alignment horizontal="right" vertical="center" shrinkToFit="1"/>
      <protection hidden="1"/>
    </xf>
    <xf numFmtId="178" fontId="51" fillId="0" borderId="74" xfId="2" applyNumberFormat="1" applyFont="1" applyFill="1" applyBorder="1" applyAlignment="1" applyProtection="1">
      <alignment horizontal="right" vertical="center" shrinkToFit="1"/>
      <protection hidden="1"/>
    </xf>
    <xf numFmtId="178" fontId="51" fillId="0" borderId="134" xfId="2" applyNumberFormat="1" applyFont="1" applyFill="1" applyBorder="1" applyAlignment="1" applyProtection="1">
      <alignment horizontal="right" vertical="center" shrinkToFit="1"/>
      <protection hidden="1"/>
    </xf>
    <xf numFmtId="178" fontId="51" fillId="0" borderId="18" xfId="2" applyNumberFormat="1" applyFont="1" applyFill="1" applyBorder="1" applyAlignment="1" applyProtection="1">
      <alignment horizontal="right" vertical="center" shrinkToFit="1"/>
      <protection hidden="1"/>
    </xf>
    <xf numFmtId="193" fontId="79" fillId="0" borderId="221" xfId="2" applyNumberFormat="1" applyFont="1" applyFill="1" applyBorder="1" applyAlignment="1" applyProtection="1">
      <alignment horizontal="right" vertical="center" shrinkToFit="1"/>
      <protection hidden="1"/>
    </xf>
    <xf numFmtId="193" fontId="79" fillId="0" borderId="0" xfId="2" applyNumberFormat="1" applyFont="1" applyFill="1" applyBorder="1" applyAlignment="1" applyProtection="1">
      <alignment horizontal="right" vertical="center" shrinkToFit="1"/>
      <protection hidden="1"/>
    </xf>
    <xf numFmtId="193" fontId="79" fillId="0" borderId="132" xfId="2" applyNumberFormat="1" applyFont="1" applyFill="1" applyBorder="1" applyAlignment="1" applyProtection="1">
      <alignment horizontal="right" vertical="center" shrinkToFit="1"/>
      <protection hidden="1"/>
    </xf>
    <xf numFmtId="193" fontId="79" fillId="0" borderId="26" xfId="2" applyNumberFormat="1" applyFont="1" applyFill="1" applyBorder="1" applyAlignment="1" applyProtection="1">
      <alignment horizontal="right" vertical="center" shrinkToFit="1"/>
      <protection hidden="1"/>
    </xf>
    <xf numFmtId="0" fontId="40" fillId="0" borderId="210" xfId="5" applyFont="1" applyFill="1" applyBorder="1" applyAlignment="1" applyProtection="1">
      <alignment vertical="center" wrapText="1"/>
      <protection hidden="1"/>
    </xf>
    <xf numFmtId="0" fontId="40" fillId="0" borderId="73" xfId="5" applyFont="1" applyFill="1" applyBorder="1" applyAlignment="1" applyProtection="1">
      <alignment vertical="center" wrapText="1"/>
      <protection hidden="1"/>
    </xf>
    <xf numFmtId="0" fontId="40" fillId="0" borderId="72" xfId="5" applyFont="1" applyFill="1" applyBorder="1" applyAlignment="1" applyProtection="1">
      <alignment vertical="center" wrapText="1"/>
      <protection hidden="1"/>
    </xf>
    <xf numFmtId="0" fontId="40" fillId="0" borderId="134" xfId="5" applyFont="1" applyFill="1" applyBorder="1" applyAlignment="1" applyProtection="1">
      <alignment vertical="center" wrapText="1"/>
      <protection hidden="1"/>
    </xf>
    <xf numFmtId="0" fontId="40" fillId="0" borderId="18" xfId="5" applyFont="1" applyFill="1" applyBorder="1" applyAlignment="1" applyProtection="1">
      <alignment vertical="center" wrapText="1"/>
      <protection hidden="1"/>
    </xf>
    <xf numFmtId="0" fontId="40" fillId="0" borderId="130" xfId="5" applyFont="1" applyFill="1" applyBorder="1" applyAlignment="1" applyProtection="1">
      <alignment vertical="center" wrapText="1"/>
      <protection hidden="1"/>
    </xf>
    <xf numFmtId="178" fontId="51" fillId="0" borderId="73" xfId="2" applyNumberFormat="1" applyFont="1" applyFill="1" applyBorder="1" applyAlignment="1" applyProtection="1">
      <alignment vertical="center"/>
      <protection hidden="1"/>
    </xf>
    <xf numFmtId="178" fontId="51" fillId="0" borderId="18" xfId="2" applyNumberFormat="1" applyFont="1" applyFill="1" applyBorder="1" applyAlignment="1" applyProtection="1">
      <alignment vertical="center"/>
      <protection hidden="1"/>
    </xf>
    <xf numFmtId="0" fontId="75" fillId="0" borderId="132" xfId="5" applyFont="1" applyFill="1" applyBorder="1" applyAlignment="1" applyProtection="1">
      <alignment horizontal="center" vertical="top"/>
      <protection hidden="1"/>
    </xf>
    <xf numFmtId="0" fontId="75" fillId="0" borderId="273" xfId="5" applyFont="1" applyFill="1" applyBorder="1" applyAlignment="1" applyProtection="1">
      <alignment horizontal="center" vertical="top"/>
      <protection hidden="1"/>
    </xf>
    <xf numFmtId="178" fontId="51" fillId="0" borderId="292" xfId="2" applyNumberFormat="1" applyFont="1" applyFill="1" applyBorder="1" applyAlignment="1" applyProtection="1">
      <alignment vertical="center"/>
      <protection hidden="1"/>
    </xf>
    <xf numFmtId="178" fontId="51" fillId="0" borderId="293" xfId="2" applyNumberFormat="1" applyFont="1" applyFill="1" applyBorder="1" applyAlignment="1" applyProtection="1">
      <alignment vertical="center"/>
      <protection hidden="1"/>
    </xf>
    <xf numFmtId="178" fontId="51" fillId="0" borderId="303" xfId="2" applyNumberFormat="1" applyFont="1" applyFill="1" applyBorder="1" applyAlignment="1" applyProtection="1">
      <alignment vertical="center"/>
      <protection hidden="1"/>
    </xf>
    <xf numFmtId="178" fontId="51" fillId="0" borderId="319" xfId="2" applyNumberFormat="1" applyFont="1" applyFill="1" applyBorder="1" applyAlignment="1" applyProtection="1">
      <alignment vertical="center"/>
      <protection hidden="1"/>
    </xf>
    <xf numFmtId="178" fontId="51" fillId="0" borderId="277" xfId="2" applyNumberFormat="1" applyFont="1" applyFill="1" applyBorder="1" applyAlignment="1" applyProtection="1">
      <alignment vertical="center"/>
      <protection hidden="1"/>
    </xf>
    <xf numFmtId="178" fontId="51" fillId="0" borderId="320" xfId="2" applyNumberFormat="1" applyFont="1" applyFill="1" applyBorder="1" applyAlignment="1" applyProtection="1">
      <alignment vertical="center"/>
      <protection hidden="1"/>
    </xf>
    <xf numFmtId="0" fontId="75" fillId="0" borderId="210" xfId="5" applyFont="1" applyFill="1" applyBorder="1" applyAlignment="1" applyProtection="1">
      <alignment horizontal="center" vertical="top"/>
      <protection hidden="1"/>
    </xf>
    <xf numFmtId="0" fontId="75" fillId="0" borderId="134" xfId="5" applyFont="1" applyFill="1" applyBorder="1" applyAlignment="1" applyProtection="1">
      <alignment horizontal="center" vertical="top"/>
      <protection hidden="1"/>
    </xf>
    <xf numFmtId="0" fontId="131" fillId="0" borderId="273" xfId="5" applyFont="1" applyFill="1" applyBorder="1" applyAlignment="1" applyProtection="1">
      <alignment horizontal="center" vertical="center"/>
      <protection hidden="1"/>
    </xf>
    <xf numFmtId="0" fontId="131" fillId="0" borderId="75" xfId="5" applyFont="1" applyFill="1" applyBorder="1" applyAlignment="1" applyProtection="1">
      <alignment horizontal="center" vertical="center"/>
      <protection hidden="1"/>
    </xf>
    <xf numFmtId="0" fontId="131" fillId="0" borderId="228" xfId="5" applyFont="1" applyFill="1" applyBorder="1" applyAlignment="1" applyProtection="1">
      <alignment horizontal="center" vertical="center"/>
      <protection hidden="1"/>
    </xf>
    <xf numFmtId="0" fontId="131" fillId="0" borderId="234" xfId="5" applyFont="1" applyFill="1" applyBorder="1" applyAlignment="1" applyProtection="1">
      <alignment horizontal="center" vertical="center"/>
      <protection hidden="1"/>
    </xf>
    <xf numFmtId="178" fontId="51" fillId="0" borderId="221" xfId="2" applyNumberFormat="1" applyFont="1" applyFill="1" applyBorder="1" applyAlignment="1" applyProtection="1">
      <alignment horizontal="right" vertical="center" shrinkToFit="1"/>
      <protection hidden="1"/>
    </xf>
    <xf numFmtId="178" fontId="51" fillId="0" borderId="0" xfId="2" applyNumberFormat="1" applyFont="1" applyFill="1" applyBorder="1" applyAlignment="1" applyProtection="1">
      <alignment horizontal="right" vertical="center" shrinkToFit="1"/>
      <protection hidden="1"/>
    </xf>
    <xf numFmtId="0" fontId="50" fillId="0" borderId="18" xfId="5" applyFont="1" applyFill="1" applyBorder="1" applyAlignment="1" applyProtection="1">
      <alignment horizontal="center"/>
      <protection hidden="1"/>
    </xf>
    <xf numFmtId="177" fontId="56" fillId="0" borderId="18" xfId="5" applyNumberFormat="1" applyFont="1" applyFill="1" applyBorder="1" applyAlignment="1" applyProtection="1">
      <alignment horizontal="center"/>
      <protection hidden="1"/>
    </xf>
    <xf numFmtId="0" fontId="50" fillId="0" borderId="18" xfId="5" applyFont="1" applyBorder="1" applyAlignment="1" applyProtection="1">
      <alignment horizontal="center"/>
      <protection hidden="1"/>
    </xf>
    <xf numFmtId="186" fontId="56" fillId="0" borderId="18" xfId="5" applyNumberFormat="1" applyFont="1" applyFill="1" applyBorder="1" applyAlignment="1" applyProtection="1">
      <alignment horizontal="center"/>
      <protection hidden="1"/>
    </xf>
    <xf numFmtId="0" fontId="41" fillId="0" borderId="0" xfId="5" applyFont="1" applyAlignment="1" applyProtection="1">
      <alignment horizontal="distributed" vertical="center"/>
      <protection hidden="1"/>
    </xf>
    <xf numFmtId="0" fontId="50" fillId="0" borderId="279" xfId="5" applyFont="1" applyBorder="1" applyAlignment="1" applyProtection="1">
      <alignment horizontal="center" vertical="center"/>
      <protection hidden="1"/>
    </xf>
    <xf numFmtId="0" fontId="78" fillId="0" borderId="132" xfId="5" applyNumberFormat="1" applyFont="1" applyFill="1" applyBorder="1" applyAlignment="1" applyProtection="1">
      <alignment horizontal="center" vertical="center"/>
      <protection hidden="1"/>
    </xf>
    <xf numFmtId="0" fontId="78" fillId="0" borderId="133" xfId="5" applyNumberFormat="1" applyFont="1" applyFill="1" applyBorder="1" applyAlignment="1" applyProtection="1">
      <alignment horizontal="center" vertical="center"/>
      <protection hidden="1"/>
    </xf>
    <xf numFmtId="0" fontId="78" fillId="0" borderId="134" xfId="5" applyNumberFormat="1" applyFont="1" applyFill="1" applyBorder="1" applyAlignment="1" applyProtection="1">
      <alignment horizontal="center" vertical="center"/>
      <protection hidden="1"/>
    </xf>
    <xf numFmtId="0" fontId="78" fillId="0" borderId="130" xfId="5" applyNumberFormat="1" applyFont="1" applyFill="1" applyBorder="1" applyAlignment="1" applyProtection="1">
      <alignment horizontal="center" vertical="center"/>
      <protection hidden="1"/>
    </xf>
    <xf numFmtId="0" fontId="78" fillId="0" borderId="26" xfId="5" applyNumberFormat="1" applyFont="1" applyFill="1" applyBorder="1" applyAlignment="1" applyProtection="1">
      <alignment horizontal="center" vertical="center"/>
      <protection hidden="1"/>
    </xf>
    <xf numFmtId="0" fontId="78" fillId="0" borderId="18" xfId="5" applyNumberFormat="1" applyFont="1" applyFill="1" applyBorder="1" applyAlignment="1" applyProtection="1">
      <alignment horizontal="center" vertical="center"/>
      <protection hidden="1"/>
    </xf>
    <xf numFmtId="177" fontId="56" fillId="0" borderId="0" xfId="5" applyNumberFormat="1" applyFont="1" applyFill="1" applyBorder="1" applyAlignment="1" applyProtection="1">
      <alignment shrinkToFit="1"/>
      <protection hidden="1"/>
    </xf>
    <xf numFmtId="177" fontId="56" fillId="0" borderId="18" xfId="5" applyNumberFormat="1" applyFont="1" applyFill="1" applyBorder="1" applyAlignment="1" applyProtection="1">
      <alignment shrinkToFit="1"/>
      <protection hidden="1"/>
    </xf>
    <xf numFmtId="0" fontId="50" fillId="0" borderId="18" xfId="5" applyFont="1" applyBorder="1" applyAlignment="1" applyProtection="1">
      <alignment horizontal="distributed" vertical="center"/>
      <protection hidden="1"/>
    </xf>
    <xf numFmtId="178" fontId="51" fillId="0" borderId="273" xfId="2" applyNumberFormat="1" applyFont="1" applyFill="1" applyBorder="1" applyAlignment="1" applyProtection="1">
      <alignment horizontal="right" vertical="center"/>
      <protection hidden="1"/>
    </xf>
    <xf numFmtId="178" fontId="51" fillId="0" borderId="74" xfId="2" applyNumberFormat="1" applyFont="1" applyFill="1" applyBorder="1" applyAlignment="1" applyProtection="1">
      <alignment horizontal="right" vertical="center"/>
      <protection hidden="1"/>
    </xf>
    <xf numFmtId="0" fontId="46" fillId="0" borderId="0" xfId="5" applyFont="1" applyBorder="1" applyAlignment="1" applyProtection="1">
      <alignment horizontal="center" vertical="center"/>
      <protection hidden="1"/>
    </xf>
    <xf numFmtId="0" fontId="46" fillId="0" borderId="18" xfId="5" applyFont="1" applyBorder="1" applyAlignment="1" applyProtection="1">
      <alignment horizontal="center" vertical="center"/>
      <protection hidden="1"/>
    </xf>
    <xf numFmtId="186" fontId="74" fillId="0" borderId="0" xfId="5" applyNumberFormat="1" applyFont="1" applyFill="1" applyBorder="1" applyAlignment="1" applyProtection="1">
      <alignment horizontal="center" vertical="center"/>
      <protection hidden="1"/>
    </xf>
    <xf numFmtId="186" fontId="2" fillId="0" borderId="0" xfId="5" applyNumberFormat="1" applyFill="1" applyBorder="1" applyAlignment="1" applyProtection="1">
      <alignment horizontal="center"/>
      <protection hidden="1"/>
    </xf>
    <xf numFmtId="186" fontId="2" fillId="0" borderId="18" xfId="5" applyNumberFormat="1" applyFill="1" applyBorder="1" applyAlignment="1" applyProtection="1">
      <alignment horizontal="center"/>
      <protection hidden="1"/>
    </xf>
    <xf numFmtId="0" fontId="46" fillId="0" borderId="0" xfId="5" applyFont="1" applyBorder="1" applyAlignment="1" applyProtection="1">
      <alignment horizontal="left" vertical="center"/>
      <protection hidden="1"/>
    </xf>
    <xf numFmtId="0" fontId="46" fillId="0" borderId="18" xfId="5" applyFont="1" applyBorder="1" applyAlignment="1" applyProtection="1">
      <alignment horizontal="left" vertical="center"/>
      <protection hidden="1"/>
    </xf>
    <xf numFmtId="0" fontId="78" fillId="0" borderId="183" xfId="5" applyNumberFormat="1" applyFont="1" applyFill="1" applyBorder="1" applyAlignment="1" applyProtection="1">
      <alignment horizontal="center" vertical="center"/>
      <protection hidden="1"/>
    </xf>
    <xf numFmtId="0" fontId="78" fillId="0" borderId="215" xfId="5" applyNumberFormat="1" applyFont="1" applyFill="1" applyBorder="1" applyAlignment="1" applyProtection="1">
      <alignment horizontal="center" vertical="center"/>
      <protection hidden="1"/>
    </xf>
    <xf numFmtId="0" fontId="78" fillId="0" borderId="280" xfId="5" applyNumberFormat="1" applyFont="1" applyFill="1" applyBorder="1" applyAlignment="1" applyProtection="1">
      <alignment horizontal="center" vertical="center"/>
      <protection hidden="1"/>
    </xf>
    <xf numFmtId="0" fontId="45" fillId="0" borderId="12" xfId="5" applyFont="1" applyBorder="1" applyAlignment="1" applyProtection="1">
      <alignment horizontal="center" vertical="center"/>
      <protection hidden="1"/>
    </xf>
    <xf numFmtId="0" fontId="45" fillId="0" borderId="181" xfId="5" applyFont="1" applyBorder="1" applyAlignment="1" applyProtection="1">
      <alignment horizontal="center" vertical="center"/>
      <protection hidden="1"/>
    </xf>
    <xf numFmtId="0" fontId="45" fillId="0" borderId="189" xfId="5" applyFont="1" applyBorder="1" applyAlignment="1" applyProtection="1">
      <alignment horizontal="center" vertical="center"/>
      <protection hidden="1"/>
    </xf>
    <xf numFmtId="0" fontId="45" fillId="0" borderId="0" xfId="5" applyFont="1" applyBorder="1" applyAlignment="1" applyProtection="1">
      <alignment horizontal="center" vertical="center"/>
      <protection hidden="1"/>
    </xf>
    <xf numFmtId="0" fontId="45" fillId="0" borderId="15" xfId="5" applyFont="1" applyBorder="1" applyAlignment="1" applyProtection="1">
      <alignment horizontal="center" vertical="center"/>
      <protection hidden="1"/>
    </xf>
    <xf numFmtId="0" fontId="45" fillId="0" borderId="18" xfId="5" applyFont="1"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18" xfId="0" applyBorder="1" applyAlignment="1" applyProtection="1">
      <alignment vertical="center"/>
      <protection hidden="1"/>
    </xf>
    <xf numFmtId="178" fontId="51" fillId="0" borderId="221" xfId="2" applyNumberFormat="1" applyFont="1" applyFill="1" applyBorder="1" applyAlignment="1" applyProtection="1">
      <alignment horizontal="right" vertical="center"/>
      <protection hidden="1"/>
    </xf>
    <xf numFmtId="178" fontId="51" fillId="0" borderId="0" xfId="2" applyNumberFormat="1" applyFont="1" applyFill="1" applyBorder="1" applyAlignment="1" applyProtection="1">
      <alignment horizontal="right" vertical="center"/>
      <protection hidden="1"/>
    </xf>
    <xf numFmtId="0" fontId="131" fillId="0" borderId="132" xfId="5" applyNumberFormat="1" applyFont="1" applyFill="1" applyBorder="1" applyAlignment="1" applyProtection="1">
      <alignment horizontal="center" vertical="center"/>
      <protection hidden="1"/>
    </xf>
    <xf numFmtId="0" fontId="131" fillId="0" borderId="133" xfId="5" applyNumberFormat="1" applyFont="1" applyFill="1" applyBorder="1" applyAlignment="1" applyProtection="1">
      <alignment horizontal="center" vertical="center"/>
      <protection hidden="1"/>
    </xf>
    <xf numFmtId="0" fontId="131" fillId="0" borderId="134" xfId="5" applyNumberFormat="1" applyFont="1" applyFill="1" applyBorder="1" applyAlignment="1" applyProtection="1">
      <alignment horizontal="center" vertical="center"/>
      <protection hidden="1"/>
    </xf>
    <xf numFmtId="0" fontId="131" fillId="0" borderId="130" xfId="5" applyNumberFormat="1" applyFont="1" applyFill="1" applyBorder="1" applyAlignment="1" applyProtection="1">
      <alignment horizontal="center" vertical="center"/>
      <protection hidden="1"/>
    </xf>
    <xf numFmtId="178" fontId="51" fillId="0" borderId="26" xfId="2" applyNumberFormat="1" applyFont="1" applyFill="1" applyBorder="1" applyAlignment="1" applyProtection="1">
      <alignment vertical="center"/>
      <protection hidden="1"/>
    </xf>
    <xf numFmtId="0" fontId="50" fillId="0" borderId="27" xfId="5" applyFont="1" applyBorder="1" applyAlignment="1" applyProtection="1">
      <alignment horizontal="center" vertical="center" wrapText="1"/>
      <protection hidden="1"/>
    </xf>
    <xf numFmtId="0" fontId="50" fillId="0" borderId="26" xfId="5" applyFont="1" applyBorder="1" applyAlignment="1" applyProtection="1">
      <alignment horizontal="center" vertical="center" wrapText="1"/>
      <protection hidden="1"/>
    </xf>
    <xf numFmtId="0" fontId="50" fillId="0" borderId="28" xfId="5" applyFont="1" applyBorder="1" applyAlignment="1" applyProtection="1">
      <alignment horizontal="center" vertical="center" wrapText="1"/>
      <protection hidden="1"/>
    </xf>
    <xf numFmtId="0" fontId="50" fillId="0" borderId="29" xfId="5" applyFont="1" applyBorder="1" applyAlignment="1" applyProtection="1">
      <alignment horizontal="center" vertical="center" wrapText="1"/>
      <protection hidden="1"/>
    </xf>
    <xf numFmtId="0" fontId="50" fillId="0" borderId="0" xfId="5" applyFont="1" applyBorder="1" applyAlignment="1" applyProtection="1">
      <alignment horizontal="center" vertical="center" wrapText="1"/>
      <protection hidden="1"/>
    </xf>
    <xf numFmtId="0" fontId="50" fillId="0" borderId="30" xfId="5" applyFont="1" applyBorder="1" applyAlignment="1" applyProtection="1">
      <alignment horizontal="center" vertical="center" wrapText="1"/>
      <protection hidden="1"/>
    </xf>
    <xf numFmtId="0" fontId="50" fillId="0" borderId="16" xfId="5" applyFont="1" applyBorder="1" applyAlignment="1" applyProtection="1">
      <alignment horizontal="center" vertical="center" wrapText="1"/>
      <protection hidden="1"/>
    </xf>
    <xf numFmtId="0" fontId="50" fillId="0" borderId="18" xfId="5" applyFont="1" applyBorder="1" applyAlignment="1" applyProtection="1">
      <alignment horizontal="center" vertical="center" wrapText="1"/>
      <protection hidden="1"/>
    </xf>
    <xf numFmtId="0" fontId="50" fillId="0" borderId="17" xfId="5" applyFont="1" applyBorder="1" applyAlignment="1" applyProtection="1">
      <alignment horizontal="center" vertical="center" wrapText="1"/>
      <protection hidden="1"/>
    </xf>
    <xf numFmtId="3" fontId="56" fillId="0" borderId="26" xfId="5" applyNumberFormat="1" applyFont="1" applyFill="1" applyBorder="1" applyAlignment="1" applyProtection="1">
      <alignment horizontal="center" vertical="center"/>
      <protection hidden="1"/>
    </xf>
    <xf numFmtId="0" fontId="56" fillId="0" borderId="26" xfId="5" applyFont="1" applyFill="1" applyBorder="1" applyAlignment="1" applyProtection="1">
      <alignment horizontal="center" vertical="center"/>
      <protection hidden="1"/>
    </xf>
    <xf numFmtId="0" fontId="56" fillId="0" borderId="18" xfId="5" applyFont="1" applyFill="1" applyBorder="1" applyAlignment="1" applyProtection="1">
      <alignment horizontal="center" vertical="center"/>
      <protection hidden="1"/>
    </xf>
    <xf numFmtId="0" fontId="54" fillId="0" borderId="26" xfId="5" applyFont="1" applyBorder="1" applyAlignment="1" applyProtection="1">
      <alignment horizontal="center" vertical="center"/>
      <protection hidden="1"/>
    </xf>
    <xf numFmtId="0" fontId="54" fillId="0" borderId="28" xfId="5" applyFont="1" applyBorder="1" applyAlignment="1" applyProtection="1">
      <alignment horizontal="center" vertical="center"/>
      <protection hidden="1"/>
    </xf>
    <xf numFmtId="0" fontId="54" fillId="0" borderId="18" xfId="5" applyFont="1" applyBorder="1" applyAlignment="1" applyProtection="1">
      <alignment horizontal="center" vertical="center"/>
      <protection hidden="1"/>
    </xf>
    <xf numFmtId="0" fontId="54" fillId="0" borderId="17" xfId="5" applyFont="1" applyBorder="1" applyAlignment="1" applyProtection="1">
      <alignment horizontal="center" vertical="center"/>
      <protection hidden="1"/>
    </xf>
    <xf numFmtId="0" fontId="50" fillId="0" borderId="101" xfId="5" applyFont="1" applyBorder="1" applyAlignment="1" applyProtection="1">
      <alignment horizontal="center" vertical="center"/>
      <protection hidden="1"/>
    </xf>
    <xf numFmtId="0" fontId="50" fillId="0" borderId="107" xfId="5" applyFont="1" applyBorder="1" applyAlignment="1" applyProtection="1">
      <alignment horizontal="center" vertical="center"/>
      <protection hidden="1"/>
    </xf>
    <xf numFmtId="0" fontId="50" fillId="0" borderId="251" xfId="5" applyFont="1" applyBorder="1" applyAlignment="1" applyProtection="1">
      <alignment horizontal="center" vertical="center"/>
      <protection hidden="1"/>
    </xf>
    <xf numFmtId="0" fontId="41" fillId="0" borderId="281" xfId="5" applyFont="1" applyBorder="1" applyAlignment="1" applyProtection="1">
      <alignment horizontal="center" vertical="center"/>
      <protection hidden="1"/>
    </xf>
    <xf numFmtId="0" fontId="41" fillId="0" borderId="282" xfId="5" applyFont="1" applyBorder="1" applyAlignment="1" applyProtection="1">
      <alignment horizontal="center" vertical="center"/>
      <protection hidden="1"/>
    </xf>
    <xf numFmtId="0" fontId="41" fillId="0" borderId="283" xfId="5" applyFont="1" applyBorder="1" applyAlignment="1" applyProtection="1">
      <alignment horizontal="center" vertical="center"/>
      <protection hidden="1"/>
    </xf>
    <xf numFmtId="0" fontId="41" fillId="0" borderId="284" xfId="5" applyFont="1" applyBorder="1" applyAlignment="1" applyProtection="1">
      <alignment horizontal="center" vertical="center"/>
      <protection hidden="1"/>
    </xf>
    <xf numFmtId="0" fontId="41" fillId="0" borderId="285" xfId="5" applyFont="1" applyBorder="1" applyAlignment="1" applyProtection="1">
      <alignment horizontal="center" vertical="center"/>
      <protection hidden="1"/>
    </xf>
    <xf numFmtId="0" fontId="41" fillId="0" borderId="286" xfId="5" applyFont="1" applyBorder="1" applyAlignment="1" applyProtection="1">
      <alignment horizontal="center" vertical="center"/>
      <protection hidden="1"/>
    </xf>
    <xf numFmtId="0" fontId="127" fillId="0" borderId="287" xfId="5" applyFont="1" applyBorder="1" applyAlignment="1" applyProtection="1">
      <alignment horizontal="center" vertical="center"/>
      <protection hidden="1"/>
    </xf>
    <xf numFmtId="0" fontId="127" fillId="0" borderId="288" xfId="5" applyFont="1" applyBorder="1" applyAlignment="1" applyProtection="1">
      <alignment horizontal="center" vertical="center"/>
      <protection hidden="1"/>
    </xf>
    <xf numFmtId="0" fontId="127" fillId="0" borderId="289" xfId="5" applyFont="1" applyBorder="1" applyAlignment="1" applyProtection="1">
      <alignment horizontal="center" vertical="center"/>
      <protection hidden="1"/>
    </xf>
    <xf numFmtId="0" fontId="127" fillId="0" borderId="290" xfId="5" applyFont="1" applyBorder="1" applyAlignment="1" applyProtection="1">
      <alignment horizontal="center" vertical="center"/>
      <protection hidden="1"/>
    </xf>
    <xf numFmtId="0" fontId="127" fillId="0" borderId="291" xfId="5" applyFont="1" applyBorder="1" applyAlignment="1" applyProtection="1">
      <alignment horizontal="center" vertical="center"/>
      <protection hidden="1"/>
    </xf>
    <xf numFmtId="0" fontId="78" fillId="0" borderId="102" xfId="5" applyNumberFormat="1" applyFont="1" applyFill="1" applyBorder="1" applyAlignment="1" applyProtection="1">
      <alignment horizontal="center" vertical="center"/>
      <protection hidden="1"/>
    </xf>
    <xf numFmtId="0" fontId="78" fillId="0" borderId="103" xfId="5" applyNumberFormat="1" applyFont="1" applyFill="1" applyBorder="1" applyAlignment="1" applyProtection="1">
      <alignment horizontal="center" vertical="center"/>
      <protection hidden="1"/>
    </xf>
    <xf numFmtId="0" fontId="41" fillId="0" borderId="292" xfId="5" applyFont="1" applyBorder="1" applyAlignment="1" applyProtection="1">
      <alignment horizontal="center" vertical="center"/>
      <protection hidden="1"/>
    </xf>
    <xf numFmtId="0" fontId="41" fillId="0" borderId="293" xfId="5" applyFont="1" applyBorder="1" applyAlignment="1" applyProtection="1">
      <alignment horizontal="center" vertical="center"/>
      <protection hidden="1"/>
    </xf>
    <xf numFmtId="0" fontId="41" fillId="0" borderId="4" xfId="5" applyFont="1" applyBorder="1" applyAlignment="1" applyProtection="1">
      <alignment horizontal="center" vertical="center"/>
      <protection hidden="1"/>
    </xf>
    <xf numFmtId="0" fontId="41" fillId="0" borderId="294" xfId="5" applyFont="1" applyBorder="1" applyAlignment="1" applyProtection="1">
      <alignment horizontal="center" vertical="center"/>
      <protection hidden="1"/>
    </xf>
    <xf numFmtId="0" fontId="41" fillId="0" borderId="295" xfId="5" applyFont="1" applyBorder="1" applyAlignment="1" applyProtection="1">
      <alignment horizontal="center" vertical="center"/>
      <protection hidden="1"/>
    </xf>
    <xf numFmtId="0" fontId="126" fillId="0" borderId="296" xfId="5" applyFont="1" applyBorder="1" applyAlignment="1" applyProtection="1">
      <alignment horizontal="center" vertical="center"/>
      <protection hidden="1"/>
    </xf>
    <xf numFmtId="0" fontId="126" fillId="0" borderId="33" xfId="5" applyFont="1" applyBorder="1" applyAlignment="1" applyProtection="1">
      <alignment horizontal="center" vertical="center"/>
      <protection hidden="1"/>
    </xf>
    <xf numFmtId="0" fontId="126" fillId="0" borderId="297" xfId="5" applyFont="1" applyBorder="1" applyAlignment="1" applyProtection="1">
      <alignment horizontal="center" vertical="center"/>
      <protection hidden="1"/>
    </xf>
    <xf numFmtId="0" fontId="127" fillId="0" borderId="298" xfId="5" applyFont="1" applyBorder="1" applyAlignment="1" applyProtection="1">
      <alignment horizontal="center" vertical="center" wrapText="1"/>
      <protection hidden="1"/>
    </xf>
    <xf numFmtId="0" fontId="127" fillId="0" borderId="299" xfId="5" applyFont="1" applyBorder="1" applyAlignment="1" applyProtection="1">
      <alignment horizontal="center" vertical="center" wrapText="1"/>
      <protection hidden="1"/>
    </xf>
    <xf numFmtId="0" fontId="127" fillId="0" borderId="300" xfId="5" applyFont="1" applyBorder="1" applyAlignment="1" applyProtection="1">
      <alignment horizontal="center" vertical="center" wrapText="1"/>
      <protection hidden="1"/>
    </xf>
    <xf numFmtId="0" fontId="127" fillId="0" borderId="301" xfId="5" applyFont="1" applyBorder="1" applyAlignment="1" applyProtection="1">
      <alignment horizontal="center" vertical="center" wrapText="1"/>
      <protection hidden="1"/>
    </xf>
    <xf numFmtId="0" fontId="54" fillId="0" borderId="27" xfId="5" applyFont="1" applyBorder="1" applyAlignment="1" applyProtection="1">
      <alignment horizontal="center" vertical="center"/>
      <protection hidden="1"/>
    </xf>
    <xf numFmtId="0" fontId="54" fillId="0" borderId="16" xfId="5" applyFont="1" applyBorder="1" applyAlignment="1" applyProtection="1">
      <alignment horizontal="center" vertical="center"/>
      <protection hidden="1"/>
    </xf>
    <xf numFmtId="9" fontId="45" fillId="0" borderId="0" xfId="5" applyNumberFormat="1" applyFont="1" applyBorder="1" applyAlignment="1" applyProtection="1">
      <alignment horizontal="right" vertical="center" shrinkToFit="1"/>
      <protection hidden="1"/>
    </xf>
    <xf numFmtId="9" fontId="44" fillId="0" borderId="0" xfId="5" applyNumberFormat="1" applyFont="1" applyBorder="1" applyAlignment="1" applyProtection="1">
      <alignment horizontal="center" vertical="center" shrinkToFit="1"/>
      <protection hidden="1"/>
    </xf>
    <xf numFmtId="0" fontId="75" fillId="0" borderId="302" xfId="5" applyFont="1" applyBorder="1" applyAlignment="1" applyProtection="1">
      <alignment horizontal="center" vertical="center" wrapText="1"/>
      <protection hidden="1"/>
    </xf>
    <xf numFmtId="0" fontId="75" fillId="0" borderId="303" xfId="5" applyFont="1" applyBorder="1" applyAlignment="1" applyProtection="1">
      <alignment horizontal="center" vertical="center" wrapText="1"/>
      <protection hidden="1"/>
    </xf>
    <xf numFmtId="0" fontId="75" fillId="0" borderId="304" xfId="5" applyFont="1" applyBorder="1" applyAlignment="1" applyProtection="1">
      <alignment horizontal="center" vertical="center" wrapText="1"/>
      <protection hidden="1"/>
    </xf>
    <xf numFmtId="0" fontId="75" fillId="0" borderId="295" xfId="5" applyFont="1" applyBorder="1" applyAlignment="1" applyProtection="1">
      <alignment horizontal="center" vertical="center" wrapText="1"/>
      <protection hidden="1"/>
    </xf>
    <xf numFmtId="0" fontId="41" fillId="0" borderId="305" xfId="5" applyFont="1" applyBorder="1" applyAlignment="1" applyProtection="1">
      <alignment horizontal="center" vertical="center"/>
      <protection hidden="1"/>
    </xf>
    <xf numFmtId="0" fontId="41" fillId="0" borderId="306" xfId="5" applyFont="1" applyBorder="1" applyAlignment="1" applyProtection="1">
      <alignment horizontal="center" vertical="center"/>
      <protection hidden="1"/>
    </xf>
    <xf numFmtId="0" fontId="41" fillId="0" borderId="307" xfId="5" applyFont="1" applyBorder="1" applyAlignment="1" applyProtection="1">
      <alignment horizontal="center" vertical="center"/>
      <protection hidden="1"/>
    </xf>
    <xf numFmtId="0" fontId="41" fillId="0" borderId="308" xfId="5" applyFont="1" applyBorder="1" applyAlignment="1" applyProtection="1">
      <alignment horizontal="center" vertical="center"/>
      <protection hidden="1"/>
    </xf>
    <xf numFmtId="0" fontId="41" fillId="0" borderId="309" xfId="5" applyFont="1" applyBorder="1" applyAlignment="1" applyProtection="1">
      <alignment horizontal="center" vertical="center"/>
      <protection hidden="1"/>
    </xf>
    <xf numFmtId="0" fontId="41" fillId="0" borderId="310" xfId="5" applyFont="1" applyBorder="1" applyAlignment="1" applyProtection="1">
      <alignment horizontal="center" vertical="center"/>
      <protection hidden="1"/>
    </xf>
    <xf numFmtId="0" fontId="41" fillId="0" borderId="298" xfId="5" applyFont="1" applyBorder="1" applyAlignment="1" applyProtection="1">
      <alignment horizontal="center" vertical="center"/>
      <protection hidden="1"/>
    </xf>
    <xf numFmtId="0" fontId="41" fillId="0" borderId="299" xfId="5" applyFont="1" applyBorder="1" applyAlignment="1" applyProtection="1">
      <alignment horizontal="center" vertical="center"/>
      <protection hidden="1"/>
    </xf>
    <xf numFmtId="0" fontId="41" fillId="0" borderId="300" xfId="5" applyFont="1" applyBorder="1" applyAlignment="1" applyProtection="1">
      <alignment horizontal="center" vertical="center"/>
      <protection hidden="1"/>
    </xf>
    <xf numFmtId="0" fontId="41" fillId="0" borderId="301" xfId="5" applyFont="1" applyBorder="1" applyAlignment="1" applyProtection="1">
      <alignment horizontal="center" vertical="center"/>
      <protection hidden="1"/>
    </xf>
    <xf numFmtId="0" fontId="41" fillId="0" borderId="303" xfId="5" applyFont="1" applyBorder="1" applyAlignment="1" applyProtection="1">
      <alignment horizontal="center" vertical="center"/>
      <protection hidden="1"/>
    </xf>
    <xf numFmtId="0" fontId="45" fillId="0" borderId="311" xfId="5" applyFont="1" applyBorder="1" applyAlignment="1" applyProtection="1">
      <alignment horizontal="center" vertical="center"/>
      <protection hidden="1"/>
    </xf>
    <xf numFmtId="0" fontId="45" fillId="0" borderId="4" xfId="5" applyFont="1" applyBorder="1" applyAlignment="1" applyProtection="1">
      <alignment horizontal="center" vertical="center"/>
      <protection hidden="1"/>
    </xf>
    <xf numFmtId="0" fontId="45" fillId="0" borderId="312" xfId="5" applyFont="1" applyBorder="1" applyAlignment="1" applyProtection="1">
      <alignment horizontal="center" vertical="center"/>
      <protection hidden="1"/>
    </xf>
    <xf numFmtId="0" fontId="45" fillId="0" borderId="78" xfId="5" applyFont="1" applyBorder="1" applyAlignment="1" applyProtection="1">
      <alignment horizontal="center" vertical="center"/>
      <protection hidden="1"/>
    </xf>
    <xf numFmtId="0" fontId="45" fillId="0" borderId="313" xfId="5" applyFont="1" applyBorder="1" applyAlignment="1" applyProtection="1">
      <alignment horizontal="center" vertical="center"/>
      <protection hidden="1"/>
    </xf>
    <xf numFmtId="0" fontId="45" fillId="0" borderId="1" xfId="5" applyFont="1" applyBorder="1" applyAlignment="1" applyProtection="1">
      <alignment horizontal="center" vertical="center"/>
      <protection hidden="1"/>
    </xf>
    <xf numFmtId="0" fontId="45" fillId="0" borderId="304" xfId="5" applyFont="1" applyBorder="1" applyAlignment="1" applyProtection="1">
      <alignment horizontal="center" vertical="center"/>
      <protection hidden="1"/>
    </xf>
    <xf numFmtId="0" fontId="45" fillId="0" borderId="295" xfId="5" applyFont="1" applyBorder="1" applyAlignment="1" applyProtection="1">
      <alignment horizontal="center" vertical="center"/>
      <protection hidden="1"/>
    </xf>
    <xf numFmtId="0" fontId="41" fillId="0" borderId="221" xfId="5" applyFont="1" applyBorder="1" applyAlignment="1" applyProtection="1">
      <alignment horizontal="center" vertical="center" shrinkToFit="1"/>
      <protection hidden="1"/>
    </xf>
    <xf numFmtId="0" fontId="2" fillId="0" borderId="0" xfId="5" applyBorder="1" applyAlignment="1" applyProtection="1">
      <alignment horizontal="center" shrinkToFit="1"/>
      <protection hidden="1"/>
    </xf>
    <xf numFmtId="0" fontId="2" fillId="0" borderId="131" xfId="5" applyBorder="1" applyAlignment="1" applyProtection="1">
      <alignment horizontal="center" shrinkToFit="1"/>
      <protection hidden="1"/>
    </xf>
    <xf numFmtId="0" fontId="2" fillId="0" borderId="221" xfId="5" applyBorder="1" applyAlignment="1" applyProtection="1">
      <alignment horizontal="center" shrinkToFit="1"/>
      <protection hidden="1"/>
    </xf>
    <xf numFmtId="0" fontId="2" fillId="0" borderId="134" xfId="5" applyBorder="1" applyAlignment="1" applyProtection="1">
      <alignment horizontal="center" shrinkToFit="1"/>
      <protection hidden="1"/>
    </xf>
    <xf numFmtId="0" fontId="2" fillId="0" borderId="18" xfId="5" applyBorder="1" applyAlignment="1" applyProtection="1">
      <alignment horizontal="center" shrinkToFit="1"/>
      <protection hidden="1"/>
    </xf>
    <xf numFmtId="0" fontId="2" fillId="0" borderId="130" xfId="5" applyBorder="1" applyAlignment="1" applyProtection="1">
      <alignment horizontal="center" shrinkToFit="1"/>
      <protection hidden="1"/>
    </xf>
    <xf numFmtId="0" fontId="77" fillId="0" borderId="274" xfId="5" applyFont="1" applyFill="1" applyBorder="1" applyAlignment="1" applyProtection="1">
      <alignment horizontal="left" vertical="center" wrapText="1"/>
      <protection hidden="1"/>
    </xf>
    <xf numFmtId="0" fontId="77" fillId="0" borderId="3" xfId="5" applyFont="1" applyFill="1" applyBorder="1" applyAlignment="1" applyProtection="1">
      <alignment horizontal="left" vertical="center" wrapText="1"/>
      <protection hidden="1"/>
    </xf>
    <xf numFmtId="0" fontId="77" fillId="0" borderId="275" xfId="5" applyFont="1" applyFill="1" applyBorder="1" applyAlignment="1" applyProtection="1">
      <alignment horizontal="left" vertical="center" wrapText="1"/>
      <protection hidden="1"/>
    </xf>
    <xf numFmtId="0" fontId="77" fillId="0" borderId="276" xfId="5" applyFont="1" applyFill="1" applyBorder="1" applyAlignment="1" applyProtection="1">
      <alignment horizontal="left" vertical="center" wrapText="1"/>
      <protection hidden="1"/>
    </xf>
    <xf numFmtId="0" fontId="77" fillId="0" borderId="277" xfId="5" applyFont="1" applyFill="1" applyBorder="1" applyAlignment="1" applyProtection="1">
      <alignment horizontal="left" vertical="center" wrapText="1"/>
      <protection hidden="1"/>
    </xf>
    <xf numFmtId="0" fontId="77" fillId="0" borderId="278" xfId="5" applyFont="1" applyFill="1" applyBorder="1" applyAlignment="1" applyProtection="1">
      <alignment horizontal="left" vertical="center" wrapText="1"/>
      <protection hidden="1"/>
    </xf>
    <xf numFmtId="0" fontId="40" fillId="0" borderId="273" xfId="5" applyFont="1" applyFill="1" applyBorder="1" applyAlignment="1" applyProtection="1">
      <alignment vertical="center" wrapText="1"/>
      <protection hidden="1"/>
    </xf>
    <xf numFmtId="0" fontId="40" fillId="0" borderId="74" xfId="5" applyFont="1" applyFill="1" applyBorder="1" applyAlignment="1" applyProtection="1">
      <alignment vertical="center" wrapText="1"/>
      <protection hidden="1"/>
    </xf>
    <xf numFmtId="0" fontId="40" fillId="0" borderId="75" xfId="5" applyFont="1" applyFill="1" applyBorder="1" applyAlignment="1" applyProtection="1">
      <alignment vertical="center" wrapText="1"/>
      <protection hidden="1"/>
    </xf>
    <xf numFmtId="0" fontId="127" fillId="0" borderId="296" xfId="5" applyFont="1" applyFill="1" applyBorder="1" applyAlignment="1" applyProtection="1">
      <alignment horizontal="center" vertical="center"/>
      <protection hidden="1"/>
    </xf>
    <xf numFmtId="0" fontId="127" fillId="0" borderId="33" xfId="5" applyFont="1" applyFill="1" applyBorder="1" applyAlignment="1" applyProtection="1">
      <alignment horizontal="center" vertical="center"/>
      <protection hidden="1"/>
    </xf>
    <xf numFmtId="0" fontId="127" fillId="0" borderId="297" xfId="5" applyFont="1" applyFill="1" applyBorder="1" applyAlignment="1" applyProtection="1">
      <alignment horizontal="center" vertical="center"/>
      <protection hidden="1"/>
    </xf>
    <xf numFmtId="178" fontId="51" fillId="0" borderId="74" xfId="2" applyNumberFormat="1" applyFont="1" applyFill="1" applyBorder="1" applyAlignment="1" applyProtection="1">
      <alignment vertical="center"/>
      <protection hidden="1"/>
    </xf>
    <xf numFmtId="0" fontId="75" fillId="0" borderId="122" xfId="5" applyFont="1" applyFill="1" applyBorder="1" applyAlignment="1" applyProtection="1">
      <alignment horizontal="center" vertical="top"/>
      <protection hidden="1"/>
    </xf>
    <xf numFmtId="0" fontId="75" fillId="0" borderId="314" xfId="5" applyFont="1" applyFill="1" applyBorder="1" applyAlignment="1" applyProtection="1">
      <alignment horizontal="center" vertical="top"/>
      <protection hidden="1"/>
    </xf>
    <xf numFmtId="0" fontId="132" fillId="0" borderId="221" xfId="5" applyFont="1" applyFill="1" applyBorder="1" applyAlignment="1" applyProtection="1">
      <alignment horizontal="center" vertical="center"/>
      <protection hidden="1"/>
    </xf>
    <xf numFmtId="0" fontId="132" fillId="0" borderId="0" xfId="5" applyFont="1" applyFill="1" applyBorder="1" applyAlignment="1" applyProtection="1">
      <alignment horizontal="center" vertical="center"/>
      <protection hidden="1"/>
    </xf>
    <xf numFmtId="0" fontId="132" fillId="0" borderId="131" xfId="5" applyFont="1" applyFill="1" applyBorder="1" applyAlignment="1" applyProtection="1">
      <alignment horizontal="center" vertical="center"/>
      <protection hidden="1"/>
    </xf>
    <xf numFmtId="0" fontId="131" fillId="0" borderId="315" xfId="5" applyFont="1" applyFill="1" applyBorder="1" applyAlignment="1" applyProtection="1">
      <alignment horizontal="center" vertical="center"/>
      <protection hidden="1"/>
    </xf>
    <xf numFmtId="0" fontId="131" fillId="0" borderId="316" xfId="5" applyFont="1" applyFill="1" applyBorder="1" applyAlignment="1" applyProtection="1">
      <alignment horizontal="center" vertical="center"/>
      <protection hidden="1"/>
    </xf>
    <xf numFmtId="0" fontId="131" fillId="0" borderId="317" xfId="5" applyFont="1" applyFill="1" applyBorder="1" applyAlignment="1" applyProtection="1">
      <alignment horizontal="center" vertical="center"/>
      <protection hidden="1"/>
    </xf>
    <xf numFmtId="0" fontId="131" fillId="0" borderId="318" xfId="5" applyFont="1" applyFill="1" applyBorder="1" applyAlignment="1" applyProtection="1">
      <alignment horizontal="center" vertical="center"/>
      <protection hidden="1"/>
    </xf>
    <xf numFmtId="0" fontId="75" fillId="0" borderId="147" xfId="5" applyFont="1" applyFill="1" applyBorder="1" applyAlignment="1" applyProtection="1">
      <alignment horizontal="center" vertical="top"/>
      <protection hidden="1"/>
    </xf>
    <xf numFmtId="0" fontId="75" fillId="0" borderId="4" xfId="5" applyFont="1" applyFill="1" applyBorder="1" applyAlignment="1" applyProtection="1">
      <alignment horizontal="center" vertical="top"/>
      <protection hidden="1"/>
    </xf>
    <xf numFmtId="0" fontId="75" fillId="0" borderId="319" xfId="5" applyFont="1" applyFill="1" applyBorder="1" applyAlignment="1" applyProtection="1">
      <alignment horizontal="center" vertical="top"/>
      <protection hidden="1"/>
    </xf>
    <xf numFmtId="0" fontId="75" fillId="0" borderId="320" xfId="5" applyFont="1" applyFill="1" applyBorder="1" applyAlignment="1" applyProtection="1">
      <alignment horizontal="center" vertical="top"/>
      <protection hidden="1"/>
    </xf>
    <xf numFmtId="0" fontId="44" fillId="0" borderId="122" xfId="5" applyFont="1" applyFill="1" applyBorder="1" applyAlignment="1" applyProtection="1">
      <alignment horizontal="center"/>
      <protection hidden="1"/>
    </xf>
    <xf numFmtId="0" fontId="44" fillId="0" borderId="314" xfId="5" applyFont="1" applyFill="1" applyBorder="1" applyAlignment="1" applyProtection="1">
      <alignment horizontal="center"/>
      <protection hidden="1"/>
    </xf>
    <xf numFmtId="178" fontId="51" fillId="0" borderId="147" xfId="2" applyNumberFormat="1" applyFont="1" applyFill="1" applyBorder="1" applyAlignment="1" applyProtection="1">
      <alignment vertical="center"/>
      <protection hidden="1"/>
    </xf>
    <xf numFmtId="178" fontId="51" fillId="0" borderId="3" xfId="2" applyNumberFormat="1" applyFont="1" applyFill="1" applyBorder="1" applyAlignment="1" applyProtection="1">
      <alignment vertical="center"/>
      <protection hidden="1"/>
    </xf>
    <xf numFmtId="178" fontId="51" fillId="0" borderId="4" xfId="2" applyNumberFormat="1" applyFont="1" applyFill="1" applyBorder="1" applyAlignment="1" applyProtection="1">
      <alignment vertical="center"/>
      <protection hidden="1"/>
    </xf>
    <xf numFmtId="0" fontId="44" fillId="0" borderId="321" xfId="5" applyFont="1" applyFill="1" applyBorder="1" applyAlignment="1" applyProtection="1">
      <alignment horizontal="center" vertical="top"/>
      <protection hidden="1"/>
    </xf>
    <xf numFmtId="0" fontId="44" fillId="0" borderId="322" xfId="5" applyFont="1" applyFill="1" applyBorder="1" applyAlignment="1" applyProtection="1">
      <alignment horizontal="center" vertical="top"/>
      <protection hidden="1"/>
    </xf>
    <xf numFmtId="193" fontId="51" fillId="0" borderId="221" xfId="2" applyNumberFormat="1" applyFont="1" applyFill="1" applyBorder="1" applyAlignment="1" applyProtection="1">
      <alignment horizontal="right" vertical="center" shrinkToFit="1"/>
      <protection hidden="1"/>
    </xf>
    <xf numFmtId="193" fontId="51" fillId="0" borderId="0" xfId="2" applyNumberFormat="1" applyFont="1" applyFill="1" applyBorder="1" applyAlignment="1" applyProtection="1">
      <alignment horizontal="right" vertical="center" shrinkToFit="1"/>
      <protection hidden="1"/>
    </xf>
    <xf numFmtId="178" fontId="51" fillId="0" borderId="273" xfId="5" applyNumberFormat="1" applyFont="1" applyFill="1" applyBorder="1" applyAlignment="1" applyProtection="1">
      <alignment horizontal="right" vertical="center"/>
      <protection hidden="1"/>
    </xf>
    <xf numFmtId="178" fontId="51" fillId="0" borderId="74" xfId="5" applyNumberFormat="1" applyFont="1" applyFill="1" applyBorder="1" applyAlignment="1" applyProtection="1">
      <alignment horizontal="right" vertical="center"/>
      <protection hidden="1"/>
    </xf>
    <xf numFmtId="0" fontId="44" fillId="0" borderId="74" xfId="5" applyFont="1" applyFill="1" applyBorder="1" applyAlignment="1" applyProtection="1">
      <alignment horizontal="center" vertical="top"/>
      <protection hidden="1"/>
    </xf>
    <xf numFmtId="178" fontId="51" fillId="0" borderId="134" xfId="2" applyNumberFormat="1" applyFont="1" applyFill="1" applyBorder="1" applyAlignment="1" applyProtection="1">
      <alignment horizontal="right" vertical="center"/>
      <protection hidden="1"/>
    </xf>
    <xf numFmtId="178" fontId="51" fillId="0" borderId="18" xfId="2" applyNumberFormat="1" applyFont="1" applyFill="1" applyBorder="1" applyAlignment="1" applyProtection="1">
      <alignment horizontal="right" vertical="center"/>
      <protection hidden="1"/>
    </xf>
    <xf numFmtId="38" fontId="75" fillId="0" borderId="323" xfId="2" applyFont="1" applyFill="1" applyBorder="1" applyAlignment="1" applyProtection="1">
      <alignment horizontal="center" vertical="top"/>
      <protection hidden="1"/>
    </xf>
    <xf numFmtId="38" fontId="76" fillId="0" borderId="324" xfId="2" applyFont="1" applyFill="1" applyBorder="1" applyAlignment="1" applyProtection="1">
      <alignment horizontal="center" vertical="top"/>
      <protection hidden="1"/>
    </xf>
    <xf numFmtId="181" fontId="132" fillId="0" borderId="325" xfId="5" applyNumberFormat="1" applyFont="1" applyFill="1" applyBorder="1" applyAlignment="1" applyProtection="1">
      <alignment horizontal="right" vertical="center" shrinkToFit="1"/>
      <protection hidden="1"/>
    </xf>
    <xf numFmtId="181" fontId="132" fillId="0" borderId="326" xfId="5" applyNumberFormat="1" applyFont="1" applyFill="1" applyBorder="1" applyAlignment="1" applyProtection="1">
      <alignment horizontal="right" vertical="center" shrinkToFit="1"/>
      <protection hidden="1"/>
    </xf>
    <xf numFmtId="181" fontId="132" fillId="0" borderId="327" xfId="5" applyNumberFormat="1" applyFont="1" applyFill="1" applyBorder="1" applyAlignment="1" applyProtection="1">
      <alignment horizontal="right" vertical="center" shrinkToFit="1"/>
      <protection hidden="1"/>
    </xf>
    <xf numFmtId="178" fontId="51" fillId="0" borderId="210" xfId="2" applyNumberFormat="1" applyFont="1" applyFill="1" applyBorder="1" applyAlignment="1" applyProtection="1">
      <alignment vertical="center"/>
      <protection hidden="1"/>
    </xf>
    <xf numFmtId="178" fontId="51" fillId="0" borderId="273" xfId="2" applyNumberFormat="1" applyFont="1" applyFill="1" applyBorder="1" applyAlignment="1" applyProtection="1">
      <alignment vertical="center"/>
      <protection hidden="1"/>
    </xf>
    <xf numFmtId="38" fontId="76" fillId="0" borderId="137" xfId="2" applyFont="1" applyFill="1" applyBorder="1" applyAlignment="1" applyProtection="1">
      <alignment horizontal="center" vertical="top"/>
      <protection hidden="1"/>
    </xf>
    <xf numFmtId="38" fontId="76" fillId="0" borderId="139" xfId="2" applyFont="1" applyFill="1" applyBorder="1" applyAlignment="1" applyProtection="1">
      <alignment horizontal="center" vertical="top"/>
      <protection hidden="1"/>
    </xf>
    <xf numFmtId="181" fontId="132" fillId="0" borderId="210" xfId="5" applyNumberFormat="1" applyFont="1" applyFill="1" applyBorder="1" applyAlignment="1" applyProtection="1">
      <alignment horizontal="right" vertical="center" shrinkToFit="1"/>
      <protection hidden="1"/>
    </xf>
    <xf numFmtId="181" fontId="132" fillId="0" borderId="73" xfId="5" applyNumberFormat="1" applyFont="1" applyFill="1" applyBorder="1" applyAlignment="1" applyProtection="1">
      <alignment horizontal="right" vertical="center" shrinkToFit="1"/>
      <protection hidden="1"/>
    </xf>
    <xf numFmtId="181" fontId="132" fillId="0" borderId="72" xfId="5" applyNumberFormat="1" applyFont="1" applyFill="1" applyBorder="1" applyAlignment="1" applyProtection="1">
      <alignment horizontal="right" vertical="center" shrinkToFit="1"/>
      <protection hidden="1"/>
    </xf>
    <xf numFmtId="181" fontId="132" fillId="0" borderId="273" xfId="5" applyNumberFormat="1" applyFont="1" applyFill="1" applyBorder="1" applyAlignment="1" applyProtection="1">
      <alignment horizontal="right" vertical="center" shrinkToFit="1"/>
      <protection hidden="1"/>
    </xf>
    <xf numFmtId="181" fontId="132" fillId="0" borderId="74" xfId="5" applyNumberFormat="1" applyFont="1" applyFill="1" applyBorder="1" applyAlignment="1" applyProtection="1">
      <alignment horizontal="right" vertical="center" shrinkToFit="1"/>
      <protection hidden="1"/>
    </xf>
    <xf numFmtId="181" fontId="132" fillId="0" borderId="75" xfId="5" applyNumberFormat="1" applyFont="1" applyFill="1" applyBorder="1" applyAlignment="1" applyProtection="1">
      <alignment horizontal="right" vertical="center" shrinkToFit="1"/>
      <protection hidden="1"/>
    </xf>
    <xf numFmtId="178" fontId="51" fillId="0" borderId="147" xfId="2" applyNumberFormat="1" applyFont="1" applyFill="1" applyBorder="1" applyAlignment="1" applyProtection="1">
      <alignment horizontal="right" vertical="center"/>
      <protection hidden="1"/>
    </xf>
    <xf numFmtId="178" fontId="51" fillId="0" borderId="3" xfId="2" applyNumberFormat="1" applyFont="1" applyFill="1" applyBorder="1" applyAlignment="1" applyProtection="1">
      <alignment horizontal="right" vertical="center"/>
      <protection hidden="1"/>
    </xf>
    <xf numFmtId="178" fontId="51" fillId="0" borderId="4" xfId="2" applyNumberFormat="1" applyFont="1" applyFill="1" applyBorder="1" applyAlignment="1" applyProtection="1">
      <alignment horizontal="right" vertical="center"/>
      <protection hidden="1"/>
    </xf>
    <xf numFmtId="178" fontId="51" fillId="0" borderId="319" xfId="2" applyNumberFormat="1" applyFont="1" applyFill="1" applyBorder="1" applyAlignment="1" applyProtection="1">
      <alignment horizontal="right" vertical="center"/>
      <protection hidden="1"/>
    </xf>
    <xf numFmtId="178" fontId="51" fillId="0" borderId="277" xfId="2" applyNumberFormat="1" applyFont="1" applyFill="1" applyBorder="1" applyAlignment="1" applyProtection="1">
      <alignment horizontal="right" vertical="center"/>
      <protection hidden="1"/>
    </xf>
    <xf numFmtId="178" fontId="51" fillId="0" borderId="320" xfId="2" applyNumberFormat="1" applyFont="1" applyFill="1" applyBorder="1" applyAlignment="1" applyProtection="1">
      <alignment horizontal="right" vertical="center"/>
      <protection hidden="1"/>
    </xf>
    <xf numFmtId="38" fontId="75" fillId="0" borderId="328" xfId="2" applyFont="1" applyFill="1" applyBorder="1" applyAlignment="1" applyProtection="1">
      <alignment horizontal="center" vertical="top"/>
      <protection hidden="1"/>
    </xf>
    <xf numFmtId="178" fontId="51" fillId="0" borderId="221" xfId="2" applyNumberFormat="1" applyFont="1" applyFill="1" applyBorder="1" applyAlignment="1" applyProtection="1">
      <alignment vertical="center"/>
      <protection hidden="1"/>
    </xf>
    <xf numFmtId="178" fontId="51" fillId="0" borderId="0" xfId="2" applyNumberFormat="1" applyFont="1" applyFill="1" applyBorder="1" applyAlignment="1" applyProtection="1">
      <alignment vertical="center"/>
      <protection hidden="1"/>
    </xf>
    <xf numFmtId="181" fontId="132" fillId="0" borderId="134" xfId="5" applyNumberFormat="1" applyFont="1" applyFill="1" applyBorder="1" applyAlignment="1" applyProtection="1">
      <alignment horizontal="right" vertical="center" shrinkToFit="1"/>
      <protection hidden="1"/>
    </xf>
    <xf numFmtId="181" fontId="132" fillId="0" borderId="18" xfId="5" applyNumberFormat="1" applyFont="1" applyFill="1" applyBorder="1" applyAlignment="1" applyProtection="1">
      <alignment horizontal="right" vertical="center" shrinkToFit="1"/>
      <protection hidden="1"/>
    </xf>
    <xf numFmtId="181" fontId="132" fillId="0" borderId="130" xfId="5" applyNumberFormat="1" applyFont="1" applyFill="1" applyBorder="1" applyAlignment="1" applyProtection="1">
      <alignment horizontal="right" vertical="center" shrinkToFit="1"/>
      <protection hidden="1"/>
    </xf>
    <xf numFmtId="178" fontId="51" fillId="0" borderId="134" xfId="2" applyNumberFormat="1" applyFont="1" applyFill="1" applyBorder="1" applyAlignment="1" applyProtection="1">
      <alignment vertical="center"/>
      <protection hidden="1"/>
    </xf>
    <xf numFmtId="0" fontId="75" fillId="0" borderId="221" xfId="5" applyFont="1" applyFill="1" applyBorder="1" applyAlignment="1" applyProtection="1">
      <alignment horizontal="center" vertical="top"/>
      <protection hidden="1"/>
    </xf>
    <xf numFmtId="181" fontId="132" fillId="0" borderId="221" xfId="5" applyNumberFormat="1" applyFont="1" applyFill="1" applyBorder="1" applyAlignment="1" applyProtection="1">
      <alignment horizontal="right" vertical="center" shrinkToFit="1"/>
      <protection hidden="1"/>
    </xf>
    <xf numFmtId="181" fontId="132" fillId="0" borderId="0" xfId="5" applyNumberFormat="1" applyFont="1" applyFill="1" applyBorder="1" applyAlignment="1" applyProtection="1">
      <alignment horizontal="right" vertical="center" shrinkToFit="1"/>
      <protection hidden="1"/>
    </xf>
    <xf numFmtId="181" fontId="132" fillId="0" borderId="131" xfId="5" applyNumberFormat="1" applyFont="1" applyFill="1" applyBorder="1" applyAlignment="1" applyProtection="1">
      <alignment horizontal="right" vertical="center" shrinkToFit="1"/>
      <protection hidden="1"/>
    </xf>
    <xf numFmtId="181" fontId="132" fillId="0" borderId="132" xfId="5" applyNumberFormat="1" applyFont="1" applyFill="1" applyBorder="1" applyAlignment="1" applyProtection="1">
      <alignment horizontal="right" vertical="center" shrinkToFit="1"/>
      <protection hidden="1"/>
    </xf>
    <xf numFmtId="181" fontId="132" fillId="0" borderId="26" xfId="5" applyNumberFormat="1" applyFont="1" applyFill="1" applyBorder="1" applyAlignment="1" applyProtection="1">
      <alignment horizontal="right" vertical="center" shrinkToFit="1"/>
      <protection hidden="1"/>
    </xf>
    <xf numFmtId="181" fontId="132" fillId="0" borderId="133" xfId="5" applyNumberFormat="1" applyFont="1" applyFill="1" applyBorder="1" applyAlignment="1" applyProtection="1">
      <alignment horizontal="right" vertical="center" shrinkToFit="1"/>
      <protection hidden="1"/>
    </xf>
    <xf numFmtId="0" fontId="131" fillId="0" borderId="210" xfId="5" applyFont="1" applyFill="1" applyBorder="1" applyAlignment="1" applyProtection="1">
      <alignment horizontal="center" vertical="center"/>
      <protection hidden="1"/>
    </xf>
    <xf numFmtId="0" fontId="131" fillId="0" borderId="73" xfId="5" applyFont="1" applyFill="1" applyBorder="1" applyAlignment="1" applyProtection="1">
      <alignment horizontal="center" vertical="center"/>
      <protection hidden="1"/>
    </xf>
    <xf numFmtId="0" fontId="131" fillId="0" borderId="72" xfId="5" applyFont="1" applyFill="1" applyBorder="1" applyAlignment="1" applyProtection="1">
      <alignment horizontal="center" vertical="center"/>
      <protection hidden="1"/>
    </xf>
    <xf numFmtId="0" fontId="75" fillId="0" borderId="292" xfId="5" applyFont="1" applyFill="1" applyBorder="1" applyAlignment="1" applyProtection="1">
      <alignment horizontal="center" vertical="top"/>
      <protection hidden="1"/>
    </xf>
    <xf numFmtId="0" fontId="75" fillId="0" borderId="303" xfId="5" applyFont="1" applyFill="1" applyBorder="1" applyAlignment="1" applyProtection="1">
      <alignment horizontal="center" vertical="top"/>
      <protection hidden="1"/>
    </xf>
    <xf numFmtId="0" fontId="45" fillId="0" borderId="189" xfId="5" applyFont="1" applyFill="1" applyBorder="1" applyAlignment="1" applyProtection="1">
      <alignment horizontal="center" vertical="center"/>
      <protection hidden="1"/>
    </xf>
    <xf numFmtId="0" fontId="45" fillId="0" borderId="131" xfId="5" applyFont="1" applyFill="1" applyBorder="1" applyAlignment="1" applyProtection="1">
      <alignment horizontal="center" vertical="center"/>
      <protection hidden="1"/>
    </xf>
    <xf numFmtId="0" fontId="41" fillId="0" borderId="221" xfId="5" applyFont="1" applyFill="1" applyBorder="1" applyAlignment="1" applyProtection="1">
      <alignment horizontal="distributed" vertical="center" wrapText="1"/>
      <protection hidden="1"/>
    </xf>
    <xf numFmtId="0" fontId="41" fillId="0" borderId="0" xfId="5" applyFont="1" applyFill="1" applyBorder="1" applyAlignment="1" applyProtection="1">
      <alignment horizontal="distributed" vertical="center" wrapText="1"/>
      <protection hidden="1"/>
    </xf>
    <xf numFmtId="0" fontId="41" fillId="0" borderId="131" xfId="5" applyFont="1" applyFill="1" applyBorder="1" applyAlignment="1" applyProtection="1">
      <alignment horizontal="distributed" vertical="center" wrapText="1"/>
      <protection hidden="1"/>
    </xf>
    <xf numFmtId="0" fontId="75" fillId="0" borderId="0" xfId="5" applyFont="1" applyBorder="1" applyAlignment="1" applyProtection="1">
      <alignment horizontal="center" vertical="top" textRotation="255"/>
      <protection hidden="1"/>
    </xf>
    <xf numFmtId="0" fontId="45" fillId="0" borderId="204" xfId="5" applyFont="1" applyFill="1" applyBorder="1" applyAlignment="1" applyProtection="1">
      <alignment horizontal="center" vertical="center"/>
      <protection hidden="1"/>
    </xf>
    <xf numFmtId="0" fontId="45" fillId="0" borderId="133" xfId="5" applyFont="1" applyFill="1" applyBorder="1" applyAlignment="1" applyProtection="1">
      <alignment horizontal="center" vertical="center"/>
      <protection hidden="1"/>
    </xf>
    <xf numFmtId="0" fontId="45" fillId="0" borderId="15" xfId="5" applyFont="1" applyFill="1" applyBorder="1" applyAlignment="1" applyProtection="1">
      <alignment horizontal="center" vertical="center"/>
      <protection hidden="1"/>
    </xf>
    <xf numFmtId="0" fontId="45" fillId="0" borderId="130" xfId="5" applyFont="1" applyFill="1" applyBorder="1" applyAlignment="1" applyProtection="1">
      <alignment horizontal="center" vertical="center"/>
      <protection hidden="1"/>
    </xf>
    <xf numFmtId="0" fontId="41" fillId="0" borderId="132" xfId="5" applyFont="1" applyFill="1" applyBorder="1" applyAlignment="1" applyProtection="1">
      <alignment horizontal="distributed" vertical="center" wrapText="1"/>
      <protection hidden="1"/>
    </xf>
    <xf numFmtId="0" fontId="41" fillId="0" borderId="26" xfId="5" applyFont="1" applyFill="1" applyBorder="1" applyAlignment="1" applyProtection="1">
      <alignment horizontal="distributed" vertical="center" wrapText="1"/>
      <protection hidden="1"/>
    </xf>
    <xf numFmtId="0" fontId="41" fillId="0" borderId="133" xfId="5" applyFont="1" applyFill="1" applyBorder="1" applyAlignment="1" applyProtection="1">
      <alignment horizontal="distributed" vertical="center" wrapText="1"/>
      <protection hidden="1"/>
    </xf>
    <xf numFmtId="0" fontId="41" fillId="0" borderId="134" xfId="5" applyFont="1" applyFill="1" applyBorder="1" applyAlignment="1" applyProtection="1">
      <alignment horizontal="distributed" vertical="center" wrapText="1"/>
      <protection hidden="1"/>
    </xf>
    <xf numFmtId="0" fontId="41" fillId="0" borderId="18" xfId="5" applyFont="1" applyFill="1" applyBorder="1" applyAlignment="1" applyProtection="1">
      <alignment horizontal="distributed" vertical="center" wrapText="1"/>
      <protection hidden="1"/>
    </xf>
    <xf numFmtId="0" fontId="41" fillId="0" borderId="130" xfId="5" applyFont="1" applyFill="1" applyBorder="1" applyAlignment="1" applyProtection="1">
      <alignment horizontal="distributed" vertical="center" wrapText="1"/>
      <protection hidden="1"/>
    </xf>
    <xf numFmtId="178" fontId="51" fillId="0" borderId="132" xfId="2" applyNumberFormat="1" applyFont="1" applyFill="1" applyBorder="1" applyAlignment="1" applyProtection="1">
      <alignment vertical="center"/>
      <protection hidden="1"/>
    </xf>
    <xf numFmtId="0" fontId="75" fillId="0" borderId="329" xfId="5" applyFont="1" applyFill="1" applyBorder="1" applyAlignment="1" applyProtection="1">
      <alignment horizontal="center" vertical="top"/>
      <protection hidden="1"/>
    </xf>
    <xf numFmtId="0" fontId="75" fillId="0" borderId="0" xfId="5" applyFont="1" applyAlignment="1" applyProtection="1">
      <alignment horizontal="left" vertical="top" textRotation="255"/>
      <protection hidden="1"/>
    </xf>
    <xf numFmtId="0" fontId="75" fillId="0" borderId="0" xfId="5" applyFont="1" applyAlignment="1" applyProtection="1">
      <alignment horizontal="center" vertical="top" textRotation="255"/>
      <protection hidden="1"/>
    </xf>
    <xf numFmtId="0" fontId="41" fillId="0" borderId="221" xfId="5" applyFont="1" applyFill="1" applyBorder="1" applyAlignment="1" applyProtection="1">
      <alignment horizontal="center" vertical="center" shrinkToFit="1"/>
      <protection hidden="1"/>
    </xf>
    <xf numFmtId="0" fontId="41" fillId="0" borderId="0" xfId="5" applyFont="1" applyFill="1" applyBorder="1" applyAlignment="1" applyProtection="1">
      <alignment horizontal="center" vertical="center" shrinkToFit="1"/>
      <protection hidden="1"/>
    </xf>
    <xf numFmtId="0" fontId="41" fillId="0" borderId="131" xfId="5" applyFont="1" applyFill="1" applyBorder="1" applyAlignment="1" applyProtection="1">
      <alignment horizontal="center" vertical="center" shrinkToFit="1"/>
      <protection hidden="1"/>
    </xf>
    <xf numFmtId="0" fontId="44" fillId="0" borderId="145" xfId="5" applyFont="1" applyFill="1" applyBorder="1" applyAlignment="1" applyProtection="1">
      <alignment horizontal="center" vertical="top"/>
      <protection hidden="1"/>
    </xf>
    <xf numFmtId="0" fontId="44" fillId="0" borderId="297" xfId="5" applyFont="1" applyFill="1" applyBorder="1" applyAlignment="1" applyProtection="1">
      <alignment horizontal="center" vertical="top"/>
      <protection hidden="1"/>
    </xf>
    <xf numFmtId="0" fontId="131" fillId="0" borderId="74" xfId="5" applyFont="1" applyFill="1" applyBorder="1" applyAlignment="1" applyProtection="1">
      <alignment horizontal="center" vertical="center"/>
      <protection hidden="1"/>
    </xf>
    <xf numFmtId="0" fontId="75" fillId="0" borderId="132" xfId="5" applyFont="1" applyFill="1" applyBorder="1" applyAlignment="1" applyProtection="1">
      <alignment horizontal="distributed" vertical="center" wrapText="1"/>
      <protection hidden="1"/>
    </xf>
    <xf numFmtId="0" fontId="75" fillId="0" borderId="26" xfId="5" applyFont="1" applyFill="1" applyBorder="1" applyAlignment="1" applyProtection="1">
      <alignment horizontal="distributed" vertical="center" wrapText="1"/>
      <protection hidden="1"/>
    </xf>
    <xf numFmtId="0" fontId="75" fillId="0" borderId="221" xfId="5" applyFont="1" applyFill="1" applyBorder="1" applyAlignment="1" applyProtection="1">
      <alignment horizontal="distributed" vertical="center" wrapText="1"/>
      <protection hidden="1"/>
    </xf>
    <xf numFmtId="0" fontId="75" fillId="0" borderId="0" xfId="5" applyFont="1" applyFill="1" applyBorder="1" applyAlignment="1" applyProtection="1">
      <alignment horizontal="distributed" vertical="center" wrapText="1"/>
      <protection hidden="1"/>
    </xf>
    <xf numFmtId="0" fontId="75" fillId="0" borderId="134" xfId="5" applyFont="1" applyFill="1" applyBorder="1" applyAlignment="1" applyProtection="1">
      <alignment horizontal="distributed" vertical="center" wrapText="1"/>
      <protection hidden="1"/>
    </xf>
    <xf numFmtId="0" fontId="75" fillId="0" borderId="18" xfId="5" applyFont="1" applyFill="1" applyBorder="1" applyAlignment="1" applyProtection="1">
      <alignment horizontal="distributed" vertical="center" wrapText="1"/>
      <protection hidden="1"/>
    </xf>
    <xf numFmtId="0" fontId="2" fillId="0" borderId="26" xfId="5" applyBorder="1" applyProtection="1">
      <protection hidden="1"/>
    </xf>
    <xf numFmtId="0" fontId="2" fillId="0" borderId="133" xfId="5" applyBorder="1" applyProtection="1">
      <protection hidden="1"/>
    </xf>
    <xf numFmtId="0" fontId="2" fillId="0" borderId="221" xfId="5" applyBorder="1" applyProtection="1">
      <protection hidden="1"/>
    </xf>
    <xf numFmtId="0" fontId="2" fillId="0" borderId="0" xfId="5" applyBorder="1" applyProtection="1">
      <protection hidden="1"/>
    </xf>
    <xf numFmtId="0" fontId="2" fillId="0" borderId="131" xfId="5" applyBorder="1" applyProtection="1">
      <protection hidden="1"/>
    </xf>
    <xf numFmtId="0" fontId="2" fillId="0" borderId="273" xfId="5" applyBorder="1" applyProtection="1">
      <protection hidden="1"/>
    </xf>
    <xf numFmtId="0" fontId="2" fillId="0" borderId="74" xfId="5" applyBorder="1" applyProtection="1">
      <protection hidden="1"/>
    </xf>
    <xf numFmtId="0" fontId="2" fillId="0" borderId="75" xfId="5" applyBorder="1" applyProtection="1">
      <protection hidden="1"/>
    </xf>
    <xf numFmtId="0" fontId="40" fillId="0" borderId="221" xfId="5" applyFont="1" applyFill="1" applyBorder="1" applyAlignment="1" applyProtection="1">
      <alignment vertical="center" wrapText="1"/>
      <protection hidden="1"/>
    </xf>
    <xf numFmtId="0" fontId="40" fillId="0" borderId="0" xfId="5" applyFont="1" applyFill="1" applyBorder="1" applyAlignment="1" applyProtection="1">
      <alignment vertical="center" wrapText="1"/>
      <protection hidden="1"/>
    </xf>
    <xf numFmtId="0" fontId="40" fillId="0" borderId="131" xfId="5" applyFont="1" applyFill="1" applyBorder="1" applyAlignment="1" applyProtection="1">
      <alignment vertical="center" wrapText="1"/>
      <protection hidden="1"/>
    </xf>
    <xf numFmtId="0" fontId="75" fillId="0" borderId="228" xfId="5" applyFont="1" applyFill="1" applyBorder="1" applyAlignment="1" applyProtection="1">
      <alignment horizontal="distributed" vertical="center" wrapText="1"/>
      <protection hidden="1"/>
    </xf>
    <xf numFmtId="0" fontId="75" fillId="0" borderId="315" xfId="5" applyFont="1" applyFill="1" applyBorder="1" applyAlignment="1" applyProtection="1">
      <alignment horizontal="distributed" vertical="center" wrapText="1"/>
      <protection hidden="1"/>
    </xf>
    <xf numFmtId="0" fontId="75" fillId="0" borderId="234" xfId="5" applyFont="1" applyFill="1" applyBorder="1" applyAlignment="1" applyProtection="1">
      <alignment horizontal="distributed" vertical="center" wrapText="1"/>
      <protection hidden="1"/>
    </xf>
    <xf numFmtId="0" fontId="75" fillId="0" borderId="316" xfId="5" applyFont="1" applyFill="1" applyBorder="1" applyAlignment="1" applyProtection="1">
      <alignment horizontal="distributed" vertical="center" wrapText="1"/>
      <protection hidden="1"/>
    </xf>
    <xf numFmtId="0" fontId="75" fillId="0" borderId="317" xfId="5" applyFont="1" applyFill="1" applyBorder="1" applyAlignment="1" applyProtection="1">
      <alignment horizontal="distributed" vertical="center" wrapText="1"/>
      <protection hidden="1"/>
    </xf>
    <xf numFmtId="0" fontId="75" fillId="0" borderId="318" xfId="5" applyFont="1" applyFill="1" applyBorder="1" applyAlignment="1" applyProtection="1">
      <alignment horizontal="distributed" vertical="center" wrapText="1"/>
      <protection hidden="1"/>
    </xf>
    <xf numFmtId="0" fontId="77" fillId="0" borderId="331" xfId="5" applyFont="1" applyFill="1" applyBorder="1" applyAlignment="1" applyProtection="1">
      <alignment horizontal="left" vertical="center" wrapText="1"/>
      <protection hidden="1"/>
    </xf>
    <xf numFmtId="0" fontId="77" fillId="0" borderId="332" xfId="5" applyFont="1" applyFill="1" applyBorder="1" applyAlignment="1" applyProtection="1">
      <alignment horizontal="left" vertical="center" wrapText="1"/>
      <protection hidden="1"/>
    </xf>
    <xf numFmtId="0" fontId="77" fillId="0" borderId="333" xfId="5" applyFont="1" applyFill="1" applyBorder="1" applyAlignment="1" applyProtection="1">
      <alignment horizontal="left" vertical="center" wrapText="1"/>
      <protection hidden="1"/>
    </xf>
    <xf numFmtId="0" fontId="44" fillId="0" borderId="334" xfId="5" applyFont="1" applyFill="1" applyBorder="1" applyAlignment="1" applyProtection="1">
      <alignment horizontal="center" vertical="top"/>
      <protection hidden="1"/>
    </xf>
    <xf numFmtId="0" fontId="44" fillId="0" borderId="327" xfId="5" applyFont="1" applyFill="1" applyBorder="1" applyAlignment="1" applyProtection="1">
      <alignment horizontal="center" vertical="top"/>
      <protection hidden="1"/>
    </xf>
    <xf numFmtId="0" fontId="131" fillId="0" borderId="207" xfId="5" applyFont="1" applyFill="1" applyBorder="1" applyAlignment="1" applyProtection="1">
      <alignment horizontal="center" vertical="center"/>
      <protection hidden="1"/>
    </xf>
    <xf numFmtId="0" fontId="131" fillId="0" borderId="330" xfId="5" applyFont="1" applyFill="1" applyBorder="1" applyAlignment="1" applyProtection="1">
      <alignment horizontal="center" vertical="center"/>
      <protection hidden="1"/>
    </xf>
    <xf numFmtId="0" fontId="131" fillId="0" borderId="335" xfId="5" applyFont="1" applyFill="1" applyBorder="1" applyAlignment="1" applyProtection="1">
      <alignment horizontal="center" vertical="center"/>
      <protection hidden="1"/>
    </xf>
    <xf numFmtId="0" fontId="75" fillId="0" borderId="336" xfId="5" applyFont="1" applyFill="1" applyBorder="1" applyAlignment="1" applyProtection="1">
      <alignment horizontal="center" vertical="top"/>
      <protection hidden="1"/>
    </xf>
    <xf numFmtId="0" fontId="75" fillId="0" borderId="337" xfId="5" applyFont="1" applyFill="1" applyBorder="1" applyAlignment="1" applyProtection="1">
      <alignment horizontal="center" vertical="top"/>
      <protection hidden="1"/>
    </xf>
    <xf numFmtId="0" fontId="75" fillId="0" borderId="338" xfId="5" applyFont="1" applyFill="1" applyBorder="1" applyAlignment="1" applyProtection="1">
      <alignment horizontal="center" vertical="top"/>
      <protection hidden="1"/>
    </xf>
    <xf numFmtId="178" fontId="51" fillId="0" borderId="336" xfId="2" applyNumberFormat="1" applyFont="1" applyFill="1" applyBorder="1" applyAlignment="1" applyProtection="1">
      <alignment vertical="center"/>
      <protection hidden="1"/>
    </xf>
    <xf numFmtId="178" fontId="51" fillId="0" borderId="332" xfId="2" applyNumberFormat="1" applyFont="1" applyFill="1" applyBorder="1" applyAlignment="1" applyProtection="1">
      <alignment vertical="center"/>
      <protection hidden="1"/>
    </xf>
    <xf numFmtId="178" fontId="51" fillId="0" borderId="337" xfId="2" applyNumberFormat="1" applyFont="1" applyFill="1" applyBorder="1" applyAlignment="1" applyProtection="1">
      <alignment vertical="center"/>
      <protection hidden="1"/>
    </xf>
    <xf numFmtId="0" fontId="45" fillId="0" borderId="311" xfId="5" applyFont="1" applyFill="1" applyBorder="1" applyAlignment="1" applyProtection="1">
      <alignment horizontal="center" vertical="center"/>
      <protection hidden="1"/>
    </xf>
    <xf numFmtId="0" fontId="45" fillId="0" borderId="4" xfId="5" applyFont="1" applyFill="1" applyBorder="1" applyAlignment="1" applyProtection="1">
      <alignment horizontal="center" vertical="center"/>
      <protection hidden="1"/>
    </xf>
    <xf numFmtId="0" fontId="45" fillId="0" borderId="312" xfId="5" applyFont="1" applyFill="1" applyBorder="1" applyAlignment="1" applyProtection="1">
      <alignment horizontal="center" vertical="center"/>
      <protection hidden="1"/>
    </xf>
    <xf numFmtId="0" fontId="45" fillId="0" borderId="78" xfId="5" applyFont="1" applyFill="1" applyBorder="1" applyAlignment="1" applyProtection="1">
      <alignment horizontal="center" vertical="center"/>
      <protection hidden="1"/>
    </xf>
    <xf numFmtId="0" fontId="45" fillId="0" borderId="313" xfId="5" applyFont="1" applyFill="1" applyBorder="1" applyAlignment="1" applyProtection="1">
      <alignment horizontal="center" vertical="center"/>
      <protection hidden="1"/>
    </xf>
    <xf numFmtId="0" fontId="45" fillId="0" borderId="1" xfId="5" applyFont="1" applyFill="1" applyBorder="1" applyAlignment="1" applyProtection="1">
      <alignment horizontal="center" vertical="center"/>
      <protection hidden="1"/>
    </xf>
    <xf numFmtId="38" fontId="75" fillId="0" borderId="339" xfId="2" applyFont="1" applyFill="1" applyBorder="1" applyAlignment="1" applyProtection="1">
      <alignment horizontal="center" vertical="top"/>
      <protection hidden="1"/>
    </xf>
    <xf numFmtId="0" fontId="41" fillId="0" borderId="132" xfId="5" applyFont="1" applyFill="1" applyBorder="1" applyAlignment="1" applyProtection="1">
      <alignment horizontal="center" vertical="center" wrapText="1"/>
      <protection hidden="1"/>
    </xf>
    <xf numFmtId="0" fontId="41" fillId="0" borderId="26" xfId="5" applyFont="1" applyFill="1" applyBorder="1" applyAlignment="1" applyProtection="1">
      <alignment horizontal="center" vertical="center" wrapText="1"/>
      <protection hidden="1"/>
    </xf>
    <xf numFmtId="0" fontId="41" fillId="0" borderId="133" xfId="5" applyFont="1" applyFill="1" applyBorder="1" applyAlignment="1" applyProtection="1">
      <alignment horizontal="center" vertical="center" wrapText="1"/>
      <protection hidden="1"/>
    </xf>
    <xf numFmtId="0" fontId="41" fillId="0" borderId="134" xfId="5" applyFont="1" applyFill="1" applyBorder="1" applyAlignment="1" applyProtection="1">
      <alignment horizontal="center" vertical="center" wrapText="1"/>
      <protection hidden="1"/>
    </xf>
    <xf numFmtId="0" fontId="41" fillId="0" borderId="18" xfId="5" applyFont="1" applyFill="1" applyBorder="1" applyAlignment="1" applyProtection="1">
      <alignment horizontal="center" vertical="center" wrapText="1"/>
      <protection hidden="1"/>
    </xf>
    <xf numFmtId="0" fontId="41" fillId="0" borderId="130" xfId="5" applyFont="1" applyFill="1" applyBorder="1" applyAlignment="1" applyProtection="1">
      <alignment horizontal="center" vertical="center" wrapText="1"/>
      <protection hidden="1"/>
    </xf>
    <xf numFmtId="0" fontId="40" fillId="0" borderId="132" xfId="5" applyFont="1" applyFill="1" applyBorder="1" applyAlignment="1" applyProtection="1">
      <alignment vertical="center" wrapText="1"/>
      <protection hidden="1"/>
    </xf>
    <xf numFmtId="0" fontId="40" fillId="0" borderId="26" xfId="5" applyFont="1" applyFill="1" applyBorder="1" applyAlignment="1" applyProtection="1">
      <alignment vertical="center" wrapText="1"/>
      <protection hidden="1"/>
    </xf>
    <xf numFmtId="0" fontId="40" fillId="0" borderId="133" xfId="5" applyFont="1" applyFill="1" applyBorder="1" applyAlignment="1" applyProtection="1">
      <alignment vertical="center" wrapText="1"/>
      <protection hidden="1"/>
    </xf>
    <xf numFmtId="38" fontId="40" fillId="0" borderId="315" xfId="2" applyFont="1" applyFill="1" applyBorder="1" applyAlignment="1" applyProtection="1">
      <alignment horizontal="center" vertical="center" wrapText="1"/>
      <protection hidden="1"/>
    </xf>
    <xf numFmtId="38" fontId="40" fillId="0" borderId="340" xfId="2" applyFont="1" applyFill="1" applyBorder="1" applyAlignment="1" applyProtection="1">
      <alignment horizontal="center" vertical="center" wrapText="1"/>
      <protection hidden="1"/>
    </xf>
    <xf numFmtId="178" fontId="131" fillId="0" borderId="207" xfId="5" applyNumberFormat="1" applyFont="1" applyFill="1" applyBorder="1" applyAlignment="1" applyProtection="1">
      <alignment horizontal="center" vertical="center"/>
      <protection hidden="1"/>
    </xf>
    <xf numFmtId="178" fontId="131" fillId="0" borderId="335" xfId="5" applyNumberFormat="1" applyFont="1" applyFill="1" applyBorder="1" applyAlignment="1" applyProtection="1">
      <alignment horizontal="center" vertical="center"/>
      <protection hidden="1"/>
    </xf>
    <xf numFmtId="178" fontId="131" fillId="0" borderId="330" xfId="5" applyNumberFormat="1" applyFont="1" applyFill="1" applyBorder="1" applyAlignment="1" applyProtection="1">
      <alignment horizontal="center" vertical="center"/>
      <protection hidden="1"/>
    </xf>
    <xf numFmtId="178" fontId="131" fillId="0" borderId="316" xfId="5" applyNumberFormat="1" applyFont="1" applyFill="1" applyBorder="1" applyAlignment="1" applyProtection="1">
      <alignment horizontal="center" vertical="center"/>
      <protection hidden="1"/>
    </xf>
    <xf numFmtId="178" fontId="131" fillId="0" borderId="317" xfId="5" applyNumberFormat="1" applyFont="1" applyFill="1" applyBorder="1" applyAlignment="1" applyProtection="1">
      <alignment horizontal="center" vertical="center"/>
      <protection hidden="1"/>
    </xf>
    <xf numFmtId="178" fontId="131" fillId="0" borderId="318" xfId="5" applyNumberFormat="1" applyFont="1" applyFill="1" applyBorder="1" applyAlignment="1" applyProtection="1">
      <alignment horizontal="center" vertical="center"/>
      <protection hidden="1"/>
    </xf>
    <xf numFmtId="0" fontId="44" fillId="0" borderId="135" xfId="5" applyFont="1" applyBorder="1" applyAlignment="1" applyProtection="1">
      <alignment horizontal="center"/>
      <protection hidden="1"/>
    </xf>
    <xf numFmtId="0" fontId="44" fillId="0" borderId="341" xfId="5" applyFont="1" applyBorder="1" applyAlignment="1" applyProtection="1">
      <alignment horizontal="center"/>
      <protection hidden="1"/>
    </xf>
    <xf numFmtId="0" fontId="45" fillId="0" borderId="342" xfId="5" applyFont="1" applyBorder="1" applyAlignment="1" applyProtection="1">
      <alignment horizontal="center" vertical="center"/>
      <protection hidden="1"/>
    </xf>
    <xf numFmtId="0" fontId="45" fillId="0" borderId="343" xfId="5" applyFont="1" applyBorder="1" applyAlignment="1" applyProtection="1">
      <alignment horizontal="center" vertical="center"/>
      <protection hidden="1"/>
    </xf>
    <xf numFmtId="0" fontId="45" fillId="0" borderId="344" xfId="5" applyFont="1" applyBorder="1" applyAlignment="1" applyProtection="1">
      <alignment horizontal="center" vertical="center"/>
      <protection hidden="1"/>
    </xf>
    <xf numFmtId="0" fontId="44" fillId="0" borderId="345" xfId="5" applyFont="1" applyFill="1" applyBorder="1" applyAlignment="1" applyProtection="1">
      <alignment horizontal="center"/>
      <protection hidden="1"/>
    </xf>
    <xf numFmtId="0" fontId="44" fillId="0" borderId="11" xfId="5" applyFont="1" applyFill="1" applyBorder="1" applyAlignment="1" applyProtection="1">
      <alignment horizontal="center"/>
      <protection hidden="1"/>
    </xf>
    <xf numFmtId="0" fontId="44" fillId="0" borderId="341" xfId="5" applyFont="1" applyFill="1" applyBorder="1" applyAlignment="1" applyProtection="1">
      <alignment horizontal="center"/>
      <protection hidden="1"/>
    </xf>
    <xf numFmtId="178" fontId="51" fillId="0" borderId="346" xfId="2" applyNumberFormat="1" applyFont="1" applyFill="1" applyBorder="1" applyAlignment="1" applyProtection="1">
      <alignment horizontal="right" vertical="center"/>
      <protection hidden="1"/>
    </xf>
    <xf numFmtId="178" fontId="51" fillId="0" borderId="347" xfId="2" applyNumberFormat="1" applyFont="1" applyFill="1" applyBorder="1" applyAlignment="1" applyProtection="1">
      <alignment horizontal="right" vertical="center"/>
      <protection hidden="1"/>
    </xf>
    <xf numFmtId="178" fontId="51" fillId="0" borderId="348" xfId="2" applyNumberFormat="1" applyFont="1" applyFill="1" applyBorder="1" applyAlignment="1" applyProtection="1">
      <alignment horizontal="right" vertical="center"/>
      <protection hidden="1"/>
    </xf>
    <xf numFmtId="0" fontId="131" fillId="0" borderId="345" xfId="5" applyFont="1" applyFill="1" applyBorder="1" applyAlignment="1" applyProtection="1">
      <alignment horizontal="center"/>
      <protection hidden="1"/>
    </xf>
    <xf numFmtId="0" fontId="131" fillId="0" borderId="341" xfId="5" applyFont="1" applyFill="1" applyBorder="1" applyAlignment="1" applyProtection="1">
      <alignment horizontal="center"/>
      <protection hidden="1"/>
    </xf>
    <xf numFmtId="178" fontId="51" fillId="0" borderId="145" xfId="2" applyNumberFormat="1" applyFont="1" applyFill="1" applyBorder="1" applyAlignment="1" applyProtection="1">
      <alignment horizontal="right" vertical="center"/>
      <protection hidden="1"/>
    </xf>
    <xf numFmtId="178" fontId="51" fillId="0" borderId="33" xfId="2" applyNumberFormat="1" applyFont="1" applyFill="1" applyBorder="1" applyAlignment="1" applyProtection="1">
      <alignment horizontal="right" vertical="center"/>
      <protection hidden="1"/>
    </xf>
    <xf numFmtId="178" fontId="51" fillId="0" borderId="2" xfId="2" applyNumberFormat="1" applyFont="1" applyFill="1" applyBorder="1" applyAlignment="1" applyProtection="1">
      <alignment horizontal="right" vertical="center"/>
      <protection hidden="1"/>
    </xf>
    <xf numFmtId="178" fontId="51" fillId="0" borderId="349" xfId="2" applyNumberFormat="1" applyFont="1" applyBorder="1" applyAlignment="1" applyProtection="1">
      <alignment horizontal="right" vertical="center"/>
      <protection hidden="1"/>
    </xf>
    <xf numFmtId="178" fontId="51" fillId="0" borderId="73" xfId="2" applyNumberFormat="1" applyFont="1" applyBorder="1" applyAlignment="1" applyProtection="1">
      <alignment horizontal="right" vertical="center"/>
      <protection hidden="1"/>
    </xf>
    <xf numFmtId="178" fontId="51" fillId="0" borderId="135" xfId="2" applyNumberFormat="1" applyFont="1" applyBorder="1" applyAlignment="1" applyProtection="1">
      <alignment horizontal="right" vertical="center"/>
      <protection hidden="1"/>
    </xf>
    <xf numFmtId="178" fontId="51" fillId="0" borderId="11" xfId="2" applyNumberFormat="1" applyFont="1" applyBorder="1" applyAlignment="1" applyProtection="1">
      <alignment horizontal="right" vertical="center"/>
      <protection hidden="1"/>
    </xf>
    <xf numFmtId="0" fontId="75" fillId="0" borderId="0" xfId="5" applyFont="1" applyBorder="1" applyAlignment="1" applyProtection="1">
      <alignment horizontal="center" vertical="top"/>
      <protection hidden="1"/>
    </xf>
    <xf numFmtId="0" fontId="75" fillId="0" borderId="350" xfId="5" applyFont="1" applyBorder="1" applyAlignment="1" applyProtection="1">
      <alignment horizontal="center" vertical="top"/>
      <protection hidden="1"/>
    </xf>
    <xf numFmtId="0" fontId="75" fillId="0" borderId="11" xfId="5" applyFont="1" applyBorder="1" applyAlignment="1" applyProtection="1">
      <alignment horizontal="center" vertical="top"/>
      <protection hidden="1"/>
    </xf>
    <xf numFmtId="0" fontId="75" fillId="0" borderId="351" xfId="5" applyFont="1" applyBorder="1" applyAlignment="1" applyProtection="1">
      <alignment horizontal="center" vertical="top"/>
      <protection hidden="1"/>
    </xf>
    <xf numFmtId="0" fontId="127" fillId="0" borderId="61" xfId="5" applyFont="1" applyBorder="1" applyAlignment="1" applyProtection="1">
      <alignment horizontal="center" vertical="center"/>
      <protection hidden="1"/>
    </xf>
    <xf numFmtId="0" fontId="127" fillId="0" borderId="0" xfId="5" applyFont="1" applyBorder="1" applyAlignment="1" applyProtection="1">
      <alignment horizontal="center" vertical="center"/>
      <protection hidden="1"/>
    </xf>
    <xf numFmtId="0" fontId="127" fillId="0" borderId="350" xfId="5" applyFont="1" applyBorder="1" applyAlignment="1" applyProtection="1">
      <alignment horizontal="center" vertical="center"/>
      <protection hidden="1"/>
    </xf>
    <xf numFmtId="178" fontId="51" fillId="0" borderId="352" xfId="2" applyNumberFormat="1" applyFont="1" applyBorder="1" applyAlignment="1" applyProtection="1">
      <alignment horizontal="right" vertical="center"/>
      <protection hidden="1"/>
    </xf>
    <xf numFmtId="178" fontId="51" fillId="0" borderId="353" xfId="2" applyNumberFormat="1" applyFont="1" applyBorder="1" applyAlignment="1" applyProtection="1">
      <alignment horizontal="right" vertical="center"/>
      <protection hidden="1"/>
    </xf>
    <xf numFmtId="0" fontId="126" fillId="0" borderId="353" xfId="5" applyFont="1" applyBorder="1" applyAlignment="1" applyProtection="1">
      <alignment horizontal="center" vertical="center"/>
      <protection hidden="1"/>
    </xf>
    <xf numFmtId="0" fontId="126" fillId="0" borderId="11" xfId="5" applyFont="1" applyBorder="1" applyAlignment="1" applyProtection="1">
      <alignment horizontal="center" vertical="center"/>
      <protection hidden="1"/>
    </xf>
    <xf numFmtId="0" fontId="126" fillId="0" borderId="351" xfId="5" applyFont="1" applyBorder="1" applyAlignment="1" applyProtection="1">
      <alignment horizontal="center" vertical="center"/>
      <protection hidden="1"/>
    </xf>
    <xf numFmtId="0" fontId="125" fillId="0" borderId="273" xfId="5" applyFont="1" applyFill="1" applyBorder="1" applyAlignment="1" applyProtection="1">
      <alignment horizontal="center" vertical="center"/>
      <protection hidden="1"/>
    </xf>
    <xf numFmtId="0" fontId="125" fillId="0" borderId="74" xfId="5" applyFont="1" applyFill="1" applyBorder="1" applyAlignment="1" applyProtection="1">
      <alignment horizontal="center" vertical="center"/>
      <protection hidden="1"/>
    </xf>
    <xf numFmtId="0" fontId="125" fillId="0" borderId="75" xfId="5" applyFont="1" applyFill="1" applyBorder="1" applyAlignment="1" applyProtection="1">
      <alignment horizontal="center" vertical="center"/>
      <protection hidden="1"/>
    </xf>
    <xf numFmtId="0" fontId="132" fillId="0" borderId="273" xfId="5" applyFont="1" applyFill="1" applyBorder="1" applyAlignment="1" applyProtection="1">
      <alignment horizontal="right" vertical="center"/>
      <protection hidden="1"/>
    </xf>
    <xf numFmtId="0" fontId="132" fillId="0" borderId="74" xfId="5" applyFont="1" applyFill="1" applyBorder="1" applyAlignment="1" applyProtection="1">
      <alignment horizontal="right" vertical="center"/>
      <protection hidden="1"/>
    </xf>
    <xf numFmtId="0" fontId="132" fillId="0" borderId="75" xfId="5" applyFont="1" applyFill="1" applyBorder="1" applyAlignment="1" applyProtection="1">
      <alignment horizontal="right" vertical="center"/>
      <protection hidden="1"/>
    </xf>
    <xf numFmtId="178" fontId="51" fillId="0" borderId="334" xfId="2" applyNumberFormat="1" applyFont="1" applyFill="1" applyBorder="1" applyAlignment="1" applyProtection="1">
      <alignment horizontal="right" vertical="center"/>
      <protection hidden="1"/>
    </xf>
    <xf numFmtId="178" fontId="51" fillId="0" borderId="326" xfId="2" applyNumberFormat="1" applyFont="1" applyFill="1" applyBorder="1" applyAlignment="1" applyProtection="1">
      <alignment horizontal="right" vertical="center"/>
      <protection hidden="1"/>
    </xf>
    <xf numFmtId="178" fontId="51" fillId="0" borderId="354" xfId="2" applyNumberFormat="1" applyFont="1" applyFill="1" applyBorder="1" applyAlignment="1" applyProtection="1">
      <alignment horizontal="right" vertical="center"/>
      <protection hidden="1"/>
    </xf>
    <xf numFmtId="0" fontId="50" fillId="0" borderId="315" xfId="5" applyFont="1" applyFill="1" applyBorder="1" applyAlignment="1" applyProtection="1">
      <alignment horizontal="center" vertical="center"/>
      <protection hidden="1"/>
    </xf>
    <xf numFmtId="0" fontId="50" fillId="0" borderId="355" xfId="5" applyFont="1" applyFill="1" applyBorder="1" applyAlignment="1" applyProtection="1">
      <alignment horizontal="center" vertical="center"/>
      <protection hidden="1"/>
    </xf>
    <xf numFmtId="0" fontId="128" fillId="0" borderId="315" xfId="5" applyFont="1" applyFill="1" applyBorder="1" applyAlignment="1" applyProtection="1">
      <alignment horizontal="left" vertical="center"/>
      <protection hidden="1"/>
    </xf>
    <xf numFmtId="0" fontId="128" fillId="0" borderId="355" xfId="5" applyFont="1" applyFill="1" applyBorder="1" applyAlignment="1" applyProtection="1">
      <alignment horizontal="left" vertical="center"/>
      <protection hidden="1"/>
    </xf>
    <xf numFmtId="38" fontId="56" fillId="0" borderId="18" xfId="5" applyNumberFormat="1" applyFont="1" applyFill="1" applyBorder="1" applyAlignment="1" applyProtection="1">
      <alignment horizontal="center"/>
      <protection hidden="1"/>
    </xf>
    <xf numFmtId="0" fontId="56" fillId="0" borderId="18" xfId="5" applyNumberFormat="1" applyFont="1" applyFill="1" applyBorder="1" applyAlignment="1" applyProtection="1">
      <alignment horizontal="center"/>
      <protection hidden="1"/>
    </xf>
    <xf numFmtId="0" fontId="41" fillId="0" borderId="0" xfId="5" applyNumberFormat="1" applyFont="1" applyAlignment="1" applyProtection="1">
      <alignment horizontal="left" vertical="center"/>
      <protection hidden="1"/>
    </xf>
    <xf numFmtId="0" fontId="50" fillId="0" borderId="0" xfId="5" applyNumberFormat="1" applyFont="1" applyBorder="1" applyAlignment="1" applyProtection="1">
      <alignment horizontal="right" vertical="center"/>
      <protection hidden="1"/>
    </xf>
    <xf numFmtId="49" fontId="53" fillId="0" borderId="0" xfId="5" applyNumberFormat="1" applyFont="1" applyFill="1" applyBorder="1" applyAlignment="1" applyProtection="1">
      <alignment horizontal="right" vertical="center"/>
      <protection hidden="1"/>
    </xf>
    <xf numFmtId="0" fontId="53" fillId="0" borderId="0" xfId="5" applyNumberFormat="1" applyFont="1" applyFill="1" applyBorder="1" applyAlignment="1" applyProtection="1">
      <alignment horizontal="right" vertical="center"/>
      <protection hidden="1"/>
    </xf>
    <xf numFmtId="0" fontId="50" fillId="0" borderId="0" xfId="5" applyNumberFormat="1" applyFont="1" applyFill="1" applyBorder="1" applyAlignment="1" applyProtection="1">
      <alignment horizontal="center" vertical="center"/>
      <protection hidden="1"/>
    </xf>
    <xf numFmtId="0" fontId="50" fillId="0" borderId="0" xfId="5" applyNumberFormat="1" applyFont="1" applyAlignment="1" applyProtection="1">
      <alignment horizontal="right" vertical="center"/>
      <protection hidden="1"/>
    </xf>
    <xf numFmtId="49" fontId="53" fillId="0" borderId="0" xfId="5" applyNumberFormat="1" applyFont="1" applyFill="1" applyBorder="1" applyAlignment="1" applyProtection="1">
      <alignment horizontal="center" vertical="center"/>
      <protection hidden="1"/>
    </xf>
    <xf numFmtId="0" fontId="53" fillId="0" borderId="0" xfId="5" applyNumberFormat="1" applyFont="1" applyFill="1" applyBorder="1" applyAlignment="1" applyProtection="1">
      <alignment horizontal="center" vertical="center"/>
      <protection hidden="1"/>
    </xf>
    <xf numFmtId="0" fontId="44" fillId="0" borderId="145" xfId="5" applyFont="1" applyFill="1" applyBorder="1" applyAlignment="1" applyProtection="1">
      <alignment horizontal="center"/>
      <protection hidden="1"/>
    </xf>
    <xf numFmtId="0" fontId="44" fillId="0" borderId="2" xfId="5" applyFont="1" applyFill="1" applyBorder="1" applyAlignment="1" applyProtection="1">
      <alignment horizontal="center"/>
      <protection hidden="1"/>
    </xf>
    <xf numFmtId="0" fontId="56" fillId="0" borderId="0" xfId="5" applyNumberFormat="1" applyFont="1" applyFill="1" applyBorder="1" applyAlignment="1" applyProtection="1">
      <alignment horizontal="center"/>
      <protection hidden="1"/>
    </xf>
    <xf numFmtId="0" fontId="44" fillId="0" borderId="0" xfId="5" applyNumberFormat="1" applyFont="1" applyBorder="1" applyAlignment="1" applyProtection="1">
      <alignment horizontal="center"/>
      <protection hidden="1"/>
    </xf>
    <xf numFmtId="0" fontId="44" fillId="0" borderId="18" xfId="5" applyNumberFormat="1" applyFont="1" applyBorder="1" applyAlignment="1" applyProtection="1">
      <alignment horizontal="center"/>
      <protection hidden="1"/>
    </xf>
    <xf numFmtId="0" fontId="50" fillId="0" borderId="26" xfId="5" applyNumberFormat="1" applyFont="1" applyBorder="1" applyAlignment="1" applyProtection="1">
      <alignment horizontal="right" vertical="center"/>
      <protection hidden="1"/>
    </xf>
    <xf numFmtId="0" fontId="87" fillId="0" borderId="0" xfId="5" applyNumberFormat="1" applyFont="1" applyFill="1" applyBorder="1" applyAlignment="1" applyProtection="1">
      <alignment horizontal="left" shrinkToFit="1"/>
      <protection hidden="1"/>
    </xf>
    <xf numFmtId="0" fontId="50" fillId="0" borderId="18" xfId="5" applyNumberFormat="1" applyFont="1" applyBorder="1" applyAlignment="1" applyProtection="1">
      <alignment horizontal="center"/>
      <protection hidden="1"/>
    </xf>
    <xf numFmtId="0" fontId="50" fillId="0" borderId="18" xfId="5" applyNumberFormat="1" applyFont="1" applyFill="1" applyBorder="1" applyAlignment="1" applyProtection="1">
      <alignment horizontal="center"/>
      <protection hidden="1"/>
    </xf>
    <xf numFmtId="0" fontId="87" fillId="0" borderId="0" xfId="5" applyNumberFormat="1" applyFont="1" applyFill="1" applyBorder="1" applyAlignment="1" applyProtection="1">
      <alignment shrinkToFit="1"/>
      <protection hidden="1"/>
    </xf>
    <xf numFmtId="0" fontId="87" fillId="0" borderId="18" xfId="5" applyNumberFormat="1" applyFont="1" applyFill="1" applyBorder="1" applyAlignment="1" applyProtection="1">
      <alignment shrinkToFit="1"/>
      <protection hidden="1"/>
    </xf>
    <xf numFmtId="0" fontId="50" fillId="0" borderId="18" xfId="5" applyNumberFormat="1" applyFont="1" applyBorder="1" applyAlignment="1" applyProtection="1">
      <alignment horizontal="distributed" vertical="center"/>
      <protection hidden="1"/>
    </xf>
    <xf numFmtId="0" fontId="77" fillId="0" borderId="228" xfId="5" applyNumberFormat="1" applyFont="1" applyBorder="1" applyAlignment="1" applyProtection="1">
      <alignment horizontal="center" vertical="center" textRotation="255" shrinkToFit="1"/>
      <protection hidden="1"/>
    </xf>
    <xf numFmtId="0" fontId="77" fillId="0" borderId="315" xfId="5" applyNumberFormat="1" applyFont="1" applyBorder="1" applyAlignment="1" applyProtection="1">
      <alignment horizontal="center" vertical="center" textRotation="255" shrinkToFit="1"/>
      <protection hidden="1"/>
    </xf>
    <xf numFmtId="0" fontId="50" fillId="0" borderId="356" xfId="5" applyNumberFormat="1" applyFont="1" applyBorder="1" applyAlignment="1" applyProtection="1">
      <alignment horizontal="center"/>
      <protection hidden="1"/>
    </xf>
    <xf numFmtId="0" fontId="50" fillId="0" borderId="357" xfId="5" applyNumberFormat="1" applyFont="1" applyBorder="1" applyAlignment="1" applyProtection="1">
      <alignment horizontal="center"/>
      <protection hidden="1"/>
    </xf>
    <xf numFmtId="0" fontId="50" fillId="0" borderId="358" xfId="5" applyNumberFormat="1" applyFont="1" applyBorder="1" applyAlignment="1" applyProtection="1">
      <alignment horizontal="center"/>
      <protection hidden="1"/>
    </xf>
    <xf numFmtId="0" fontId="58" fillId="0" borderId="356" xfId="5" applyNumberFormat="1" applyFont="1" applyFill="1" applyBorder="1" applyAlignment="1" applyProtection="1">
      <alignment horizontal="center" vertical="center" shrinkToFit="1"/>
      <protection hidden="1"/>
    </xf>
    <xf numFmtId="0" fontId="58" fillId="0" borderId="357" xfId="5" applyNumberFormat="1" applyFont="1" applyFill="1" applyBorder="1" applyAlignment="1" applyProtection="1">
      <alignment horizontal="center" vertical="center" shrinkToFit="1"/>
      <protection hidden="1"/>
    </xf>
    <xf numFmtId="0" fontId="58" fillId="0" borderId="359" xfId="5" applyNumberFormat="1" applyFont="1" applyFill="1" applyBorder="1" applyAlignment="1" applyProtection="1">
      <alignment horizontal="center" vertical="center" shrinkToFit="1"/>
      <protection hidden="1"/>
    </xf>
    <xf numFmtId="0" fontId="126" fillId="0" borderId="73" xfId="5" applyNumberFormat="1" applyFont="1" applyBorder="1" applyAlignment="1" applyProtection="1">
      <alignment horizontal="center" vertical="center" shrinkToFit="1"/>
      <protection hidden="1"/>
    </xf>
    <xf numFmtId="0" fontId="126" fillId="0" borderId="72" xfId="5" applyNumberFormat="1" applyFont="1" applyBorder="1" applyAlignment="1" applyProtection="1">
      <alignment horizontal="center" vertical="center" shrinkToFit="1"/>
      <protection hidden="1"/>
    </xf>
    <xf numFmtId="0" fontId="126" fillId="0" borderId="0" xfId="5" applyNumberFormat="1" applyFont="1" applyBorder="1" applyAlignment="1" applyProtection="1">
      <alignment horizontal="center" vertical="center" shrinkToFit="1"/>
      <protection hidden="1"/>
    </xf>
    <xf numFmtId="0" fontId="126" fillId="0" borderId="131" xfId="5" applyNumberFormat="1" applyFont="1" applyBorder="1" applyAlignment="1" applyProtection="1">
      <alignment horizontal="center" vertical="center" shrinkToFit="1"/>
      <protection hidden="1"/>
    </xf>
    <xf numFmtId="0" fontId="126" fillId="0" borderId="74" xfId="5" applyNumberFormat="1" applyFont="1" applyBorder="1" applyAlignment="1" applyProtection="1">
      <alignment horizontal="center" vertical="center" shrinkToFit="1"/>
      <protection hidden="1"/>
    </xf>
    <xf numFmtId="0" fontId="126" fillId="0" borderId="75" xfId="5" applyNumberFormat="1" applyFont="1" applyBorder="1" applyAlignment="1" applyProtection="1">
      <alignment horizontal="center" vertical="center" shrinkToFit="1"/>
      <protection hidden="1"/>
    </xf>
    <xf numFmtId="0" fontId="58" fillId="0" borderId="358" xfId="5" applyNumberFormat="1" applyFont="1" applyFill="1" applyBorder="1" applyAlignment="1" applyProtection="1">
      <alignment horizontal="center" vertical="center" shrinkToFit="1"/>
      <protection hidden="1"/>
    </xf>
    <xf numFmtId="183" fontId="58" fillId="0" borderId="210" xfId="5" applyNumberFormat="1" applyFont="1" applyFill="1" applyBorder="1" applyAlignment="1" applyProtection="1">
      <alignment horizontal="center" vertical="center" shrinkToFit="1"/>
      <protection hidden="1"/>
    </xf>
    <xf numFmtId="183" fontId="58" fillId="0" borderId="73" xfId="5" applyNumberFormat="1" applyFont="1" applyFill="1" applyBorder="1" applyAlignment="1" applyProtection="1">
      <alignment horizontal="center" vertical="center" shrinkToFit="1"/>
      <protection hidden="1"/>
    </xf>
    <xf numFmtId="183" fontId="58" fillId="0" borderId="72" xfId="5" applyNumberFormat="1" applyFont="1" applyFill="1" applyBorder="1" applyAlignment="1" applyProtection="1">
      <alignment horizontal="center" vertical="center" shrinkToFit="1"/>
      <protection hidden="1"/>
    </xf>
    <xf numFmtId="0" fontId="58" fillId="0" borderId="221" xfId="5" applyNumberFormat="1" applyFont="1" applyFill="1" applyBorder="1" applyAlignment="1" applyProtection="1">
      <alignment horizontal="center" vertical="center" shrinkToFit="1"/>
      <protection hidden="1"/>
    </xf>
    <xf numFmtId="0" fontId="58" fillId="0" borderId="0" xfId="5" applyNumberFormat="1" applyFont="1" applyFill="1" applyBorder="1" applyAlignment="1" applyProtection="1">
      <alignment horizontal="center" vertical="center" shrinkToFit="1"/>
      <protection hidden="1"/>
    </xf>
    <xf numFmtId="0" fontId="58" fillId="0" borderId="131" xfId="5" applyNumberFormat="1" applyFont="1" applyFill="1" applyBorder="1" applyAlignment="1" applyProtection="1">
      <alignment horizontal="center" vertical="center" shrinkToFit="1"/>
      <protection hidden="1"/>
    </xf>
    <xf numFmtId="0" fontId="58" fillId="0" borderId="273" xfId="5" applyNumberFormat="1" applyFont="1" applyFill="1" applyBorder="1" applyAlignment="1" applyProtection="1">
      <alignment horizontal="center" vertical="center" shrinkToFit="1"/>
      <protection hidden="1"/>
    </xf>
    <xf numFmtId="0" fontId="58" fillId="0" borderId="74" xfId="5" applyNumberFormat="1" applyFont="1" applyFill="1" applyBorder="1" applyAlignment="1" applyProtection="1">
      <alignment horizontal="center" vertical="center" shrinkToFit="1"/>
      <protection hidden="1"/>
    </xf>
    <xf numFmtId="0" fontId="58" fillId="0" borderId="75" xfId="5" applyNumberFormat="1" applyFont="1" applyFill="1" applyBorder="1" applyAlignment="1" applyProtection="1">
      <alignment horizontal="center" vertical="center" shrinkToFit="1"/>
      <protection hidden="1"/>
    </xf>
    <xf numFmtId="0" fontId="45" fillId="0" borderId="27" xfId="5" applyFont="1" applyBorder="1" applyAlignment="1" applyProtection="1">
      <alignment horizontal="center" vertical="center" wrapText="1"/>
      <protection hidden="1"/>
    </xf>
    <xf numFmtId="0" fontId="45" fillId="0" borderId="26" xfId="5" applyFont="1" applyBorder="1" applyAlignment="1" applyProtection="1">
      <alignment horizontal="center" vertical="center" wrapText="1"/>
      <protection hidden="1"/>
    </xf>
    <xf numFmtId="0" fontId="45" fillId="0" borderId="28" xfId="5" applyFont="1" applyBorder="1" applyAlignment="1" applyProtection="1">
      <alignment horizontal="center" vertical="center" wrapText="1"/>
      <protection hidden="1"/>
    </xf>
    <xf numFmtId="0" fontId="45" fillId="0" borderId="29" xfId="5" applyFont="1" applyBorder="1" applyAlignment="1" applyProtection="1">
      <alignment horizontal="center" vertical="center" wrapText="1"/>
      <protection hidden="1"/>
    </xf>
    <xf numFmtId="0" fontId="45" fillId="0" borderId="0" xfId="5" applyFont="1" applyBorder="1" applyAlignment="1" applyProtection="1">
      <alignment horizontal="center" vertical="center" wrapText="1"/>
      <protection hidden="1"/>
    </xf>
    <xf numFmtId="0" fontId="45" fillId="0" borderId="30" xfId="5" applyFont="1" applyBorder="1" applyAlignment="1" applyProtection="1">
      <alignment horizontal="center" vertical="center" wrapText="1"/>
      <protection hidden="1"/>
    </xf>
    <xf numFmtId="0" fontId="45" fillId="0" borderId="16" xfId="5" applyFont="1" applyBorder="1" applyAlignment="1" applyProtection="1">
      <alignment horizontal="center" vertical="center" wrapText="1"/>
      <protection hidden="1"/>
    </xf>
    <xf numFmtId="0" fontId="45" fillId="0" borderId="18" xfId="5" applyFont="1" applyBorder="1" applyAlignment="1" applyProtection="1">
      <alignment horizontal="center" vertical="center" wrapText="1"/>
      <protection hidden="1"/>
    </xf>
    <xf numFmtId="0" fontId="45" fillId="0" borderId="17" xfId="5" applyFont="1" applyBorder="1" applyAlignment="1" applyProtection="1">
      <alignment horizontal="center" vertical="center" wrapText="1"/>
      <protection hidden="1"/>
    </xf>
    <xf numFmtId="0" fontId="50" fillId="0" borderId="0" xfId="5" applyNumberFormat="1" applyFont="1" applyBorder="1" applyAlignment="1" applyProtection="1">
      <alignment horizontal="left" vertical="center"/>
      <protection hidden="1"/>
    </xf>
    <xf numFmtId="0" fontId="87" fillId="0" borderId="18" xfId="5" applyNumberFormat="1" applyFont="1" applyFill="1" applyBorder="1" applyAlignment="1" applyProtection="1">
      <alignment horizontal="left" shrinkToFit="1"/>
      <protection hidden="1"/>
    </xf>
    <xf numFmtId="186" fontId="2" fillId="0" borderId="0" xfId="5" applyNumberFormat="1" applyFill="1" applyProtection="1">
      <protection hidden="1"/>
    </xf>
    <xf numFmtId="186" fontId="2" fillId="0" borderId="18" xfId="5" applyNumberFormat="1" applyFill="1" applyBorder="1" applyProtection="1">
      <protection hidden="1"/>
    </xf>
    <xf numFmtId="0" fontId="75" fillId="0" borderId="313" xfId="5" applyFont="1" applyBorder="1" applyAlignment="1" applyProtection="1">
      <alignment horizontal="center" vertical="center" wrapText="1"/>
      <protection hidden="1"/>
    </xf>
    <xf numFmtId="0" fontId="75" fillId="0" borderId="1" xfId="5" applyFont="1" applyBorder="1" applyAlignment="1" applyProtection="1">
      <alignment horizontal="center" vertical="center" wrapText="1"/>
      <protection hidden="1"/>
    </xf>
    <xf numFmtId="0" fontId="45" fillId="0" borderId="302" xfId="5" applyFont="1" applyBorder="1" applyAlignment="1" applyProtection="1">
      <alignment horizontal="center" vertical="center"/>
      <protection hidden="1"/>
    </xf>
    <xf numFmtId="0" fontId="45" fillId="0" borderId="303" xfId="5" applyFont="1" applyBorder="1" applyAlignment="1" applyProtection="1">
      <alignment horizontal="center" vertical="center"/>
      <protection hidden="1"/>
    </xf>
    <xf numFmtId="0" fontId="75" fillId="0" borderId="122" xfId="5" applyFont="1" applyBorder="1" applyAlignment="1" applyProtection="1">
      <alignment horizontal="center" vertical="top"/>
      <protection hidden="1"/>
    </xf>
    <xf numFmtId="0" fontId="75" fillId="0" borderId="314" xfId="5" applyFont="1" applyBorder="1" applyAlignment="1" applyProtection="1">
      <alignment horizontal="center" vertical="top"/>
      <protection hidden="1"/>
    </xf>
    <xf numFmtId="0" fontId="41" fillId="0" borderId="7" xfId="5" applyFont="1" applyBorder="1" applyAlignment="1" applyProtection="1">
      <alignment horizontal="center" vertical="center"/>
      <protection hidden="1"/>
    </xf>
    <xf numFmtId="0" fontId="41" fillId="0" borderId="32" xfId="5" applyFont="1" applyBorder="1" applyAlignment="1" applyProtection="1">
      <alignment horizontal="center" vertical="center"/>
      <protection hidden="1"/>
    </xf>
    <xf numFmtId="0" fontId="41" fillId="0" borderId="361" xfId="5" applyFont="1" applyBorder="1" applyAlignment="1" applyProtection="1">
      <alignment horizontal="center" vertical="center"/>
      <protection hidden="1"/>
    </xf>
    <xf numFmtId="0" fontId="127" fillId="0" borderId="362" xfId="5" applyFont="1" applyBorder="1" applyAlignment="1" applyProtection="1">
      <alignment horizontal="center" vertical="center"/>
      <protection hidden="1"/>
    </xf>
    <xf numFmtId="0" fontId="127" fillId="0" borderId="363" xfId="5" applyFont="1" applyBorder="1" applyAlignment="1" applyProtection="1">
      <alignment horizontal="center" vertical="center"/>
      <protection hidden="1"/>
    </xf>
    <xf numFmtId="0" fontId="127" fillId="0" borderId="364" xfId="5" applyFont="1" applyBorder="1" applyAlignment="1" applyProtection="1">
      <alignment horizontal="center" vertical="center"/>
      <protection hidden="1"/>
    </xf>
    <xf numFmtId="0" fontId="127" fillId="0" borderId="365" xfId="5" applyFont="1" applyBorder="1" applyAlignment="1" applyProtection="1">
      <alignment horizontal="center" vertical="center"/>
      <protection hidden="1"/>
    </xf>
    <xf numFmtId="0" fontId="127" fillId="0" borderId="366" xfId="5" applyFont="1" applyBorder="1" applyAlignment="1" applyProtection="1">
      <alignment horizontal="center" vertical="center"/>
      <protection hidden="1"/>
    </xf>
    <xf numFmtId="0" fontId="127" fillId="0" borderId="367" xfId="5" applyFont="1" applyBorder="1" applyAlignment="1" applyProtection="1">
      <alignment horizontal="center" vertical="center" wrapText="1"/>
      <protection hidden="1"/>
    </xf>
    <xf numFmtId="0" fontId="127" fillId="0" borderId="368" xfId="5" applyFont="1" applyBorder="1" applyAlignment="1" applyProtection="1">
      <alignment horizontal="center" vertical="center" wrapText="1"/>
      <protection hidden="1"/>
    </xf>
    <xf numFmtId="0" fontId="41" fillId="0" borderId="144" xfId="5" applyFont="1" applyBorder="1" applyAlignment="1" applyProtection="1">
      <alignment horizontal="center" vertical="center"/>
      <protection hidden="1"/>
    </xf>
    <xf numFmtId="0" fontId="41" fillId="0" borderId="1" xfId="5" applyFont="1" applyBorder="1" applyAlignment="1" applyProtection="1">
      <alignment horizontal="center" vertical="center"/>
      <protection hidden="1"/>
    </xf>
    <xf numFmtId="0" fontId="126" fillId="0" borderId="369" xfId="5" applyFont="1" applyBorder="1" applyAlignment="1" applyProtection="1">
      <alignment horizontal="center" vertical="center"/>
      <protection hidden="1"/>
    </xf>
    <xf numFmtId="0" fontId="126" fillId="0" borderId="370" xfId="5" applyFont="1" applyBorder="1" applyAlignment="1" applyProtection="1">
      <alignment horizontal="center" vertical="center"/>
      <protection hidden="1"/>
    </xf>
    <xf numFmtId="0" fontId="126" fillId="0" borderId="371" xfId="5" applyFont="1" applyBorder="1" applyAlignment="1" applyProtection="1">
      <alignment horizontal="center" vertical="center"/>
      <protection hidden="1"/>
    </xf>
    <xf numFmtId="178" fontId="2" fillId="0" borderId="273" xfId="5" applyNumberFormat="1" applyFont="1" applyBorder="1" applyAlignment="1" applyProtection="1">
      <alignment horizontal="right" vertical="center"/>
      <protection hidden="1"/>
    </xf>
    <xf numFmtId="178" fontId="2" fillId="0" borderId="74" xfId="5" applyNumberFormat="1" applyFont="1" applyBorder="1" applyAlignment="1" applyProtection="1">
      <alignment horizontal="right" vertical="center"/>
      <protection hidden="1"/>
    </xf>
    <xf numFmtId="0" fontId="75" fillId="0" borderId="292" xfId="5" applyFont="1" applyBorder="1" applyAlignment="1" applyProtection="1">
      <alignment horizontal="center" vertical="top"/>
      <protection hidden="1"/>
    </xf>
    <xf numFmtId="0" fontId="75" fillId="0" borderId="303" xfId="5" applyFont="1" applyBorder="1" applyAlignment="1" applyProtection="1">
      <alignment horizontal="center" vertical="top"/>
      <protection hidden="1"/>
    </xf>
    <xf numFmtId="0" fontId="75" fillId="0" borderId="319" xfId="5" applyFont="1" applyBorder="1" applyAlignment="1" applyProtection="1">
      <alignment horizontal="center" vertical="top"/>
      <protection hidden="1"/>
    </xf>
    <xf numFmtId="0" fontId="75" fillId="0" borderId="320" xfId="5" applyFont="1" applyBorder="1" applyAlignment="1" applyProtection="1">
      <alignment horizontal="center" vertical="top"/>
      <protection hidden="1"/>
    </xf>
    <xf numFmtId="0" fontId="127" fillId="0" borderId="372" xfId="5" applyFont="1" applyBorder="1" applyAlignment="1" applyProtection="1">
      <alignment horizontal="center" vertical="center"/>
      <protection hidden="1"/>
    </xf>
    <xf numFmtId="0" fontId="127" fillId="0" borderId="373" xfId="5" applyFont="1" applyBorder="1" applyAlignment="1" applyProtection="1">
      <alignment horizontal="center" vertical="center"/>
      <protection hidden="1"/>
    </xf>
    <xf numFmtId="0" fontId="127" fillId="0" borderId="374" xfId="5" applyFont="1" applyBorder="1" applyAlignment="1" applyProtection="1">
      <alignment horizontal="center" vertical="center"/>
      <protection hidden="1"/>
    </xf>
    <xf numFmtId="0" fontId="44" fillId="0" borderId="74" xfId="5" applyFont="1" applyBorder="1" applyAlignment="1" applyProtection="1">
      <alignment horizontal="center" vertical="top"/>
      <protection hidden="1"/>
    </xf>
    <xf numFmtId="178" fontId="51" fillId="0" borderId="336" xfId="2" applyNumberFormat="1" applyFont="1" applyBorder="1" applyAlignment="1" applyProtection="1">
      <alignment horizontal="right" vertical="center"/>
      <protection hidden="1"/>
    </xf>
    <xf numFmtId="178" fontId="51" fillId="0" borderId="332" xfId="2" applyNumberFormat="1" applyFont="1" applyBorder="1" applyAlignment="1" applyProtection="1">
      <alignment horizontal="right" vertical="center"/>
      <protection hidden="1"/>
    </xf>
    <xf numFmtId="178" fontId="51" fillId="0" borderId="337" xfId="2" applyNumberFormat="1" applyFont="1" applyBorder="1" applyAlignment="1" applyProtection="1">
      <alignment horizontal="right" vertical="center"/>
      <protection hidden="1"/>
    </xf>
    <xf numFmtId="178" fontId="51" fillId="0" borderId="319" xfId="2" applyNumberFormat="1" applyFont="1" applyBorder="1" applyAlignment="1" applyProtection="1">
      <alignment horizontal="right" vertical="center"/>
      <protection hidden="1"/>
    </xf>
    <xf numFmtId="178" fontId="51" fillId="0" borderId="277" xfId="2" applyNumberFormat="1" applyFont="1" applyBorder="1" applyAlignment="1" applyProtection="1">
      <alignment horizontal="right" vertical="center"/>
      <protection hidden="1"/>
    </xf>
    <xf numFmtId="178" fontId="51" fillId="0" borderId="320" xfId="2" applyNumberFormat="1" applyFont="1" applyBorder="1" applyAlignment="1" applyProtection="1">
      <alignment horizontal="right" vertical="center"/>
      <protection hidden="1"/>
    </xf>
    <xf numFmtId="0" fontId="75" fillId="0" borderId="210" xfId="5" applyFont="1" applyBorder="1" applyAlignment="1" applyProtection="1">
      <alignment horizontal="center" vertical="top"/>
      <protection hidden="1"/>
    </xf>
    <xf numFmtId="0" fontId="75" fillId="0" borderId="134" xfId="5" applyFont="1" applyBorder="1" applyAlignment="1" applyProtection="1">
      <alignment horizontal="center" vertical="top"/>
      <protection hidden="1"/>
    </xf>
    <xf numFmtId="178" fontId="51" fillId="0" borderId="294" xfId="2" applyNumberFormat="1" applyFont="1" applyBorder="1" applyAlignment="1" applyProtection="1">
      <alignment horizontal="right" vertical="center"/>
      <protection hidden="1"/>
    </xf>
    <xf numFmtId="178" fontId="51" fillId="0" borderId="285" xfId="2" applyNumberFormat="1" applyFont="1" applyBorder="1" applyAlignment="1" applyProtection="1">
      <alignment horizontal="right" vertical="center"/>
      <protection hidden="1"/>
    </xf>
    <xf numFmtId="178" fontId="51" fillId="0" borderId="295" xfId="2" applyNumberFormat="1" applyFont="1" applyBorder="1" applyAlignment="1" applyProtection="1">
      <alignment horizontal="right" vertical="center"/>
      <protection hidden="1"/>
    </xf>
    <xf numFmtId="0" fontId="75" fillId="0" borderId="273" xfId="5" applyFont="1" applyBorder="1" applyAlignment="1" applyProtection="1">
      <alignment horizontal="center" vertical="top"/>
      <protection hidden="1"/>
    </xf>
    <xf numFmtId="0" fontId="44" fillId="0" borderId="329" xfId="5" applyFont="1" applyBorder="1" applyAlignment="1" applyProtection="1">
      <alignment horizontal="center"/>
      <protection hidden="1"/>
    </xf>
    <xf numFmtId="0" fontId="44" fillId="0" borderId="314" xfId="5" applyFont="1" applyBorder="1" applyAlignment="1" applyProtection="1">
      <alignment horizontal="center"/>
      <protection hidden="1"/>
    </xf>
    <xf numFmtId="178" fontId="51" fillId="0" borderId="292" xfId="2" applyNumberFormat="1" applyFont="1" applyBorder="1" applyAlignment="1" applyProtection="1">
      <alignment horizontal="right" vertical="center"/>
      <protection hidden="1"/>
    </xf>
    <xf numFmtId="178" fontId="51" fillId="0" borderId="293" xfId="2" applyNumberFormat="1" applyFont="1" applyBorder="1" applyAlignment="1" applyProtection="1">
      <alignment horizontal="right" vertical="center"/>
      <protection hidden="1"/>
    </xf>
    <xf numFmtId="178" fontId="51" fillId="0" borderId="303" xfId="2" applyNumberFormat="1" applyFont="1" applyBorder="1" applyAlignment="1" applyProtection="1">
      <alignment horizontal="right" vertical="center"/>
      <protection hidden="1"/>
    </xf>
    <xf numFmtId="38" fontId="75" fillId="0" borderId="328" xfId="2" applyFont="1" applyBorder="1" applyAlignment="1" applyProtection="1">
      <alignment horizontal="center" vertical="top"/>
      <protection hidden="1"/>
    </xf>
    <xf numFmtId="38" fontId="76" fillId="0" borderId="324" xfId="2" applyFont="1" applyBorder="1" applyAlignment="1" applyProtection="1">
      <alignment horizontal="center" vertical="top"/>
      <protection hidden="1"/>
    </xf>
    <xf numFmtId="38" fontId="76" fillId="0" borderId="137" xfId="2" applyFont="1" applyBorder="1" applyAlignment="1" applyProtection="1">
      <alignment horizontal="center" vertical="top"/>
      <protection hidden="1"/>
    </xf>
    <xf numFmtId="38" fontId="76" fillId="0" borderId="139" xfId="2" applyFont="1" applyBorder="1" applyAlignment="1" applyProtection="1">
      <alignment horizontal="center" vertical="top"/>
      <protection hidden="1"/>
    </xf>
    <xf numFmtId="178" fontId="51" fillId="0" borderId="147" xfId="2" applyNumberFormat="1" applyFont="1" applyBorder="1" applyAlignment="1" applyProtection="1">
      <alignment horizontal="right" vertical="center"/>
      <protection hidden="1"/>
    </xf>
    <xf numFmtId="178" fontId="51" fillId="0" borderId="3" xfId="2" applyNumberFormat="1" applyFont="1" applyBorder="1" applyAlignment="1" applyProtection="1">
      <alignment horizontal="right" vertical="center"/>
      <protection hidden="1"/>
    </xf>
    <xf numFmtId="178" fontId="51" fillId="0" borderId="4" xfId="2" applyNumberFormat="1" applyFont="1" applyBorder="1" applyAlignment="1" applyProtection="1">
      <alignment horizontal="right" vertical="center"/>
      <protection hidden="1"/>
    </xf>
    <xf numFmtId="0" fontId="75" fillId="0" borderId="221" xfId="5" applyFont="1" applyBorder="1" applyAlignment="1" applyProtection="1">
      <alignment horizontal="center" vertical="top"/>
      <protection hidden="1"/>
    </xf>
    <xf numFmtId="178" fontId="51" fillId="0" borderId="144" xfId="2" applyNumberFormat="1" applyFont="1" applyBorder="1" applyAlignment="1" applyProtection="1">
      <alignment horizontal="right" vertical="center"/>
      <protection hidden="1"/>
    </xf>
    <xf numFmtId="178" fontId="51" fillId="0" borderId="32" xfId="2" applyNumberFormat="1" applyFont="1" applyBorder="1" applyAlignment="1" applyProtection="1">
      <alignment horizontal="right" vertical="center"/>
      <protection hidden="1"/>
    </xf>
    <xf numFmtId="178" fontId="51" fillId="0" borderId="1" xfId="2" applyNumberFormat="1" applyFont="1" applyBorder="1" applyAlignment="1" applyProtection="1">
      <alignment horizontal="right" vertical="center"/>
      <protection hidden="1"/>
    </xf>
    <xf numFmtId="0" fontId="44" fillId="0" borderId="321" xfId="5" applyFont="1" applyBorder="1" applyAlignment="1" applyProtection="1">
      <alignment horizontal="center" vertical="top"/>
      <protection hidden="1"/>
    </xf>
    <xf numFmtId="0" fontId="44" fillId="0" borderId="322" xfId="5" applyFont="1" applyBorder="1" applyAlignment="1" applyProtection="1">
      <alignment horizontal="center" vertical="top"/>
      <protection hidden="1"/>
    </xf>
    <xf numFmtId="0" fontId="75" fillId="0" borderId="207" xfId="5" applyFont="1" applyFill="1" applyBorder="1" applyAlignment="1" applyProtection="1">
      <alignment horizontal="distributed" vertical="center" wrapText="1"/>
      <protection hidden="1"/>
    </xf>
    <xf numFmtId="0" fontId="75" fillId="0" borderId="335" xfId="5" applyFont="1" applyFill="1" applyBorder="1" applyAlignment="1" applyProtection="1">
      <alignment horizontal="distributed" vertical="center" wrapText="1"/>
      <protection hidden="1"/>
    </xf>
    <xf numFmtId="0" fontId="75" fillId="0" borderId="330" xfId="5" applyFont="1" applyFill="1" applyBorder="1" applyAlignment="1" applyProtection="1">
      <alignment horizontal="distributed" vertical="center" wrapText="1"/>
      <protection hidden="1"/>
    </xf>
    <xf numFmtId="0" fontId="75" fillId="0" borderId="132" xfId="5" applyFont="1" applyBorder="1" applyAlignment="1" applyProtection="1">
      <alignment horizontal="center" vertical="top"/>
      <protection hidden="1"/>
    </xf>
    <xf numFmtId="0" fontId="44" fillId="0" borderId="345" xfId="5" applyFont="1" applyBorder="1" applyAlignment="1" applyProtection="1">
      <alignment horizontal="center"/>
      <protection hidden="1"/>
    </xf>
    <xf numFmtId="0" fontId="44" fillId="0" borderId="11" xfId="5" applyFont="1" applyBorder="1" applyAlignment="1" applyProtection="1">
      <alignment horizontal="center"/>
      <protection hidden="1"/>
    </xf>
    <xf numFmtId="178" fontId="51" fillId="0" borderId="346" xfId="2" applyNumberFormat="1" applyFont="1" applyBorder="1" applyAlignment="1" applyProtection="1">
      <alignment horizontal="right" vertical="center"/>
      <protection hidden="1"/>
    </xf>
    <xf numFmtId="178" fontId="51" fillId="0" borderId="347" xfId="2" applyNumberFormat="1" applyFont="1" applyBorder="1" applyAlignment="1" applyProtection="1">
      <alignment horizontal="right" vertical="center"/>
      <protection hidden="1"/>
    </xf>
    <xf numFmtId="178" fontId="51" fillId="0" borderId="348" xfId="2" applyNumberFormat="1" applyFont="1" applyBorder="1" applyAlignment="1" applyProtection="1">
      <alignment horizontal="right" vertical="center"/>
      <protection hidden="1"/>
    </xf>
    <xf numFmtId="0" fontId="125" fillId="0" borderId="273" xfId="5" applyFont="1" applyBorder="1" applyAlignment="1" applyProtection="1">
      <alignment horizontal="right" vertical="center"/>
      <protection hidden="1"/>
    </xf>
    <xf numFmtId="0" fontId="125" fillId="0" borderId="74" xfId="5" applyFont="1" applyBorder="1" applyAlignment="1" applyProtection="1">
      <alignment horizontal="right" vertical="center"/>
      <protection hidden="1"/>
    </xf>
    <xf numFmtId="0" fontId="125" fillId="0" borderId="75" xfId="5" applyFont="1" applyBorder="1" applyAlignment="1" applyProtection="1">
      <alignment horizontal="right" vertical="center"/>
      <protection hidden="1"/>
    </xf>
    <xf numFmtId="178" fontId="51" fillId="0" borderId="145" xfId="2" applyNumberFormat="1" applyFont="1" applyBorder="1" applyAlignment="1" applyProtection="1">
      <alignment horizontal="right" vertical="center"/>
      <protection hidden="1"/>
    </xf>
    <xf numFmtId="178" fontId="51" fillId="0" borderId="33" xfId="2" applyNumberFormat="1" applyFont="1" applyBorder="1" applyAlignment="1" applyProtection="1">
      <alignment horizontal="right" vertical="center"/>
      <protection hidden="1"/>
    </xf>
    <xf numFmtId="178" fontId="51" fillId="0" borderId="2" xfId="2" applyNumberFormat="1" applyFont="1" applyBorder="1" applyAlignment="1" applyProtection="1">
      <alignment horizontal="right" vertical="center"/>
      <protection hidden="1"/>
    </xf>
    <xf numFmtId="38" fontId="75" fillId="0" borderId="138" xfId="2" applyFont="1" applyBorder="1" applyAlignment="1" applyProtection="1">
      <alignment horizontal="center" vertical="top"/>
      <protection hidden="1"/>
    </xf>
    <xf numFmtId="38" fontId="76" fillId="0" borderId="106" xfId="2" applyFont="1" applyBorder="1" applyAlignment="1" applyProtection="1">
      <alignment horizontal="center" vertical="top"/>
      <protection hidden="1"/>
    </xf>
    <xf numFmtId="0" fontId="44" fillId="0" borderId="145" xfId="5" applyFont="1" applyBorder="1" applyAlignment="1" applyProtection="1">
      <alignment horizontal="center"/>
      <protection hidden="1"/>
    </xf>
    <xf numFmtId="0" fontId="44" fillId="0" borderId="2" xfId="5" applyFont="1" applyBorder="1" applyAlignment="1" applyProtection="1">
      <alignment horizontal="center"/>
      <protection hidden="1"/>
    </xf>
    <xf numFmtId="0" fontId="125" fillId="0" borderId="273" xfId="5" applyFont="1" applyBorder="1" applyAlignment="1" applyProtection="1">
      <alignment horizontal="center" vertical="center"/>
      <protection hidden="1"/>
    </xf>
    <xf numFmtId="0" fontId="125" fillId="0" borderId="74" xfId="5" applyFont="1" applyBorder="1" applyAlignment="1" applyProtection="1">
      <alignment horizontal="center" vertical="center"/>
      <protection hidden="1"/>
    </xf>
    <xf numFmtId="0" fontId="125" fillId="0" borderId="75" xfId="5" applyFont="1" applyBorder="1" applyAlignment="1" applyProtection="1">
      <alignment horizontal="center" vertical="center"/>
      <protection hidden="1"/>
    </xf>
    <xf numFmtId="177" fontId="53" fillId="0" borderId="0" xfId="5" applyNumberFormat="1" applyFont="1" applyFill="1" applyAlignment="1" applyProtection="1">
      <alignment horizontal="right" vertical="center"/>
      <protection hidden="1"/>
    </xf>
    <xf numFmtId="177" fontId="53" fillId="0" borderId="0" xfId="5" applyNumberFormat="1" applyFont="1" applyFill="1" applyAlignment="1" applyProtection="1">
      <alignment horizontal="center" vertical="center"/>
      <protection hidden="1"/>
    </xf>
    <xf numFmtId="177" fontId="53" fillId="0" borderId="0" xfId="5" applyNumberFormat="1" applyFont="1" applyFill="1" applyAlignment="1" applyProtection="1">
      <alignment horizontal="left" vertical="center"/>
      <protection hidden="1"/>
    </xf>
    <xf numFmtId="0" fontId="41" fillId="0" borderId="0" xfId="5" applyFont="1" applyAlignment="1" applyProtection="1">
      <alignment horizontal="left" vertical="center"/>
      <protection hidden="1"/>
    </xf>
    <xf numFmtId="177" fontId="53" fillId="0" borderId="0" xfId="5" applyNumberFormat="1" applyFont="1" applyFill="1" applyBorder="1" applyAlignment="1" applyProtection="1">
      <alignment horizontal="right" vertical="center"/>
      <protection hidden="1"/>
    </xf>
    <xf numFmtId="0" fontId="50" fillId="0" borderId="0" xfId="5" applyNumberFormat="1" applyFont="1" applyBorder="1" applyAlignment="1" applyProtection="1">
      <alignment horizontal="center" vertical="center"/>
      <protection hidden="1"/>
    </xf>
    <xf numFmtId="177" fontId="53" fillId="0" borderId="0" xfId="5" applyNumberFormat="1" applyFont="1" applyFill="1" applyBorder="1" applyAlignment="1" applyProtection="1">
      <alignment horizontal="left" vertical="center"/>
      <protection hidden="1"/>
    </xf>
    <xf numFmtId="177" fontId="56" fillId="0" borderId="0" xfId="5" applyNumberFormat="1" applyFont="1" applyFill="1" applyBorder="1" applyAlignment="1" applyProtection="1">
      <alignment horizontal="center"/>
      <protection hidden="1"/>
    </xf>
    <xf numFmtId="0" fontId="44" fillId="0" borderId="0" xfId="5" applyFont="1" applyBorder="1" applyAlignment="1" applyProtection="1">
      <alignment horizontal="center"/>
      <protection hidden="1"/>
    </xf>
    <xf numFmtId="0" fontId="44" fillId="0" borderId="18" xfId="5" applyFont="1" applyBorder="1" applyAlignment="1" applyProtection="1">
      <alignment horizontal="center"/>
      <protection hidden="1"/>
    </xf>
    <xf numFmtId="0" fontId="50" fillId="0" borderId="26" xfId="5" applyFont="1" applyBorder="1" applyAlignment="1" applyProtection="1">
      <alignment horizontal="right" vertical="center" shrinkToFit="1"/>
      <protection hidden="1"/>
    </xf>
    <xf numFmtId="0" fontId="56" fillId="0" borderId="0" xfId="5" applyFont="1" applyFill="1" applyBorder="1" applyAlignment="1" applyProtection="1">
      <alignment horizontal="left" shrinkToFit="1"/>
      <protection hidden="1"/>
    </xf>
    <xf numFmtId="0" fontId="77" fillId="0" borderId="228" xfId="5" applyFont="1" applyBorder="1" applyAlignment="1" applyProtection="1">
      <alignment horizontal="center" vertical="center" textRotation="255" shrinkToFit="1"/>
      <protection hidden="1"/>
    </xf>
    <xf numFmtId="0" fontId="77" fillId="0" borderId="315" xfId="5" applyFont="1" applyBorder="1" applyAlignment="1" applyProtection="1">
      <alignment horizontal="center" vertical="center" textRotation="255" shrinkToFit="1"/>
      <protection hidden="1"/>
    </xf>
    <xf numFmtId="0" fontId="50" fillId="0" borderId="356" xfId="5" applyFont="1" applyBorder="1" applyAlignment="1" applyProtection="1">
      <alignment horizontal="center"/>
      <protection hidden="1"/>
    </xf>
    <xf numFmtId="0" fontId="50" fillId="0" borderId="357" xfId="5" applyFont="1" applyBorder="1" applyAlignment="1" applyProtection="1">
      <alignment horizontal="center"/>
      <protection hidden="1"/>
    </xf>
    <xf numFmtId="0" fontId="50" fillId="0" borderId="358" xfId="5" applyFont="1" applyBorder="1" applyAlignment="1" applyProtection="1">
      <alignment horizontal="center"/>
      <protection hidden="1"/>
    </xf>
    <xf numFmtId="177" fontId="58" fillId="0" borderId="356" xfId="5" applyNumberFormat="1" applyFont="1" applyBorder="1" applyAlignment="1" applyProtection="1">
      <alignment horizontal="center" vertical="center" shrinkToFit="1"/>
      <protection hidden="1"/>
    </xf>
    <xf numFmtId="177" fontId="58" fillId="0" borderId="357" xfId="5" applyNumberFormat="1" applyFont="1" applyBorder="1" applyAlignment="1" applyProtection="1">
      <alignment horizontal="center" vertical="center" shrinkToFit="1"/>
      <protection hidden="1"/>
    </xf>
    <xf numFmtId="177" fontId="58" fillId="0" borderId="359" xfId="5" applyNumberFormat="1" applyFont="1" applyBorder="1" applyAlignment="1" applyProtection="1">
      <alignment horizontal="center" vertical="center" shrinkToFit="1"/>
      <protection hidden="1"/>
    </xf>
    <xf numFmtId="177" fontId="58" fillId="0" borderId="358" xfId="5" applyNumberFormat="1" applyFont="1" applyBorder="1" applyAlignment="1" applyProtection="1">
      <alignment horizontal="center" vertical="center" shrinkToFit="1"/>
      <protection hidden="1"/>
    </xf>
    <xf numFmtId="183" fontId="58" fillId="0" borderId="210" xfId="5" applyNumberFormat="1" applyFont="1" applyBorder="1" applyAlignment="1" applyProtection="1">
      <alignment horizontal="center" vertical="center" shrinkToFit="1"/>
      <protection hidden="1"/>
    </xf>
    <xf numFmtId="183" fontId="58" fillId="0" borderId="73" xfId="5" applyNumberFormat="1" applyFont="1" applyBorder="1" applyAlignment="1" applyProtection="1">
      <alignment horizontal="center" vertical="center" shrinkToFit="1"/>
      <protection hidden="1"/>
    </xf>
    <xf numFmtId="183" fontId="58" fillId="0" borderId="72" xfId="5" applyNumberFormat="1" applyFont="1" applyBorder="1" applyAlignment="1" applyProtection="1">
      <alignment horizontal="center" vertical="center" shrinkToFit="1"/>
      <protection hidden="1"/>
    </xf>
    <xf numFmtId="177" fontId="58" fillId="0" borderId="221" xfId="5" applyNumberFormat="1" applyFont="1" applyBorder="1" applyAlignment="1" applyProtection="1">
      <alignment horizontal="center" vertical="center" shrinkToFit="1"/>
      <protection hidden="1"/>
    </xf>
    <xf numFmtId="177" fontId="58" fillId="0" borderId="0" xfId="5" applyNumberFormat="1" applyFont="1" applyBorder="1" applyAlignment="1" applyProtection="1">
      <alignment horizontal="center" vertical="center" shrinkToFit="1"/>
      <protection hidden="1"/>
    </xf>
    <xf numFmtId="177" fontId="58" fillId="0" borderId="131" xfId="5" applyNumberFormat="1" applyFont="1" applyBorder="1" applyAlignment="1" applyProtection="1">
      <alignment horizontal="center" vertical="center" shrinkToFit="1"/>
      <protection hidden="1"/>
    </xf>
    <xf numFmtId="177" fontId="58" fillId="0" borderId="273" xfId="5" applyNumberFormat="1" applyFont="1" applyBorder="1" applyAlignment="1" applyProtection="1">
      <alignment horizontal="center" vertical="center" shrinkToFit="1"/>
      <protection hidden="1"/>
    </xf>
    <xf numFmtId="177" fontId="58" fillId="0" borderId="74" xfId="5" applyNumberFormat="1" applyFont="1" applyBorder="1" applyAlignment="1" applyProtection="1">
      <alignment horizontal="center" vertical="center" shrinkToFit="1"/>
      <protection hidden="1"/>
    </xf>
    <xf numFmtId="177" fontId="58" fillId="0" borderId="75" xfId="5" applyNumberFormat="1" applyFont="1" applyBorder="1" applyAlignment="1" applyProtection="1">
      <alignment horizontal="center" vertical="center" shrinkToFit="1"/>
      <protection hidden="1"/>
    </xf>
    <xf numFmtId="177" fontId="56" fillId="0" borderId="26" xfId="5" applyNumberFormat="1" applyFont="1" applyFill="1" applyBorder="1" applyAlignment="1" applyProtection="1">
      <alignment horizontal="center" vertical="center"/>
      <protection hidden="1"/>
    </xf>
    <xf numFmtId="177" fontId="56" fillId="0" borderId="18" xfId="5" applyNumberFormat="1" applyFont="1" applyFill="1" applyBorder="1" applyAlignment="1" applyProtection="1">
      <alignment horizontal="center" vertical="center"/>
      <protection hidden="1"/>
    </xf>
    <xf numFmtId="178" fontId="2" fillId="0" borderId="273" xfId="5" applyNumberFormat="1" applyFont="1" applyBorder="1" applyAlignment="1" applyProtection="1">
      <alignment horizontal="center" vertical="center"/>
      <protection hidden="1"/>
    </xf>
    <xf numFmtId="178" fontId="2" fillId="0" borderId="74" xfId="5" applyNumberFormat="1" applyFont="1" applyBorder="1" applyAlignment="1" applyProtection="1">
      <alignment horizontal="center" vertical="center"/>
      <protection hidden="1"/>
    </xf>
    <xf numFmtId="0" fontId="75" fillId="0" borderId="375" xfId="5" applyFont="1" applyBorder="1" applyAlignment="1" applyProtection="1">
      <alignment horizontal="center" vertical="top"/>
      <protection hidden="1"/>
    </xf>
    <xf numFmtId="0" fontId="75" fillId="0" borderId="376" xfId="5" applyFont="1" applyBorder="1" applyAlignment="1" applyProtection="1">
      <alignment horizontal="center" vertical="top"/>
      <protection hidden="1"/>
    </xf>
    <xf numFmtId="0" fontId="75" fillId="0" borderId="375" xfId="5" applyFont="1" applyFill="1" applyBorder="1" applyAlignment="1" applyProtection="1">
      <alignment horizontal="center" vertical="top"/>
      <protection hidden="1"/>
    </xf>
    <xf numFmtId="0" fontId="75" fillId="0" borderId="376" xfId="5" applyFont="1" applyFill="1" applyBorder="1" applyAlignment="1" applyProtection="1">
      <alignment horizontal="center" vertical="top"/>
      <protection hidden="1"/>
    </xf>
    <xf numFmtId="0" fontId="75" fillId="0" borderId="378" xfId="5" applyFont="1" applyFill="1" applyBorder="1" applyAlignment="1" applyProtection="1">
      <alignment horizontal="center" vertical="top"/>
      <protection hidden="1"/>
    </xf>
    <xf numFmtId="0" fontId="75" fillId="0" borderId="377" xfId="5" applyFont="1" applyFill="1" applyBorder="1" applyAlignment="1" applyProtection="1">
      <alignment horizontal="center" vertical="top"/>
      <protection hidden="1"/>
    </xf>
    <xf numFmtId="0" fontId="125" fillId="0" borderId="273" xfId="5" applyFont="1" applyBorder="1" applyAlignment="1" applyProtection="1">
      <alignment horizontal="right"/>
      <protection hidden="1"/>
    </xf>
    <xf numFmtId="0" fontId="125" fillId="0" borderId="74" xfId="5" applyFont="1" applyBorder="1" applyAlignment="1" applyProtection="1">
      <alignment horizontal="right"/>
      <protection hidden="1"/>
    </xf>
    <xf numFmtId="0" fontId="125" fillId="0" borderId="75" xfId="5" applyFont="1" applyBorder="1" applyAlignment="1" applyProtection="1">
      <alignment horizontal="right"/>
      <protection hidden="1"/>
    </xf>
    <xf numFmtId="178" fontId="131" fillId="0" borderId="132" xfId="5" applyNumberFormat="1" applyFont="1" applyFill="1" applyBorder="1" applyAlignment="1" applyProtection="1">
      <alignment horizontal="center" vertical="center"/>
      <protection hidden="1"/>
    </xf>
    <xf numFmtId="178" fontId="131" fillId="0" borderId="26" xfId="5" applyNumberFormat="1" applyFont="1" applyFill="1" applyBorder="1" applyAlignment="1" applyProtection="1">
      <alignment horizontal="center" vertical="center"/>
      <protection hidden="1"/>
    </xf>
    <xf numFmtId="178" fontId="131" fillId="0" borderId="133" xfId="5" applyNumberFormat="1" applyFont="1" applyFill="1" applyBorder="1" applyAlignment="1" applyProtection="1">
      <alignment horizontal="center" vertical="center"/>
      <protection hidden="1"/>
    </xf>
    <xf numFmtId="178" fontId="131" fillId="0" borderId="134" xfId="5" applyNumberFormat="1" applyFont="1" applyFill="1" applyBorder="1" applyAlignment="1" applyProtection="1">
      <alignment horizontal="center" vertical="center"/>
      <protection hidden="1"/>
    </xf>
    <xf numFmtId="178" fontId="131" fillId="0" borderId="18" xfId="5" applyNumberFormat="1" applyFont="1" applyFill="1" applyBorder="1" applyAlignment="1" applyProtection="1">
      <alignment horizontal="center" vertical="center"/>
      <protection hidden="1"/>
    </xf>
    <xf numFmtId="178" fontId="131" fillId="0" borderId="130" xfId="5" applyNumberFormat="1" applyFont="1" applyFill="1" applyBorder="1" applyAlignment="1" applyProtection="1">
      <alignment horizontal="center" vertical="center"/>
      <protection hidden="1"/>
    </xf>
    <xf numFmtId="178" fontId="51" fillId="0" borderId="334" xfId="2" applyNumberFormat="1" applyFont="1" applyBorder="1" applyAlignment="1" applyProtection="1">
      <alignment horizontal="right" vertical="center"/>
      <protection hidden="1"/>
    </xf>
    <xf numFmtId="178" fontId="51" fillId="0" borderId="326" xfId="2" applyNumberFormat="1" applyFont="1" applyBorder="1" applyAlignment="1" applyProtection="1">
      <alignment horizontal="right" vertical="center"/>
      <protection hidden="1"/>
    </xf>
    <xf numFmtId="178" fontId="51" fillId="0" borderId="354" xfId="2" applyNumberFormat="1" applyFont="1" applyBorder="1" applyAlignment="1" applyProtection="1">
      <alignment horizontal="right" vertical="center"/>
      <protection hidden="1"/>
    </xf>
    <xf numFmtId="178" fontId="51" fillId="0" borderId="379" xfId="2" applyNumberFormat="1" applyFont="1" applyBorder="1" applyAlignment="1" applyProtection="1">
      <alignment horizontal="right" vertical="center"/>
      <protection hidden="1"/>
    </xf>
    <xf numFmtId="178" fontId="51" fillId="0" borderId="380" xfId="2" applyNumberFormat="1" applyFont="1" applyBorder="1" applyAlignment="1" applyProtection="1">
      <alignment horizontal="right" vertical="center"/>
      <protection hidden="1"/>
    </xf>
    <xf numFmtId="178" fontId="51" fillId="0" borderId="381" xfId="2" applyNumberFormat="1" applyFont="1" applyBorder="1" applyAlignment="1" applyProtection="1">
      <alignment horizontal="right" vertical="center"/>
      <protection hidden="1"/>
    </xf>
    <xf numFmtId="0" fontId="131" fillId="0" borderId="382" xfId="5" applyFont="1" applyBorder="1" applyAlignment="1" applyProtection="1">
      <alignment horizontal="center"/>
      <protection hidden="1"/>
    </xf>
    <xf numFmtId="0" fontId="131" fillId="0" borderId="140" xfId="5" applyFont="1" applyBorder="1" applyAlignment="1" applyProtection="1">
      <alignment horizontal="center"/>
      <protection hidden="1"/>
    </xf>
    <xf numFmtId="0" fontId="126" fillId="0" borderId="360" xfId="5" applyFont="1" applyBorder="1" applyAlignment="1" applyProtection="1">
      <alignment horizontal="center" vertical="center" shrinkToFit="1"/>
      <protection hidden="1"/>
    </xf>
    <xf numFmtId="0" fontId="126" fillId="0" borderId="358" xfId="5" applyFont="1" applyBorder="1" applyAlignment="1" applyProtection="1">
      <alignment horizontal="center" vertical="center" shrinkToFit="1"/>
      <protection hidden="1"/>
    </xf>
    <xf numFmtId="177" fontId="56" fillId="0" borderId="0" xfId="5" applyNumberFormat="1" applyFont="1" applyFill="1" applyBorder="1" applyAlignment="1" applyProtection="1">
      <alignment horizontal="left" shrinkToFit="1"/>
      <protection hidden="1"/>
    </xf>
    <xf numFmtId="177" fontId="56" fillId="0" borderId="18" xfId="5" applyNumberFormat="1" applyFont="1" applyFill="1" applyBorder="1" applyAlignment="1" applyProtection="1">
      <alignment horizontal="left" shrinkToFit="1"/>
      <protection hidden="1"/>
    </xf>
    <xf numFmtId="0" fontId="50" fillId="0" borderId="0" xfId="5" applyFont="1" applyBorder="1" applyAlignment="1" applyProtection="1">
      <alignment horizontal="left" vertical="center"/>
      <protection hidden="1"/>
    </xf>
    <xf numFmtId="49" fontId="53" fillId="0" borderId="0" xfId="5" applyNumberFormat="1" applyFont="1" applyFill="1" applyBorder="1" applyAlignment="1" applyProtection="1">
      <alignment horizontal="left" vertical="center"/>
      <protection hidden="1"/>
    </xf>
    <xf numFmtId="0" fontId="53" fillId="0" borderId="0" xfId="5" applyNumberFormat="1" applyFont="1" applyFill="1" applyBorder="1" applyAlignment="1" applyProtection="1">
      <alignment horizontal="left" vertical="center"/>
      <protection hidden="1"/>
    </xf>
    <xf numFmtId="0" fontId="131" fillId="0" borderId="345" xfId="5" applyFont="1" applyBorder="1" applyAlignment="1" applyProtection="1">
      <alignment horizontal="center"/>
      <protection hidden="1"/>
    </xf>
    <xf numFmtId="0" fontId="131" fillId="0" borderId="341" xfId="5" applyFont="1" applyBorder="1" applyAlignment="1" applyProtection="1">
      <alignment horizontal="center"/>
      <protection hidden="1"/>
    </xf>
    <xf numFmtId="0" fontId="119" fillId="0" borderId="80" xfId="0" applyFont="1" applyBorder="1" applyAlignment="1" applyProtection="1">
      <alignment horizontal="center" vertical="top" wrapText="1" shrinkToFit="1"/>
      <protection hidden="1"/>
    </xf>
    <xf numFmtId="0" fontId="119" fillId="0" borderId="109" xfId="0" applyFont="1" applyBorder="1" applyAlignment="1" applyProtection="1">
      <alignment horizontal="center" vertical="top" wrapText="1" shrinkToFit="1"/>
      <protection hidden="1"/>
    </xf>
    <xf numFmtId="0" fontId="119" fillId="0" borderId="111" xfId="0" applyFont="1" applyBorder="1" applyAlignment="1" applyProtection="1">
      <alignment horizontal="center" vertical="top" wrapText="1" shrinkToFit="1"/>
      <protection hidden="1"/>
    </xf>
    <xf numFmtId="0" fontId="122" fillId="0" borderId="40" xfId="0" applyFont="1" applyBorder="1" applyAlignment="1" applyProtection="1">
      <alignment horizontal="center" vertical="top" wrapText="1" shrinkToFit="1"/>
      <protection hidden="1"/>
    </xf>
    <xf numFmtId="0" fontId="122" fillId="0" borderId="110" xfId="0" applyFont="1" applyBorder="1" applyAlignment="1" applyProtection="1">
      <alignment horizontal="center" vertical="top" wrapText="1" shrinkToFit="1"/>
      <protection hidden="1"/>
    </xf>
    <xf numFmtId="0" fontId="122" fillId="0" borderId="112" xfId="0" applyFont="1" applyBorder="1" applyAlignment="1" applyProtection="1">
      <alignment horizontal="center" vertical="top" wrapText="1" shrinkToFit="1"/>
      <protection hidden="1"/>
    </xf>
    <xf numFmtId="49" fontId="0" fillId="0" borderId="65" xfId="0" applyNumberFormat="1" applyFont="1" applyBorder="1" applyAlignment="1" applyProtection="1">
      <alignment horizontal="left" vertical="top" wrapText="1"/>
      <protection hidden="1"/>
    </xf>
    <xf numFmtId="49" fontId="0" fillId="0" borderId="155" xfId="0" applyNumberFormat="1" applyFont="1" applyBorder="1" applyAlignment="1" applyProtection="1">
      <alignment horizontal="left" vertical="top" wrapText="1"/>
      <protection hidden="1"/>
    </xf>
    <xf numFmtId="0" fontId="120" fillId="0" borderId="40" xfId="0" applyFont="1" applyBorder="1" applyAlignment="1" applyProtection="1">
      <alignment horizontal="center" vertical="top" wrapText="1" shrinkToFit="1"/>
      <protection hidden="1"/>
    </xf>
    <xf numFmtId="0" fontId="120" fillId="0" borderId="110" xfId="0" applyFont="1" applyBorder="1" applyAlignment="1" applyProtection="1">
      <alignment horizontal="center" vertical="top" wrapText="1" shrinkToFit="1"/>
      <protection hidden="1"/>
    </xf>
    <xf numFmtId="0" fontId="120" fillId="0" borderId="112" xfId="0" applyFont="1" applyBorder="1" applyAlignment="1" applyProtection="1">
      <alignment horizontal="center" vertical="top" wrapText="1" shrinkToFit="1"/>
      <protection hidden="1"/>
    </xf>
    <xf numFmtId="0" fontId="0" fillId="0" borderId="65" xfId="0" applyFont="1" applyBorder="1" applyAlignment="1" applyProtection="1">
      <alignment horizontal="left" vertical="top" wrapText="1"/>
      <protection hidden="1"/>
    </xf>
    <xf numFmtId="0" fontId="0" fillId="0" borderId="155" xfId="0" applyFont="1" applyBorder="1" applyAlignment="1" applyProtection="1">
      <alignment horizontal="left" vertical="top" wrapText="1"/>
      <protection hidden="1"/>
    </xf>
    <xf numFmtId="49" fontId="0" fillId="0" borderId="65" xfId="0" applyNumberFormat="1" applyFont="1" applyBorder="1" applyAlignment="1" applyProtection="1">
      <alignment horizontal="left" vertical="center"/>
      <protection hidden="1"/>
    </xf>
    <xf numFmtId="49" fontId="0" fillId="0" borderId="155" xfId="0" applyNumberFormat="1" applyFont="1" applyBorder="1" applyAlignment="1" applyProtection="1">
      <alignment horizontal="left" vertical="center"/>
      <protection hidden="1"/>
    </xf>
    <xf numFmtId="0" fontId="11" fillId="0" borderId="78" xfId="0" applyFont="1" applyBorder="1" applyAlignment="1" applyProtection="1">
      <alignment horizontal="center" vertical="center" wrapText="1"/>
      <protection hidden="1"/>
    </xf>
    <xf numFmtId="0" fontId="11" fillId="0" borderId="120" xfId="0" applyFont="1" applyBorder="1" applyAlignment="1" applyProtection="1">
      <alignment horizontal="center" vertical="center" wrapText="1"/>
      <protection hidden="1"/>
    </xf>
    <xf numFmtId="49" fontId="11" fillId="0" borderId="68" xfId="0" applyNumberFormat="1" applyFont="1" applyBorder="1" applyAlignment="1" applyProtection="1">
      <alignment horizontal="center" vertical="center"/>
      <protection hidden="1"/>
    </xf>
    <xf numFmtId="49" fontId="11" fillId="0" borderId="108" xfId="0" applyNumberFormat="1" applyFont="1" applyBorder="1" applyAlignment="1" applyProtection="1">
      <alignment horizontal="center" vertical="center"/>
      <protection hidden="1"/>
    </xf>
    <xf numFmtId="57" fontId="63" fillId="0" borderId="34" xfId="0" applyNumberFormat="1" applyFont="1" applyFill="1" applyBorder="1" applyAlignment="1">
      <alignment horizontal="center" vertical="center"/>
    </xf>
    <xf numFmtId="57" fontId="63" fillId="0" borderId="24" xfId="0" applyNumberFormat="1" applyFont="1" applyFill="1" applyBorder="1" applyAlignment="1">
      <alignment horizontal="center" vertical="center"/>
    </xf>
    <xf numFmtId="57" fontId="63" fillId="0" borderId="35" xfId="0" applyNumberFormat="1" applyFont="1" applyFill="1" applyBorder="1" applyAlignment="1">
      <alignment horizontal="center" vertical="center"/>
    </xf>
    <xf numFmtId="57" fontId="63" fillId="0" borderId="383" xfId="0" applyNumberFormat="1" applyFont="1" applyFill="1" applyBorder="1" applyAlignment="1">
      <alignment horizontal="center" vertical="center"/>
    </xf>
    <xf numFmtId="57" fontId="63" fillId="0" borderId="38" xfId="0" applyNumberFormat="1" applyFont="1" applyFill="1" applyBorder="1" applyAlignment="1">
      <alignment horizontal="center" vertical="center"/>
    </xf>
    <xf numFmtId="57" fontId="63" fillId="0" borderId="39" xfId="0" applyNumberFormat="1" applyFont="1" applyFill="1" applyBorder="1" applyAlignment="1">
      <alignment horizontal="center" vertical="center"/>
    </xf>
    <xf numFmtId="0" fontId="9" fillId="0" borderId="384" xfId="0" applyFont="1" applyFill="1" applyBorder="1" applyAlignment="1">
      <alignment horizontal="center" vertical="center" wrapText="1"/>
    </xf>
    <xf numFmtId="0" fontId="9" fillId="0" borderId="385" xfId="0" applyFont="1" applyFill="1" applyBorder="1" applyAlignment="1">
      <alignment horizontal="center" vertical="center" wrapText="1"/>
    </xf>
    <xf numFmtId="0" fontId="9" fillId="0" borderId="38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50" xfId="0" applyFont="1" applyFill="1" applyBorder="1" applyAlignment="1">
      <alignment horizontal="center" vertical="center" wrapText="1"/>
    </xf>
    <xf numFmtId="197" fontId="62" fillId="6" borderId="387" xfId="0" applyNumberFormat="1" applyFont="1" applyFill="1" applyBorder="1" applyAlignment="1">
      <alignment horizontal="center" vertical="center" wrapText="1"/>
    </xf>
    <xf numFmtId="197" fontId="62" fillId="6" borderId="388" xfId="0" applyNumberFormat="1" applyFont="1" applyFill="1" applyBorder="1" applyAlignment="1">
      <alignment horizontal="center" vertical="center" wrapText="1"/>
    </xf>
    <xf numFmtId="197" fontId="62" fillId="6" borderId="389" xfId="0" applyNumberFormat="1" applyFont="1" applyFill="1" applyBorder="1" applyAlignment="1">
      <alignment horizontal="center" vertical="center" wrapText="1"/>
    </xf>
    <xf numFmtId="197" fontId="62" fillId="6" borderId="390" xfId="0" applyNumberFormat="1" applyFont="1" applyFill="1" applyBorder="1" applyAlignment="1">
      <alignment horizontal="center" vertical="center" wrapText="1"/>
    </xf>
    <xf numFmtId="197" fontId="62" fillId="6" borderId="391" xfId="0" applyNumberFormat="1" applyFont="1" applyFill="1" applyBorder="1" applyAlignment="1">
      <alignment horizontal="center" vertical="center" wrapText="1"/>
    </xf>
    <xf numFmtId="197" fontId="62" fillId="6" borderId="392" xfId="0" applyNumberFormat="1" applyFont="1" applyFill="1" applyBorder="1" applyAlignment="1">
      <alignment horizontal="center" vertical="center" wrapText="1"/>
    </xf>
    <xf numFmtId="198" fontId="63" fillId="0" borderId="162" xfId="0" applyNumberFormat="1" applyFont="1" applyFill="1" applyBorder="1" applyAlignment="1">
      <alignment horizontal="center" vertical="center"/>
    </xf>
    <xf numFmtId="198" fontId="63" fillId="0" borderId="393" xfId="0" applyNumberFormat="1" applyFont="1" applyFill="1" applyBorder="1" applyAlignment="1">
      <alignment horizontal="center" vertical="center"/>
    </xf>
    <xf numFmtId="198" fontId="63" fillId="0" borderId="38" xfId="0" applyNumberFormat="1" applyFont="1" applyFill="1" applyBorder="1" applyAlignment="1">
      <alignment horizontal="center" vertical="center"/>
    </xf>
    <xf numFmtId="198" fontId="63" fillId="0" borderId="39" xfId="0" applyNumberFormat="1" applyFont="1" applyFill="1" applyBorder="1" applyAlignment="1">
      <alignment horizontal="center" vertical="center"/>
    </xf>
    <xf numFmtId="0" fontId="9" fillId="0" borderId="57" xfId="0" applyFont="1" applyFill="1" applyBorder="1" applyAlignment="1">
      <alignment horizontal="center" vertical="center" wrapText="1"/>
    </xf>
    <xf numFmtId="0" fontId="63" fillId="0" borderId="162" xfId="0" applyFont="1" applyFill="1" applyBorder="1" applyAlignment="1">
      <alignment horizontal="center" vertical="center"/>
    </xf>
    <xf numFmtId="0" fontId="63" fillId="0" borderId="71" xfId="0" applyFont="1" applyFill="1" applyBorder="1" applyAlignment="1">
      <alignment horizontal="center" vertical="center"/>
    </xf>
    <xf numFmtId="0" fontId="63" fillId="0" borderId="38" xfId="0" applyFont="1" applyFill="1" applyBorder="1" applyAlignment="1">
      <alignment horizontal="center" vertical="center"/>
    </xf>
    <xf numFmtId="180" fontId="63" fillId="0" borderId="162" xfId="0" applyNumberFormat="1" applyFont="1" applyFill="1" applyBorder="1" applyAlignment="1">
      <alignment horizontal="center" vertical="center"/>
    </xf>
    <xf numFmtId="180" fontId="63" fillId="0" borderId="393" xfId="0" applyNumberFormat="1" applyFont="1" applyFill="1" applyBorder="1" applyAlignment="1">
      <alignment horizontal="center" vertical="center"/>
    </xf>
    <xf numFmtId="180" fontId="63" fillId="0" borderId="38" xfId="0" applyNumberFormat="1" applyFont="1" applyFill="1" applyBorder="1" applyAlignment="1">
      <alignment horizontal="center" vertical="center"/>
    </xf>
    <xf numFmtId="180" fontId="63" fillId="0" borderId="39" xfId="0" applyNumberFormat="1" applyFont="1" applyFill="1" applyBorder="1" applyAlignment="1">
      <alignment horizontal="center" vertical="center"/>
    </xf>
    <xf numFmtId="180" fontId="63" fillId="0" borderId="34" xfId="0" applyNumberFormat="1" applyFont="1" applyFill="1" applyBorder="1" applyAlignment="1">
      <alignment horizontal="center" vertical="center"/>
    </xf>
    <xf numFmtId="180" fontId="63" fillId="0" borderId="24"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21" xfId="0" applyFont="1" applyFill="1" applyBorder="1" applyAlignment="1">
      <alignment horizontal="center" vertical="center" wrapText="1"/>
    </xf>
    <xf numFmtId="0" fontId="9" fillId="0" borderId="400" xfId="0" applyFont="1" applyFill="1" applyBorder="1" applyAlignment="1">
      <alignment horizontal="center" vertical="center" wrapText="1"/>
    </xf>
    <xf numFmtId="197" fontId="5" fillId="0" borderId="2" xfId="0" applyNumberFormat="1" applyFont="1" applyFill="1" applyBorder="1" applyAlignment="1">
      <alignment horizontal="center" vertical="center" wrapText="1"/>
    </xf>
    <xf numFmtId="197" fontId="5" fillId="0" borderId="0" xfId="0" applyNumberFormat="1" applyFont="1" applyFill="1" applyBorder="1" applyAlignment="1">
      <alignment horizontal="center" vertical="center" wrapText="1"/>
    </xf>
    <xf numFmtId="197" fontId="5" fillId="0" borderId="350" xfId="0" applyNumberFormat="1" applyFont="1" applyFill="1" applyBorder="1" applyAlignment="1">
      <alignment horizontal="center" vertical="center" wrapText="1"/>
    </xf>
    <xf numFmtId="197" fontId="5" fillId="0" borderId="58" xfId="0" applyNumberFormat="1" applyFont="1" applyFill="1" applyBorder="1" applyAlignment="1">
      <alignment horizontal="center" vertical="center" wrapText="1"/>
    </xf>
    <xf numFmtId="197" fontId="5" fillId="0" borderId="401" xfId="0" applyNumberFormat="1" applyFont="1" applyFill="1" applyBorder="1" applyAlignment="1">
      <alignment horizontal="center" vertical="center" wrapText="1"/>
    </xf>
    <xf numFmtId="197" fontId="5" fillId="0" borderId="56" xfId="0" applyNumberFormat="1" applyFont="1" applyFill="1" applyBorder="1" applyAlignment="1">
      <alignment horizontal="center" vertical="center" wrapText="1"/>
    </xf>
    <xf numFmtId="0" fontId="9" fillId="0" borderId="211" xfId="0" applyFont="1" applyFill="1" applyBorder="1" applyAlignment="1">
      <alignment horizontal="center" vertical="center" wrapText="1"/>
    </xf>
    <xf numFmtId="0" fontId="63" fillId="0" borderId="206" xfId="0" applyFont="1" applyFill="1" applyBorder="1" applyAlignment="1">
      <alignment horizontal="center" vertical="center"/>
    </xf>
    <xf numFmtId="0" fontId="63" fillId="0" borderId="394" xfId="0" applyFont="1" applyFill="1" applyBorder="1" applyAlignment="1">
      <alignment horizontal="center" vertical="center"/>
    </xf>
    <xf numFmtId="0" fontId="63" fillId="0" borderId="395" xfId="0" applyFont="1" applyFill="1" applyBorder="1" applyAlignment="1">
      <alignment horizontal="center" vertical="center"/>
    </xf>
    <xf numFmtId="57" fontId="63" fillId="0" borderId="206" xfId="0" applyNumberFormat="1" applyFont="1" applyFill="1" applyBorder="1" applyAlignment="1">
      <alignment horizontal="center" vertical="center"/>
    </xf>
    <xf numFmtId="0" fontId="63" fillId="0" borderId="212" xfId="0" applyFont="1" applyFill="1" applyBorder="1" applyAlignment="1">
      <alignment horizontal="center" vertical="center"/>
    </xf>
    <xf numFmtId="0" fontId="63" fillId="0" borderId="396" xfId="0" applyFont="1" applyFill="1" applyBorder="1" applyAlignment="1">
      <alignment horizontal="center" vertical="center"/>
    </xf>
    <xf numFmtId="0" fontId="63" fillId="0" borderId="397" xfId="0" applyFont="1" applyFill="1" applyBorder="1" applyAlignment="1">
      <alignment horizontal="center" vertical="center"/>
    </xf>
    <xf numFmtId="57" fontId="63" fillId="0" borderId="395" xfId="0" applyNumberFormat="1" applyFont="1" applyFill="1" applyBorder="1" applyAlignment="1">
      <alignment horizontal="center" vertical="center"/>
    </xf>
    <xf numFmtId="0" fontId="63" fillId="0" borderId="398" xfId="0" applyFont="1" applyFill="1" applyBorder="1" applyAlignment="1">
      <alignment horizontal="center" vertical="center"/>
    </xf>
    <xf numFmtId="57" fontId="63" fillId="0" borderId="397" xfId="0" applyNumberFormat="1" applyFont="1" applyFill="1" applyBorder="1" applyAlignment="1">
      <alignment horizontal="center" vertical="center"/>
    </xf>
    <xf numFmtId="0" fontId="63" fillId="0" borderId="399" xfId="0" applyFont="1" applyFill="1" applyBorder="1" applyAlignment="1">
      <alignment horizontal="center" vertical="center"/>
    </xf>
    <xf numFmtId="180" fontId="63" fillId="0" borderId="64" xfId="0" applyNumberFormat="1" applyFont="1" applyFill="1" applyBorder="1" applyAlignment="1">
      <alignment horizontal="center" vertical="center"/>
    </xf>
    <xf numFmtId="180" fontId="63" fillId="0" borderId="9" xfId="0" applyNumberFormat="1" applyFont="1" applyFill="1" applyBorder="1" applyAlignment="1">
      <alignment horizontal="center" vertical="center"/>
    </xf>
    <xf numFmtId="0" fontId="6" fillId="0" borderId="68" xfId="0" applyFont="1" applyFill="1" applyBorder="1" applyAlignment="1">
      <alignment horizontal="left" vertical="center"/>
    </xf>
    <xf numFmtId="0" fontId="6" fillId="0" borderId="37" xfId="0" applyFont="1" applyFill="1" applyBorder="1" applyAlignment="1">
      <alignment horizontal="left" vertical="center"/>
    </xf>
    <xf numFmtId="0" fontId="6" fillId="0" borderId="108" xfId="0" applyFont="1" applyFill="1" applyBorder="1" applyAlignment="1">
      <alignment horizontal="left" vertical="center"/>
    </xf>
    <xf numFmtId="0" fontId="63" fillId="0" borderId="63" xfId="0" applyFont="1" applyFill="1" applyBorder="1" applyAlignment="1">
      <alignment horizontal="center" vertical="center"/>
    </xf>
    <xf numFmtId="0" fontId="63" fillId="0" borderId="156" xfId="0" applyFont="1" applyFill="1" applyBorder="1" applyAlignment="1">
      <alignment horizontal="center" vertical="center"/>
    </xf>
    <xf numFmtId="0" fontId="63" fillId="0" borderId="66" xfId="0" applyFont="1" applyFill="1" applyBorder="1" applyAlignment="1">
      <alignment horizontal="center" vertical="center"/>
    </xf>
    <xf numFmtId="0" fontId="63" fillId="0" borderId="68" xfId="0" applyFont="1" applyFill="1" applyBorder="1" applyAlignment="1">
      <alignment horizontal="center" vertical="center"/>
    </xf>
    <xf numFmtId="0" fontId="63" fillId="0" borderId="78" xfId="0" applyFont="1" applyFill="1" applyBorder="1" applyAlignment="1">
      <alignment horizontal="center" vertical="center"/>
    </xf>
    <xf numFmtId="0" fontId="63" fillId="0" borderId="37" xfId="0"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68" xfId="0" applyNumberFormat="1" applyFont="1" applyFill="1" applyBorder="1" applyAlignment="1">
      <alignment horizontal="center" vertical="center"/>
    </xf>
    <xf numFmtId="0" fontId="5" fillId="0" borderId="108" xfId="0" applyNumberFormat="1" applyFont="1" applyFill="1" applyBorder="1" applyAlignment="1">
      <alignment horizontal="center" vertical="center"/>
    </xf>
    <xf numFmtId="0" fontId="6" fillId="0" borderId="64" xfId="0" applyFont="1" applyFill="1" applyBorder="1" applyAlignment="1">
      <alignment horizontal="left" vertical="center"/>
    </xf>
    <xf numFmtId="0" fontId="6" fillId="0" borderId="9" xfId="0" applyFont="1" applyFill="1" applyBorder="1" applyAlignment="1">
      <alignment horizontal="left" vertical="center"/>
    </xf>
    <xf numFmtId="0" fontId="6" fillId="0" borderId="91" xfId="0" applyFont="1" applyFill="1" applyBorder="1" applyAlignment="1">
      <alignment horizontal="left" vertical="center"/>
    </xf>
    <xf numFmtId="0" fontId="6" fillId="0" borderId="92" xfId="0" applyFont="1" applyFill="1" applyBorder="1" applyAlignment="1">
      <alignment horizontal="left" vertical="center"/>
    </xf>
    <xf numFmtId="0" fontId="63" fillId="0" borderId="64" xfId="0" applyFont="1" applyFill="1" applyBorder="1" applyAlignment="1">
      <alignment horizontal="center" vertical="center"/>
    </xf>
    <xf numFmtId="0" fontId="63" fillId="0" borderId="65" xfId="0" applyFont="1" applyFill="1" applyBorder="1" applyAlignment="1">
      <alignment horizontal="center" vertical="center"/>
    </xf>
    <xf numFmtId="0" fontId="63" fillId="0" borderId="154" xfId="0" applyFont="1" applyFill="1" applyBorder="1">
      <alignment vertical="center"/>
    </xf>
    <xf numFmtId="0" fontId="63" fillId="0" borderId="155" xfId="0" applyFont="1" applyFill="1" applyBorder="1">
      <alignment vertical="center"/>
    </xf>
    <xf numFmtId="49" fontId="5" fillId="0" borderId="68"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0" fontId="63" fillId="0" borderId="67" xfId="0" applyFont="1" applyFill="1" applyBorder="1" applyAlignment="1">
      <alignment horizontal="center" vertical="center"/>
    </xf>
    <xf numFmtId="0" fontId="63" fillId="0" borderId="69" xfId="0" applyFont="1" applyFill="1" applyBorder="1" applyAlignment="1">
      <alignment horizontal="center" vertical="center"/>
    </xf>
    <xf numFmtId="0" fontId="9" fillId="0" borderId="71" xfId="0" applyFont="1" applyBorder="1" applyAlignment="1">
      <alignment horizontal="left" vertical="center"/>
    </xf>
    <xf numFmtId="0" fontId="9" fillId="0" borderId="38" xfId="0" applyFont="1" applyBorder="1" applyAlignment="1">
      <alignment horizontal="left" vertical="center"/>
    </xf>
    <xf numFmtId="0" fontId="9" fillId="0" borderId="63" xfId="0" applyFont="1" applyBorder="1" applyAlignment="1">
      <alignment horizontal="left" vertical="center"/>
    </xf>
    <xf numFmtId="0" fontId="9" fillId="0" borderId="64" xfId="0" applyFont="1" applyBorder="1" applyAlignment="1">
      <alignment horizontal="left" vertical="center"/>
    </xf>
    <xf numFmtId="0" fontId="9" fillId="0" borderId="70" xfId="0" applyFont="1" applyBorder="1" applyAlignment="1">
      <alignment horizontal="left" vertical="center"/>
    </xf>
    <xf numFmtId="0" fontId="9" fillId="0" borderId="34" xfId="0" applyFont="1" applyBorder="1" applyAlignment="1">
      <alignment horizontal="left" vertical="center"/>
    </xf>
    <xf numFmtId="0" fontId="9" fillId="5" borderId="70" xfId="0" applyFont="1" applyFill="1" applyBorder="1" applyAlignment="1">
      <alignment horizontal="left" vertical="center"/>
    </xf>
    <xf numFmtId="0" fontId="9" fillId="5" borderId="34" xfId="0" applyFont="1" applyFill="1" applyBorder="1" applyAlignment="1">
      <alignment horizontal="left" vertical="center"/>
    </xf>
    <xf numFmtId="0" fontId="9" fillId="0" borderId="121" xfId="0" applyFont="1" applyBorder="1" applyAlignment="1">
      <alignment horizontal="left" vertical="center"/>
    </xf>
    <xf numFmtId="0" fontId="9" fillId="0" borderId="144" xfId="0" applyFont="1" applyBorder="1" applyAlignment="1">
      <alignment horizontal="left" vertical="center"/>
    </xf>
    <xf numFmtId="0" fontId="9" fillId="0" borderId="0" xfId="0" applyFont="1" applyBorder="1" applyAlignment="1">
      <alignment horizontal="left" vertical="center"/>
    </xf>
    <xf numFmtId="0" fontId="9" fillId="0" borderId="145" xfId="0" applyFont="1" applyBorder="1" applyAlignment="1">
      <alignment horizontal="left" vertical="center"/>
    </xf>
    <xf numFmtId="0" fontId="9" fillId="0" borderId="122" xfId="0" applyFont="1" applyBorder="1" applyAlignment="1">
      <alignment horizontal="left" vertical="center"/>
    </xf>
    <xf numFmtId="0" fontId="9" fillId="0" borderId="147" xfId="0" applyFont="1" applyBorder="1" applyAlignment="1">
      <alignment horizontal="left" vertical="center"/>
    </xf>
    <xf numFmtId="0" fontId="9" fillId="0" borderId="37" xfId="0" applyFont="1" applyBorder="1" applyAlignment="1">
      <alignment horizontal="center" vertical="center"/>
    </xf>
    <xf numFmtId="0" fontId="9" fillId="0" borderId="108" xfId="0" applyFont="1" applyBorder="1" applyAlignment="1">
      <alignment horizontal="center" vertical="center"/>
    </xf>
    <xf numFmtId="0" fontId="9" fillId="0" borderId="37" xfId="0" applyFont="1" applyBorder="1" applyAlignment="1">
      <alignment horizontal="left" vertical="center"/>
    </xf>
    <xf numFmtId="0" fontId="9" fillId="0" borderId="108" xfId="0" applyFont="1" applyBorder="1" applyAlignment="1">
      <alignment horizontal="left" vertical="center"/>
    </xf>
    <xf numFmtId="0" fontId="9" fillId="6" borderId="121" xfId="0" applyFont="1" applyFill="1" applyBorder="1" applyAlignment="1">
      <alignment horizontal="left" vertical="center"/>
    </xf>
    <xf numFmtId="0" fontId="9" fillId="6" borderId="144" xfId="0" applyFont="1" applyFill="1" applyBorder="1" applyAlignment="1">
      <alignment horizontal="left" vertical="center"/>
    </xf>
    <xf numFmtId="0" fontId="10" fillId="0" borderId="78" xfId="0" applyFont="1" applyFill="1" applyBorder="1" applyAlignment="1">
      <alignment horizontal="center" vertical="center" shrinkToFit="1"/>
    </xf>
    <xf numFmtId="0" fontId="10" fillId="0" borderId="108" xfId="0" applyFont="1" applyFill="1" applyBorder="1" applyAlignment="1">
      <alignment horizontal="center" vertical="center" shrinkToFit="1"/>
    </xf>
    <xf numFmtId="0" fontId="9" fillId="0" borderId="121" xfId="0" applyFont="1" applyFill="1" applyBorder="1" applyAlignment="1">
      <alignment horizontal="center" vertical="center"/>
    </xf>
    <xf numFmtId="0" fontId="9" fillId="0" borderId="144" xfId="0" applyFont="1" applyFill="1" applyBorder="1" applyAlignment="1">
      <alignment horizontal="center" vertical="center"/>
    </xf>
    <xf numFmtId="0" fontId="9" fillId="0" borderId="78" xfId="0" applyFont="1" applyBorder="1" applyAlignment="1">
      <alignment horizontal="center" vertical="center"/>
    </xf>
    <xf numFmtId="0" fontId="9" fillId="0" borderId="120" xfId="0" applyFont="1" applyBorder="1" applyAlignment="1">
      <alignment horizontal="center" vertical="center"/>
    </xf>
    <xf numFmtId="0" fontId="9" fillId="0" borderId="68" xfId="0" applyFont="1" applyBorder="1" applyAlignment="1">
      <alignment horizontal="center" vertical="center"/>
    </xf>
    <xf numFmtId="0" fontId="9" fillId="0" borderId="0" xfId="0" applyFont="1" applyBorder="1" applyAlignment="1">
      <alignment horizontal="center" vertical="center"/>
    </xf>
    <xf numFmtId="0" fontId="9" fillId="0" borderId="145" xfId="0" applyFont="1" applyBorder="1" applyAlignment="1">
      <alignment horizontal="center" vertical="center"/>
    </xf>
    <xf numFmtId="0" fontId="9" fillId="0" borderId="122" xfId="0" applyFont="1" applyBorder="1" applyAlignment="1">
      <alignment horizontal="center" vertical="center"/>
    </xf>
    <xf numFmtId="0" fontId="9" fillId="0" borderId="147" xfId="0" applyFont="1" applyBorder="1" applyAlignment="1">
      <alignment horizontal="center" vertical="center"/>
    </xf>
    <xf numFmtId="38" fontId="63" fillId="0" borderId="400" xfId="2" applyFont="1" applyBorder="1" applyAlignment="1" applyProtection="1">
      <alignment horizontal="center" vertical="center"/>
      <protection hidden="1"/>
    </xf>
    <xf numFmtId="38" fontId="63" fillId="0" borderId="350" xfId="2" applyFont="1" applyBorder="1" applyAlignment="1" applyProtection="1">
      <alignment horizontal="center" vertical="center"/>
      <protection hidden="1"/>
    </xf>
    <xf numFmtId="38" fontId="63" fillId="0" borderId="402" xfId="2" applyFont="1" applyBorder="1" applyAlignment="1" applyProtection="1">
      <alignment horizontal="center" vertical="center"/>
      <protection hidden="1"/>
    </xf>
    <xf numFmtId="0" fontId="9" fillId="0" borderId="121" xfId="0" applyFont="1" applyBorder="1" applyAlignment="1">
      <alignment horizontal="center" vertical="center"/>
    </xf>
    <xf numFmtId="0" fontId="9" fillId="0" borderId="144" xfId="0" applyFont="1" applyBorder="1" applyAlignment="1">
      <alignment horizontal="center" vertical="center"/>
    </xf>
    <xf numFmtId="0" fontId="6" fillId="0" borderId="141" xfId="0" applyNumberFormat="1" applyFont="1" applyBorder="1" applyAlignment="1" applyProtection="1">
      <alignment horizontal="center" vertical="center"/>
      <protection hidden="1"/>
    </xf>
  </cellXfs>
  <cellStyles count="6">
    <cellStyle name="パーセント" xfId="1" builtinId="5"/>
    <cellStyle name="桁区切り" xfId="2" builtinId="6"/>
    <cellStyle name="標準" xfId="0" builtinId="0"/>
    <cellStyle name="標準_y_houkoku" xfId="3"/>
    <cellStyle name="標準_富山局　開始届様式" xfId="4"/>
    <cellStyle name="標準_富山局　総括表" xfId="5"/>
  </cellStyles>
  <dxfs count="16">
    <dxf>
      <fill>
        <patternFill>
          <bgColor indexed="42"/>
        </patternFill>
      </fill>
    </dxf>
    <dxf>
      <fill>
        <patternFill>
          <bgColor indexed="14"/>
        </patternFill>
      </fill>
    </dxf>
    <dxf>
      <fill>
        <patternFill>
          <bgColor indexed="14"/>
        </patternFill>
      </fill>
    </dxf>
    <dxf>
      <font>
        <b/>
        <i val="0"/>
        <condense val="0"/>
        <extend val="0"/>
      </font>
    </dxf>
    <dxf>
      <fill>
        <patternFill>
          <bgColor indexed="42"/>
        </patternFill>
      </fill>
    </dxf>
    <dxf>
      <fill>
        <patternFill>
          <bgColor indexed="42"/>
        </patternFill>
      </fill>
    </dxf>
    <dxf>
      <fill>
        <patternFill>
          <bgColor indexed="42"/>
        </patternFill>
      </fill>
    </dxf>
    <dxf>
      <font>
        <color theme="0"/>
      </font>
      <fill>
        <patternFill patternType="solid">
          <fgColor indexed="64"/>
          <bgColor theme="6" tint="-0.499984740745262"/>
        </patternFill>
      </fill>
    </dxf>
    <dxf>
      <font>
        <b/>
        <i val="0"/>
        <condense val="0"/>
        <extend val="0"/>
      </font>
    </dxf>
    <dxf>
      <font>
        <b/>
        <i val="0"/>
        <condense val="0"/>
        <extend val="0"/>
      </font>
      <fill>
        <patternFill patternType="solid">
          <bgColor rgb="FF92D050"/>
        </patternFill>
      </fill>
    </dxf>
    <dxf>
      <font>
        <color theme="0"/>
      </font>
      <fill>
        <patternFill patternType="solid">
          <fgColor indexed="64"/>
          <bgColor theme="6" tint="-0.499984740745262"/>
        </patternFill>
      </fill>
    </dxf>
    <dxf>
      <fill>
        <patternFill>
          <bgColor indexed="42"/>
        </patternFill>
      </fill>
    </dxf>
    <dxf>
      <fill>
        <patternFill>
          <bgColor indexed="42"/>
        </patternFill>
      </fill>
    </dxf>
    <dxf>
      <fill>
        <patternFill>
          <bgColor indexed="42"/>
        </patternFill>
      </fill>
    </dxf>
    <dxf>
      <font>
        <color theme="0"/>
      </font>
      <fill>
        <patternFill>
          <bgColor theme="6" tint="-0.499984740745262"/>
        </patternFill>
      </fill>
    </dxf>
    <dxf>
      <fill>
        <patternFill>
          <bgColor indexed="42"/>
        </patternFill>
      </fill>
    </dxf>
  </dxfs>
  <tableStyles count="0" defaultTableStyle="TableStyleMedium2" defaultPivotStyle="PivotStyleLight16"/>
  <colors>
    <mruColors>
      <color rgb="FFFF9933"/>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A6"/><Relationship Id="rId1" Type="http://schemas.openxmlformats.org/officeDocument/2006/relationships/hyperlink" Target="#'(&#21360;&#21047;)&#38283;&#22987;&#23626;'!B42"/><Relationship Id="rId6" Type="http://schemas.openxmlformats.org/officeDocument/2006/relationships/hyperlink" Target="#'&#65288;&#20837;&#21147;&#65289;&#22522;&#26412;&#24773;&#22577;'!A1"/><Relationship Id="rId5" Type="http://schemas.openxmlformats.org/officeDocument/2006/relationships/hyperlink" Target="#'(&#20837;&#21147;)&#22522;&#26412;&#24773;&#22577;'!A1"/><Relationship Id="rId4" Type="http://schemas.openxmlformats.org/officeDocument/2006/relationships/hyperlink" Target="#'(&#21360;&#21047;)&#32207;&#25324;&#34920;'!Print_Area"/></Relationships>
</file>

<file path=xl/drawings/_rels/drawing2.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3.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1360;&#21047;)&#38283;&#22987;&#23626;'!B42"/><Relationship Id="rId1" Type="http://schemas.openxmlformats.org/officeDocument/2006/relationships/hyperlink" Target="#&#12513;&#12491;&#12517;&#12540;!A1"/><Relationship Id="rId6" Type="http://schemas.openxmlformats.org/officeDocument/2006/relationships/hyperlink" Target="#&#20107;&#26989;&#32048;&#30446;!A1"/><Relationship Id="rId5" Type="http://schemas.openxmlformats.org/officeDocument/2006/relationships/image" Target="../media/image1.wmf"/><Relationship Id="rId4" Type="http://schemas.openxmlformats.org/officeDocument/2006/relationships/hyperlink" Target="#'(&#21360;&#21047;)&#32207;&#25324;&#34920;'!D74"/></Relationships>
</file>

<file path=xl/drawings/_rels/drawing4.xml.rels><?xml version="1.0" encoding="UTF-8" standalone="yes"?>
<Relationships xmlns="http://schemas.openxmlformats.org/package/2006/relationships"><Relationship Id="rId2" Type="http://schemas.openxmlformats.org/officeDocument/2006/relationships/hyperlink" Target="#'(&#20837;&#21147;)&#12487;&#12540;&#12479;'!L5"/><Relationship Id="rId1" Type="http://schemas.openxmlformats.org/officeDocument/2006/relationships/hyperlink" Target="#&#12513;&#12491;&#12517;&#12540;!A1"/></Relationships>
</file>

<file path=xl/drawings/_rels/drawing5.xml.rels><?xml version="1.0" encoding="UTF-8" standalone="yes"?>
<Relationships xmlns="http://schemas.openxmlformats.org/package/2006/relationships"><Relationship Id="rId3" Type="http://schemas.openxmlformats.org/officeDocument/2006/relationships/hyperlink" Target="#'(&#21360;&#21047;)&#32207;&#25324;&#34920;'!D7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_rels/drawing6.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2" Type="http://schemas.openxmlformats.org/officeDocument/2006/relationships/hyperlink" Target="#&#12513;&#12491;&#12517;&#12540;!A1"/><Relationship Id="rId1" Type="http://schemas.openxmlformats.org/officeDocument/2006/relationships/hyperlink" Target="#'(&#20837;&#21147;)&#12487;&#12540;&#12479;'!L5"/></Relationships>
</file>

<file path=xl/drawings/drawing1.xml><?xml version="1.0" encoding="utf-8"?>
<xdr:wsDr xmlns:xdr="http://schemas.openxmlformats.org/drawingml/2006/spreadsheetDrawing" xmlns:a="http://schemas.openxmlformats.org/drawingml/2006/main">
  <xdr:twoCellAnchor>
    <xdr:from>
      <xdr:col>10</xdr:col>
      <xdr:colOff>180975</xdr:colOff>
      <xdr:row>2</xdr:row>
      <xdr:rowOff>9525</xdr:rowOff>
    </xdr:from>
    <xdr:to>
      <xdr:col>13</xdr:col>
      <xdr:colOff>38100</xdr:colOff>
      <xdr:row>2</xdr:row>
      <xdr:rowOff>323850</xdr:rowOff>
    </xdr:to>
    <xdr:sp macro="" textlink="">
      <xdr:nvSpPr>
        <xdr:cNvPr id="17261" name="Document"/>
        <xdr:cNvSpPr>
          <a:spLocks noEditPoints="1" noChangeArrowheads="1"/>
        </xdr:cNvSpPr>
      </xdr:nvSpPr>
      <xdr:spPr bwMode="auto">
        <a:xfrm rot="-5400000">
          <a:off x="3081337" y="328613"/>
          <a:ext cx="314325" cy="533400"/>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15</xdr:col>
      <xdr:colOff>304800</xdr:colOff>
      <xdr:row>1</xdr:row>
      <xdr:rowOff>38100</xdr:rowOff>
    </xdr:from>
    <xdr:to>
      <xdr:col>17</xdr:col>
      <xdr:colOff>190500</xdr:colOff>
      <xdr:row>2</xdr:row>
      <xdr:rowOff>323850</xdr:rowOff>
    </xdr:to>
    <xdr:sp macro="" textlink="">
      <xdr:nvSpPr>
        <xdr:cNvPr id="17262" name="File"/>
        <xdr:cNvSpPr>
          <a:spLocks noEditPoints="1" noChangeArrowheads="1"/>
        </xdr:cNvSpPr>
      </xdr:nvSpPr>
      <xdr:spPr bwMode="auto">
        <a:xfrm>
          <a:off x="4210050" y="400050"/>
          <a:ext cx="495300" cy="352425"/>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17</xdr:col>
      <xdr:colOff>247650</xdr:colOff>
      <xdr:row>2</xdr:row>
      <xdr:rowOff>0</xdr:rowOff>
    </xdr:from>
    <xdr:to>
      <xdr:col>19</xdr:col>
      <xdr:colOff>123825</xdr:colOff>
      <xdr:row>3</xdr:row>
      <xdr:rowOff>104775</xdr:rowOff>
    </xdr:to>
    <xdr:sp macro="" textlink="">
      <xdr:nvSpPr>
        <xdr:cNvPr id="17263" name="Documents"/>
        <xdr:cNvSpPr>
          <a:spLocks noEditPoints="1" noChangeArrowheads="1"/>
        </xdr:cNvSpPr>
      </xdr:nvSpPr>
      <xdr:spPr bwMode="auto">
        <a:xfrm>
          <a:off x="4762500" y="428625"/>
          <a:ext cx="514350" cy="466725"/>
        </a:xfrm>
        <a:custGeom>
          <a:avLst/>
          <a:gdLst>
            <a:gd name="T0" fmla="*/ 0 w 21600"/>
            <a:gd name="T1" fmla="*/ 2147483647 h 21600"/>
            <a:gd name="T2" fmla="*/ 2147483647 w 21600"/>
            <a:gd name="T3" fmla="*/ 0 h 21600"/>
            <a:gd name="T4" fmla="*/ 2147483647 w 21600"/>
            <a:gd name="T5" fmla="*/ 2147483647 h 21600"/>
            <a:gd name="T6" fmla="*/ 2147483647 w 21600"/>
            <a:gd name="T7" fmla="*/ 2147483647 h 21600"/>
            <a:gd name="T8" fmla="*/ 2147483647 w 21600"/>
            <a:gd name="T9" fmla="*/ 2147483647 h 21600"/>
            <a:gd name="T10" fmla="*/ 2147483647 w 21600"/>
            <a:gd name="T11" fmla="*/ 2147483647 h 21600"/>
            <a:gd name="T12" fmla="*/ 2147483647 w 21600"/>
            <a:gd name="T13" fmla="*/ 2147483647 h 21600"/>
            <a:gd name="T14" fmla="*/ 2147483647 w 21600"/>
            <a:gd name="T15" fmla="*/ 2147483647 h 21600"/>
            <a:gd name="T16" fmla="*/ 2147483647 w 21600"/>
            <a:gd name="T17" fmla="*/ 0 h 21600"/>
            <a:gd name="T18" fmla="*/ 2147483647 w 21600"/>
            <a:gd name="T19" fmla="*/ 0 h 21600"/>
            <a:gd name="T20" fmla="*/ 0 w 21600"/>
            <a:gd name="T21" fmla="*/ 2147483647 h 21600"/>
            <a:gd name="T22" fmla="*/ 2147483647 w 21600"/>
            <a:gd name="T23" fmla="*/ 2147483647 h 216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1645 w 21600"/>
            <a:gd name="T37" fmla="*/ 4171 h 21600"/>
            <a:gd name="T38" fmla="*/ 16522 w 21600"/>
            <a:gd name="T39" fmla="*/ 17314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20</xdr:col>
      <xdr:colOff>19050</xdr:colOff>
      <xdr:row>2</xdr:row>
      <xdr:rowOff>0</xdr:rowOff>
    </xdr:from>
    <xdr:to>
      <xdr:col>21</xdr:col>
      <xdr:colOff>114300</xdr:colOff>
      <xdr:row>3</xdr:row>
      <xdr:rowOff>85725</xdr:rowOff>
    </xdr:to>
    <xdr:sp macro="" textlink="">
      <xdr:nvSpPr>
        <xdr:cNvPr id="17264" name="Document"/>
        <xdr:cNvSpPr>
          <a:spLocks noEditPoints="1" noChangeArrowheads="1"/>
        </xdr:cNvSpPr>
      </xdr:nvSpPr>
      <xdr:spPr bwMode="auto">
        <a:xfrm>
          <a:off x="5448300" y="428625"/>
          <a:ext cx="371475" cy="447675"/>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xdr:col>
      <xdr:colOff>19050</xdr:colOff>
      <xdr:row>13</xdr:row>
      <xdr:rowOff>114300</xdr:rowOff>
    </xdr:from>
    <xdr:to>
      <xdr:col>9</xdr:col>
      <xdr:colOff>304800</xdr:colOff>
      <xdr:row>23</xdr:row>
      <xdr:rowOff>38100</xdr:rowOff>
    </xdr:to>
    <xdr:grpSp>
      <xdr:nvGrpSpPr>
        <xdr:cNvPr id="17265" name="Group 34"/>
        <xdr:cNvGrpSpPr>
          <a:grpSpLocks/>
        </xdr:cNvGrpSpPr>
      </xdr:nvGrpSpPr>
      <xdr:grpSpPr bwMode="auto">
        <a:xfrm>
          <a:off x="287991" y="2882153"/>
          <a:ext cx="2414868" cy="1604682"/>
          <a:chOff x="30" y="219"/>
          <a:chExt cx="243" cy="177"/>
        </a:xfrm>
      </xdr:grpSpPr>
      <xdr:sp macro="" textlink="">
        <xdr:nvSpPr>
          <xdr:cNvPr id="23" name="Document">
            <a:hlinkClick xmlns:r="http://schemas.openxmlformats.org/officeDocument/2006/relationships" r:id="rId1"/>
          </xdr:cNvPr>
          <xdr:cNvSpPr>
            <a:spLocks noEditPoints="1" noChangeArrowheads="1"/>
          </xdr:cNvSpPr>
        </xdr:nvSpPr>
        <xdr:spPr bwMode="auto">
          <a:xfrm rot="16200000">
            <a:off x="71" y="194"/>
            <a:ext cx="161" cy="243"/>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val="008000"/>
                </a:solidFill>
                <a:latin typeface="ＭＳ Ｐゴシック"/>
                <a:ea typeface="ＭＳ Ｐゴシック"/>
              </a:rPr>
              <a:t>（印刷）開始届</a:t>
            </a:r>
          </a:p>
          <a:p>
            <a:pPr algn="ctr" rtl="0">
              <a:lnSpc>
                <a:spcPts val="11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24" name="AutoShape 29"/>
          <xdr:cNvSpPr>
            <a:spLocks noChangeArrowheads="1"/>
          </xdr:cNvSpPr>
        </xdr:nvSpPr>
        <xdr:spPr bwMode="auto">
          <a:xfrm>
            <a:off x="150" y="219"/>
            <a:ext cx="122" cy="42"/>
          </a:xfrm>
          <a:prstGeom prst="wedgeRoundRectCallout">
            <a:avLst>
              <a:gd name="adj1" fmla="val 435"/>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12</xdr:col>
      <xdr:colOff>19050</xdr:colOff>
      <xdr:row>13</xdr:row>
      <xdr:rowOff>0</xdr:rowOff>
    </xdr:from>
    <xdr:to>
      <xdr:col>22</xdr:col>
      <xdr:colOff>152400</xdr:colOff>
      <xdr:row>23</xdr:row>
      <xdr:rowOff>85725</xdr:rowOff>
    </xdr:to>
    <xdr:grpSp>
      <xdr:nvGrpSpPr>
        <xdr:cNvPr id="17266" name="Group 35">
          <a:hlinkClick xmlns:r="http://schemas.openxmlformats.org/officeDocument/2006/relationships" r:id="rId2"/>
        </xdr:cNvPr>
        <xdr:cNvGrpSpPr>
          <a:grpSpLocks/>
        </xdr:cNvGrpSpPr>
      </xdr:nvGrpSpPr>
      <xdr:grpSpPr bwMode="auto">
        <a:xfrm>
          <a:off x="3235138" y="2767853"/>
          <a:ext cx="2946027" cy="1766607"/>
          <a:chOff x="327" y="209"/>
          <a:chExt cx="292" cy="195"/>
        </a:xfrm>
      </xdr:grpSpPr>
      <xdr:sp macro="" textlink="">
        <xdr:nvSpPr>
          <xdr:cNvPr id="26" name="File"/>
          <xdr:cNvSpPr>
            <a:spLocks noEditPoints="1" noChangeArrowheads="1"/>
          </xdr:cNvSpPr>
        </xdr:nvSpPr>
        <xdr:spPr bwMode="auto">
          <a:xfrm>
            <a:off x="327" y="209"/>
            <a:ext cx="292" cy="195"/>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l" rtl="0">
              <a:lnSpc>
                <a:spcPts val="1100"/>
              </a:lnSpc>
              <a:defRPr sz="1000"/>
            </a:pPr>
            <a:r>
              <a:rPr lang="ja-JP" altLang="en-US" sz="1200" b="0" i="0" u="none" strike="noStrike" baseline="0">
                <a:solidFill>
                  <a:srgbClr val="000000"/>
                </a:solidFill>
                <a:latin typeface="ＭＳ Ｐゴシック"/>
                <a:ea typeface="ＭＳ Ｐゴシック"/>
              </a:rPr>
              <a:t>　　　　　　　　</a:t>
            </a:r>
          </a:p>
          <a:p>
            <a:pPr algn="ctr" rtl="0">
              <a:lnSpc>
                <a:spcPts val="1800"/>
              </a:lnSpc>
              <a:defRPr sz="1000"/>
            </a:pPr>
            <a:r>
              <a:rPr lang="ja-JP" altLang="en-US" sz="2000" b="0" i="0" u="none" strike="noStrike" baseline="0">
                <a:solidFill>
                  <a:srgbClr val="000000"/>
                </a:solidFill>
                <a:latin typeface="ＭＳ Ｐゴシック"/>
                <a:ea typeface="ＭＳ Ｐゴシック"/>
              </a:rPr>
              <a:t>　</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入力</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データ</a:t>
            </a:r>
            <a:endParaRPr lang="en-US" altLang="ja-JP" sz="2000" b="0" i="0" u="none" strike="noStrike" baseline="0">
              <a:solidFill>
                <a:srgbClr val="000000"/>
              </a:solidFill>
              <a:latin typeface="ＭＳ Ｐゴシック"/>
              <a:ea typeface="ＭＳ Ｐゴシック"/>
            </a:endParaRPr>
          </a:p>
          <a:p>
            <a:pPr algn="ctr" rtl="0">
              <a:lnSpc>
                <a:spcPts val="1700"/>
              </a:lnSpc>
              <a:defRPr sz="1000"/>
            </a:pPr>
            <a:r>
              <a:rPr lang="ja-JP" altLang="en-US" sz="1200" b="0" i="0" u="none" strike="noStrike" baseline="0">
                <a:solidFill>
                  <a:srgbClr val="000000"/>
                </a:solidFill>
                <a:latin typeface="ＭＳ Ｐゴシック"/>
                <a:ea typeface="ＭＳ Ｐゴシック"/>
              </a:rPr>
              <a:t>へ移動</a:t>
            </a:r>
          </a:p>
        </xdr:txBody>
      </xdr:sp>
      <xdr:sp macro="" textlink="">
        <xdr:nvSpPr>
          <xdr:cNvPr id="27" name="AutoShape 31"/>
          <xdr:cNvSpPr>
            <a:spLocks noChangeArrowheads="1"/>
          </xdr:cNvSpPr>
        </xdr:nvSpPr>
        <xdr:spPr bwMode="auto">
          <a:xfrm>
            <a:off x="495" y="211"/>
            <a:ext cx="115" cy="42"/>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123825</xdr:colOff>
      <xdr:row>11</xdr:row>
      <xdr:rowOff>47625</xdr:rowOff>
    </xdr:from>
    <xdr:to>
      <xdr:col>32</xdr:col>
      <xdr:colOff>247650</xdr:colOff>
      <xdr:row>25</xdr:row>
      <xdr:rowOff>0</xdr:rowOff>
    </xdr:to>
    <xdr:grpSp>
      <xdr:nvGrpSpPr>
        <xdr:cNvPr id="17267" name="Group 51"/>
        <xdr:cNvGrpSpPr>
          <a:grpSpLocks/>
        </xdr:cNvGrpSpPr>
      </xdr:nvGrpSpPr>
      <xdr:grpSpPr bwMode="auto">
        <a:xfrm>
          <a:off x="6612031" y="2490507"/>
          <a:ext cx="2365001" cy="2294405"/>
          <a:chOff x="675" y="176"/>
          <a:chExt cx="245" cy="252"/>
        </a:xfrm>
      </xdr:grpSpPr>
      <xdr:sp macro="" textlink="">
        <xdr:nvSpPr>
          <xdr:cNvPr id="29" name="Documents">
            <a:hlinkClick xmlns:r="http://schemas.openxmlformats.org/officeDocument/2006/relationships" r:id="rId3"/>
          </xdr:cNvPr>
          <xdr:cNvSpPr>
            <a:spLocks noEditPoints="1" noChangeArrowheads="1"/>
          </xdr:cNvSpPr>
        </xdr:nvSpPr>
        <xdr:spPr bwMode="auto">
          <a:xfrm>
            <a:off x="675" y="176"/>
            <a:ext cx="245" cy="252"/>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700"/>
              </a:lnSpc>
              <a:defRPr sz="1000"/>
            </a:pPr>
            <a:r>
              <a:rPr lang="ja-JP" altLang="en-US" sz="1800" b="0" i="0" u="none" strike="noStrike" baseline="0">
                <a:solidFill>
                  <a:srgbClr val="008000"/>
                </a:solidFill>
                <a:latin typeface="ＭＳ Ｐゴシック"/>
                <a:ea typeface="ＭＳ Ｐゴシック"/>
              </a:rPr>
              <a:t>(印刷)報告書</a:t>
            </a:r>
          </a:p>
          <a:p>
            <a:pPr algn="ctr" rtl="0">
              <a:lnSpc>
                <a:spcPts val="12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0" name="AutoShape 32"/>
          <xdr:cNvSpPr>
            <a:spLocks noChangeArrowheads="1"/>
          </xdr:cNvSpPr>
        </xdr:nvSpPr>
        <xdr:spPr bwMode="auto">
          <a:xfrm>
            <a:off x="797" y="184"/>
            <a:ext cx="115" cy="42"/>
          </a:xfrm>
          <a:prstGeom prst="wedgeRoundRectCallout">
            <a:avLst>
              <a:gd name="adj1" fmla="val -35218"/>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247650</xdr:colOff>
      <xdr:row>26</xdr:row>
      <xdr:rowOff>0</xdr:rowOff>
    </xdr:from>
    <xdr:to>
      <xdr:col>32</xdr:col>
      <xdr:colOff>85725</xdr:colOff>
      <xdr:row>38</xdr:row>
      <xdr:rowOff>123825</xdr:rowOff>
    </xdr:to>
    <xdr:grpSp>
      <xdr:nvGrpSpPr>
        <xdr:cNvPr id="17268" name="Group 37"/>
        <xdr:cNvGrpSpPr>
          <a:grpSpLocks/>
        </xdr:cNvGrpSpPr>
      </xdr:nvGrpSpPr>
      <xdr:grpSpPr bwMode="auto">
        <a:xfrm>
          <a:off x="6735856" y="4863353"/>
          <a:ext cx="2079251" cy="2219325"/>
          <a:chOff x="688" y="439"/>
          <a:chExt cx="215" cy="237"/>
        </a:xfrm>
      </xdr:grpSpPr>
      <xdr:sp macro="" textlink="">
        <xdr:nvSpPr>
          <xdr:cNvPr id="32" name="Document">
            <a:hlinkClick xmlns:r="http://schemas.openxmlformats.org/officeDocument/2006/relationships" r:id="rId4"/>
          </xdr:cNvPr>
          <xdr:cNvSpPr>
            <a:spLocks noEditPoints="1" noChangeArrowheads="1"/>
          </xdr:cNvSpPr>
        </xdr:nvSpPr>
        <xdr:spPr bwMode="auto">
          <a:xfrm>
            <a:off x="688" y="445"/>
            <a:ext cx="203" cy="231"/>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val="008000"/>
                </a:solidFill>
                <a:latin typeface="ＭＳ Ｐゴシック"/>
                <a:ea typeface="ＭＳ Ｐゴシック"/>
              </a:rPr>
              <a:t>(印刷)総括表</a:t>
            </a:r>
          </a:p>
          <a:p>
            <a:pPr algn="ctr" rtl="0">
              <a:lnSpc>
                <a:spcPts val="10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3" name="AutoShape 33"/>
          <xdr:cNvSpPr>
            <a:spLocks noChangeArrowheads="1"/>
          </xdr:cNvSpPr>
        </xdr:nvSpPr>
        <xdr:spPr bwMode="auto">
          <a:xfrm>
            <a:off x="788" y="439"/>
            <a:ext cx="115" cy="42"/>
          </a:xfrm>
          <a:prstGeom prst="wedgeRoundRectCallout">
            <a:avLst>
              <a:gd name="adj1" fmla="val -30870"/>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13</xdr:col>
      <xdr:colOff>142875</xdr:colOff>
      <xdr:row>1</xdr:row>
      <xdr:rowOff>47625</xdr:rowOff>
    </xdr:from>
    <xdr:to>
      <xdr:col>15</xdr:col>
      <xdr:colOff>209550</xdr:colOff>
      <xdr:row>2</xdr:row>
      <xdr:rowOff>323850</xdr:rowOff>
    </xdr:to>
    <xdr:sp macro="" textlink="">
      <xdr:nvSpPr>
        <xdr:cNvPr id="17271" name="File"/>
        <xdr:cNvSpPr>
          <a:spLocks noEditPoints="1" noChangeArrowheads="1"/>
        </xdr:cNvSpPr>
      </xdr:nvSpPr>
      <xdr:spPr bwMode="auto">
        <a:xfrm>
          <a:off x="3609975" y="409575"/>
          <a:ext cx="504825" cy="342900"/>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val="FFC000"/>
        </a:solidFill>
        <a:ln w="9525">
          <a:solidFill>
            <a:srgbClr val="000000"/>
          </a:solidFill>
          <a:miter lim="800000"/>
          <a:headEnd/>
          <a:tailEnd/>
        </a:ln>
      </xdr:spPr>
    </xdr:sp>
    <xdr:clientData/>
  </xdr:twoCellAnchor>
  <xdr:twoCellAnchor>
    <xdr:from>
      <xdr:col>1</xdr:col>
      <xdr:colOff>10702</xdr:colOff>
      <xdr:row>4</xdr:row>
      <xdr:rowOff>85614</xdr:rowOff>
    </xdr:from>
    <xdr:to>
      <xdr:col>42</xdr:col>
      <xdr:colOff>417387</xdr:colOff>
      <xdr:row>7</xdr:row>
      <xdr:rowOff>459440</xdr:rowOff>
    </xdr:to>
    <xdr:sp macro="" textlink="">
      <xdr:nvSpPr>
        <xdr:cNvPr id="2" name="正方形/長方形 1">
          <a:hlinkClick xmlns:r="http://schemas.openxmlformats.org/officeDocument/2006/relationships" r:id="rId5"/>
        </xdr:cNvPr>
        <xdr:cNvSpPr/>
      </xdr:nvSpPr>
      <xdr:spPr>
        <a:xfrm>
          <a:off x="189996" y="1015702"/>
          <a:ext cx="11534126" cy="911709"/>
        </a:xfrm>
        <a:prstGeom prst="rect">
          <a:avLst/>
        </a:prstGeom>
        <a:solidFill>
          <a:srgbClr val="FF9933"/>
        </a:solidFill>
        <a:ln w="69850" cmpd="dbl">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r>
            <a:rPr kumimoji="1" lang="ja-JP" altLang="en-US" sz="1800">
              <a:latin typeface="HGS創英角ｺﾞｼｯｸUB" panose="020B0900000000000000" pitchFamily="50" charset="-128"/>
              <a:ea typeface="HGS創英角ｺﾞｼｯｸUB" panose="020B0900000000000000" pitchFamily="50" charset="-128"/>
            </a:rPr>
            <a:t>◆初期処理◆ ◇年処理◇</a:t>
          </a:r>
          <a:endParaRPr kumimoji="1" lang="en-US" altLang="ja-JP" sz="1800">
            <a:latin typeface="HGS創英角ｺﾞｼｯｸUB" panose="020B0900000000000000" pitchFamily="50" charset="-128"/>
            <a:ea typeface="HGS創英角ｺﾞｼｯｸUB" panose="020B0900000000000000" pitchFamily="50" charset="-128"/>
          </a:endParaRPr>
        </a:p>
        <a:p>
          <a:pPr algn="ctr"/>
          <a:r>
            <a:rPr kumimoji="1" lang="ja-JP" altLang="en-US" sz="1600">
              <a:latin typeface="+mj-ea"/>
              <a:ea typeface="+mj-ea"/>
            </a:rPr>
            <a:t>事業場情報の入力ページへ移動　　メリット料率入力ページへ移動</a:t>
          </a:r>
        </a:p>
      </xdr:txBody>
    </xdr:sp>
    <xdr:clientData/>
  </xdr:twoCellAnchor>
  <xdr:twoCellAnchor>
    <xdr:from>
      <xdr:col>7</xdr:col>
      <xdr:colOff>180301</xdr:colOff>
      <xdr:row>5</xdr:row>
      <xdr:rowOff>189996</xdr:rowOff>
    </xdr:from>
    <xdr:to>
      <xdr:col>9</xdr:col>
      <xdr:colOff>263791</xdr:colOff>
      <xdr:row>7</xdr:row>
      <xdr:rowOff>313262</xdr:rowOff>
    </xdr:to>
    <xdr:sp macro="" textlink="">
      <xdr:nvSpPr>
        <xdr:cNvPr id="34" name="File">
          <a:hlinkClick xmlns:r="http://schemas.openxmlformats.org/officeDocument/2006/relationships" r:id="rId6"/>
        </xdr:cNvPr>
        <xdr:cNvSpPr>
          <a:spLocks noEditPoints="1" noChangeArrowheads="1"/>
        </xdr:cNvSpPr>
      </xdr:nvSpPr>
      <xdr:spPr bwMode="auto">
        <a:xfrm>
          <a:off x="1849977" y="1209731"/>
          <a:ext cx="811873" cy="571502"/>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val="FFC000"/>
        </a:solidFill>
        <a:ln w="38100">
          <a:solidFill>
            <a:srgbClr val="000000"/>
          </a:solidFill>
          <a:miter lim="800000"/>
          <a:headEnd/>
          <a:tailEnd/>
        </a:ln>
        <a:effectLst/>
      </xdr:spPr>
      <xdr:txBody>
        <a:bodyPr vertOverflow="clip" wrap="square" lIns="91440" tIns="45720" rIns="91440" bIns="45720"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2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データ入力のﾍﾟｰｼﾞ</a:t>
          </a:r>
        </a:p>
        <a:p>
          <a:pPr marL="0" marR="0" lvl="0" indent="0" algn="l" defTabSz="914400" rtl="0" eaLnBrk="1" fontAlgn="auto" latinLnBrk="0" hangingPunct="1">
            <a:lnSpc>
              <a:spcPts val="2200"/>
            </a:lnSpc>
            <a:spcBef>
              <a:spcPts val="0"/>
            </a:spcBef>
            <a:spcAft>
              <a:spcPts val="0"/>
            </a:spcAft>
            <a:buClrTx/>
            <a:buSzTx/>
            <a:buFontTx/>
            <a:buNone/>
            <a:tabLst/>
            <a:defRPr sz="1000"/>
          </a:pP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へ移動</a:t>
          </a:r>
        </a:p>
      </xdr:txBody>
    </xdr:sp>
    <xdr:clientData/>
  </xdr:twoCellAnchor>
  <xdr:twoCellAnchor>
    <xdr:from>
      <xdr:col>32</xdr:col>
      <xdr:colOff>185465</xdr:colOff>
      <xdr:row>3</xdr:row>
      <xdr:rowOff>65221</xdr:rowOff>
    </xdr:from>
    <xdr:to>
      <xdr:col>38</xdr:col>
      <xdr:colOff>12112</xdr:colOff>
      <xdr:row>5</xdr:row>
      <xdr:rowOff>200490</xdr:rowOff>
    </xdr:to>
    <xdr:sp macro="" textlink="">
      <xdr:nvSpPr>
        <xdr:cNvPr id="38" name="AutoShape 31"/>
        <xdr:cNvSpPr>
          <a:spLocks noChangeArrowheads="1"/>
        </xdr:cNvSpPr>
      </xdr:nvSpPr>
      <xdr:spPr bwMode="auto">
        <a:xfrm>
          <a:off x="8864987" y="857187"/>
          <a:ext cx="1282153" cy="360016"/>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HGPｺﾞｼｯｸE"/>
              <a:ea typeface="HGPｺﾞｼｯｸE"/>
            </a:rPr>
            <a:t>クリック!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0</xdr:row>
      <xdr:rowOff>95250</xdr:rowOff>
    </xdr:from>
    <xdr:to>
      <xdr:col>9</xdr:col>
      <xdr:colOff>142875</xdr:colOff>
      <xdr:row>0</xdr:row>
      <xdr:rowOff>704850</xdr:rowOff>
    </xdr:to>
    <xdr:sp macro="" textlink="">
      <xdr:nvSpPr>
        <xdr:cNvPr id="2" name="PubCross">
          <a:hlinkClick xmlns:r="http://schemas.openxmlformats.org/officeDocument/2006/relationships" r:id="rId1"/>
        </xdr:cNvPr>
        <xdr:cNvSpPr>
          <a:spLocks noEditPoints="1" noChangeArrowheads="1"/>
        </xdr:cNvSpPr>
      </xdr:nvSpPr>
      <xdr:spPr bwMode="auto">
        <a:xfrm>
          <a:off x="3105150" y="95250"/>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marL="0" marR="0" lvl="0" indent="0" algn="ctr" defTabSz="914400" rtl="0" eaLnBrk="1" fontAlgn="auto" latinLnBrk="0" hangingPunct="1">
            <a:lnSpc>
              <a:spcPts val="600"/>
            </a:lnSpc>
            <a:spcBef>
              <a:spcPts val="0"/>
            </a:spcBef>
            <a:spcAft>
              <a:spcPts val="0"/>
            </a:spcAft>
            <a:buClrTx/>
            <a:buSzTx/>
            <a:buFontTx/>
            <a:buNone/>
            <a:tabLst/>
            <a:defRPr sz="1000"/>
          </a:pPr>
          <a:r>
            <a:rPr kumimoji="0" lang="ja-JP" altLang="en-US" sz="800" b="1" i="0" u="none" strike="noStrike" kern="0" cap="none" spc="0" normalizeH="0" baseline="0" noProof="0" smtClean="0">
              <a:ln>
                <a:noFill/>
              </a:ln>
              <a:solidFill>
                <a:srgbClr val="000000"/>
              </a:solidFill>
              <a:effectLst/>
              <a:uLnTx/>
              <a:uFillTx/>
              <a:latin typeface="ＭＳ Ｐゴシック"/>
              <a:ea typeface="ＭＳ Ｐゴシック"/>
            </a:rPr>
            <a:t>MENUへ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1057275</xdr:colOff>
      <xdr:row>1</xdr:row>
      <xdr:rowOff>66675</xdr:rowOff>
    </xdr:from>
    <xdr:to>
      <xdr:col>1</xdr:col>
      <xdr:colOff>1838325</xdr:colOff>
      <xdr:row>1</xdr:row>
      <xdr:rowOff>676275</xdr:rowOff>
    </xdr:to>
    <xdr:sp macro="" textlink="">
      <xdr:nvSpPr>
        <xdr:cNvPr id="4205" name="PubCross">
          <a:hlinkClick xmlns:r="http://schemas.openxmlformats.org/officeDocument/2006/relationships" r:id="rId1"/>
        </xdr:cNvPr>
        <xdr:cNvSpPr>
          <a:spLocks noEditPoints="1" noChangeArrowheads="1"/>
        </xdr:cNvSpPr>
      </xdr:nvSpPr>
      <xdr:spPr bwMode="auto">
        <a:xfrm>
          <a:off x="1628775" y="66675"/>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lnSpc>
              <a:spcPts val="800"/>
            </a:lnSpc>
            <a:defRPr sz="1000"/>
          </a:pPr>
          <a:r>
            <a:rPr lang="ja-JP" altLang="en-US" sz="900" b="1" i="0" u="none" strike="noStrike" baseline="0">
              <a:solidFill>
                <a:srgbClr val="000000"/>
              </a:solidFill>
              <a:latin typeface="ＭＳ Ｐゴシック"/>
              <a:ea typeface="ＭＳ Ｐゴシック"/>
            </a:rPr>
            <a:t>MENUへ</a:t>
          </a:r>
        </a:p>
      </xdr:txBody>
    </xdr:sp>
    <xdr:clientData/>
  </xdr:twoCellAnchor>
  <xdr:twoCellAnchor>
    <xdr:from>
      <xdr:col>11</xdr:col>
      <xdr:colOff>314325</xdr:colOff>
      <xdr:row>1</xdr:row>
      <xdr:rowOff>123825</xdr:rowOff>
    </xdr:from>
    <xdr:to>
      <xdr:col>12</xdr:col>
      <xdr:colOff>371475</xdr:colOff>
      <xdr:row>1</xdr:row>
      <xdr:rowOff>590550</xdr:rowOff>
    </xdr:to>
    <xdr:sp macro="" textlink="">
      <xdr:nvSpPr>
        <xdr:cNvPr id="4206" name="Document">
          <a:hlinkClick xmlns:r="http://schemas.openxmlformats.org/officeDocument/2006/relationships" r:id="rId2"/>
        </xdr:cNvPr>
        <xdr:cNvSpPr>
          <a:spLocks noEditPoints="1" noChangeArrowheads="1"/>
        </xdr:cNvSpPr>
      </xdr:nvSpPr>
      <xdr:spPr bwMode="auto">
        <a:xfrm rot="16200000">
          <a:off x="11730037" y="-147637"/>
          <a:ext cx="466725"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r" rtl="0">
            <a:defRPr sz="1000"/>
          </a:pPr>
          <a:r>
            <a:rPr lang="ja-JP" altLang="en-US" sz="900" b="1" i="0" u="none" strike="noStrike" baseline="0">
              <a:solidFill>
                <a:srgbClr val="008000"/>
              </a:solidFill>
              <a:latin typeface="ＭＳ Ｐゴシック"/>
              <a:ea typeface="ＭＳ Ｐゴシック"/>
            </a:rPr>
            <a:t>開始届へ</a:t>
          </a:r>
        </a:p>
      </xdr:txBody>
    </xdr:sp>
    <xdr:clientData/>
  </xdr:twoCellAnchor>
  <xdr:twoCellAnchor>
    <xdr:from>
      <xdr:col>22</xdr:col>
      <xdr:colOff>142875</xdr:colOff>
      <xdr:row>1</xdr:row>
      <xdr:rowOff>95250</xdr:rowOff>
    </xdr:from>
    <xdr:to>
      <xdr:col>22</xdr:col>
      <xdr:colOff>981075</xdr:colOff>
      <xdr:row>1</xdr:row>
      <xdr:rowOff>657225</xdr:rowOff>
    </xdr:to>
    <xdr:sp macro="" textlink="">
      <xdr:nvSpPr>
        <xdr:cNvPr id="4207" name="Documents">
          <a:hlinkClick xmlns:r="http://schemas.openxmlformats.org/officeDocument/2006/relationships" r:id="rId3"/>
        </xdr:cNvPr>
        <xdr:cNvSpPr>
          <a:spLocks noEditPoints="1" noChangeArrowheads="1"/>
        </xdr:cNvSpPr>
      </xdr:nvSpPr>
      <xdr:spPr bwMode="auto">
        <a:xfrm>
          <a:off x="18268950" y="95250"/>
          <a:ext cx="838200" cy="561975"/>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報告書へ</a:t>
          </a:r>
        </a:p>
      </xdr:txBody>
    </xdr:sp>
    <xdr:clientData/>
  </xdr:twoCellAnchor>
  <xdr:twoCellAnchor>
    <xdr:from>
      <xdr:col>23</xdr:col>
      <xdr:colOff>66675</xdr:colOff>
      <xdr:row>1</xdr:row>
      <xdr:rowOff>104775</xdr:rowOff>
    </xdr:from>
    <xdr:to>
      <xdr:col>23</xdr:col>
      <xdr:colOff>695325</xdr:colOff>
      <xdr:row>1</xdr:row>
      <xdr:rowOff>647700</xdr:rowOff>
    </xdr:to>
    <xdr:sp macro="" textlink="">
      <xdr:nvSpPr>
        <xdr:cNvPr id="4208" name="Document">
          <a:hlinkClick xmlns:r="http://schemas.openxmlformats.org/officeDocument/2006/relationships" r:id="rId4"/>
        </xdr:cNvPr>
        <xdr:cNvSpPr>
          <a:spLocks noEditPoints="1" noChangeArrowheads="1"/>
        </xdr:cNvSpPr>
      </xdr:nvSpPr>
      <xdr:spPr bwMode="auto">
        <a:xfrm>
          <a:off x="19288125" y="104775"/>
          <a:ext cx="628650" cy="542925"/>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総括表へ</a:t>
          </a:r>
        </a:p>
      </xdr:txBody>
    </xdr:sp>
    <xdr:clientData/>
  </xdr:twoCellAnchor>
  <xdr:twoCellAnchor>
    <xdr:from>
      <xdr:col>6</xdr:col>
      <xdr:colOff>228600</xdr:colOff>
      <xdr:row>1</xdr:row>
      <xdr:rowOff>47625</xdr:rowOff>
    </xdr:from>
    <xdr:to>
      <xdr:col>7</xdr:col>
      <xdr:colOff>238125</xdr:colOff>
      <xdr:row>2</xdr:row>
      <xdr:rowOff>47625</xdr:rowOff>
    </xdr:to>
    <xdr:grpSp>
      <xdr:nvGrpSpPr>
        <xdr:cNvPr id="20404" name="Group 1316"/>
        <xdr:cNvGrpSpPr>
          <a:grpSpLocks/>
        </xdr:cNvGrpSpPr>
      </xdr:nvGrpSpPr>
      <xdr:grpSpPr bwMode="auto">
        <a:xfrm>
          <a:off x="6430433" y="47625"/>
          <a:ext cx="898525" cy="719667"/>
          <a:chOff x="569" y="2318"/>
          <a:chExt cx="70" cy="77"/>
        </a:xfrm>
      </xdr:grpSpPr>
      <xdr:sp macro="" textlink="">
        <xdr:nvSpPr>
          <xdr:cNvPr id="20468" name="AutoShape 1317"/>
          <xdr:cNvSpPr>
            <a:spLocks noChangeArrowheads="1"/>
          </xdr:cNvSpPr>
        </xdr:nvSpPr>
        <xdr:spPr bwMode="auto">
          <a:xfrm>
            <a:off x="569" y="2318"/>
            <a:ext cx="70" cy="7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86 w 21600"/>
              <a:gd name="T25" fmla="*/ 3086 h 21600"/>
              <a:gd name="T26" fmla="*/ 18514 w 21600"/>
              <a:gd name="T27" fmla="*/ 18514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17096" y="14698"/>
                </a:moveTo>
                <a:cubicBezTo>
                  <a:pt x="17821" y="13527"/>
                  <a:pt x="18206" y="12177"/>
                  <a:pt x="18206" y="10800"/>
                </a:cubicBezTo>
                <a:cubicBezTo>
                  <a:pt x="18206" y="6709"/>
                  <a:pt x="14890" y="3394"/>
                  <a:pt x="10800" y="3394"/>
                </a:cubicBezTo>
                <a:cubicBezTo>
                  <a:pt x="9422" y="3393"/>
                  <a:pt x="8072" y="3778"/>
                  <a:pt x="6901" y="4503"/>
                </a:cubicBezTo>
                <a:lnTo>
                  <a:pt x="17096" y="14698"/>
                </a:lnTo>
                <a:close/>
                <a:moveTo>
                  <a:pt x="4503" y="6901"/>
                </a:moveTo>
                <a:cubicBezTo>
                  <a:pt x="3778" y="8072"/>
                  <a:pt x="3394" y="9422"/>
                  <a:pt x="3394" y="10799"/>
                </a:cubicBezTo>
                <a:cubicBezTo>
                  <a:pt x="3394" y="14890"/>
                  <a:pt x="6709" y="18206"/>
                  <a:pt x="10800" y="18206"/>
                </a:cubicBezTo>
                <a:cubicBezTo>
                  <a:pt x="12177" y="18206"/>
                  <a:pt x="13527" y="17821"/>
                  <a:pt x="14698" y="17096"/>
                </a:cubicBezTo>
                <a:lnTo>
                  <a:pt x="4503" y="6901"/>
                </a:lnTo>
                <a:close/>
              </a:path>
            </a:pathLst>
          </a:cu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sp>
      <xdr:pic>
        <xdr:nvPicPr>
          <xdr:cNvPr id="20469" name="Picture 1318" descr="MCj03256620000[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8840345">
            <a:off x="585" y="2328"/>
            <a:ext cx="39" cy="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91" name="Text Box 1319"/>
          <xdr:cNvSpPr txBox="1">
            <a:spLocks noChangeArrowheads="1"/>
          </xdr:cNvSpPr>
        </xdr:nvSpPr>
        <xdr:spPr bwMode="auto">
          <a:xfrm>
            <a:off x="583" y="2363"/>
            <a:ext cx="48" cy="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ja-JP" altLang="en-US" sz="1400" b="0" i="0" u="none" strike="noStrike" baseline="0">
                <a:solidFill>
                  <a:srgbClr val="000000"/>
                </a:solidFill>
                <a:latin typeface="HGS創英角ｺﾞｼｯｸUB" panose="020B0900000000000000" pitchFamily="50" charset="-128"/>
                <a:ea typeface="HGS創英角ｺﾞｼｯｸUB" panose="020B0900000000000000" pitchFamily="50" charset="-128"/>
              </a:rPr>
              <a:t>禁止</a:t>
            </a:r>
          </a:p>
        </xdr:txBody>
      </xdr:sp>
    </xdr:grpSp>
    <xdr:clientData/>
  </xdr:twoCellAnchor>
  <xdr:twoCellAnchor>
    <xdr:from>
      <xdr:col>23</xdr:col>
      <xdr:colOff>977900</xdr:colOff>
      <xdr:row>1</xdr:row>
      <xdr:rowOff>127000</xdr:rowOff>
    </xdr:from>
    <xdr:to>
      <xdr:col>24</xdr:col>
      <xdr:colOff>279400</xdr:colOff>
      <xdr:row>1</xdr:row>
      <xdr:rowOff>631825</xdr:rowOff>
    </xdr:to>
    <xdr:sp macro="" textlink="">
      <xdr:nvSpPr>
        <xdr:cNvPr id="74" name="角丸四角形 73">
          <a:hlinkClick xmlns:r="http://schemas.openxmlformats.org/officeDocument/2006/relationships" r:id="rId6"/>
        </xdr:cNvPr>
        <xdr:cNvSpPr/>
      </xdr:nvSpPr>
      <xdr:spPr>
        <a:xfrm>
          <a:off x="19481800" y="127000"/>
          <a:ext cx="1016000" cy="504825"/>
        </a:xfrm>
        <a:prstGeom prst="roundRect">
          <a:avLst/>
        </a:prstGeom>
        <a:solidFill>
          <a:schemeClr val="accent5">
            <a:lumMod val="40000"/>
            <a:lumOff val="60000"/>
          </a:schemeClr>
        </a:solidFill>
        <a:ln w="28575">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1"/>
            <a:t>事業細目</a:t>
          </a:r>
          <a:endParaRPr kumimoji="1" lang="en-US" altLang="ja-JP" sz="1100" b="1"/>
        </a:p>
        <a:p>
          <a:pPr algn="ctr"/>
          <a:r>
            <a:rPr kumimoji="1" lang="ja-JP" altLang="en-US" sz="1100" b="1"/>
            <a:t>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180975</xdr:colOff>
      <xdr:row>55</xdr:row>
      <xdr:rowOff>85725</xdr:rowOff>
    </xdr:from>
    <xdr:to>
      <xdr:col>33</xdr:col>
      <xdr:colOff>295275</xdr:colOff>
      <xdr:row>56</xdr:row>
      <xdr:rowOff>228600</xdr:rowOff>
    </xdr:to>
    <xdr:sp macro="" textlink="">
      <xdr:nvSpPr>
        <xdr:cNvPr id="4008" name="Oval 1"/>
        <xdr:cNvSpPr>
          <a:spLocks noChangeArrowheads="1"/>
        </xdr:cNvSpPr>
      </xdr:nvSpPr>
      <xdr:spPr bwMode="auto">
        <a:xfrm>
          <a:off x="9134475" y="9382125"/>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152400</xdr:colOff>
      <xdr:row>42</xdr:row>
      <xdr:rowOff>19050</xdr:rowOff>
    </xdr:from>
    <xdr:to>
      <xdr:col>37</xdr:col>
      <xdr:colOff>104775</xdr:colOff>
      <xdr:row>42</xdr:row>
      <xdr:rowOff>238125</xdr:rowOff>
    </xdr:to>
    <xdr:sp macro="" textlink="">
      <xdr:nvSpPr>
        <xdr:cNvPr id="3074" name="Text Box 2"/>
        <xdr:cNvSpPr txBox="1">
          <a:spLocks noChangeArrowheads="1"/>
        </xdr:cNvSpPr>
      </xdr:nvSpPr>
      <xdr:spPr bwMode="auto">
        <a:xfrm>
          <a:off x="9458325" y="7143750"/>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32</xdr:col>
      <xdr:colOff>180975</xdr:colOff>
      <xdr:row>151</xdr:row>
      <xdr:rowOff>104775</xdr:rowOff>
    </xdr:from>
    <xdr:to>
      <xdr:col>33</xdr:col>
      <xdr:colOff>295275</xdr:colOff>
      <xdr:row>152</xdr:row>
      <xdr:rowOff>247650</xdr:rowOff>
    </xdr:to>
    <xdr:sp macro="" textlink="">
      <xdr:nvSpPr>
        <xdr:cNvPr id="4010" name="Oval 3"/>
        <xdr:cNvSpPr>
          <a:spLocks noChangeArrowheads="1"/>
        </xdr:cNvSpPr>
      </xdr:nvSpPr>
      <xdr:spPr bwMode="auto">
        <a:xfrm>
          <a:off x="9134475" y="24241125"/>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219075</xdr:colOff>
      <xdr:row>90</xdr:row>
      <xdr:rowOff>28575</xdr:rowOff>
    </xdr:from>
    <xdr:to>
      <xdr:col>38</xdr:col>
      <xdr:colOff>9525</xdr:colOff>
      <xdr:row>90</xdr:row>
      <xdr:rowOff>247650</xdr:rowOff>
    </xdr:to>
    <xdr:sp macro="" textlink="">
      <xdr:nvSpPr>
        <xdr:cNvPr id="3076" name="Text Box 4"/>
        <xdr:cNvSpPr txBox="1">
          <a:spLocks noChangeArrowheads="1"/>
        </xdr:cNvSpPr>
      </xdr:nvSpPr>
      <xdr:spPr bwMode="auto">
        <a:xfrm>
          <a:off x="9525000" y="14582775"/>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33</xdr:col>
      <xdr:colOff>180975</xdr:colOff>
      <xdr:row>51</xdr:row>
      <xdr:rowOff>95250</xdr:rowOff>
    </xdr:from>
    <xdr:to>
      <xdr:col>35</xdr:col>
      <xdr:colOff>9525</xdr:colOff>
      <xdr:row>52</xdr:row>
      <xdr:rowOff>104775</xdr:rowOff>
    </xdr:to>
    <xdr:sp macro="" textlink="">
      <xdr:nvSpPr>
        <xdr:cNvPr id="3077" name="Text Box 5"/>
        <xdr:cNvSpPr txBox="1">
          <a:spLocks noChangeArrowheads="1"/>
        </xdr:cNvSpPr>
      </xdr:nvSpPr>
      <xdr:spPr bwMode="auto">
        <a:xfrm>
          <a:off x="9486900" y="8591550"/>
          <a:ext cx="2952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33</xdr:col>
      <xdr:colOff>161925</xdr:colOff>
      <xdr:row>99</xdr:row>
      <xdr:rowOff>95250</xdr:rowOff>
    </xdr:from>
    <xdr:to>
      <xdr:col>34</xdr:col>
      <xdr:colOff>114300</xdr:colOff>
      <xdr:row>100</xdr:row>
      <xdr:rowOff>104775</xdr:rowOff>
    </xdr:to>
    <xdr:sp macro="" textlink="">
      <xdr:nvSpPr>
        <xdr:cNvPr id="3078" name="Text Box 6"/>
        <xdr:cNvSpPr txBox="1">
          <a:spLocks noChangeArrowheads="1"/>
        </xdr:cNvSpPr>
      </xdr:nvSpPr>
      <xdr:spPr bwMode="auto">
        <a:xfrm>
          <a:off x="9467850" y="16059150"/>
          <a:ext cx="2952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6</xdr:col>
      <xdr:colOff>38100</xdr:colOff>
      <xdr:row>1</xdr:row>
      <xdr:rowOff>114300</xdr:rowOff>
    </xdr:from>
    <xdr:to>
      <xdr:col>37</xdr:col>
      <xdr:colOff>66675</xdr:colOff>
      <xdr:row>5</xdr:row>
      <xdr:rowOff>38100</xdr:rowOff>
    </xdr:to>
    <xdr:sp macro="" textlink="">
      <xdr:nvSpPr>
        <xdr:cNvPr id="4014" name="Rectangle 9"/>
        <xdr:cNvSpPr>
          <a:spLocks noChangeArrowheads="1"/>
        </xdr:cNvSpPr>
      </xdr:nvSpPr>
      <xdr:spPr bwMode="auto">
        <a:xfrm>
          <a:off x="2095500" y="428625"/>
          <a:ext cx="8296275" cy="1133475"/>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10</xdr:col>
      <xdr:colOff>47625</xdr:colOff>
      <xdr:row>3</xdr:row>
      <xdr:rowOff>428625</xdr:rowOff>
    </xdr:from>
    <xdr:to>
      <xdr:col>33</xdr:col>
      <xdr:colOff>123825</xdr:colOff>
      <xdr:row>3</xdr:row>
      <xdr:rowOff>428625</xdr:rowOff>
    </xdr:to>
    <xdr:sp macro="" textlink="">
      <xdr:nvSpPr>
        <xdr:cNvPr id="4015" name="Line 10"/>
        <xdr:cNvSpPr>
          <a:spLocks noChangeShapeType="1"/>
        </xdr:cNvSpPr>
      </xdr:nvSpPr>
      <xdr:spPr bwMode="auto">
        <a:xfrm>
          <a:off x="2952750" y="1409700"/>
          <a:ext cx="6477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xdr:row>
      <xdr:rowOff>104775</xdr:rowOff>
    </xdr:from>
    <xdr:to>
      <xdr:col>2</xdr:col>
      <xdr:colOff>66675</xdr:colOff>
      <xdr:row>5</xdr:row>
      <xdr:rowOff>19050</xdr:rowOff>
    </xdr:to>
    <xdr:sp macro="" textlink="">
      <xdr:nvSpPr>
        <xdr:cNvPr id="3091"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2</xdr:col>
      <xdr:colOff>180975</xdr:colOff>
      <xdr:row>2</xdr:row>
      <xdr:rowOff>219075</xdr:rowOff>
    </xdr:from>
    <xdr:to>
      <xdr:col>5</xdr:col>
      <xdr:colOff>114300</xdr:colOff>
      <xdr:row>3</xdr:row>
      <xdr:rowOff>352425</xdr:rowOff>
    </xdr:to>
    <xdr:sp macro="" textlink="">
      <xdr:nvSpPr>
        <xdr:cNvPr id="3093"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1</xdr:row>
      <xdr:rowOff>123825</xdr:rowOff>
    </xdr:from>
    <xdr:to>
      <xdr:col>44</xdr:col>
      <xdr:colOff>57150</xdr:colOff>
      <xdr:row>5</xdr:row>
      <xdr:rowOff>47625</xdr:rowOff>
    </xdr:to>
    <xdr:sp macro="" textlink="">
      <xdr:nvSpPr>
        <xdr:cNvPr id="5644" name="Rectangle 15"/>
        <xdr:cNvSpPr>
          <a:spLocks noChangeArrowheads="1"/>
        </xdr:cNvSpPr>
      </xdr:nvSpPr>
      <xdr:spPr bwMode="auto">
        <a:xfrm>
          <a:off x="3086100" y="438150"/>
          <a:ext cx="7410450" cy="1114425"/>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13</xdr:col>
      <xdr:colOff>66675</xdr:colOff>
      <xdr:row>3</xdr:row>
      <xdr:rowOff>428625</xdr:rowOff>
    </xdr:from>
    <xdr:to>
      <xdr:col>41</xdr:col>
      <xdr:colOff>85725</xdr:colOff>
      <xdr:row>3</xdr:row>
      <xdr:rowOff>428625</xdr:rowOff>
    </xdr:to>
    <xdr:sp macro="" textlink="">
      <xdr:nvSpPr>
        <xdr:cNvPr id="5645" name="Line 17"/>
        <xdr:cNvSpPr>
          <a:spLocks noChangeShapeType="1"/>
        </xdr:cNvSpPr>
      </xdr:nvSpPr>
      <xdr:spPr bwMode="auto">
        <a:xfrm>
          <a:off x="3667125" y="1390650"/>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xdr:row>
      <xdr:rowOff>104775</xdr:rowOff>
    </xdr:from>
    <xdr:to>
      <xdr:col>3</xdr:col>
      <xdr:colOff>161925</xdr:colOff>
      <xdr:row>5</xdr:row>
      <xdr:rowOff>19050</xdr:rowOff>
    </xdr:to>
    <xdr:sp macro="" textlink="">
      <xdr:nvSpPr>
        <xdr:cNvPr id="5147"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4</xdr:col>
      <xdr:colOff>0</xdr:colOff>
      <xdr:row>2</xdr:row>
      <xdr:rowOff>219075</xdr:rowOff>
    </xdr:from>
    <xdr:to>
      <xdr:col>7</xdr:col>
      <xdr:colOff>9525</xdr:colOff>
      <xdr:row>3</xdr:row>
      <xdr:rowOff>352425</xdr:rowOff>
    </xdr:to>
    <xdr:sp macro="" textlink="">
      <xdr:nvSpPr>
        <xdr:cNvPr id="5148"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7</xdr:col>
      <xdr:colOff>152400</xdr:colOff>
      <xdr:row>2</xdr:row>
      <xdr:rowOff>123825</xdr:rowOff>
    </xdr:from>
    <xdr:to>
      <xdr:col>10</xdr:col>
      <xdr:colOff>104775</xdr:colOff>
      <xdr:row>5</xdr:row>
      <xdr:rowOff>76200</xdr:rowOff>
    </xdr:to>
    <xdr:sp macro="" textlink="">
      <xdr:nvSpPr>
        <xdr:cNvPr id="5149" name="Document">
          <a:hlinkClick xmlns:r="http://schemas.openxmlformats.org/officeDocument/2006/relationships" r:id="rId3"/>
        </xdr:cNvPr>
        <xdr:cNvSpPr>
          <a:spLocks noEditPoints="1" noChangeArrowheads="1"/>
        </xdr:cNvSpPr>
      </xdr:nvSpPr>
      <xdr:spPr bwMode="auto">
        <a:xfrm>
          <a:off x="2095500" y="276225"/>
          <a:ext cx="781050"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総括表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72</xdr:row>
      <xdr:rowOff>9525</xdr:rowOff>
    </xdr:from>
    <xdr:to>
      <xdr:col>3</xdr:col>
      <xdr:colOff>0</xdr:colOff>
      <xdr:row>72</xdr:row>
      <xdr:rowOff>219075</xdr:rowOff>
    </xdr:to>
    <xdr:sp macro="" textlink="">
      <xdr:nvSpPr>
        <xdr:cNvPr id="17755" name="Line 1"/>
        <xdr:cNvSpPr>
          <a:spLocks noChangeShapeType="1"/>
        </xdr:cNvSpPr>
      </xdr:nvSpPr>
      <xdr:spPr bwMode="auto">
        <a:xfrm flipH="1">
          <a:off x="152400" y="9429750"/>
          <a:ext cx="22860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72</xdr:row>
      <xdr:rowOff>0</xdr:rowOff>
    </xdr:from>
    <xdr:to>
      <xdr:col>31</xdr:col>
      <xdr:colOff>0</xdr:colOff>
      <xdr:row>73</xdr:row>
      <xdr:rowOff>9525</xdr:rowOff>
    </xdr:to>
    <xdr:sp macro="" textlink="">
      <xdr:nvSpPr>
        <xdr:cNvPr id="17756" name="Line 2"/>
        <xdr:cNvSpPr>
          <a:spLocks noChangeShapeType="1"/>
        </xdr:cNvSpPr>
      </xdr:nvSpPr>
      <xdr:spPr bwMode="auto">
        <a:xfrm flipH="1">
          <a:off x="3752850" y="9420225"/>
          <a:ext cx="247650"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72</xdr:row>
      <xdr:rowOff>0</xdr:rowOff>
    </xdr:from>
    <xdr:to>
      <xdr:col>44</xdr:col>
      <xdr:colOff>9525</xdr:colOff>
      <xdr:row>73</xdr:row>
      <xdr:rowOff>9525</xdr:rowOff>
    </xdr:to>
    <xdr:sp macro="" textlink="">
      <xdr:nvSpPr>
        <xdr:cNvPr id="17757" name="Line 3"/>
        <xdr:cNvSpPr>
          <a:spLocks noChangeShapeType="1"/>
        </xdr:cNvSpPr>
      </xdr:nvSpPr>
      <xdr:spPr bwMode="auto">
        <a:xfrm flipH="1">
          <a:off x="5248275" y="9420225"/>
          <a:ext cx="371475"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72</xdr:row>
      <xdr:rowOff>9525</xdr:rowOff>
    </xdr:from>
    <xdr:to>
      <xdr:col>46</xdr:col>
      <xdr:colOff>114300</xdr:colOff>
      <xdr:row>72</xdr:row>
      <xdr:rowOff>219075</xdr:rowOff>
    </xdr:to>
    <xdr:sp macro="" textlink="">
      <xdr:nvSpPr>
        <xdr:cNvPr id="17758" name="Line 4"/>
        <xdr:cNvSpPr>
          <a:spLocks noChangeShapeType="1"/>
        </xdr:cNvSpPr>
      </xdr:nvSpPr>
      <xdr:spPr bwMode="auto">
        <a:xfrm flipH="1">
          <a:off x="5610225" y="94297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158</xdr:row>
      <xdr:rowOff>9525</xdr:rowOff>
    </xdr:from>
    <xdr:to>
      <xdr:col>3</xdr:col>
      <xdr:colOff>0</xdr:colOff>
      <xdr:row>159</xdr:row>
      <xdr:rowOff>0</xdr:rowOff>
    </xdr:to>
    <xdr:sp macro="" textlink="">
      <xdr:nvSpPr>
        <xdr:cNvPr id="17759" name="Line 6"/>
        <xdr:cNvSpPr>
          <a:spLocks noChangeShapeType="1"/>
        </xdr:cNvSpPr>
      </xdr:nvSpPr>
      <xdr:spPr bwMode="auto">
        <a:xfrm flipV="1">
          <a:off x="133350" y="202025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158</xdr:row>
      <xdr:rowOff>9525</xdr:rowOff>
    </xdr:from>
    <xdr:to>
      <xdr:col>31</xdr:col>
      <xdr:colOff>0</xdr:colOff>
      <xdr:row>159</xdr:row>
      <xdr:rowOff>0</xdr:rowOff>
    </xdr:to>
    <xdr:sp macro="" textlink="">
      <xdr:nvSpPr>
        <xdr:cNvPr id="17760" name="Line 7"/>
        <xdr:cNvSpPr>
          <a:spLocks noChangeShapeType="1"/>
        </xdr:cNvSpPr>
      </xdr:nvSpPr>
      <xdr:spPr bwMode="auto">
        <a:xfrm flipH="1">
          <a:off x="3752850" y="202025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114300</xdr:colOff>
      <xdr:row>158</xdr:row>
      <xdr:rowOff>9525</xdr:rowOff>
    </xdr:from>
    <xdr:to>
      <xdr:col>44</xdr:col>
      <xdr:colOff>0</xdr:colOff>
      <xdr:row>159</xdr:row>
      <xdr:rowOff>9525</xdr:rowOff>
    </xdr:to>
    <xdr:sp macro="" textlink="">
      <xdr:nvSpPr>
        <xdr:cNvPr id="17761" name="Line 8"/>
        <xdr:cNvSpPr>
          <a:spLocks noChangeShapeType="1"/>
        </xdr:cNvSpPr>
      </xdr:nvSpPr>
      <xdr:spPr bwMode="auto">
        <a:xfrm flipH="1">
          <a:off x="5229225" y="20202525"/>
          <a:ext cx="38100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9525</xdr:colOff>
      <xdr:row>158</xdr:row>
      <xdr:rowOff>9525</xdr:rowOff>
    </xdr:from>
    <xdr:to>
      <xdr:col>47</xdr:col>
      <xdr:colOff>0</xdr:colOff>
      <xdr:row>159</xdr:row>
      <xdr:rowOff>0</xdr:rowOff>
    </xdr:to>
    <xdr:sp macro="" textlink="">
      <xdr:nvSpPr>
        <xdr:cNvPr id="17762" name="Line 9"/>
        <xdr:cNvSpPr>
          <a:spLocks noChangeShapeType="1"/>
        </xdr:cNvSpPr>
      </xdr:nvSpPr>
      <xdr:spPr bwMode="auto">
        <a:xfrm flipH="1">
          <a:off x="5619750" y="20202525"/>
          <a:ext cx="3619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244</xdr:row>
      <xdr:rowOff>9525</xdr:rowOff>
    </xdr:from>
    <xdr:to>
      <xdr:col>3</xdr:col>
      <xdr:colOff>0</xdr:colOff>
      <xdr:row>245</xdr:row>
      <xdr:rowOff>0</xdr:rowOff>
    </xdr:to>
    <xdr:sp macro="" textlink="">
      <xdr:nvSpPr>
        <xdr:cNvPr id="17763" name="Line 10"/>
        <xdr:cNvSpPr>
          <a:spLocks noChangeShapeType="1"/>
        </xdr:cNvSpPr>
      </xdr:nvSpPr>
      <xdr:spPr bwMode="auto">
        <a:xfrm flipH="1">
          <a:off x="133350" y="31070550"/>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244</xdr:row>
      <xdr:rowOff>9525</xdr:rowOff>
    </xdr:from>
    <xdr:to>
      <xdr:col>44</xdr:col>
      <xdr:colOff>0</xdr:colOff>
      <xdr:row>245</xdr:row>
      <xdr:rowOff>0</xdr:rowOff>
    </xdr:to>
    <xdr:sp macro="" textlink="">
      <xdr:nvSpPr>
        <xdr:cNvPr id="17764" name="Line 11"/>
        <xdr:cNvSpPr>
          <a:spLocks noChangeShapeType="1"/>
        </xdr:cNvSpPr>
      </xdr:nvSpPr>
      <xdr:spPr bwMode="auto">
        <a:xfrm flipH="1">
          <a:off x="5238750" y="31070550"/>
          <a:ext cx="371475"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244</xdr:row>
      <xdr:rowOff>9525</xdr:rowOff>
    </xdr:from>
    <xdr:to>
      <xdr:col>46</xdr:col>
      <xdr:colOff>114300</xdr:colOff>
      <xdr:row>244</xdr:row>
      <xdr:rowOff>219075</xdr:rowOff>
    </xdr:to>
    <xdr:sp macro="" textlink="">
      <xdr:nvSpPr>
        <xdr:cNvPr id="17765" name="Line 12"/>
        <xdr:cNvSpPr>
          <a:spLocks noChangeShapeType="1"/>
        </xdr:cNvSpPr>
      </xdr:nvSpPr>
      <xdr:spPr bwMode="auto">
        <a:xfrm flipH="1">
          <a:off x="5610225" y="310705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244</xdr:row>
      <xdr:rowOff>0</xdr:rowOff>
    </xdr:from>
    <xdr:to>
      <xdr:col>31</xdr:col>
      <xdr:colOff>0</xdr:colOff>
      <xdr:row>245</xdr:row>
      <xdr:rowOff>0</xdr:rowOff>
    </xdr:to>
    <xdr:sp macro="" textlink="">
      <xdr:nvSpPr>
        <xdr:cNvPr id="17766" name="Line 13"/>
        <xdr:cNvSpPr>
          <a:spLocks noChangeShapeType="1"/>
        </xdr:cNvSpPr>
      </xdr:nvSpPr>
      <xdr:spPr bwMode="auto">
        <a:xfrm flipH="1">
          <a:off x="3752850" y="31061025"/>
          <a:ext cx="24765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0</xdr:row>
      <xdr:rowOff>66675</xdr:rowOff>
    </xdr:from>
    <xdr:to>
      <xdr:col>9</xdr:col>
      <xdr:colOff>9525</xdr:colOff>
      <xdr:row>5</xdr:row>
      <xdr:rowOff>38100</xdr:rowOff>
    </xdr:to>
    <xdr:sp macro="" textlink="">
      <xdr:nvSpPr>
        <xdr:cNvPr id="8213" name="PubCross">
          <a:hlinkClick xmlns:r="http://schemas.openxmlformats.org/officeDocument/2006/relationships" r:id="rId1"/>
        </xdr:cNvPr>
        <xdr:cNvSpPr>
          <a:spLocks noEditPoints="1" noChangeArrowheads="1"/>
        </xdr:cNvSpPr>
      </xdr:nvSpPr>
      <xdr:spPr bwMode="auto">
        <a:xfrm>
          <a:off x="152400" y="666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11</xdr:col>
      <xdr:colOff>28575</xdr:colOff>
      <xdr:row>0</xdr:row>
      <xdr:rowOff>123825</xdr:rowOff>
    </xdr:from>
    <xdr:to>
      <xdr:col>18</xdr:col>
      <xdr:colOff>19050</xdr:colOff>
      <xdr:row>3</xdr:row>
      <xdr:rowOff>171450</xdr:rowOff>
    </xdr:to>
    <xdr:sp macro="" textlink="">
      <xdr:nvSpPr>
        <xdr:cNvPr id="8214" name="File">
          <a:hlinkClick xmlns:r="http://schemas.openxmlformats.org/officeDocument/2006/relationships" r:id="rId2"/>
        </xdr:cNvPr>
        <xdr:cNvSpPr>
          <a:spLocks noEditPoints="1" noChangeArrowheads="1"/>
        </xdr:cNvSpPr>
      </xdr:nvSpPr>
      <xdr:spPr bwMode="auto">
        <a:xfrm>
          <a:off x="1390650" y="123825"/>
          <a:ext cx="9144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20</xdr:col>
      <xdr:colOff>47625</xdr:colOff>
      <xdr:row>0</xdr:row>
      <xdr:rowOff>47625</xdr:rowOff>
    </xdr:from>
    <xdr:to>
      <xdr:col>28</xdr:col>
      <xdr:colOff>9525</xdr:colOff>
      <xdr:row>5</xdr:row>
      <xdr:rowOff>161925</xdr:rowOff>
    </xdr:to>
    <xdr:sp macro="" textlink="">
      <xdr:nvSpPr>
        <xdr:cNvPr id="8215" name="Documents">
          <a:hlinkClick xmlns:r="http://schemas.openxmlformats.org/officeDocument/2006/relationships" r:id="rId3"/>
        </xdr:cNvPr>
        <xdr:cNvSpPr>
          <a:spLocks noEditPoints="1" noChangeArrowheads="1"/>
        </xdr:cNvSpPr>
      </xdr:nvSpPr>
      <xdr:spPr bwMode="auto">
        <a:xfrm>
          <a:off x="2581275" y="47625"/>
          <a:ext cx="952500" cy="1114425"/>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報告書</a:t>
          </a:r>
        </a:p>
      </xdr:txBody>
    </xdr:sp>
    <xdr:clientData/>
  </xdr:twoCellAnchor>
  <xdr:twoCellAnchor>
    <xdr:from>
      <xdr:col>41</xdr:col>
      <xdr:colOff>9525</xdr:colOff>
      <xdr:row>158</xdr:row>
      <xdr:rowOff>0</xdr:rowOff>
    </xdr:from>
    <xdr:to>
      <xdr:col>44</xdr:col>
      <xdr:colOff>9525</xdr:colOff>
      <xdr:row>159</xdr:row>
      <xdr:rowOff>9525</xdr:rowOff>
    </xdr:to>
    <xdr:sp macro="" textlink="">
      <xdr:nvSpPr>
        <xdr:cNvPr id="17" name="Line 3"/>
        <xdr:cNvSpPr>
          <a:spLocks noChangeShapeType="1"/>
        </xdr:cNvSpPr>
      </xdr:nvSpPr>
      <xdr:spPr bwMode="auto">
        <a:xfrm flipH="1">
          <a:off x="5057775" y="9155906"/>
          <a:ext cx="357188" cy="235744"/>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114300</xdr:colOff>
      <xdr:row>244</xdr:row>
      <xdr:rowOff>9525</xdr:rowOff>
    </xdr:from>
    <xdr:to>
      <xdr:col>44</xdr:col>
      <xdr:colOff>0</xdr:colOff>
      <xdr:row>245</xdr:row>
      <xdr:rowOff>9525</xdr:rowOff>
    </xdr:to>
    <xdr:sp macro="" textlink="">
      <xdr:nvSpPr>
        <xdr:cNvPr id="22" name="Line 8"/>
        <xdr:cNvSpPr>
          <a:spLocks noChangeShapeType="1"/>
        </xdr:cNvSpPr>
      </xdr:nvSpPr>
      <xdr:spPr bwMode="auto">
        <a:xfrm flipH="1">
          <a:off x="5043488" y="19654838"/>
          <a:ext cx="361950" cy="226218"/>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244</xdr:row>
      <xdr:rowOff>0</xdr:rowOff>
    </xdr:from>
    <xdr:to>
      <xdr:col>44</xdr:col>
      <xdr:colOff>9525</xdr:colOff>
      <xdr:row>245</xdr:row>
      <xdr:rowOff>9525</xdr:rowOff>
    </xdr:to>
    <xdr:sp macro="" textlink="">
      <xdr:nvSpPr>
        <xdr:cNvPr id="23" name="Line 3"/>
        <xdr:cNvSpPr>
          <a:spLocks noChangeShapeType="1"/>
        </xdr:cNvSpPr>
      </xdr:nvSpPr>
      <xdr:spPr bwMode="auto">
        <a:xfrm flipH="1">
          <a:off x="5057775" y="19645313"/>
          <a:ext cx="357188" cy="235743"/>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885825</xdr:colOff>
      <xdr:row>0</xdr:row>
      <xdr:rowOff>66675</xdr:rowOff>
    </xdr:from>
    <xdr:to>
      <xdr:col>2</xdr:col>
      <xdr:colOff>371475</xdr:colOff>
      <xdr:row>0</xdr:row>
      <xdr:rowOff>609600</xdr:rowOff>
    </xdr:to>
    <xdr:sp macro="" textlink="">
      <xdr:nvSpPr>
        <xdr:cNvPr id="4" name="File">
          <a:hlinkClick xmlns:r="http://schemas.openxmlformats.org/officeDocument/2006/relationships" r:id="rId1"/>
        </xdr:cNvPr>
        <xdr:cNvSpPr>
          <a:spLocks noEditPoints="1" noChangeArrowheads="1"/>
        </xdr:cNvSpPr>
      </xdr:nvSpPr>
      <xdr:spPr bwMode="auto">
        <a:xfrm>
          <a:off x="1314450" y="66675"/>
          <a:ext cx="809625" cy="542925"/>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0</xdr:col>
      <xdr:colOff>152400</xdr:colOff>
      <xdr:row>0</xdr:row>
      <xdr:rowOff>57150</xdr:rowOff>
    </xdr:from>
    <xdr:to>
      <xdr:col>1</xdr:col>
      <xdr:colOff>714375</xdr:colOff>
      <xdr:row>0</xdr:row>
      <xdr:rowOff>600075</xdr:rowOff>
    </xdr:to>
    <xdr:sp macro="" textlink="">
      <xdr:nvSpPr>
        <xdr:cNvPr id="5" name="PubCross">
          <a:hlinkClick xmlns:r="http://schemas.openxmlformats.org/officeDocument/2006/relationships" r:id="rId2"/>
        </xdr:cNvPr>
        <xdr:cNvSpPr>
          <a:spLocks noEditPoints="1" noChangeArrowheads="1"/>
        </xdr:cNvSpPr>
      </xdr:nvSpPr>
      <xdr:spPr bwMode="auto">
        <a:xfrm>
          <a:off x="152400" y="57150"/>
          <a:ext cx="990600" cy="542925"/>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266700</xdr:colOff>
      <xdr:row>10</xdr:row>
      <xdr:rowOff>276225</xdr:rowOff>
    </xdr:from>
    <xdr:to>
      <xdr:col>18</xdr:col>
      <xdr:colOff>342900</xdr:colOff>
      <xdr:row>13</xdr:row>
      <xdr:rowOff>190500</xdr:rowOff>
    </xdr:to>
    <xdr:sp macro="" textlink="">
      <xdr:nvSpPr>
        <xdr:cNvPr id="7171" name="AutoShape 3"/>
        <xdr:cNvSpPr>
          <a:spLocks noChangeArrowheads="1"/>
        </xdr:cNvSpPr>
      </xdr:nvSpPr>
      <xdr:spPr bwMode="auto">
        <a:xfrm>
          <a:off x="6429375" y="2895600"/>
          <a:ext cx="1905000" cy="657225"/>
        </a:xfrm>
        <a:prstGeom prst="wedgeRoundRectCallout">
          <a:avLst>
            <a:gd name="adj1" fmla="val -7000"/>
            <a:gd name="adj2" fmla="val 64491"/>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8000"/>
              </a:solidFill>
              <a:latin typeface="ＭＳ Ｐゴシック"/>
              <a:ea typeface="ＭＳ Ｐゴシック"/>
            </a:rPr>
            <a:t>この範囲外の日付を入力すると、</a:t>
          </a:r>
        </a:p>
        <a:p>
          <a:pPr algn="ctr" rtl="0">
            <a:lnSpc>
              <a:spcPts val="900"/>
            </a:lnSpc>
            <a:defRPr sz="1000"/>
          </a:pPr>
          <a:r>
            <a:rPr lang="ja-JP" altLang="en-US" sz="900" b="0" i="0" u="none" strike="noStrike" baseline="0">
              <a:solidFill>
                <a:srgbClr val="008000"/>
              </a:solidFill>
              <a:latin typeface="ＭＳ Ｐゴシック"/>
              <a:ea typeface="ＭＳ Ｐゴシック"/>
            </a:rPr>
            <a:t>エラーが表示される</a:t>
          </a:r>
        </a:p>
      </xdr:txBody>
    </xdr:sp>
    <xdr:clientData/>
  </xdr:twoCellAnchor>
  <xdr:twoCellAnchor>
    <xdr:from>
      <xdr:col>5</xdr:col>
      <xdr:colOff>11906</xdr:colOff>
      <xdr:row>23</xdr:row>
      <xdr:rowOff>71438</xdr:rowOff>
    </xdr:from>
    <xdr:to>
      <xdr:col>5</xdr:col>
      <xdr:colOff>16996</xdr:colOff>
      <xdr:row>24</xdr:row>
      <xdr:rowOff>230190</xdr:rowOff>
    </xdr:to>
    <xdr:cxnSp macro="">
      <xdr:nvCxnSpPr>
        <xdr:cNvPr id="4" name="直線矢印コネクタ 3"/>
        <xdr:cNvCxnSpPr/>
      </xdr:nvCxnSpPr>
      <xdr:spPr>
        <a:xfrm>
          <a:off x="2750344" y="6286501"/>
          <a:ext cx="5090" cy="444502"/>
        </a:xfrm>
        <a:prstGeom prst="straightConnector1">
          <a:avLst/>
        </a:prstGeom>
        <a:ln w="50800">
          <a:solidFill>
            <a:schemeClr val="accent5">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25</xdr:row>
      <xdr:rowOff>161925</xdr:rowOff>
    </xdr:from>
    <xdr:to>
      <xdr:col>3</xdr:col>
      <xdr:colOff>85725</xdr:colOff>
      <xdr:row>30</xdr:row>
      <xdr:rowOff>228600</xdr:rowOff>
    </xdr:to>
    <xdr:sp macro="" textlink="">
      <xdr:nvSpPr>
        <xdr:cNvPr id="7441" name="Line 5"/>
        <xdr:cNvSpPr>
          <a:spLocks noChangeShapeType="1"/>
        </xdr:cNvSpPr>
      </xdr:nvSpPr>
      <xdr:spPr bwMode="auto">
        <a:xfrm flipV="1">
          <a:off x="990600" y="6953250"/>
          <a:ext cx="1066800"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78106</xdr:colOff>
      <xdr:row>4</xdr:row>
      <xdr:rowOff>28575</xdr:rowOff>
    </xdr:from>
    <xdr:to>
      <xdr:col>26</xdr:col>
      <xdr:colOff>161925</xdr:colOff>
      <xdr:row>7</xdr:row>
      <xdr:rowOff>47625</xdr:rowOff>
    </xdr:to>
    <xdr:sp macro="" textlink="">
      <xdr:nvSpPr>
        <xdr:cNvPr id="2" name="右中かっこ 1"/>
        <xdr:cNvSpPr/>
      </xdr:nvSpPr>
      <xdr:spPr>
        <a:xfrm>
          <a:off x="17127856" y="1038225"/>
          <a:ext cx="83819" cy="6762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734;&#12507;&#12540;&#12512;&#12506;&#12540;&#12472;/HP%20OriginalUploadFile/Original&#21172;&#20685;&#20445;&#38522;&#9670;&#12425;&#12367;&#12425;&#12367;&#12471;&#12473;&#12486;&#12512;(&#24314;&#35373;&#26989;)&#9670;J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734;&#12507;&#12540;&#12512;&#12506;&#12540;&#12472;/HP%20OriginalUploadFile/Archive%20Original&#21172;&#20685;&#20445;&#38522;&#9670;&#12425;&#12367;&#12425;&#12367;&#12471;&#12473;&#12486;&#12512;(&#24314;&#35373;&#26989;)&#9670;/&#38598;&#35336;&#34920;&#3156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9734;&#12507;&#12540;&#12512;&#12506;&#12540;&#12472;/HP%20OriginalUploadFile/&#21172;&#20685;&#20445;&#38522;&#9670;&#21172;&#22522;&#25552;&#20986;&#12425;&#12367;&#12425;&#12367;&#12471;&#12473;&#12486;&#12512;(&#24314;&#35373;&#26989;)&#967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9734;&#12507;&#12540;&#12512;&#12506;&#12540;&#12472;/HP%20OriginalUploadFile/Archive%20Original&#21172;&#20685;&#20445;&#38522;&#9670;&#12425;&#12367;&#12425;&#12367;&#12471;&#12473;&#12486;&#12512;(&#24314;&#35373;&#26989;)&#9670;/&#21172;&#20685;&#20445;&#38522;&#9670;&#21172;&#22522;&#25552;&#20986;&#12425;&#12367;&#12425;&#12367;&#12471;&#12473;&#12486;&#12512;(&#24314;&#35373;&#26989;)&#96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入力）基本情報"/>
      <sheetName val="(入力)データ"/>
      <sheetName val="(印刷)開始届"/>
      <sheetName val="(印刷）報告書"/>
      <sheetName val="(印刷)事務組合総括表"/>
      <sheetName val="work1基本情報"/>
      <sheetName val="Work2工事データ"/>
      <sheetName val="work3開始届"/>
      <sheetName val="work4報告書"/>
      <sheetName val="work5労務比率・保険料率"/>
      <sheetName val="work6総括表"/>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集計表"/>
      <sheetName val="総括表"/>
      <sheetName val="報告書"/>
      <sheetName val="報告書 (別紙)"/>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AT45"/>
  <sheetViews>
    <sheetView showGridLines="0" showRowColHeaders="0" tabSelected="1" zoomScale="85" zoomScaleNormal="85" workbookViewId="0">
      <selection activeCell="AW17" sqref="AW17"/>
    </sheetView>
  </sheetViews>
  <sheetFormatPr defaultColWidth="3.625" defaultRowHeight="13.5"/>
  <cols>
    <col min="1" max="1" width="2.375" style="58" customWidth="1"/>
    <col min="2" max="2" width="1.125" style="58" customWidth="1"/>
    <col min="3" max="3" width="2" style="58" customWidth="1"/>
    <col min="4" max="4" width="1.875" style="58" customWidth="1"/>
    <col min="5" max="5" width="7.125" style="58" customWidth="1"/>
    <col min="6" max="8" width="3.625" style="58" customWidth="1"/>
    <col min="9" max="9" width="5.875" style="58" customWidth="1"/>
    <col min="10" max="10" width="5.375" style="58" customWidth="1"/>
    <col min="11" max="11" width="2.375" style="58" customWidth="1"/>
    <col min="12" max="12" width="2.875" style="58" customWidth="1"/>
    <col min="13" max="13" width="3.625" style="58" customWidth="1"/>
    <col min="14" max="14" width="2.125" style="58" customWidth="1"/>
    <col min="15" max="15" width="3.625" style="58" customWidth="1"/>
    <col min="16" max="16" width="4.375" style="58" customWidth="1"/>
    <col min="17" max="17" width="3.625" style="58" customWidth="1"/>
    <col min="18" max="18" width="4.75" style="58" customWidth="1"/>
    <col min="19" max="23" width="3.625" style="58" customWidth="1"/>
    <col min="24" max="24" width="2.375" style="58" customWidth="1"/>
    <col min="25" max="33" width="3.625" style="58" customWidth="1"/>
    <col min="34" max="35" width="2.25" style="58" customWidth="1"/>
    <col min="36" max="42" width="3.625" style="58" customWidth="1"/>
    <col min="43" max="43" width="5.625" style="58" customWidth="1"/>
    <col min="44" max="44" width="2.5" style="58" customWidth="1"/>
    <col min="45" max="16384" width="3.625" style="58"/>
  </cols>
  <sheetData>
    <row r="1" spans="1:46" ht="28.5">
      <c r="A1" s="1028" t="s">
        <v>494</v>
      </c>
      <c r="B1" s="1028"/>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1028"/>
      <c r="AK1" s="1028"/>
      <c r="AL1" s="1028"/>
      <c r="AM1" s="1028"/>
      <c r="AN1" s="1028"/>
      <c r="AO1" s="1028"/>
      <c r="AP1" s="1028"/>
      <c r="AQ1" s="1028"/>
      <c r="AR1" s="1028"/>
    </row>
    <row r="2" spans="1:46" ht="5.25" customHeight="1">
      <c r="A2" s="752"/>
      <c r="B2" s="752"/>
      <c r="C2" s="753"/>
      <c r="D2" s="752"/>
      <c r="E2" s="752"/>
      <c r="F2" s="752"/>
      <c r="G2" s="752"/>
      <c r="H2" s="752"/>
      <c r="I2" s="752"/>
      <c r="J2" s="752"/>
      <c r="K2" s="752"/>
      <c r="L2" s="752"/>
      <c r="M2" s="752"/>
      <c r="N2" s="752"/>
      <c r="O2" s="752"/>
      <c r="P2" s="752"/>
      <c r="Q2" s="752"/>
      <c r="R2" s="752"/>
      <c r="S2" s="752"/>
      <c r="T2" s="752"/>
      <c r="U2" s="752"/>
      <c r="V2" s="752"/>
      <c r="W2" s="752"/>
      <c r="X2" s="752"/>
      <c r="Y2" s="752"/>
      <c r="Z2" s="752"/>
      <c r="AA2" s="752"/>
      <c r="AB2" s="753"/>
      <c r="AC2" s="752"/>
      <c r="AD2" s="752"/>
      <c r="AE2" s="752"/>
      <c r="AF2" s="752"/>
      <c r="AG2" s="752"/>
      <c r="AH2" s="752"/>
      <c r="AI2" s="752"/>
      <c r="AJ2" s="752"/>
      <c r="AK2" s="752"/>
      <c r="AL2" s="752"/>
      <c r="AM2" s="752"/>
      <c r="AN2" s="752"/>
      <c r="AO2" s="752"/>
      <c r="AP2" s="752"/>
      <c r="AQ2" s="752"/>
      <c r="AR2" s="752"/>
    </row>
    <row r="3" spans="1:46" ht="28.5">
      <c r="A3" s="752"/>
      <c r="B3" s="752"/>
      <c r="C3" s="753"/>
      <c r="D3" s="752"/>
      <c r="E3" s="752"/>
      <c r="F3" s="752"/>
      <c r="G3" s="752"/>
      <c r="H3" s="752"/>
      <c r="I3" s="752"/>
      <c r="J3" s="754" t="s">
        <v>335</v>
      </c>
      <c r="K3" s="755"/>
      <c r="L3" s="755"/>
      <c r="M3" s="755"/>
      <c r="N3" s="755"/>
      <c r="O3" s="755"/>
      <c r="P3" s="755"/>
      <c r="Q3" s="755"/>
      <c r="R3" s="755"/>
      <c r="S3" s="755"/>
      <c r="T3" s="755"/>
      <c r="U3" s="755"/>
      <c r="V3" s="755"/>
      <c r="W3" s="755" t="s">
        <v>336</v>
      </c>
      <c r="X3" s="755"/>
      <c r="Y3" s="755"/>
      <c r="Z3" s="755"/>
      <c r="AA3" s="755"/>
      <c r="AB3" s="756"/>
      <c r="AC3" s="755"/>
      <c r="AD3" s="755"/>
      <c r="AE3" s="755"/>
      <c r="AF3" s="755"/>
      <c r="AG3" s="755"/>
      <c r="AH3" s="755"/>
      <c r="AI3" s="752"/>
      <c r="AJ3" s="752"/>
      <c r="AK3" s="752"/>
      <c r="AL3" s="752"/>
      <c r="AM3" s="752"/>
      <c r="AN3" s="752"/>
      <c r="AO3" s="752"/>
      <c r="AP3" s="752"/>
      <c r="AQ3" s="752"/>
      <c r="AR3" s="752"/>
    </row>
    <row r="4" spans="1:46" ht="11.25" customHeight="1">
      <c r="A4" s="752"/>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row>
    <row r="5" spans="1:46" ht="6.75" customHeight="1"/>
    <row r="6" spans="1:46" ht="18" customHeight="1">
      <c r="B6" s="1024"/>
      <c r="C6" s="1024"/>
      <c r="D6" s="1024"/>
      <c r="E6" s="1024"/>
      <c r="F6" s="1024"/>
      <c r="G6" s="1024"/>
      <c r="H6" s="1024"/>
      <c r="I6" s="1024"/>
      <c r="J6" s="1024"/>
      <c r="K6" s="1024"/>
      <c r="L6" s="1024"/>
      <c r="M6" s="1024"/>
      <c r="N6" s="1024"/>
      <c r="O6" s="1024"/>
      <c r="P6" s="1024"/>
      <c r="Q6" s="1024"/>
      <c r="R6" s="1024"/>
      <c r="S6" s="1024"/>
      <c r="T6" s="1024"/>
      <c r="U6" s="1024"/>
      <c r="V6" s="1024"/>
      <c r="W6" s="1024"/>
      <c r="X6" s="751"/>
      <c r="Y6" s="1024"/>
      <c r="Z6" s="1024"/>
      <c r="AA6" s="1024"/>
      <c r="AB6" s="1024"/>
      <c r="AC6" s="1024"/>
      <c r="AD6" s="1024"/>
      <c r="AE6" s="1024"/>
      <c r="AF6" s="1024"/>
      <c r="AG6" s="1024"/>
      <c r="AH6" s="1024"/>
      <c r="AI6" s="1024"/>
      <c r="AJ6" s="1024"/>
      <c r="AK6" s="1024"/>
      <c r="AL6" s="1024"/>
      <c r="AM6" s="1024"/>
      <c r="AN6" s="1024"/>
      <c r="AO6" s="1024"/>
      <c r="AP6" s="1024"/>
      <c r="AQ6" s="1024"/>
    </row>
    <row r="7" spans="1:46" ht="18" customHeight="1">
      <c r="B7" s="1024"/>
      <c r="C7" s="1024"/>
      <c r="D7" s="1024"/>
      <c r="E7" s="1024"/>
      <c r="F7" s="1024"/>
      <c r="G7" s="1024"/>
      <c r="H7" s="1024"/>
      <c r="I7" s="1024"/>
      <c r="J7" s="1024"/>
      <c r="K7" s="1024"/>
      <c r="L7" s="1024"/>
      <c r="M7" s="1024"/>
      <c r="N7" s="1024"/>
      <c r="O7" s="1024"/>
      <c r="P7" s="1024"/>
      <c r="Q7" s="1024"/>
      <c r="R7" s="1024"/>
      <c r="S7" s="1024"/>
      <c r="T7" s="1024"/>
      <c r="U7" s="1024"/>
      <c r="V7" s="1024"/>
      <c r="W7" s="1024"/>
      <c r="X7" s="751"/>
      <c r="Y7" s="1024"/>
      <c r="Z7" s="1024"/>
      <c r="AA7" s="1024"/>
      <c r="AB7" s="1024"/>
      <c r="AC7" s="1024"/>
      <c r="AD7" s="1024"/>
      <c r="AE7" s="1024"/>
      <c r="AF7" s="1024"/>
      <c r="AG7" s="1024"/>
      <c r="AH7" s="1024"/>
      <c r="AI7" s="1024"/>
      <c r="AJ7" s="1024"/>
      <c r="AK7" s="1024"/>
      <c r="AL7" s="1024"/>
      <c r="AM7" s="1024"/>
      <c r="AN7" s="1024"/>
      <c r="AO7" s="1024"/>
      <c r="AP7" s="1024"/>
      <c r="AQ7" s="1024"/>
    </row>
    <row r="8" spans="1:46" ht="36.75" customHeight="1">
      <c r="B8" s="1024"/>
      <c r="C8" s="1024"/>
      <c r="D8" s="1024"/>
      <c r="E8" s="1024"/>
      <c r="F8" s="1024"/>
      <c r="G8" s="1024"/>
      <c r="H8" s="1024"/>
      <c r="I8" s="1024"/>
      <c r="J8" s="1024"/>
      <c r="K8" s="1024"/>
      <c r="L8" s="1024"/>
      <c r="M8" s="1024"/>
      <c r="N8" s="1024"/>
      <c r="O8" s="1024"/>
      <c r="P8" s="1024"/>
      <c r="Q8" s="1024"/>
      <c r="R8" s="1024"/>
      <c r="S8" s="1024"/>
      <c r="T8" s="1024"/>
      <c r="U8" s="1024"/>
      <c r="V8" s="1024"/>
      <c r="W8" s="1024"/>
      <c r="X8" s="751"/>
      <c r="Y8" s="1024"/>
      <c r="Z8" s="1024"/>
      <c r="AA8" s="1024"/>
      <c r="AB8" s="1024"/>
      <c r="AC8" s="1024"/>
      <c r="AD8" s="1024"/>
      <c r="AE8" s="1024"/>
      <c r="AF8" s="1024"/>
      <c r="AG8" s="1024"/>
      <c r="AH8" s="1024"/>
      <c r="AI8" s="1024"/>
      <c r="AJ8" s="1024"/>
      <c r="AK8" s="1024"/>
      <c r="AL8" s="1024"/>
      <c r="AM8" s="1024"/>
      <c r="AN8" s="1024"/>
      <c r="AO8" s="1024"/>
      <c r="AP8" s="1024"/>
      <c r="AQ8" s="1024"/>
    </row>
    <row r="9" spans="1:46" ht="7.5" customHeight="1" thickBot="1"/>
    <row r="10" spans="1:46" s="430" customFormat="1" ht="27.75" customHeight="1" thickTop="1">
      <c r="B10" s="1029" t="s">
        <v>333</v>
      </c>
      <c r="C10" s="1030"/>
      <c r="D10" s="1030"/>
      <c r="E10" s="1030"/>
      <c r="F10" s="1030"/>
      <c r="G10" s="1030"/>
      <c r="H10" s="1030"/>
      <c r="I10" s="1030"/>
      <c r="J10" s="1031"/>
      <c r="L10" s="1032" t="s">
        <v>337</v>
      </c>
      <c r="M10" s="1033"/>
      <c r="N10" s="1033"/>
      <c r="O10" s="1033"/>
      <c r="P10" s="1033"/>
      <c r="Q10" s="1033"/>
      <c r="R10" s="1033"/>
      <c r="S10" s="1033"/>
      <c r="T10" s="1033"/>
      <c r="U10" s="1033"/>
      <c r="V10" s="1033"/>
      <c r="W10" s="1034"/>
      <c r="Y10" s="1035" t="s">
        <v>334</v>
      </c>
      <c r="Z10" s="1036"/>
      <c r="AA10" s="1036"/>
      <c r="AB10" s="1036"/>
      <c r="AC10" s="1036"/>
      <c r="AD10" s="1036"/>
      <c r="AE10" s="1036"/>
      <c r="AF10" s="1036"/>
      <c r="AG10" s="1036"/>
      <c r="AH10" s="1036"/>
      <c r="AI10" s="1036"/>
      <c r="AJ10" s="1036"/>
      <c r="AK10" s="1036"/>
      <c r="AL10" s="1036"/>
      <c r="AM10" s="1036"/>
      <c r="AN10" s="1036"/>
      <c r="AO10" s="1036"/>
      <c r="AP10" s="1036"/>
      <c r="AQ10" s="1037"/>
    </row>
    <row r="11" spans="1:46" ht="4.5" customHeight="1">
      <c r="B11" s="405"/>
      <c r="C11" s="406"/>
      <c r="D11" s="406"/>
      <c r="E11" s="406"/>
      <c r="F11" s="406"/>
      <c r="G11" s="406"/>
      <c r="H11" s="406"/>
      <c r="I11" s="406"/>
      <c r="J11" s="407"/>
      <c r="L11" s="425"/>
      <c r="M11" s="408"/>
      <c r="N11" s="408"/>
      <c r="O11" s="408"/>
      <c r="P11" s="408"/>
      <c r="Q11" s="408"/>
      <c r="R11" s="408"/>
      <c r="S11" s="408"/>
      <c r="T11" s="408"/>
      <c r="U11" s="408"/>
      <c r="V11" s="408"/>
      <c r="W11" s="426"/>
      <c r="Y11" s="409"/>
      <c r="Z11" s="410"/>
      <c r="AA11" s="410"/>
      <c r="AB11" s="410"/>
      <c r="AC11" s="410"/>
      <c r="AD11" s="410"/>
      <c r="AE11" s="410"/>
      <c r="AF11" s="410"/>
      <c r="AG11" s="410"/>
      <c r="AH11" s="410"/>
      <c r="AI11" s="410"/>
      <c r="AJ11" s="410"/>
      <c r="AK11" s="410"/>
      <c r="AL11" s="410"/>
      <c r="AM11" s="410"/>
      <c r="AN11" s="410"/>
      <c r="AO11" s="410"/>
      <c r="AP11" s="410"/>
      <c r="AQ11" s="411"/>
    </row>
    <row r="12" spans="1:46" ht="8.25" customHeight="1">
      <c r="B12" s="405"/>
      <c r="C12" s="406"/>
      <c r="D12" s="406"/>
      <c r="E12" s="406"/>
      <c r="F12" s="406"/>
      <c r="G12" s="406"/>
      <c r="H12" s="406"/>
      <c r="I12" s="406"/>
      <c r="J12" s="407"/>
      <c r="K12" s="412"/>
      <c r="L12" s="425"/>
      <c r="M12" s="408"/>
      <c r="N12" s="408"/>
      <c r="O12" s="408"/>
      <c r="P12" s="408"/>
      <c r="Q12" s="408"/>
      <c r="R12" s="408"/>
      <c r="S12" s="408"/>
      <c r="T12" s="408"/>
      <c r="U12" s="408"/>
      <c r="V12" s="408"/>
      <c r="W12" s="426"/>
      <c r="Y12" s="413"/>
      <c r="Z12" s="414"/>
      <c r="AA12" s="414"/>
      <c r="AB12" s="414"/>
      <c r="AC12" s="414"/>
      <c r="AD12" s="414"/>
      <c r="AE12" s="414"/>
      <c r="AF12" s="414"/>
      <c r="AG12" s="414"/>
      <c r="AH12" s="415"/>
      <c r="AI12" s="415"/>
      <c r="AJ12" s="415"/>
      <c r="AK12" s="414"/>
      <c r="AL12" s="414"/>
      <c r="AM12" s="414"/>
      <c r="AN12" s="414"/>
      <c r="AO12" s="414"/>
      <c r="AP12" s="414"/>
      <c r="AQ12" s="416"/>
    </row>
    <row r="13" spans="1:46" ht="17.25">
      <c r="B13" s="405"/>
      <c r="C13" s="406"/>
      <c r="D13" s="406"/>
      <c r="E13" s="406"/>
      <c r="F13" s="406"/>
      <c r="G13" s="406"/>
      <c r="H13" s="406"/>
      <c r="I13" s="406"/>
      <c r="J13" s="407"/>
      <c r="K13" s="417"/>
      <c r="L13" s="425"/>
      <c r="M13" s="408"/>
      <c r="N13" s="408"/>
      <c r="O13" s="408"/>
      <c r="P13" s="408"/>
      <c r="Q13" s="408"/>
      <c r="R13" s="408"/>
      <c r="S13" s="408"/>
      <c r="T13" s="408"/>
      <c r="U13" s="408"/>
      <c r="V13" s="408"/>
      <c r="W13" s="426"/>
      <c r="Y13" s="413"/>
      <c r="Z13" s="414"/>
      <c r="AA13" s="414"/>
      <c r="AB13" s="414"/>
      <c r="AC13" s="414"/>
      <c r="AD13" s="414"/>
      <c r="AE13" s="414"/>
      <c r="AF13" s="414"/>
      <c r="AG13" s="414"/>
      <c r="AH13" s="415"/>
      <c r="AI13" s="434" t="s">
        <v>329</v>
      </c>
      <c r="AJ13" s="435"/>
      <c r="AK13" s="414"/>
      <c r="AL13" s="414"/>
      <c r="AM13" s="414"/>
      <c r="AN13" s="414"/>
      <c r="AO13" s="414"/>
      <c r="AP13" s="414"/>
      <c r="AQ13" s="416"/>
    </row>
    <row r="14" spans="1:46" ht="13.5" customHeight="1">
      <c r="B14" s="405"/>
      <c r="C14" s="406"/>
      <c r="D14" s="406"/>
      <c r="E14" s="406"/>
      <c r="F14" s="406"/>
      <c r="G14" s="406"/>
      <c r="H14" s="406"/>
      <c r="I14" s="406"/>
      <c r="J14" s="407"/>
      <c r="K14" s="418"/>
      <c r="L14" s="425"/>
      <c r="M14" s="408"/>
      <c r="N14" s="408"/>
      <c r="O14" s="408"/>
      <c r="P14" s="408"/>
      <c r="Q14" s="408"/>
      <c r="R14" s="408"/>
      <c r="S14" s="408"/>
      <c r="T14" s="408"/>
      <c r="U14" s="408"/>
      <c r="V14" s="408"/>
      <c r="W14" s="426"/>
      <c r="Y14" s="413"/>
      <c r="Z14" s="414"/>
      <c r="AA14" s="414"/>
      <c r="AB14" s="414"/>
      <c r="AC14" s="414"/>
      <c r="AD14" s="414"/>
      <c r="AE14" s="414"/>
      <c r="AF14" s="414"/>
      <c r="AG14" s="414"/>
      <c r="AH14" s="414"/>
      <c r="AI14" s="415"/>
      <c r="AJ14" s="414" t="s">
        <v>339</v>
      </c>
      <c r="AK14" s="414"/>
      <c r="AL14" s="414"/>
      <c r="AM14" s="414"/>
      <c r="AN14" s="414"/>
      <c r="AO14" s="414"/>
      <c r="AP14" s="414"/>
      <c r="AQ14" s="416"/>
      <c r="AT14" s="463"/>
    </row>
    <row r="15" spans="1:46">
      <c r="B15" s="405"/>
      <c r="C15" s="406"/>
      <c r="D15" s="406"/>
      <c r="E15" s="406"/>
      <c r="F15" s="406"/>
      <c r="G15" s="406"/>
      <c r="H15" s="406"/>
      <c r="I15" s="406"/>
      <c r="J15" s="407"/>
      <c r="K15" s="417"/>
      <c r="L15" s="425"/>
      <c r="M15" s="408"/>
      <c r="N15" s="408"/>
      <c r="O15" s="408"/>
      <c r="P15" s="408"/>
      <c r="Q15" s="408"/>
      <c r="R15" s="408"/>
      <c r="S15" s="408"/>
      <c r="T15" s="408"/>
      <c r="U15" s="408"/>
      <c r="V15" s="408"/>
      <c r="W15" s="426"/>
      <c r="Y15" s="413"/>
      <c r="Z15" s="414"/>
      <c r="AA15" s="414"/>
      <c r="AB15" s="414"/>
      <c r="AC15" s="414"/>
      <c r="AD15" s="414"/>
      <c r="AE15" s="414"/>
      <c r="AF15" s="414"/>
      <c r="AG15" s="414"/>
      <c r="AH15" s="414"/>
      <c r="AI15" s="415"/>
      <c r="AJ15" s="414" t="s">
        <v>0</v>
      </c>
      <c r="AK15" s="414"/>
      <c r="AL15" s="414"/>
      <c r="AM15" s="414"/>
      <c r="AN15" s="414"/>
      <c r="AO15" s="414"/>
      <c r="AP15" s="414"/>
      <c r="AQ15" s="416"/>
      <c r="AT15" s="463"/>
    </row>
    <row r="16" spans="1:46">
      <c r="B16" s="405"/>
      <c r="C16" s="406"/>
      <c r="D16" s="406"/>
      <c r="E16" s="406"/>
      <c r="F16" s="406"/>
      <c r="G16" s="406"/>
      <c r="H16" s="406"/>
      <c r="I16" s="406"/>
      <c r="J16" s="407"/>
      <c r="K16" s="417"/>
      <c r="L16" s="425"/>
      <c r="M16" s="408"/>
      <c r="N16" s="408"/>
      <c r="O16" s="408"/>
      <c r="P16" s="408"/>
      <c r="Q16" s="408"/>
      <c r="R16" s="408"/>
      <c r="S16" s="408"/>
      <c r="T16" s="408"/>
      <c r="U16" s="408"/>
      <c r="V16" s="408"/>
      <c r="W16" s="426"/>
      <c r="Y16" s="413"/>
      <c r="Z16" s="414"/>
      <c r="AA16" s="414"/>
      <c r="AB16" s="414"/>
      <c r="AC16" s="414"/>
      <c r="AD16" s="414"/>
      <c r="AE16" s="414"/>
      <c r="AF16" s="414"/>
      <c r="AG16" s="414"/>
      <c r="AH16" s="414"/>
      <c r="AI16" s="415"/>
      <c r="AJ16" s="414" t="s">
        <v>486</v>
      </c>
      <c r="AK16" s="414"/>
      <c r="AL16" s="414"/>
      <c r="AM16" s="414"/>
      <c r="AN16" s="414"/>
      <c r="AO16" s="414"/>
      <c r="AP16" s="414"/>
      <c r="AQ16" s="416"/>
    </row>
    <row r="17" spans="2:43">
      <c r="B17" s="405"/>
      <c r="C17" s="406"/>
      <c r="D17" s="406"/>
      <c r="E17" s="406"/>
      <c r="F17" s="406"/>
      <c r="G17" s="406"/>
      <c r="H17" s="406"/>
      <c r="I17" s="406"/>
      <c r="J17" s="407"/>
      <c r="K17" s="417"/>
      <c r="L17" s="425"/>
      <c r="M17" s="408"/>
      <c r="N17" s="408"/>
      <c r="O17" s="408"/>
      <c r="P17" s="408"/>
      <c r="Q17" s="408"/>
      <c r="R17" s="408"/>
      <c r="S17" s="408"/>
      <c r="T17" s="408"/>
      <c r="U17" s="408"/>
      <c r="V17" s="408"/>
      <c r="W17" s="426"/>
      <c r="Y17" s="413"/>
      <c r="Z17" s="414"/>
      <c r="AA17" s="414"/>
      <c r="AB17" s="414"/>
      <c r="AC17" s="414"/>
      <c r="AD17" s="414"/>
      <c r="AE17" s="414"/>
      <c r="AF17" s="414"/>
      <c r="AG17" s="414"/>
      <c r="AH17" s="414"/>
      <c r="AI17" s="415"/>
      <c r="AJ17" s="414" t="s">
        <v>487</v>
      </c>
      <c r="AK17" s="414"/>
      <c r="AL17" s="414"/>
      <c r="AM17" s="414"/>
      <c r="AN17" s="414"/>
      <c r="AO17" s="414"/>
      <c r="AP17" s="414"/>
      <c r="AQ17" s="416"/>
    </row>
    <row r="18" spans="2:43">
      <c r="B18" s="405"/>
      <c r="C18" s="406"/>
      <c r="D18" s="406"/>
      <c r="E18" s="406"/>
      <c r="F18" s="406"/>
      <c r="G18" s="406"/>
      <c r="H18" s="406"/>
      <c r="I18" s="406"/>
      <c r="J18" s="407"/>
      <c r="K18" s="417"/>
      <c r="L18" s="425"/>
      <c r="M18" s="408"/>
      <c r="N18" s="408"/>
      <c r="O18" s="408"/>
      <c r="P18" s="408"/>
      <c r="Q18" s="408"/>
      <c r="R18" s="408"/>
      <c r="S18" s="408"/>
      <c r="T18" s="408"/>
      <c r="U18" s="408"/>
      <c r="V18" s="408"/>
      <c r="W18" s="426"/>
      <c r="Y18" s="413"/>
      <c r="Z18" s="414"/>
      <c r="AA18" s="414"/>
      <c r="AB18" s="414"/>
      <c r="AC18" s="414"/>
      <c r="AD18" s="414"/>
      <c r="AE18" s="414"/>
      <c r="AF18" s="414"/>
      <c r="AG18" s="414"/>
      <c r="AH18" s="414"/>
      <c r="AI18" s="415"/>
      <c r="AJ18" s="414" t="s">
        <v>488</v>
      </c>
      <c r="AK18" s="414"/>
      <c r="AL18" s="414"/>
      <c r="AM18" s="414"/>
      <c r="AN18" s="414"/>
      <c r="AO18" s="414"/>
      <c r="AP18" s="414"/>
      <c r="AQ18" s="416"/>
    </row>
    <row r="19" spans="2:43">
      <c r="B19" s="405"/>
      <c r="C19" s="406"/>
      <c r="D19" s="406"/>
      <c r="E19" s="406"/>
      <c r="F19" s="406"/>
      <c r="G19" s="406"/>
      <c r="H19" s="406"/>
      <c r="I19" s="406"/>
      <c r="J19" s="407"/>
      <c r="K19" s="417"/>
      <c r="L19" s="425"/>
      <c r="M19" s="408"/>
      <c r="N19" s="408"/>
      <c r="O19" s="408"/>
      <c r="P19" s="408"/>
      <c r="Q19" s="408"/>
      <c r="R19" s="408"/>
      <c r="S19" s="408"/>
      <c r="T19" s="408"/>
      <c r="U19" s="408"/>
      <c r="V19" s="408"/>
      <c r="W19" s="426"/>
      <c r="Y19" s="413"/>
      <c r="Z19" s="414"/>
      <c r="AA19" s="414"/>
      <c r="AB19" s="414"/>
      <c r="AC19" s="414"/>
      <c r="AD19" s="414"/>
      <c r="AE19" s="414"/>
      <c r="AF19" s="414"/>
      <c r="AG19" s="414"/>
      <c r="AH19" s="414"/>
      <c r="AI19" s="415"/>
      <c r="AJ19" s="414" t="s">
        <v>489</v>
      </c>
      <c r="AK19" s="414"/>
      <c r="AL19" s="414"/>
      <c r="AM19" s="414"/>
      <c r="AN19" s="414"/>
      <c r="AO19" s="414"/>
      <c r="AP19" s="414"/>
      <c r="AQ19" s="416"/>
    </row>
    <row r="20" spans="2:43">
      <c r="B20" s="405"/>
      <c r="C20" s="406"/>
      <c r="D20" s="406"/>
      <c r="E20" s="406"/>
      <c r="F20" s="406"/>
      <c r="G20" s="406"/>
      <c r="H20" s="406"/>
      <c r="I20" s="406"/>
      <c r="J20" s="407"/>
      <c r="K20" s="417"/>
      <c r="L20" s="425"/>
      <c r="M20" s="408"/>
      <c r="N20" s="408"/>
      <c r="O20" s="408"/>
      <c r="P20" s="408"/>
      <c r="Q20" s="408"/>
      <c r="R20" s="408"/>
      <c r="S20" s="408"/>
      <c r="T20" s="408"/>
      <c r="U20" s="408"/>
      <c r="V20" s="408"/>
      <c r="W20" s="426"/>
      <c r="Y20" s="413"/>
      <c r="Z20" s="414"/>
      <c r="AA20" s="414"/>
      <c r="AB20" s="414"/>
      <c r="AC20" s="414"/>
      <c r="AD20" s="414"/>
      <c r="AE20" s="414"/>
      <c r="AF20" s="414"/>
      <c r="AG20" s="414"/>
      <c r="AH20" s="414"/>
      <c r="AI20" s="414"/>
      <c r="AJ20" s="414" t="s">
        <v>490</v>
      </c>
      <c r="AK20" s="414"/>
      <c r="AL20" s="414"/>
      <c r="AM20" s="414"/>
      <c r="AN20" s="414"/>
      <c r="AO20" s="414"/>
      <c r="AP20" s="414"/>
      <c r="AQ20" s="416"/>
    </row>
    <row r="21" spans="2:43">
      <c r="B21" s="405"/>
      <c r="C21" s="406"/>
      <c r="D21" s="406"/>
      <c r="E21" s="406"/>
      <c r="F21" s="406"/>
      <c r="G21" s="406"/>
      <c r="H21" s="406"/>
      <c r="I21" s="406"/>
      <c r="J21" s="407"/>
      <c r="K21" s="417"/>
      <c r="L21" s="425"/>
      <c r="M21" s="408"/>
      <c r="N21" s="408"/>
      <c r="O21" s="408"/>
      <c r="P21" s="408"/>
      <c r="Q21" s="408"/>
      <c r="R21" s="408"/>
      <c r="S21" s="408"/>
      <c r="T21" s="408"/>
      <c r="U21" s="408"/>
      <c r="V21" s="408"/>
      <c r="W21" s="426"/>
      <c r="Y21" s="413"/>
      <c r="Z21" s="414"/>
      <c r="AA21" s="414"/>
      <c r="AB21" s="414"/>
      <c r="AC21" s="414"/>
      <c r="AD21" s="414"/>
      <c r="AE21" s="414"/>
      <c r="AF21" s="414"/>
      <c r="AG21" s="414"/>
      <c r="AH21" s="414"/>
      <c r="AI21" s="414"/>
      <c r="AJ21" s="414"/>
      <c r="AK21" s="414"/>
      <c r="AL21" s="414"/>
      <c r="AM21" s="414"/>
      <c r="AN21" s="414"/>
      <c r="AO21" s="414"/>
      <c r="AP21" s="414"/>
      <c r="AQ21" s="416"/>
    </row>
    <row r="22" spans="2:43">
      <c r="B22" s="405"/>
      <c r="C22" s="406"/>
      <c r="D22" s="406"/>
      <c r="E22" s="406"/>
      <c r="F22" s="406"/>
      <c r="G22" s="406"/>
      <c r="H22" s="406"/>
      <c r="I22" s="406"/>
      <c r="J22" s="407"/>
      <c r="K22" s="417"/>
      <c r="L22" s="425"/>
      <c r="M22" s="408"/>
      <c r="N22" s="408"/>
      <c r="O22" s="408"/>
      <c r="P22" s="408"/>
      <c r="Q22" s="408"/>
      <c r="R22" s="408"/>
      <c r="S22" s="408"/>
      <c r="T22" s="408"/>
      <c r="U22" s="408"/>
      <c r="V22" s="408"/>
      <c r="W22" s="426"/>
      <c r="Y22" s="413"/>
      <c r="Z22" s="414"/>
      <c r="AA22" s="414"/>
      <c r="AB22" s="414"/>
      <c r="AC22" s="414"/>
      <c r="AD22" s="414"/>
      <c r="AE22" s="414"/>
      <c r="AF22" s="414"/>
      <c r="AG22" s="414"/>
      <c r="AH22" s="414"/>
      <c r="AI22" s="414"/>
      <c r="AJ22" s="414"/>
      <c r="AK22" s="414"/>
      <c r="AL22" s="414"/>
      <c r="AM22" s="414"/>
      <c r="AN22" s="414"/>
      <c r="AO22" s="414"/>
      <c r="AP22" s="414"/>
      <c r="AQ22" s="416"/>
    </row>
    <row r="23" spans="2:43">
      <c r="B23" s="405"/>
      <c r="C23" s="406"/>
      <c r="D23" s="406"/>
      <c r="E23" s="406"/>
      <c r="F23" s="406"/>
      <c r="G23" s="406"/>
      <c r="H23" s="406"/>
      <c r="I23" s="406"/>
      <c r="J23" s="407"/>
      <c r="K23" s="417"/>
      <c r="L23" s="425"/>
      <c r="M23" s="408"/>
      <c r="N23" s="408"/>
      <c r="O23" s="408"/>
      <c r="P23" s="408"/>
      <c r="Q23" s="408"/>
      <c r="R23" s="408"/>
      <c r="S23" s="408"/>
      <c r="T23" s="408"/>
      <c r="U23" s="408"/>
      <c r="V23" s="408"/>
      <c r="W23" s="426"/>
      <c r="Y23" s="413"/>
      <c r="Z23" s="414"/>
      <c r="AA23" s="414"/>
      <c r="AB23" s="414"/>
      <c r="AC23" s="414"/>
      <c r="AD23" s="414"/>
      <c r="AE23" s="414"/>
      <c r="AF23" s="414"/>
      <c r="AG23" s="414"/>
      <c r="AH23" s="414"/>
      <c r="AI23" s="414"/>
      <c r="AJ23" s="414"/>
      <c r="AK23" s="414"/>
      <c r="AL23" s="414"/>
      <c r="AM23" s="414"/>
      <c r="AN23" s="414"/>
      <c r="AO23" s="414"/>
      <c r="AP23" s="414"/>
      <c r="AQ23" s="416"/>
    </row>
    <row r="24" spans="2:43">
      <c r="B24" s="405"/>
      <c r="C24" s="406"/>
      <c r="D24" s="406"/>
      <c r="E24" s="406"/>
      <c r="F24" s="406"/>
      <c r="G24" s="406"/>
      <c r="H24" s="406"/>
      <c r="I24" s="406"/>
      <c r="J24" s="407"/>
      <c r="K24" s="417"/>
      <c r="L24" s="425"/>
      <c r="M24" s="408"/>
      <c r="N24" s="408"/>
      <c r="O24" s="408"/>
      <c r="P24" s="408"/>
      <c r="Q24" s="530"/>
      <c r="R24" s="408"/>
      <c r="S24" s="408"/>
      <c r="T24" s="408"/>
      <c r="U24" s="408"/>
      <c r="V24" s="408"/>
      <c r="W24" s="426"/>
      <c r="Y24" s="413"/>
      <c r="Z24" s="414"/>
      <c r="AA24" s="414"/>
      <c r="AB24" s="414"/>
      <c r="AC24" s="414"/>
      <c r="AD24" s="414"/>
      <c r="AE24" s="414"/>
      <c r="AF24" s="414"/>
      <c r="AG24" s="414"/>
      <c r="AH24" s="414"/>
      <c r="AI24" s="414"/>
      <c r="AJ24" s="414"/>
      <c r="AK24" s="414"/>
      <c r="AL24" s="414"/>
      <c r="AM24" s="414"/>
      <c r="AN24" s="414"/>
      <c r="AO24" s="414"/>
      <c r="AP24" s="414"/>
      <c r="AQ24" s="416"/>
    </row>
    <row r="25" spans="2:43">
      <c r="B25" s="405"/>
      <c r="C25" s="406"/>
      <c r="D25" s="406"/>
      <c r="E25" s="406"/>
      <c r="F25" s="406"/>
      <c r="G25" s="406"/>
      <c r="H25" s="406"/>
      <c r="I25" s="406"/>
      <c r="J25" s="407"/>
      <c r="K25" s="417"/>
      <c r="L25" s="425"/>
      <c r="M25" s="408"/>
      <c r="N25" s="408"/>
      <c r="O25" s="408"/>
      <c r="P25" s="408"/>
      <c r="Q25" s="408"/>
      <c r="R25" s="408"/>
      <c r="S25" s="408"/>
      <c r="T25" s="408"/>
      <c r="U25" s="408"/>
      <c r="V25" s="408"/>
      <c r="W25" s="426"/>
      <c r="Y25" s="413"/>
      <c r="Z25" s="414"/>
      <c r="AA25" s="414"/>
      <c r="AB25" s="414"/>
      <c r="AC25" s="414"/>
      <c r="AD25" s="414"/>
      <c r="AE25" s="414"/>
      <c r="AF25" s="414"/>
      <c r="AG25" s="414"/>
      <c r="AH25" s="414"/>
      <c r="AI25" s="414"/>
      <c r="AJ25" s="414"/>
      <c r="AK25" s="414"/>
      <c r="AL25" s="414"/>
      <c r="AM25" s="414"/>
      <c r="AN25" s="414"/>
      <c r="AO25" s="414"/>
      <c r="AP25" s="414"/>
      <c r="AQ25" s="416"/>
    </row>
    <row r="26" spans="2:43" ht="6" customHeight="1">
      <c r="B26" s="405"/>
      <c r="C26" s="406"/>
      <c r="D26" s="406"/>
      <c r="E26" s="406"/>
      <c r="F26" s="406"/>
      <c r="G26" s="406"/>
      <c r="H26" s="406"/>
      <c r="I26" s="406"/>
      <c r="J26" s="407"/>
      <c r="K26" s="417"/>
      <c r="L26" s="425"/>
      <c r="M26" s="408"/>
      <c r="N26" s="408"/>
      <c r="O26" s="408"/>
      <c r="P26" s="408"/>
      <c r="Q26" s="408"/>
      <c r="R26" s="408"/>
      <c r="S26" s="408"/>
      <c r="T26" s="408"/>
      <c r="U26" s="408"/>
      <c r="V26" s="408"/>
      <c r="W26" s="426"/>
      <c r="Y26" s="413"/>
      <c r="Z26" s="414"/>
      <c r="AA26" s="414"/>
      <c r="AB26" s="414"/>
      <c r="AC26" s="414"/>
      <c r="AD26" s="414"/>
      <c r="AE26" s="414"/>
      <c r="AF26" s="414"/>
      <c r="AG26" s="414"/>
      <c r="AH26" s="414"/>
      <c r="AI26" s="414"/>
      <c r="AJ26" s="414"/>
      <c r="AK26" s="414"/>
      <c r="AL26" s="414"/>
      <c r="AM26" s="414"/>
      <c r="AN26" s="414"/>
      <c r="AO26" s="414"/>
      <c r="AP26" s="414"/>
      <c r="AQ26" s="416"/>
    </row>
    <row r="27" spans="2:43" ht="18.75">
      <c r="B27" s="405"/>
      <c r="C27" s="406"/>
      <c r="D27" s="432" t="s">
        <v>328</v>
      </c>
      <c r="E27" s="406"/>
      <c r="F27" s="406"/>
      <c r="G27" s="406"/>
      <c r="H27" s="406"/>
      <c r="I27" s="406"/>
      <c r="J27" s="407"/>
      <c r="K27" s="417"/>
      <c r="L27" s="425"/>
      <c r="M27" s="408"/>
      <c r="N27" s="433" t="s">
        <v>332</v>
      </c>
      <c r="O27" s="408"/>
      <c r="P27" s="408"/>
      <c r="Q27" s="408"/>
      <c r="R27" s="408"/>
      <c r="S27" s="408"/>
      <c r="T27" s="408"/>
      <c r="U27" s="408"/>
      <c r="V27" s="408"/>
      <c r="W27" s="426"/>
      <c r="Y27" s="413"/>
      <c r="Z27" s="414"/>
      <c r="AA27" s="414"/>
      <c r="AB27" s="414"/>
      <c r="AC27" s="414"/>
      <c r="AD27" s="414"/>
      <c r="AE27" s="414"/>
      <c r="AF27" s="414"/>
      <c r="AG27" s="414"/>
      <c r="AH27" s="414"/>
      <c r="AI27" s="414"/>
      <c r="AJ27" s="414"/>
      <c r="AK27" s="414"/>
      <c r="AL27" s="414"/>
      <c r="AM27" s="414"/>
      <c r="AN27" s="414"/>
      <c r="AO27" s="414"/>
      <c r="AP27" s="414"/>
      <c r="AQ27" s="416"/>
    </row>
    <row r="28" spans="2:43">
      <c r="B28" s="405"/>
      <c r="C28" s="406"/>
      <c r="D28" s="406"/>
      <c r="E28" s="406" t="s">
        <v>338</v>
      </c>
      <c r="F28" s="406"/>
      <c r="G28" s="406"/>
      <c r="H28" s="406"/>
      <c r="I28" s="406"/>
      <c r="J28" s="407"/>
      <c r="K28" s="417"/>
      <c r="L28" s="425"/>
      <c r="M28" s="408"/>
      <c r="N28" s="408"/>
      <c r="O28" s="408" t="s">
        <v>331</v>
      </c>
      <c r="P28" s="408"/>
      <c r="Q28" s="408"/>
      <c r="R28" s="408"/>
      <c r="S28" s="408"/>
      <c r="T28" s="408"/>
      <c r="U28" s="408"/>
      <c r="V28" s="408"/>
      <c r="W28" s="426"/>
      <c r="Y28" s="413"/>
      <c r="Z28" s="414"/>
      <c r="AA28" s="414"/>
      <c r="AB28" s="414"/>
      <c r="AC28" s="414"/>
      <c r="AD28" s="414"/>
      <c r="AE28" s="414"/>
      <c r="AF28" s="414"/>
      <c r="AG28" s="414"/>
      <c r="AH28" s="415"/>
      <c r="AI28" s="1026" t="s">
        <v>330</v>
      </c>
      <c r="AJ28" s="1026"/>
      <c r="AK28" s="1026"/>
      <c r="AL28" s="1026"/>
      <c r="AM28" s="1026"/>
      <c r="AN28" s="414"/>
      <c r="AO28" s="414"/>
      <c r="AP28" s="414"/>
      <c r="AQ28" s="416"/>
    </row>
    <row r="29" spans="2:43" ht="13.5" customHeight="1">
      <c r="B29" s="405"/>
      <c r="C29" s="406"/>
      <c r="D29" s="406"/>
      <c r="E29" s="406" t="s">
        <v>344</v>
      </c>
      <c r="F29" s="406"/>
      <c r="G29" s="406"/>
      <c r="H29" s="406"/>
      <c r="I29" s="406"/>
      <c r="J29" s="407"/>
      <c r="K29" s="417"/>
      <c r="L29" s="425"/>
      <c r="M29" s="408"/>
      <c r="N29" s="408"/>
      <c r="O29" s="408" t="s">
        <v>559</v>
      </c>
      <c r="P29" s="408"/>
      <c r="Q29" s="408"/>
      <c r="R29" s="408"/>
      <c r="S29" s="408"/>
      <c r="T29" s="408"/>
      <c r="U29" s="408"/>
      <c r="V29" s="408"/>
      <c r="W29" s="426"/>
      <c r="Y29" s="413"/>
      <c r="Z29" s="414"/>
      <c r="AA29" s="414"/>
      <c r="AB29" s="414"/>
      <c r="AC29" s="414"/>
      <c r="AD29" s="414"/>
      <c r="AE29" s="414"/>
      <c r="AF29" s="414"/>
      <c r="AG29" s="414"/>
      <c r="AH29" s="415"/>
      <c r="AI29" s="1026"/>
      <c r="AJ29" s="1026"/>
      <c r="AK29" s="1026"/>
      <c r="AL29" s="1026"/>
      <c r="AM29" s="1026"/>
      <c r="AN29" s="414"/>
      <c r="AO29" s="414"/>
      <c r="AP29" s="414"/>
      <c r="AQ29" s="416"/>
    </row>
    <row r="30" spans="2:43">
      <c r="B30" s="405"/>
      <c r="C30" s="406"/>
      <c r="D30" s="406"/>
      <c r="E30" s="406" t="s">
        <v>395</v>
      </c>
      <c r="F30" s="406"/>
      <c r="G30" s="406"/>
      <c r="H30" s="406"/>
      <c r="I30" s="406"/>
      <c r="J30" s="407"/>
      <c r="K30" s="417"/>
      <c r="L30" s="425"/>
      <c r="M30" s="408"/>
      <c r="N30" s="408"/>
      <c r="O30" s="408" t="s">
        <v>343</v>
      </c>
      <c r="P30" s="408"/>
      <c r="Q30" s="408"/>
      <c r="R30" s="408"/>
      <c r="S30" s="408"/>
      <c r="T30" s="408"/>
      <c r="U30" s="408"/>
      <c r="V30" s="408"/>
      <c r="W30" s="426"/>
      <c r="Y30" s="413"/>
      <c r="Z30" s="414"/>
      <c r="AA30" s="414"/>
      <c r="AB30" s="414"/>
      <c r="AC30" s="414"/>
      <c r="AD30" s="414"/>
      <c r="AE30" s="414"/>
      <c r="AF30" s="414"/>
      <c r="AG30" s="414"/>
      <c r="AH30" s="415"/>
      <c r="AI30" s="414"/>
      <c r="AJ30" s="414" t="s">
        <v>339</v>
      </c>
      <c r="AK30" s="414"/>
      <c r="AL30" s="414"/>
      <c r="AM30" s="414"/>
      <c r="AN30" s="414"/>
      <c r="AO30" s="414"/>
      <c r="AP30" s="414"/>
      <c r="AQ30" s="416"/>
    </row>
    <row r="31" spans="2:43">
      <c r="B31" s="405"/>
      <c r="C31" s="406"/>
      <c r="D31" s="406"/>
      <c r="E31" s="406" t="s">
        <v>396</v>
      </c>
      <c r="F31" s="406"/>
      <c r="G31" s="406"/>
      <c r="H31" s="406"/>
      <c r="I31" s="406"/>
      <c r="J31" s="407"/>
      <c r="K31" s="417"/>
      <c r="L31" s="425"/>
      <c r="M31" s="408"/>
      <c r="N31" s="408"/>
      <c r="O31" s="408"/>
      <c r="P31" s="408"/>
      <c r="Q31" s="408"/>
      <c r="R31" s="408"/>
      <c r="S31" s="408"/>
      <c r="T31" s="408"/>
      <c r="U31" s="408"/>
      <c r="V31" s="408"/>
      <c r="W31" s="426"/>
      <c r="Y31" s="413"/>
      <c r="Z31" s="414"/>
      <c r="AA31" s="414"/>
      <c r="AB31" s="414"/>
      <c r="AC31" s="414"/>
      <c r="AD31" s="414"/>
      <c r="AE31" s="414"/>
      <c r="AF31" s="414"/>
      <c r="AG31" s="414"/>
      <c r="AH31" s="415"/>
      <c r="AI31" s="414"/>
      <c r="AJ31" s="414" t="s">
        <v>1</v>
      </c>
      <c r="AK31" s="414"/>
      <c r="AL31" s="414"/>
      <c r="AM31" s="414"/>
      <c r="AN31" s="414"/>
      <c r="AO31" s="414"/>
      <c r="AP31" s="414"/>
      <c r="AQ31" s="416"/>
    </row>
    <row r="32" spans="2:43">
      <c r="B32" s="405"/>
      <c r="C32" s="406"/>
      <c r="D32" s="406"/>
      <c r="E32" s="406" t="s">
        <v>345</v>
      </c>
      <c r="F32" s="406"/>
      <c r="G32" s="406"/>
      <c r="H32" s="406"/>
      <c r="I32" s="406"/>
      <c r="J32" s="407"/>
      <c r="K32" s="417"/>
      <c r="L32" s="425"/>
      <c r="M32" s="408"/>
      <c r="N32" s="408"/>
      <c r="O32" s="408"/>
      <c r="P32" s="408"/>
      <c r="Q32" s="408"/>
      <c r="R32" s="408"/>
      <c r="S32" s="408"/>
      <c r="T32" s="408"/>
      <c r="U32" s="408"/>
      <c r="V32" s="408"/>
      <c r="W32" s="426"/>
      <c r="Y32" s="413"/>
      <c r="Z32" s="414"/>
      <c r="AA32" s="414"/>
      <c r="AB32" s="414"/>
      <c r="AC32" s="414"/>
      <c r="AD32" s="414"/>
      <c r="AE32" s="414"/>
      <c r="AF32" s="414"/>
      <c r="AG32" s="414"/>
      <c r="AH32" s="415"/>
      <c r="AI32" s="414"/>
      <c r="AJ32" s="414" t="s">
        <v>491</v>
      </c>
      <c r="AK32" s="414"/>
      <c r="AL32" s="414"/>
      <c r="AM32" s="414"/>
      <c r="AN32" s="414"/>
      <c r="AO32" s="414"/>
      <c r="AP32" s="414"/>
      <c r="AQ32" s="416"/>
    </row>
    <row r="33" spans="2:43">
      <c r="B33" s="405"/>
      <c r="C33" s="406"/>
      <c r="D33" s="406"/>
      <c r="E33" s="406" t="s">
        <v>346</v>
      </c>
      <c r="F33" s="406"/>
      <c r="G33" s="406"/>
      <c r="H33" s="406"/>
      <c r="I33" s="406"/>
      <c r="J33" s="407"/>
      <c r="K33" s="417"/>
      <c r="L33" s="425"/>
      <c r="M33" s="408"/>
      <c r="N33" s="408"/>
      <c r="O33" s="408"/>
      <c r="P33" s="408"/>
      <c r="Q33" s="408"/>
      <c r="R33" s="408"/>
      <c r="S33" s="408"/>
      <c r="T33" s="408"/>
      <c r="U33" s="408"/>
      <c r="V33" s="408"/>
      <c r="W33" s="426"/>
      <c r="Y33" s="413"/>
      <c r="Z33" s="414"/>
      <c r="AA33" s="414"/>
      <c r="AB33" s="414"/>
      <c r="AC33" s="414"/>
      <c r="AD33" s="414"/>
      <c r="AE33" s="414"/>
      <c r="AF33" s="414"/>
      <c r="AG33" s="414"/>
      <c r="AH33" s="415"/>
      <c r="AI33" s="414"/>
      <c r="AJ33" s="414" t="s">
        <v>340</v>
      </c>
      <c r="AK33" s="414"/>
      <c r="AL33" s="414"/>
      <c r="AM33" s="414"/>
      <c r="AN33" s="414"/>
      <c r="AO33" s="414"/>
      <c r="AP33" s="414"/>
      <c r="AQ33" s="416"/>
    </row>
    <row r="34" spans="2:43" ht="14.25" thickBot="1">
      <c r="B34" s="419"/>
      <c r="C34" s="420"/>
      <c r="D34" s="420"/>
      <c r="E34" s="420"/>
      <c r="F34" s="420"/>
      <c r="G34" s="420"/>
      <c r="H34" s="420"/>
      <c r="I34" s="420"/>
      <c r="J34" s="421"/>
      <c r="K34" s="417"/>
      <c r="L34" s="427"/>
      <c r="M34" s="428"/>
      <c r="N34" s="428"/>
      <c r="O34" s="428"/>
      <c r="P34" s="428"/>
      <c r="Q34" s="428"/>
      <c r="R34" s="428"/>
      <c r="S34" s="428"/>
      <c r="T34" s="428"/>
      <c r="U34" s="428"/>
      <c r="V34" s="428"/>
      <c r="W34" s="429"/>
      <c r="Y34" s="413"/>
      <c r="Z34" s="414"/>
      <c r="AA34" s="414"/>
      <c r="AB34" s="414"/>
      <c r="AC34" s="414"/>
      <c r="AD34" s="414"/>
      <c r="AE34" s="414"/>
      <c r="AF34" s="414"/>
      <c r="AG34" s="414"/>
      <c r="AH34" s="415"/>
      <c r="AI34" s="414"/>
      <c r="AJ34" s="414" t="s">
        <v>341</v>
      </c>
      <c r="AK34" s="414"/>
      <c r="AL34" s="414"/>
      <c r="AM34" s="414"/>
      <c r="AN34" s="414"/>
      <c r="AO34" s="414"/>
      <c r="AP34" s="414"/>
      <c r="AQ34" s="416"/>
    </row>
    <row r="35" spans="2:43">
      <c r="Y35" s="413"/>
      <c r="Z35" s="414"/>
      <c r="AA35" s="414"/>
      <c r="AB35" s="414"/>
      <c r="AC35" s="414"/>
      <c r="AD35" s="414"/>
      <c r="AE35" s="414"/>
      <c r="AF35" s="414"/>
      <c r="AG35" s="414"/>
      <c r="AH35" s="415"/>
      <c r="AI35" s="414"/>
      <c r="AJ35" s="414" t="s">
        <v>342</v>
      </c>
      <c r="AK35" s="414"/>
      <c r="AL35" s="414"/>
      <c r="AM35" s="414"/>
      <c r="AN35" s="414"/>
      <c r="AO35" s="414"/>
      <c r="AP35" s="414"/>
      <c r="AQ35" s="416"/>
    </row>
    <row r="36" spans="2:43" ht="13.5" customHeight="1">
      <c r="B36" s="58" t="s">
        <v>405</v>
      </c>
      <c r="Y36" s="413"/>
      <c r="Z36" s="414"/>
      <c r="AA36" s="414"/>
      <c r="AB36" s="414"/>
      <c r="AC36" s="414"/>
      <c r="AD36" s="414"/>
      <c r="AE36" s="414"/>
      <c r="AF36" s="414"/>
      <c r="AG36" s="414"/>
      <c r="AH36" s="415"/>
      <c r="AI36" s="414"/>
      <c r="AJ36" s="414"/>
      <c r="AK36" s="414"/>
      <c r="AL36" s="414"/>
      <c r="AM36" s="414"/>
      <c r="AN36" s="414"/>
      <c r="AO36" s="414"/>
      <c r="AP36" s="414"/>
      <c r="AQ36" s="416"/>
    </row>
    <row r="37" spans="2:43">
      <c r="B37" s="58" t="s">
        <v>347</v>
      </c>
      <c r="Y37" s="413"/>
      <c r="Z37" s="414"/>
      <c r="AA37" s="414"/>
      <c r="AB37" s="414"/>
      <c r="AC37" s="414"/>
      <c r="AD37" s="414"/>
      <c r="AE37" s="414"/>
      <c r="AF37" s="414"/>
      <c r="AG37" s="414"/>
      <c r="AH37" s="414"/>
      <c r="AI37" s="414"/>
      <c r="AJ37" s="414"/>
      <c r="AK37" s="414"/>
      <c r="AL37" s="414"/>
      <c r="AM37" s="414"/>
      <c r="AN37" s="414"/>
      <c r="AO37" s="414"/>
      <c r="AP37" s="414"/>
      <c r="AQ37" s="416"/>
    </row>
    <row r="38" spans="2:43">
      <c r="Y38" s="413"/>
      <c r="Z38" s="414"/>
      <c r="AA38" s="414"/>
      <c r="AB38" s="414"/>
      <c r="AC38" s="414"/>
      <c r="AD38" s="414"/>
      <c r="AE38" s="414"/>
      <c r="AF38" s="414"/>
      <c r="AG38" s="414"/>
      <c r="AH38" s="414"/>
      <c r="AI38" s="414"/>
      <c r="AJ38" s="414"/>
      <c r="AK38" s="414"/>
      <c r="AL38" s="414"/>
      <c r="AM38" s="414"/>
      <c r="AN38" s="414"/>
      <c r="AO38" s="414"/>
      <c r="AP38" s="414"/>
      <c r="AQ38" s="416"/>
    </row>
    <row r="39" spans="2:43" ht="14.25" thickBot="1">
      <c r="B39" s="58" t="s">
        <v>399</v>
      </c>
      <c r="Y39" s="422"/>
      <c r="Z39" s="423"/>
      <c r="AA39" s="423"/>
      <c r="AB39" s="423"/>
      <c r="AC39" s="423"/>
      <c r="AD39" s="423"/>
      <c r="AE39" s="423"/>
      <c r="AF39" s="423"/>
      <c r="AG39" s="423"/>
      <c r="AH39" s="423"/>
      <c r="AI39" s="423"/>
      <c r="AJ39" s="423"/>
      <c r="AK39" s="423"/>
      <c r="AL39" s="423"/>
      <c r="AM39" s="423"/>
      <c r="AN39" s="423"/>
      <c r="AO39" s="423"/>
      <c r="AP39" s="423"/>
      <c r="AQ39" s="424"/>
    </row>
    <row r="40" spans="2:43">
      <c r="B40" s="58" t="s">
        <v>492</v>
      </c>
      <c r="G40" s="58" t="s">
        <v>398</v>
      </c>
      <c r="I40" t="s">
        <v>746</v>
      </c>
      <c r="AQ40" s="531" t="s">
        <v>397</v>
      </c>
    </row>
    <row r="41" spans="2:43">
      <c r="AQ41" s="531" t="s">
        <v>493</v>
      </c>
    </row>
    <row r="44" spans="2:43">
      <c r="B44" s="1027"/>
      <c r="C44" s="1027"/>
      <c r="D44" s="1027"/>
      <c r="E44" s="1027"/>
      <c r="F44" s="1027"/>
      <c r="G44" s="1027"/>
      <c r="H44" s="1027"/>
      <c r="I44" s="1027"/>
      <c r="J44" s="1027"/>
      <c r="K44" s="1027"/>
      <c r="L44" s="1027"/>
      <c r="M44" s="1027"/>
      <c r="N44" s="1027"/>
      <c r="O44" s="1027"/>
      <c r="P44" s="1027"/>
      <c r="Q44" s="1027"/>
      <c r="R44" s="1027"/>
      <c r="S44" s="1027"/>
      <c r="T44" s="1027"/>
      <c r="U44" s="1027"/>
      <c r="V44" s="1027"/>
      <c r="W44" s="1027"/>
      <c r="X44" s="1027"/>
      <c r="Y44" s="1027"/>
      <c r="Z44" s="1027"/>
      <c r="AA44" s="1027"/>
      <c r="AB44" s="1027"/>
      <c r="AC44" s="1027"/>
      <c r="AD44" s="1027"/>
      <c r="AE44" s="1027"/>
      <c r="AF44" s="1027"/>
      <c r="AG44" s="1027"/>
      <c r="AH44" s="1027"/>
      <c r="AI44" s="1027"/>
      <c r="AJ44" s="1027"/>
      <c r="AK44" s="1027"/>
      <c r="AL44" s="1027"/>
      <c r="AM44" s="1027"/>
      <c r="AN44" s="1027"/>
      <c r="AO44" s="1027"/>
      <c r="AP44" s="1027"/>
      <c r="AQ44" s="1027"/>
    </row>
    <row r="45" spans="2:43">
      <c r="B45" s="1027"/>
      <c r="C45" s="1027"/>
      <c r="D45" s="1027"/>
      <c r="E45" s="1027"/>
      <c r="F45" s="1027"/>
      <c r="G45" s="1027"/>
      <c r="H45" s="1027"/>
      <c r="I45" s="1027"/>
      <c r="J45" s="1027"/>
      <c r="K45" s="1027"/>
      <c r="L45" s="1027"/>
      <c r="M45" s="1027"/>
      <c r="N45" s="1027"/>
      <c r="O45" s="1027"/>
      <c r="P45" s="1027"/>
      <c r="Q45" s="1027"/>
      <c r="R45" s="1027"/>
      <c r="S45" s="1027"/>
      <c r="T45" s="1027"/>
      <c r="U45" s="1027"/>
      <c r="V45" s="1027"/>
      <c r="W45" s="1027"/>
      <c r="X45" s="1027"/>
      <c r="Y45" s="1027"/>
      <c r="Z45" s="1027"/>
      <c r="AA45" s="1027"/>
      <c r="AB45" s="1027"/>
      <c r="AC45" s="1027"/>
      <c r="AD45" s="1027"/>
      <c r="AE45" s="1027"/>
      <c r="AF45" s="1027"/>
      <c r="AG45" s="1027"/>
      <c r="AH45" s="1027"/>
      <c r="AI45" s="1027"/>
      <c r="AJ45" s="1027"/>
      <c r="AK45" s="1027"/>
      <c r="AL45" s="1027"/>
      <c r="AM45" s="1027"/>
      <c r="AN45" s="1027"/>
      <c r="AO45" s="1027"/>
      <c r="AP45" s="1027"/>
      <c r="AQ45" s="1027"/>
    </row>
  </sheetData>
  <sheetProtection password="C7BF" sheet="1" objects="1" scenarios="1" selectLockedCells="1" selectUnlockedCells="1"/>
  <mergeCells count="6">
    <mergeCell ref="AI28:AM29"/>
    <mergeCell ref="B44:AQ45"/>
    <mergeCell ref="A1:AR1"/>
    <mergeCell ref="B10:J10"/>
    <mergeCell ref="L10:W10"/>
    <mergeCell ref="Y10:AQ10"/>
  </mergeCells>
  <phoneticPr fontId="3"/>
  <printOptions horizontalCentered="1" verticalCentered="1"/>
  <pageMargins left="0.19685039370078741" right="0.19685039370078741" top="0.98425196850393704" bottom="0.39370078740157483" header="0.31496062992125984" footer="0.31496062992125984"/>
  <pageSetup paperSize="9" scale="83" orientation="landscape" horizontalDpi="4294967293" verticalDpi="4294967293" r:id="rId1"/>
  <headerFooter alignWithMargins="0">
    <oddHeader>&amp;R&amp;14河社会保険労務士事務所</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D3" sqref="D3"/>
    </sheetView>
  </sheetViews>
  <sheetFormatPr defaultColWidth="5.5" defaultRowHeight="19.5" customHeight="1"/>
  <cols>
    <col min="1" max="1" width="2.375" style="1" customWidth="1"/>
    <col min="2" max="2" width="5.5" style="2" customWidth="1"/>
    <col min="3" max="3" width="10.375" style="7" customWidth="1"/>
    <col min="4" max="4" width="5.5" style="2" customWidth="1"/>
    <col min="5" max="16384" width="5.5" style="1"/>
  </cols>
  <sheetData>
    <row r="1" spans="1:4" ht="19.5" customHeight="1">
      <c r="A1" s="1" t="s">
        <v>66</v>
      </c>
    </row>
    <row r="2" spans="1:4" ht="19.5" customHeight="1">
      <c r="B2" s="11"/>
      <c r="C2" s="12" t="s">
        <v>30</v>
      </c>
      <c r="D2" s="13" t="s">
        <v>67</v>
      </c>
    </row>
    <row r="3" spans="1:4" ht="19.5" customHeight="1">
      <c r="B3" s="4">
        <v>1</v>
      </c>
      <c r="C3" s="8" t="str">
        <f>IF(ISERROR(VLOOKUP(B3,Work2工事データ!$D$3:$R$52,4,FALSE)),0,VLOOKUP(B3,Work2工事データ!$D$3:$R$52,4,FALSE))</f>
        <v>0029</v>
      </c>
      <c r="D3" s="5">
        <f>IF(ISERROR(VLOOKUP(B3,Work2工事データ!D3:R52,6,FALSE)),"",VLOOKUP(B3,Work2工事データ!D3:R52,6,FALSE))</f>
        <v>41800</v>
      </c>
    </row>
    <row r="4" spans="1:4" ht="19.5" customHeight="1">
      <c r="B4" s="4">
        <v>2</v>
      </c>
      <c r="C4" s="8" t="str">
        <f>IF(ISERROR(VLOOKUP(B4,Work2工事データ!$D$3:$R$52,4,FALSE)),0,VLOOKUP(B4,Work2工事データ!$D$3:$R$52,4,FALSE))</f>
        <v>0030</v>
      </c>
    </row>
    <row r="5" spans="1:4" ht="19.5" customHeight="1">
      <c r="B5" s="4">
        <v>3</v>
      </c>
      <c r="C5" s="8">
        <f>IF(ISERROR(VLOOKUP(B5,Work2工事データ!$D$3:$R$52,4,FALSE)),0,VLOOKUP(B5,Work2工事データ!$D$3:$R$52,4,FALSE))</f>
        <v>0</v>
      </c>
    </row>
    <row r="6" spans="1:4" ht="19.5" customHeight="1">
      <c r="B6" s="4">
        <v>4</v>
      </c>
      <c r="C6" s="8">
        <f>IF(ISERROR(VLOOKUP(B6,Work2工事データ!$D$3:$R$52,4,FALSE)),0,VLOOKUP(B6,Work2工事データ!$D$3:$R$52,4,FALSE))</f>
        <v>0</v>
      </c>
    </row>
    <row r="7" spans="1:4" ht="19.5" customHeight="1">
      <c r="B7" s="6">
        <v>5</v>
      </c>
      <c r="C7" s="9">
        <f>IF(ISERROR(VLOOKUP(B7,Work2工事データ!$D$3:$R$52,4,FALSE)),0,VLOOKUP(B7,Work2工事データ!$D$3:$R$52,4,FALSE))</f>
        <v>0</v>
      </c>
    </row>
    <row r="8" spans="1:4" ht="19.5" customHeight="1">
      <c r="B8" s="3">
        <v>6</v>
      </c>
      <c r="C8" s="10">
        <f>IF(ISERROR(VLOOKUP(B8,Work2工事データ!$D$3:$R$52,4,FALSE)),0,VLOOKUP(B8,Work2工事データ!$D$3:$R$52,4,FALSE))</f>
        <v>0</v>
      </c>
    </row>
    <row r="9" spans="1:4" ht="19.5" customHeight="1">
      <c r="B9" s="4">
        <v>7</v>
      </c>
      <c r="C9" s="8">
        <f>IF(ISERROR(VLOOKUP(B9,Work2工事データ!$D$3:$R$52,4,FALSE)),0,VLOOKUP(B9,Work2工事データ!$D$3:$R$52,4,FALSE))</f>
        <v>0</v>
      </c>
    </row>
    <row r="10" spans="1:4" ht="19.5" customHeight="1">
      <c r="B10" s="4">
        <v>8</v>
      </c>
      <c r="C10" s="8">
        <f>IF(ISERROR(VLOOKUP(B10,Work2工事データ!$D$3:$R$52,4,FALSE)),0,VLOOKUP(B10,Work2工事データ!$D$3:$R$52,4,FALSE))</f>
        <v>0</v>
      </c>
    </row>
    <row r="11" spans="1:4" ht="19.5" customHeight="1">
      <c r="B11" s="4">
        <v>9</v>
      </c>
      <c r="C11" s="8">
        <f>IF(ISERROR(VLOOKUP(B11,Work2工事データ!$D$3:$R$52,4,FALSE)),0,VLOOKUP(B11,Work2工事データ!$D$3:$R$52,4,FALSE))</f>
        <v>0</v>
      </c>
    </row>
    <row r="12" spans="1:4" ht="19.5" customHeight="1">
      <c r="B12" s="4">
        <v>10</v>
      </c>
      <c r="C12" s="8">
        <f>IF(ISERROR(VLOOKUP(B12,Work2工事データ!$D$3:$R$52,4,FALSE)),0,VLOOKUP(B12,Work2工事データ!$D$3:$R$52,4,FALSE))</f>
        <v>0</v>
      </c>
    </row>
    <row r="13" spans="1:4" ht="19.5" customHeight="1">
      <c r="B13" s="4">
        <v>11</v>
      </c>
      <c r="C13" s="8">
        <f>IF(ISERROR(VLOOKUP(B13,Work2工事データ!$D$3:$R$52,4,FALSE)),0,VLOOKUP(B13,Work2工事データ!$D$3:$R$52,4,FALSE))</f>
        <v>0</v>
      </c>
    </row>
    <row r="14" spans="1:4" ht="19.5" customHeight="1">
      <c r="B14" s="4">
        <v>12</v>
      </c>
      <c r="C14" s="8">
        <f>IF(ISERROR(VLOOKUP(B14,Work2工事データ!$D$3:$R$52,4,FALSE)),0,VLOOKUP(B14,Work2工事データ!$D$3:$R$52,4,FALSE))</f>
        <v>0</v>
      </c>
    </row>
    <row r="15" spans="1:4" ht="19.5" customHeight="1">
      <c r="B15" s="4">
        <v>13</v>
      </c>
      <c r="C15" s="8">
        <f>IF(ISERROR(VLOOKUP(B15,Work2工事データ!$D$3:$R$52,4,FALSE)),0,VLOOKUP(B15,Work2工事データ!$D$3:$R$52,4,FALSE))</f>
        <v>0</v>
      </c>
    </row>
    <row r="16" spans="1:4" ht="19.5" customHeight="1">
      <c r="B16" s="6">
        <v>14</v>
      </c>
      <c r="C16" s="9">
        <f>IF(ISERROR(VLOOKUP(B16,Work2工事データ!$D$3:$R$52,4,FALSE)),0,VLOOKUP(B16,Work2工事データ!$D$3:$R$52,4,FALSE))</f>
        <v>0</v>
      </c>
    </row>
  </sheetData>
  <phoneticPr fontId="3"/>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0"/>
  <sheetViews>
    <sheetView topLeftCell="U1" workbookViewId="0">
      <pane ySplit="4" topLeftCell="A5" activePane="bottomLeft" state="frozen"/>
      <selection pane="bottomLeft" activeCell="V17" sqref="V17"/>
    </sheetView>
  </sheetViews>
  <sheetFormatPr defaultRowHeight="18.75" customHeight="1"/>
  <cols>
    <col min="1" max="1" width="1.875" style="601" customWidth="1"/>
    <col min="2" max="3" width="14.75" style="601" customWidth="1"/>
    <col min="4" max="4" width="6.875" style="601" customWidth="1"/>
    <col min="5" max="5" width="11.625" style="625" customWidth="1"/>
    <col min="6" max="6" width="2.125" style="587" customWidth="1"/>
    <col min="7" max="7" width="2" style="587" customWidth="1"/>
    <col min="8" max="8" width="5.5" style="587" customWidth="1"/>
    <col min="9" max="9" width="9.75" style="588" customWidth="1"/>
    <col min="10" max="10" width="9.5" style="589" customWidth="1"/>
    <col min="11" max="11" width="21.25" style="590" customWidth="1"/>
    <col min="12" max="12" width="18" style="589" customWidth="1"/>
    <col min="13" max="13" width="4.25" style="587" customWidth="1"/>
    <col min="14" max="14" width="5.75" style="648" customWidth="1"/>
    <col min="15" max="15" width="20" style="589" customWidth="1"/>
    <col min="16" max="16" width="9.5" style="587" bestFit="1" customWidth="1"/>
    <col min="17" max="17" width="6.875" style="587" customWidth="1"/>
    <col min="18" max="18" width="2.125" style="542" customWidth="1"/>
    <col min="19" max="19" width="4.5" style="542" customWidth="1"/>
    <col min="20" max="20" width="7.125" style="588" customWidth="1"/>
    <col min="21" max="21" width="6.375" style="542" customWidth="1"/>
    <col min="22" max="22" width="11.625" style="593" customWidth="1"/>
    <col min="23" max="23" width="9" style="588"/>
    <col min="24" max="24" width="18.75" style="588" customWidth="1"/>
    <col min="25" max="25" width="10" style="631" customWidth="1"/>
    <col min="26" max="26" width="2.75" style="595" customWidth="1"/>
    <col min="27" max="27" width="5.5" style="649" customWidth="1"/>
    <col min="28" max="28" width="10" style="597" customWidth="1"/>
    <col min="29" max="29" width="11.25" style="597" customWidth="1"/>
    <col min="30" max="30" width="11.25" style="542" customWidth="1"/>
    <col min="31" max="31" width="10" style="597" customWidth="1"/>
    <col min="32" max="32" width="17.375" style="542" customWidth="1"/>
    <col min="33" max="33" width="2.125" style="542" customWidth="1"/>
    <col min="34" max="34" width="12" style="652" customWidth="1"/>
    <col min="35" max="35" width="9.5" style="178" customWidth="1"/>
    <col min="36" max="36" width="17.125" style="178" customWidth="1"/>
    <col min="37" max="37" width="9" style="588"/>
    <col min="38" max="38" width="8.25" style="600" customWidth="1"/>
    <col min="39" max="16384" width="9" style="587"/>
  </cols>
  <sheetData>
    <row r="1" spans="1:38" s="572" customFormat="1" ht="18.75" customHeight="1">
      <c r="A1" s="570" t="s">
        <v>41</v>
      </c>
      <c r="B1" s="570"/>
      <c r="C1" s="571">
        <v>2</v>
      </c>
      <c r="D1" s="571">
        <v>3</v>
      </c>
      <c r="E1" s="571">
        <v>4</v>
      </c>
      <c r="G1" s="572" t="s">
        <v>132</v>
      </c>
      <c r="I1" s="573"/>
      <c r="J1" s="574"/>
      <c r="K1" s="575"/>
      <c r="L1" s="574"/>
      <c r="N1" s="576"/>
      <c r="O1" s="574"/>
      <c r="R1" s="577"/>
      <c r="S1" s="577"/>
      <c r="T1" s="573"/>
      <c r="U1" s="577"/>
      <c r="V1" s="578"/>
      <c r="W1" s="573"/>
      <c r="X1" s="573"/>
      <c r="Y1" s="579"/>
      <c r="Z1" s="580"/>
      <c r="AA1" s="581"/>
      <c r="AB1" s="582"/>
      <c r="AC1" s="582"/>
      <c r="AD1" s="577"/>
      <c r="AE1" s="582"/>
      <c r="AF1" s="577"/>
      <c r="AG1" s="577"/>
      <c r="AH1" s="583"/>
      <c r="AI1" s="584"/>
      <c r="AJ1" s="584"/>
      <c r="AK1" s="573"/>
      <c r="AL1" s="585"/>
    </row>
    <row r="2" spans="1:38" ht="18.75" customHeight="1">
      <c r="A2" s="570"/>
      <c r="B2" s="2539" t="s">
        <v>200</v>
      </c>
      <c r="C2" s="2540"/>
      <c r="D2" s="2540"/>
      <c r="E2" s="586">
        <v>1310</v>
      </c>
      <c r="H2" s="587" t="s">
        <v>226</v>
      </c>
      <c r="N2" s="591" t="s">
        <v>227</v>
      </c>
      <c r="S2" s="592" t="s">
        <v>228</v>
      </c>
      <c r="Y2" s="594" t="s">
        <v>442</v>
      </c>
      <c r="AA2" s="596"/>
      <c r="AH2" s="598" t="s">
        <v>306</v>
      </c>
      <c r="AI2" s="599"/>
      <c r="AJ2" s="599"/>
    </row>
    <row r="3" spans="1:38" s="154" customFormat="1" ht="18.75" customHeight="1">
      <c r="A3" s="153"/>
      <c r="B3" s="2541" t="s">
        <v>201</v>
      </c>
      <c r="C3" s="2542"/>
      <c r="D3" s="2542"/>
      <c r="E3" s="258">
        <v>2320</v>
      </c>
      <c r="I3" s="154">
        <v>1</v>
      </c>
      <c r="J3" s="155">
        <v>2</v>
      </c>
      <c r="K3" s="156"/>
      <c r="L3" s="155"/>
      <c r="N3" s="154">
        <v>1</v>
      </c>
      <c r="O3" s="147">
        <v>2</v>
      </c>
      <c r="P3" s="154">
        <v>3</v>
      </c>
      <c r="Q3" s="154">
        <v>4</v>
      </c>
      <c r="R3" s="172"/>
      <c r="S3" s="172"/>
      <c r="T3" s="2"/>
      <c r="U3" s="172"/>
      <c r="V3" s="170"/>
      <c r="X3" s="154">
        <v>1</v>
      </c>
      <c r="Y3" s="171">
        <v>2</v>
      </c>
      <c r="Z3" s="179"/>
      <c r="AA3" s="177"/>
      <c r="AB3" s="173"/>
      <c r="AC3" s="173"/>
      <c r="AD3" s="172">
        <v>1</v>
      </c>
      <c r="AE3" s="172">
        <v>2</v>
      </c>
      <c r="AF3" s="172">
        <v>3</v>
      </c>
      <c r="AG3" s="172"/>
      <c r="AH3" s="241"/>
      <c r="AI3" s="169"/>
      <c r="AJ3" s="169"/>
      <c r="AK3" s="2"/>
      <c r="AL3" s="174"/>
    </row>
    <row r="4" spans="1:38" s="2" customFormat="1" ht="18.75" customHeight="1">
      <c r="A4" s="152"/>
      <c r="B4" s="2541" t="s">
        <v>727</v>
      </c>
      <c r="C4" s="2542"/>
      <c r="D4" s="2542"/>
      <c r="E4" s="258">
        <v>3330</v>
      </c>
      <c r="H4" s="242"/>
      <c r="I4" s="243" t="s">
        <v>30</v>
      </c>
      <c r="J4" s="244" t="s">
        <v>131</v>
      </c>
      <c r="K4" s="245" t="s">
        <v>217</v>
      </c>
      <c r="L4" s="246" t="s">
        <v>209</v>
      </c>
      <c r="N4" s="242" t="s">
        <v>208</v>
      </c>
      <c r="O4" s="244" t="s">
        <v>220</v>
      </c>
      <c r="P4" s="243" t="s">
        <v>41</v>
      </c>
      <c r="Q4" s="247" t="s">
        <v>211</v>
      </c>
      <c r="R4" s="173"/>
      <c r="S4" s="248"/>
      <c r="T4" s="249" t="s">
        <v>213</v>
      </c>
      <c r="U4" s="249" t="s">
        <v>211</v>
      </c>
      <c r="V4" s="250" t="s">
        <v>224</v>
      </c>
      <c r="W4" s="249" t="s">
        <v>222</v>
      </c>
      <c r="X4" s="249" t="s">
        <v>229</v>
      </c>
      <c r="Y4" s="251" t="s">
        <v>223</v>
      </c>
      <c r="Z4" s="176"/>
      <c r="AA4" s="252"/>
      <c r="AB4" s="249" t="s">
        <v>225</v>
      </c>
      <c r="AC4" s="247" t="s">
        <v>230</v>
      </c>
      <c r="AD4" s="253" t="s">
        <v>231</v>
      </c>
      <c r="AE4" s="249" t="s">
        <v>41</v>
      </c>
      <c r="AF4" s="247" t="s">
        <v>217</v>
      </c>
      <c r="AG4" s="173"/>
      <c r="AH4" s="254" t="s">
        <v>212</v>
      </c>
      <c r="AI4" s="255" t="s">
        <v>223</v>
      </c>
      <c r="AJ4" s="256" t="s">
        <v>217</v>
      </c>
      <c r="AK4" s="257" t="s">
        <v>30</v>
      </c>
      <c r="AL4" s="175"/>
    </row>
    <row r="5" spans="1:38" ht="18.75" customHeight="1">
      <c r="B5" s="2541" t="s">
        <v>202</v>
      </c>
      <c r="C5" s="2542"/>
      <c r="D5" s="2542"/>
      <c r="E5" s="602">
        <v>4340</v>
      </c>
      <c r="H5" s="265">
        <v>1</v>
      </c>
      <c r="I5" s="603" t="str">
        <f>IF(ISERROR(VLOOKUP(H5,Work2工事データ!$F$3:$R$52,2,FALSE)),0,VLOOKUP(H5,Work2工事データ!$F$3:$R$52,2,FALSE))</f>
        <v>0001</v>
      </c>
      <c r="J5" s="604" t="str">
        <f>IF(ISERROR(VLOOKUP(I5,Work2工事データ!$G$3:$R$52,8)),0,VLOOKUP(I5,Work2工事データ!$G$3:$R$52,8))</f>
        <v>20095350</v>
      </c>
      <c r="K5" s="605" t="str">
        <f>IF(J5=0,"",J5&amp;I5)</f>
        <v>200953500001</v>
      </c>
      <c r="L5" s="606">
        <f>IF(ISERROR(VALUE(K5)),999999999999,VALUE(K5))</f>
        <v>200953500001</v>
      </c>
      <c r="N5" s="263">
        <v>1</v>
      </c>
      <c r="O5" s="604">
        <f>SMALL($L$5:$L$54,N5)</f>
        <v>200953500001</v>
      </c>
      <c r="P5" s="603" t="str">
        <f>IF(O5=999999999999,0,TEXT(O5/10000,0))</f>
        <v>20095350</v>
      </c>
      <c r="Q5" s="607">
        <f>IF(P5=0,0,COUNTIF($P$5:$P$44,P5))</f>
        <v>1</v>
      </c>
      <c r="S5" s="261">
        <v>1</v>
      </c>
      <c r="T5" s="603">
        <v>1</v>
      </c>
      <c r="U5" s="608">
        <f>IF((T6-T5)&lt;0,0,T6-T5)</f>
        <v>1</v>
      </c>
      <c r="V5" s="609">
        <v>1</v>
      </c>
      <c r="W5" s="603" t="str">
        <f>VLOOKUP(T5,$N$5:$P$54,3,0)</f>
        <v>20095350</v>
      </c>
      <c r="X5" s="603" t="str">
        <f>VLOOKUP(W5,AE5:AG54,2,0)</f>
        <v>200953500001</v>
      </c>
      <c r="Y5" s="610">
        <f>IF(U5=0,0,CHOOSE(V5,1,6,15,24,33,42,51,60,69,78,87,96))</f>
        <v>1</v>
      </c>
      <c r="AA5" s="259">
        <v>1</v>
      </c>
      <c r="AB5" s="611">
        <v>1</v>
      </c>
      <c r="AC5" s="612">
        <f>IF(ISERROR(VLOOKUP(AF5,$X$5:$Y$14,2,0)),0,VLOOKUP(AF5,$X$5:$Y$14,2,0))</f>
        <v>1</v>
      </c>
      <c r="AD5" s="613">
        <v>1</v>
      </c>
      <c r="AE5" s="611" t="str">
        <f>P5</f>
        <v>20095350</v>
      </c>
      <c r="AF5" s="612" t="str">
        <f>IF(O5=999999999999,0,TEXT(O5,0))</f>
        <v>200953500001</v>
      </c>
      <c r="AH5" s="614">
        <v>1</v>
      </c>
      <c r="AI5" s="180">
        <v>1</v>
      </c>
      <c r="AJ5" s="240" t="str">
        <f t="shared" ref="AJ5:AJ10" si="0">IF(ISERROR(VLOOKUP(AI5,$AD$5:$AF$54,3,0)),0,VLOOKUP(AI5,$AD$5:$AF$54,3,0))</f>
        <v>200953500001</v>
      </c>
      <c r="AK5" s="615" t="str">
        <f>RIGHT(AJ5,4)</f>
        <v>0001</v>
      </c>
      <c r="AL5" s="616"/>
    </row>
    <row r="6" spans="1:38" ht="18.75" customHeight="1">
      <c r="B6" s="2541" t="s">
        <v>203</v>
      </c>
      <c r="C6" s="2542"/>
      <c r="D6" s="2542"/>
      <c r="E6" s="602">
        <v>5350</v>
      </c>
      <c r="H6" s="265">
        <f>H5+1</f>
        <v>2</v>
      </c>
      <c r="I6" s="603" t="str">
        <f>IF(ISERROR(VLOOKUP(H6,Work2工事データ!$F$3:$R$52,2,FALSE)),0,VLOOKUP(H6,Work2工事データ!$F$3:$R$52,2,FALSE))</f>
        <v>0004</v>
      </c>
      <c r="J6" s="604" t="str">
        <f>IF(ISERROR(VLOOKUP(I6,Work2工事データ!$G$3:$R$52,8)),0,VLOOKUP(I6,Work2工事データ!$G$3:$R$52,8))</f>
        <v>20129370</v>
      </c>
      <c r="K6" s="605" t="str">
        <f t="shared" ref="K6:K54" si="1">IF(J6=0,"",J6&amp;I6)</f>
        <v>201293700004</v>
      </c>
      <c r="L6" s="606">
        <f t="shared" ref="L6:L54" si="2">IF(ISERROR(VALUE(K6)),999999999999,VALUE(K6))</f>
        <v>201293700004</v>
      </c>
      <c r="N6" s="263">
        <f>N5+1</f>
        <v>2</v>
      </c>
      <c r="O6" s="604">
        <f t="shared" ref="O6:O44" si="3">SMALL($L$5:$L$54,N6)</f>
        <v>201223200016</v>
      </c>
      <c r="P6" s="603" t="str">
        <f t="shared" ref="P6:P44" si="4">IF(O6=999999999999,0,TEXT(O6/10000,0))</f>
        <v>20122320</v>
      </c>
      <c r="Q6" s="607">
        <f t="shared" ref="Q6:Q44" si="5">IF(P6=0,0,COUNTIF($P$5:$P$44,P6))</f>
        <v>1</v>
      </c>
      <c r="S6" s="261">
        <f t="shared" ref="S6:S14" si="6">S5+1</f>
        <v>2</v>
      </c>
      <c r="T6" s="603">
        <f>Q5+1</f>
        <v>2</v>
      </c>
      <c r="U6" s="608">
        <f t="shared" ref="U6:U14" si="7">IF((T7-T6)&lt;0,0,T7-T6)</f>
        <v>1</v>
      </c>
      <c r="V6" s="972">
        <f>IF(U6=0,0,IF(U5&lt;=5,V5+1,V5+1+ROUNDUP((U5-5)/9,0)))</f>
        <v>2</v>
      </c>
      <c r="W6" s="603" t="str">
        <f>VLOOKUP(T6,$N$5:$P$54,3,0)</f>
        <v>20122320</v>
      </c>
      <c r="X6" s="603" t="str">
        <f>VLOOKUP(W6,AE6:AG55,2,0)</f>
        <v>201223200016</v>
      </c>
      <c r="Y6" s="610">
        <f t="shared" ref="Y6:Y14" si="8">IF(U6=0,0,CHOOSE(V6,1,6,15,24,33,42,51,60,69,78,87,96))</f>
        <v>6</v>
      </c>
      <c r="AA6" s="259">
        <f>AA5+1</f>
        <v>2</v>
      </c>
      <c r="AB6" s="611">
        <f t="shared" ref="AB6:AB29" si="9">IF(P6=0,0,IF(P5=P6,AB5+1,1))</f>
        <v>1</v>
      </c>
      <c r="AC6" s="612">
        <f t="shared" ref="AC6:AC44" si="10">IF(ISERROR(VLOOKUP(AF6,$X$5:$Y$14,2,0)),0,VLOOKUP(AF6,$X$5:$Y$14,2,0))</f>
        <v>6</v>
      </c>
      <c r="AD6" s="613">
        <f>IF(AC6=0,AD5+1,AC6)</f>
        <v>6</v>
      </c>
      <c r="AE6" s="611" t="str">
        <f t="shared" ref="AE6:AE29" si="11">P6</f>
        <v>20122320</v>
      </c>
      <c r="AF6" s="612" t="str">
        <f t="shared" ref="AF6:AF29" si="12">IF(O6=999999999999,0,TEXT(O6,0))</f>
        <v>201223200016</v>
      </c>
      <c r="AH6" s="617"/>
      <c r="AI6" s="618">
        <v>2</v>
      </c>
      <c r="AJ6" s="238">
        <f t="shared" si="0"/>
        <v>0</v>
      </c>
      <c r="AK6" s="619" t="str">
        <f t="shared" ref="AK6:AK69" si="13">RIGHT(AJ6,4)</f>
        <v>0</v>
      </c>
      <c r="AL6" s="616"/>
    </row>
    <row r="7" spans="1:38" ht="18.75" customHeight="1">
      <c r="B7" s="2543" t="s">
        <v>205</v>
      </c>
      <c r="C7" s="2544"/>
      <c r="D7" s="2544"/>
      <c r="E7" s="620">
        <v>6380</v>
      </c>
      <c r="H7" s="265">
        <f t="shared" ref="H7:H54" si="14">H6+1</f>
        <v>3</v>
      </c>
      <c r="I7" s="603" t="str">
        <f>IF(ISERROR(VLOOKUP(H7,Work2工事データ!$F$3:$R$52,2,FALSE)),0,VLOOKUP(H7,Work2工事データ!$F$3:$R$52,2,FALSE))</f>
        <v>0005</v>
      </c>
      <c r="J7" s="604" t="str">
        <f>IF(ISERROR(VLOOKUP(I7,Work2工事データ!$G$3:$R$52,8)),0,VLOOKUP(I7,Work2工事データ!$G$3:$R$52,8))</f>
        <v>20126380</v>
      </c>
      <c r="K7" s="605" t="str">
        <f t="shared" si="1"/>
        <v>201263800005</v>
      </c>
      <c r="L7" s="606">
        <f t="shared" si="2"/>
        <v>201263800005</v>
      </c>
      <c r="N7" s="263">
        <f t="shared" ref="N7:N29" si="15">N6+1</f>
        <v>3</v>
      </c>
      <c r="O7" s="604">
        <f t="shared" si="3"/>
        <v>201233300018</v>
      </c>
      <c r="P7" s="603" t="str">
        <f t="shared" si="4"/>
        <v>20123330</v>
      </c>
      <c r="Q7" s="607">
        <f t="shared" si="5"/>
        <v>1</v>
      </c>
      <c r="S7" s="261">
        <f t="shared" si="6"/>
        <v>3</v>
      </c>
      <c r="T7" s="603">
        <f>VLOOKUP(T6,$N$4:$Q$54,4,0)+T6</f>
        <v>3</v>
      </c>
      <c r="U7" s="608">
        <f t="shared" si="7"/>
        <v>1</v>
      </c>
      <c r="V7" s="609">
        <f t="shared" ref="V7:V14" si="16">IF(U7=0,0,IF(U6&lt;=9,V6+1,V6+ROUNDUP((U6)/9,0)))</f>
        <v>3</v>
      </c>
      <c r="W7" s="603" t="str">
        <f t="shared" ref="W7:W10" si="17">VLOOKUP(T7,$N$5:$P$44,3,0)</f>
        <v>20123330</v>
      </c>
      <c r="X7" s="603" t="str">
        <f t="shared" ref="X7:X14" si="18">VLOOKUP(W7,AE7:AG56,2,0)</f>
        <v>201233300018</v>
      </c>
      <c r="Y7" s="610">
        <f t="shared" si="8"/>
        <v>15</v>
      </c>
      <c r="AA7" s="259">
        <f t="shared" ref="AA7:AA29" si="19">AA6+1</f>
        <v>3</v>
      </c>
      <c r="AB7" s="611">
        <f t="shared" si="9"/>
        <v>1</v>
      </c>
      <c r="AC7" s="612">
        <f t="shared" si="10"/>
        <v>15</v>
      </c>
      <c r="AD7" s="613">
        <f t="shared" ref="AD7:AD29" si="20">IF(AC7=0,AD6+1,AC7)</f>
        <v>15</v>
      </c>
      <c r="AE7" s="611" t="str">
        <f t="shared" si="11"/>
        <v>20123330</v>
      </c>
      <c r="AF7" s="612" t="str">
        <f t="shared" si="12"/>
        <v>201233300018</v>
      </c>
      <c r="AH7" s="617"/>
      <c r="AI7" s="618">
        <v>3</v>
      </c>
      <c r="AJ7" s="238">
        <f t="shared" si="0"/>
        <v>0</v>
      </c>
      <c r="AK7" s="619" t="str">
        <f t="shared" si="13"/>
        <v>0</v>
      </c>
      <c r="AL7" s="616"/>
    </row>
    <row r="8" spans="1:38" ht="18.75" customHeight="1">
      <c r="B8" s="2541" t="s">
        <v>535</v>
      </c>
      <c r="C8" s="2542"/>
      <c r="D8" s="2542"/>
      <c r="E8" s="602">
        <v>7361</v>
      </c>
      <c r="H8" s="265">
        <f t="shared" si="14"/>
        <v>4</v>
      </c>
      <c r="I8" s="603" t="str">
        <f>IF(ISERROR(VLOOKUP(H8,Work2工事データ!$F$3:$R$52,2,FALSE)),0,VLOOKUP(H8,Work2工事データ!$F$3:$R$52,2,FALSE))</f>
        <v>0006</v>
      </c>
      <c r="J8" s="604" t="str">
        <f>IF(ISERROR(VLOOKUP(I8,Work2工事データ!$G$3:$R$52,8)),0,VLOOKUP(I8,Work2工事データ!$G$3:$R$52,8))</f>
        <v>20125350</v>
      </c>
      <c r="K8" s="605" t="str">
        <f t="shared" si="1"/>
        <v>201253500006</v>
      </c>
      <c r="L8" s="606">
        <f t="shared" si="2"/>
        <v>201253500006</v>
      </c>
      <c r="N8" s="263">
        <f t="shared" si="15"/>
        <v>4</v>
      </c>
      <c r="O8" s="604">
        <f t="shared" si="3"/>
        <v>201253500006</v>
      </c>
      <c r="P8" s="603" t="str">
        <f t="shared" si="4"/>
        <v>20125350</v>
      </c>
      <c r="Q8" s="607">
        <f t="shared" si="5"/>
        <v>10</v>
      </c>
      <c r="S8" s="261">
        <f t="shared" si="6"/>
        <v>4</v>
      </c>
      <c r="T8" s="603">
        <f>VLOOKUP(T7,$N$4:$Q$54,4,0)+T7</f>
        <v>4</v>
      </c>
      <c r="U8" s="608">
        <f t="shared" si="7"/>
        <v>10</v>
      </c>
      <c r="V8" s="609">
        <f t="shared" si="16"/>
        <v>4</v>
      </c>
      <c r="W8" s="603" t="str">
        <f>VLOOKUP(T8,$N$5:$P$54,3,0)</f>
        <v>20125350</v>
      </c>
      <c r="X8" s="603" t="str">
        <f t="shared" si="18"/>
        <v>201253500006</v>
      </c>
      <c r="Y8" s="610">
        <f t="shared" si="8"/>
        <v>24</v>
      </c>
      <c r="AA8" s="259">
        <f t="shared" si="19"/>
        <v>4</v>
      </c>
      <c r="AB8" s="611">
        <f t="shared" si="9"/>
        <v>1</v>
      </c>
      <c r="AC8" s="612">
        <f t="shared" si="10"/>
        <v>24</v>
      </c>
      <c r="AD8" s="613">
        <f t="shared" si="20"/>
        <v>24</v>
      </c>
      <c r="AE8" s="611" t="str">
        <f t="shared" si="11"/>
        <v>20125350</v>
      </c>
      <c r="AF8" s="612" t="str">
        <f t="shared" si="12"/>
        <v>201253500006</v>
      </c>
      <c r="AH8" s="617"/>
      <c r="AI8" s="618">
        <v>4</v>
      </c>
      <c r="AJ8" s="238">
        <f t="shared" si="0"/>
        <v>0</v>
      </c>
      <c r="AK8" s="619" t="str">
        <f t="shared" si="13"/>
        <v>0</v>
      </c>
      <c r="AL8" s="616"/>
    </row>
    <row r="9" spans="1:38" ht="18.75" customHeight="1">
      <c r="B9" s="2541" t="s">
        <v>536</v>
      </c>
      <c r="C9" s="2542"/>
      <c r="D9" s="2542"/>
      <c r="E9" s="602">
        <v>8362</v>
      </c>
      <c r="H9" s="265">
        <f t="shared" si="14"/>
        <v>5</v>
      </c>
      <c r="I9" s="603" t="str">
        <f>IF(ISERROR(VLOOKUP(H9,Work2工事データ!$F$3:$R$52,2,FALSE)),0,VLOOKUP(H9,Work2工事データ!$F$3:$R$52,2,FALSE))</f>
        <v>0007</v>
      </c>
      <c r="J9" s="604" t="str">
        <f>IF(ISERROR(VLOOKUP(I9,Work2工事データ!$G$3:$R$52,8)),0,VLOOKUP(I9,Work2工事データ!$G$3:$R$52,8))</f>
        <v>20126380</v>
      </c>
      <c r="K9" s="605" t="str">
        <f t="shared" si="1"/>
        <v>201263800007</v>
      </c>
      <c r="L9" s="606">
        <f t="shared" si="2"/>
        <v>201263800007</v>
      </c>
      <c r="N9" s="263">
        <f t="shared" si="15"/>
        <v>5</v>
      </c>
      <c r="O9" s="604">
        <f t="shared" si="3"/>
        <v>201253500008</v>
      </c>
      <c r="P9" s="603" t="str">
        <f t="shared" si="4"/>
        <v>20125350</v>
      </c>
      <c r="Q9" s="607">
        <f t="shared" si="5"/>
        <v>10</v>
      </c>
      <c r="S9" s="261">
        <f t="shared" si="6"/>
        <v>5</v>
      </c>
      <c r="T9" s="603">
        <f t="shared" ref="T9" si="21">VLOOKUP(T8,$N$4:$Q$44,4,0)+T8</f>
        <v>14</v>
      </c>
      <c r="U9" s="608">
        <f t="shared" si="7"/>
        <v>6</v>
      </c>
      <c r="V9" s="609">
        <f t="shared" si="16"/>
        <v>6</v>
      </c>
      <c r="W9" s="603" t="str">
        <f>VLOOKUP(T9,$N$5:$P$54,3,0)</f>
        <v>20126380</v>
      </c>
      <c r="X9" s="603" t="str">
        <f t="shared" si="18"/>
        <v>201263800005</v>
      </c>
      <c r="Y9" s="610">
        <f t="shared" si="8"/>
        <v>42</v>
      </c>
      <c r="AA9" s="259">
        <f t="shared" si="19"/>
        <v>5</v>
      </c>
      <c r="AB9" s="611">
        <f t="shared" si="9"/>
        <v>2</v>
      </c>
      <c r="AC9" s="612">
        <f t="shared" si="10"/>
        <v>0</v>
      </c>
      <c r="AD9" s="613">
        <f t="shared" si="20"/>
        <v>25</v>
      </c>
      <c r="AE9" s="611" t="str">
        <f t="shared" si="11"/>
        <v>20125350</v>
      </c>
      <c r="AF9" s="612" t="str">
        <f t="shared" si="12"/>
        <v>201253500008</v>
      </c>
      <c r="AH9" s="621"/>
      <c r="AI9" s="622">
        <v>5</v>
      </c>
      <c r="AJ9" s="239">
        <f t="shared" si="0"/>
        <v>0</v>
      </c>
      <c r="AK9" s="623" t="str">
        <f t="shared" si="13"/>
        <v>0</v>
      </c>
    </row>
    <row r="10" spans="1:38" ht="18.75" customHeight="1">
      <c r="B10" s="2537" t="s">
        <v>204</v>
      </c>
      <c r="C10" s="2538"/>
      <c r="D10" s="2538"/>
      <c r="E10" s="624">
        <v>9370</v>
      </c>
      <c r="H10" s="265">
        <f t="shared" si="14"/>
        <v>6</v>
      </c>
      <c r="I10" s="603" t="str">
        <f>IF(ISERROR(VLOOKUP(H10,Work2工事データ!$F$3:$R$52,2,FALSE)),0,VLOOKUP(H10,Work2工事データ!$F$3:$R$52,2,FALSE))</f>
        <v>0008</v>
      </c>
      <c r="J10" s="604" t="str">
        <f>IF(ISERROR(VLOOKUP(I10,Work2工事データ!$G$3:$R$52,8)),0,VLOOKUP(I10,Work2工事データ!$G$3:$R$52,8))</f>
        <v>20125350</v>
      </c>
      <c r="K10" s="605" t="str">
        <f t="shared" si="1"/>
        <v>201253500008</v>
      </c>
      <c r="L10" s="606">
        <f t="shared" si="2"/>
        <v>201253500008</v>
      </c>
      <c r="N10" s="263">
        <f t="shared" si="15"/>
        <v>6</v>
      </c>
      <c r="O10" s="604">
        <f t="shared" si="3"/>
        <v>201253500009</v>
      </c>
      <c r="P10" s="603" t="str">
        <f t="shared" si="4"/>
        <v>20125350</v>
      </c>
      <c r="Q10" s="607">
        <f t="shared" si="5"/>
        <v>10</v>
      </c>
      <c r="S10" s="261">
        <f t="shared" si="6"/>
        <v>6</v>
      </c>
      <c r="T10" s="603">
        <f>VLOOKUP(T9,$N$4:$Q$54,4,0)+T9</f>
        <v>20</v>
      </c>
      <c r="U10" s="608">
        <f t="shared" si="7"/>
        <v>4</v>
      </c>
      <c r="V10" s="609">
        <f t="shared" si="16"/>
        <v>7</v>
      </c>
      <c r="W10" s="603" t="str">
        <f t="shared" si="17"/>
        <v>20129370</v>
      </c>
      <c r="X10" s="603" t="str">
        <f t="shared" si="18"/>
        <v>201293700004</v>
      </c>
      <c r="Y10" s="610">
        <f t="shared" si="8"/>
        <v>51</v>
      </c>
      <c r="AA10" s="259">
        <f t="shared" si="19"/>
        <v>6</v>
      </c>
      <c r="AB10" s="611">
        <f t="shared" si="9"/>
        <v>3</v>
      </c>
      <c r="AC10" s="612">
        <f t="shared" si="10"/>
        <v>0</v>
      </c>
      <c r="AD10" s="613">
        <f t="shared" si="20"/>
        <v>26</v>
      </c>
      <c r="AE10" s="611" t="str">
        <f t="shared" si="11"/>
        <v>20125350</v>
      </c>
      <c r="AF10" s="612" t="str">
        <f t="shared" si="12"/>
        <v>201253500009</v>
      </c>
      <c r="AH10" s="614">
        <v>2</v>
      </c>
      <c r="AI10" s="180">
        <v>6</v>
      </c>
      <c r="AJ10" s="237" t="str">
        <f t="shared" si="0"/>
        <v>201223200016</v>
      </c>
      <c r="AK10" s="615" t="str">
        <f t="shared" si="13"/>
        <v>0016</v>
      </c>
    </row>
    <row r="11" spans="1:38" ht="18.75" customHeight="1">
      <c r="H11" s="265">
        <f t="shared" si="14"/>
        <v>7</v>
      </c>
      <c r="I11" s="603" t="str">
        <f>IF(ISERROR(VLOOKUP(H11,Work2工事データ!$F$3:$R$52,2,FALSE)),0,VLOOKUP(H11,Work2工事データ!$F$3:$R$52,2,FALSE))</f>
        <v>0009</v>
      </c>
      <c r="J11" s="604" t="str">
        <f>IF(ISERROR(VLOOKUP(I11,Work2工事データ!$G$3:$R$52,8)),0,VLOOKUP(I11,Work2工事データ!$G$3:$R$52,8))</f>
        <v>20125350</v>
      </c>
      <c r="K11" s="605" t="str">
        <f t="shared" si="1"/>
        <v>201253500009</v>
      </c>
      <c r="L11" s="606">
        <f t="shared" si="2"/>
        <v>201253500009</v>
      </c>
      <c r="N11" s="263">
        <f t="shared" si="15"/>
        <v>7</v>
      </c>
      <c r="O11" s="604">
        <f t="shared" si="3"/>
        <v>201253500011</v>
      </c>
      <c r="P11" s="603" t="str">
        <f t="shared" si="4"/>
        <v>20125350</v>
      </c>
      <c r="Q11" s="626">
        <f t="shared" si="5"/>
        <v>10</v>
      </c>
      <c r="S11" s="261">
        <f t="shared" si="6"/>
        <v>7</v>
      </c>
      <c r="T11" s="603">
        <f>VLOOKUP(T10,$N$4:$Q$54,4,0)+T10</f>
        <v>24</v>
      </c>
      <c r="U11" s="608">
        <f t="shared" si="7"/>
        <v>0</v>
      </c>
      <c r="V11" s="609">
        <f t="shared" si="16"/>
        <v>0</v>
      </c>
      <c r="W11" s="603">
        <f>VLOOKUP(T11,$N$5:$P$54,3,0)</f>
        <v>0</v>
      </c>
      <c r="X11" s="603">
        <f t="shared" si="18"/>
        <v>0</v>
      </c>
      <c r="Y11" s="610">
        <f t="shared" si="8"/>
        <v>0</v>
      </c>
      <c r="AA11" s="259">
        <f t="shared" si="19"/>
        <v>7</v>
      </c>
      <c r="AB11" s="611">
        <f t="shared" si="9"/>
        <v>4</v>
      </c>
      <c r="AC11" s="612">
        <f t="shared" si="10"/>
        <v>0</v>
      </c>
      <c r="AD11" s="613">
        <f t="shared" si="20"/>
        <v>27</v>
      </c>
      <c r="AE11" s="611" t="str">
        <f t="shared" si="11"/>
        <v>20125350</v>
      </c>
      <c r="AF11" s="612" t="str">
        <f t="shared" si="12"/>
        <v>201253500011</v>
      </c>
      <c r="AH11" s="617"/>
      <c r="AI11" s="618">
        <v>7</v>
      </c>
      <c r="AJ11" s="238">
        <f t="shared" ref="AJ11:AJ74" si="22">IF(ISERROR(VLOOKUP(AI11,$AD$5:$AF$54,3,0)),0,VLOOKUP(AI11,$AD$5:$AF$54,3,0))</f>
        <v>0</v>
      </c>
      <c r="AK11" s="619" t="str">
        <f t="shared" si="13"/>
        <v>0</v>
      </c>
    </row>
    <row r="12" spans="1:38" ht="18.75" customHeight="1">
      <c r="H12" s="265">
        <f t="shared" si="14"/>
        <v>8</v>
      </c>
      <c r="I12" s="603" t="str">
        <f>IF(ISERROR(VLOOKUP(H12,Work2工事データ!$F$3:$R$52,2,FALSE)),0,VLOOKUP(H12,Work2工事データ!$F$3:$R$52,2,FALSE))</f>
        <v>0010</v>
      </c>
      <c r="J12" s="604" t="str">
        <f>IF(ISERROR(VLOOKUP(I12,Work2工事データ!$G$3:$R$52,8)),0,VLOOKUP(I12,Work2工事データ!$G$3:$R$52,8))</f>
        <v>20126380</v>
      </c>
      <c r="K12" s="605" t="str">
        <f t="shared" si="1"/>
        <v>201263800010</v>
      </c>
      <c r="L12" s="606">
        <f t="shared" si="2"/>
        <v>201263800010</v>
      </c>
      <c r="N12" s="263">
        <f t="shared" si="15"/>
        <v>8</v>
      </c>
      <c r="O12" s="604">
        <f t="shared" si="3"/>
        <v>201253500012</v>
      </c>
      <c r="P12" s="603" t="str">
        <f t="shared" si="4"/>
        <v>20125350</v>
      </c>
      <c r="Q12" s="626">
        <f t="shared" si="5"/>
        <v>10</v>
      </c>
      <c r="S12" s="261">
        <f t="shared" si="6"/>
        <v>8</v>
      </c>
      <c r="T12" s="603">
        <f>VLOOKUP(T11,$N$4:$Q$54,4,0)+T11</f>
        <v>24</v>
      </c>
      <c r="U12" s="608">
        <f t="shared" si="7"/>
        <v>0</v>
      </c>
      <c r="V12" s="609">
        <f t="shared" si="16"/>
        <v>0</v>
      </c>
      <c r="W12" s="603">
        <f>VLOOKUP(T12,$N$5:$P$54,3,0)</f>
        <v>0</v>
      </c>
      <c r="X12" s="603">
        <f t="shared" si="18"/>
        <v>0</v>
      </c>
      <c r="Y12" s="610">
        <f t="shared" si="8"/>
        <v>0</v>
      </c>
      <c r="AA12" s="259">
        <f t="shared" si="19"/>
        <v>8</v>
      </c>
      <c r="AB12" s="611">
        <f t="shared" si="9"/>
        <v>5</v>
      </c>
      <c r="AC12" s="612">
        <f t="shared" si="10"/>
        <v>0</v>
      </c>
      <c r="AD12" s="613">
        <f t="shared" si="20"/>
        <v>28</v>
      </c>
      <c r="AE12" s="611" t="str">
        <f t="shared" si="11"/>
        <v>20125350</v>
      </c>
      <c r="AF12" s="612" t="str">
        <f t="shared" si="12"/>
        <v>201253500012</v>
      </c>
      <c r="AH12" s="617"/>
      <c r="AI12" s="618">
        <v>8</v>
      </c>
      <c r="AJ12" s="238">
        <f t="shared" si="22"/>
        <v>0</v>
      </c>
      <c r="AK12" s="619" t="str">
        <f t="shared" si="13"/>
        <v>0</v>
      </c>
    </row>
    <row r="13" spans="1:38" ht="18.75" customHeight="1">
      <c r="H13" s="265">
        <f t="shared" si="14"/>
        <v>9</v>
      </c>
      <c r="I13" s="603" t="str">
        <f>IF(ISERROR(VLOOKUP(H13,Work2工事データ!$F$3:$R$52,2,FALSE)),0,VLOOKUP(H13,Work2工事データ!$F$3:$R$52,2,FALSE))</f>
        <v>0011</v>
      </c>
      <c r="J13" s="604" t="str">
        <f>IF(ISERROR(VLOOKUP(I13,Work2工事データ!$G$3:$R$52,8)),0,VLOOKUP(I13,Work2工事データ!$G$3:$R$52,8))</f>
        <v>20125350</v>
      </c>
      <c r="K13" s="605" t="str">
        <f t="shared" si="1"/>
        <v>201253500011</v>
      </c>
      <c r="L13" s="606">
        <f t="shared" si="2"/>
        <v>201253500011</v>
      </c>
      <c r="N13" s="263">
        <f t="shared" si="15"/>
        <v>9</v>
      </c>
      <c r="O13" s="604">
        <f t="shared" si="3"/>
        <v>201253500020</v>
      </c>
      <c r="P13" s="603" t="str">
        <f t="shared" si="4"/>
        <v>20125350</v>
      </c>
      <c r="Q13" s="626">
        <f t="shared" si="5"/>
        <v>10</v>
      </c>
      <c r="S13" s="261">
        <f t="shared" si="6"/>
        <v>9</v>
      </c>
      <c r="T13" s="603">
        <f t="shared" ref="T13:T14" si="23">VLOOKUP(T12,$N$4:$Q$54,4,0)+T12</f>
        <v>24</v>
      </c>
      <c r="U13" s="608">
        <f t="shared" si="7"/>
        <v>0</v>
      </c>
      <c r="V13" s="609">
        <f t="shared" si="16"/>
        <v>0</v>
      </c>
      <c r="W13" s="603">
        <f>VLOOKUP(T13,$N$5:$P$54,3,0)</f>
        <v>0</v>
      </c>
      <c r="X13" s="603">
        <f t="shared" si="18"/>
        <v>0</v>
      </c>
      <c r="Y13" s="610">
        <f t="shared" si="8"/>
        <v>0</v>
      </c>
      <c r="AA13" s="259">
        <f t="shared" si="19"/>
        <v>9</v>
      </c>
      <c r="AB13" s="611">
        <f t="shared" si="9"/>
        <v>6</v>
      </c>
      <c r="AC13" s="612">
        <f t="shared" si="10"/>
        <v>0</v>
      </c>
      <c r="AD13" s="613">
        <f t="shared" si="20"/>
        <v>29</v>
      </c>
      <c r="AE13" s="611" t="str">
        <f t="shared" si="11"/>
        <v>20125350</v>
      </c>
      <c r="AF13" s="612" t="str">
        <f t="shared" si="12"/>
        <v>201253500020</v>
      </c>
      <c r="AH13" s="617"/>
      <c r="AI13" s="618">
        <v>9</v>
      </c>
      <c r="AJ13" s="238">
        <f t="shared" si="22"/>
        <v>0</v>
      </c>
      <c r="AK13" s="619" t="str">
        <f t="shared" si="13"/>
        <v>0</v>
      </c>
    </row>
    <row r="14" spans="1:38" ht="18.75" customHeight="1">
      <c r="H14" s="265">
        <f t="shared" si="14"/>
        <v>10</v>
      </c>
      <c r="I14" s="603" t="str">
        <f>IF(ISERROR(VLOOKUP(H14,Work2工事データ!$F$3:$R$52,2,FALSE)),0,VLOOKUP(H14,Work2工事データ!$F$3:$R$52,2,FALSE))</f>
        <v>0012</v>
      </c>
      <c r="J14" s="604" t="str">
        <f>IF(ISERROR(VLOOKUP(I14,Work2工事データ!$G$3:$R$52,8)),0,VLOOKUP(I14,Work2工事データ!$G$3:$R$52,8))</f>
        <v>20125350</v>
      </c>
      <c r="K14" s="605" t="str">
        <f t="shared" si="1"/>
        <v>201253500012</v>
      </c>
      <c r="L14" s="606">
        <f t="shared" si="2"/>
        <v>201253500012</v>
      </c>
      <c r="N14" s="263">
        <f t="shared" si="15"/>
        <v>10</v>
      </c>
      <c r="O14" s="604">
        <f t="shared" si="3"/>
        <v>201253500021</v>
      </c>
      <c r="P14" s="603" t="str">
        <f t="shared" si="4"/>
        <v>20125350</v>
      </c>
      <c r="Q14" s="626">
        <f t="shared" si="5"/>
        <v>10</v>
      </c>
      <c r="S14" s="262">
        <f t="shared" si="6"/>
        <v>10</v>
      </c>
      <c r="T14" s="627">
        <f t="shared" si="23"/>
        <v>24</v>
      </c>
      <c r="U14" s="628">
        <f t="shared" si="7"/>
        <v>0</v>
      </c>
      <c r="V14" s="629">
        <f t="shared" si="16"/>
        <v>0</v>
      </c>
      <c r="W14" s="627">
        <f>VLOOKUP(T14,$N$5:$P$54,3,0)</f>
        <v>0</v>
      </c>
      <c r="X14" s="627">
        <f t="shared" si="18"/>
        <v>0</v>
      </c>
      <c r="Y14" s="630">
        <f t="shared" si="8"/>
        <v>0</v>
      </c>
      <c r="AA14" s="259">
        <f t="shared" si="19"/>
        <v>10</v>
      </c>
      <c r="AB14" s="611">
        <f t="shared" si="9"/>
        <v>7</v>
      </c>
      <c r="AC14" s="612">
        <f t="shared" si="10"/>
        <v>0</v>
      </c>
      <c r="AD14" s="613">
        <f t="shared" si="20"/>
        <v>30</v>
      </c>
      <c r="AE14" s="611" t="str">
        <f t="shared" si="11"/>
        <v>20125350</v>
      </c>
      <c r="AF14" s="612" t="str">
        <f t="shared" si="12"/>
        <v>201253500021</v>
      </c>
      <c r="AH14" s="617"/>
      <c r="AI14" s="618">
        <v>10</v>
      </c>
      <c r="AJ14" s="238">
        <f t="shared" si="22"/>
        <v>0</v>
      </c>
      <c r="AK14" s="619" t="str">
        <f t="shared" si="13"/>
        <v>0</v>
      </c>
    </row>
    <row r="15" spans="1:38" ht="18.75" customHeight="1">
      <c r="H15" s="265">
        <f t="shared" si="14"/>
        <v>11</v>
      </c>
      <c r="I15" s="603" t="str">
        <f>IF(ISERROR(VLOOKUP(H15,Work2工事データ!$F$3:$R$52,2,FALSE)),0,VLOOKUP(H15,Work2工事データ!$F$3:$R$52,2,FALSE))</f>
        <v>0013</v>
      </c>
      <c r="J15" s="604" t="str">
        <f>IF(ISERROR(VLOOKUP(I15,Work2工事データ!$G$3:$R$52,8)),0,VLOOKUP(I15,Work2工事データ!$G$3:$R$52,8))</f>
        <v>20129370</v>
      </c>
      <c r="K15" s="605" t="str">
        <f t="shared" si="1"/>
        <v>201293700013</v>
      </c>
      <c r="L15" s="606">
        <f t="shared" si="2"/>
        <v>201293700013</v>
      </c>
      <c r="N15" s="263">
        <f t="shared" si="15"/>
        <v>11</v>
      </c>
      <c r="O15" s="604">
        <f t="shared" si="3"/>
        <v>201253500023</v>
      </c>
      <c r="P15" s="603" t="str">
        <f t="shared" si="4"/>
        <v>20125350</v>
      </c>
      <c r="Q15" s="626">
        <f t="shared" si="5"/>
        <v>10</v>
      </c>
      <c r="V15" s="631"/>
      <c r="AA15" s="259">
        <f t="shared" si="19"/>
        <v>11</v>
      </c>
      <c r="AB15" s="611">
        <f t="shared" si="9"/>
        <v>8</v>
      </c>
      <c r="AC15" s="612">
        <f t="shared" si="10"/>
        <v>0</v>
      </c>
      <c r="AD15" s="613">
        <f t="shared" si="20"/>
        <v>31</v>
      </c>
      <c r="AE15" s="611" t="str">
        <f t="shared" si="11"/>
        <v>20125350</v>
      </c>
      <c r="AF15" s="612" t="str">
        <f t="shared" si="12"/>
        <v>201253500023</v>
      </c>
      <c r="AH15" s="617"/>
      <c r="AI15" s="618">
        <v>11</v>
      </c>
      <c r="AJ15" s="238">
        <f t="shared" si="22"/>
        <v>0</v>
      </c>
      <c r="AK15" s="619" t="str">
        <f t="shared" si="13"/>
        <v>0</v>
      </c>
    </row>
    <row r="16" spans="1:38" ht="18.75" customHeight="1">
      <c r="A16" s="601" t="s">
        <v>310</v>
      </c>
      <c r="H16" s="265">
        <f t="shared" si="14"/>
        <v>12</v>
      </c>
      <c r="I16" s="603" t="str">
        <f>IF(ISERROR(VLOOKUP(H16,Work2工事データ!$F$3:$R$52,2,FALSE)),0,VLOOKUP(H16,Work2工事データ!$F$3:$R$52,2,FALSE))</f>
        <v>0014</v>
      </c>
      <c r="J16" s="604" t="str">
        <f>IF(ISERROR(VLOOKUP(I16,Work2工事データ!$G$3:$R$52,8)),0,VLOOKUP(I16,Work2工事データ!$G$3:$R$52,8))</f>
        <v>20126380</v>
      </c>
      <c r="K16" s="605" t="str">
        <f t="shared" si="1"/>
        <v>201263800014</v>
      </c>
      <c r="L16" s="606">
        <f t="shared" si="2"/>
        <v>201263800014</v>
      </c>
      <c r="N16" s="263">
        <f t="shared" si="15"/>
        <v>12</v>
      </c>
      <c r="O16" s="604">
        <f t="shared" si="3"/>
        <v>201253500024</v>
      </c>
      <c r="P16" s="603" t="str">
        <f t="shared" si="4"/>
        <v>20125350</v>
      </c>
      <c r="Q16" s="626">
        <f t="shared" si="5"/>
        <v>10</v>
      </c>
      <c r="AA16" s="259">
        <f t="shared" si="19"/>
        <v>12</v>
      </c>
      <c r="AB16" s="611">
        <f t="shared" si="9"/>
        <v>9</v>
      </c>
      <c r="AC16" s="612">
        <f t="shared" si="10"/>
        <v>0</v>
      </c>
      <c r="AD16" s="613">
        <f t="shared" si="20"/>
        <v>32</v>
      </c>
      <c r="AE16" s="611" t="str">
        <f t="shared" si="11"/>
        <v>20125350</v>
      </c>
      <c r="AF16" s="612" t="str">
        <f t="shared" si="12"/>
        <v>201253500024</v>
      </c>
      <c r="AH16" s="617"/>
      <c r="AI16" s="618">
        <v>12</v>
      </c>
      <c r="AJ16" s="238">
        <f t="shared" si="22"/>
        <v>0</v>
      </c>
      <c r="AK16" s="619" t="str">
        <f t="shared" si="13"/>
        <v>0</v>
      </c>
    </row>
    <row r="17" spans="2:37" ht="18.75" customHeight="1">
      <c r="B17" s="347" t="s">
        <v>59</v>
      </c>
      <c r="C17" s="348" t="s">
        <v>311</v>
      </c>
      <c r="D17" s="2551" t="s">
        <v>307</v>
      </c>
      <c r="E17" s="2552"/>
      <c r="H17" s="265">
        <f t="shared" si="14"/>
        <v>13</v>
      </c>
      <c r="I17" s="603" t="str">
        <f>IF(ISERROR(VLOOKUP(H17,Work2工事データ!$F$3:$R$52,2,FALSE)),0,VLOOKUP(H17,Work2工事データ!$F$3:$R$52,2,FALSE))</f>
        <v>0015</v>
      </c>
      <c r="J17" s="604" t="str">
        <f>IF(ISERROR(VLOOKUP(I17,Work2工事データ!$G$3:$R$52,8)),0,VLOOKUP(I17,Work2工事データ!$G$3:$R$52,8))</f>
        <v>20126380</v>
      </c>
      <c r="K17" s="605" t="str">
        <f t="shared" si="1"/>
        <v>201263800015</v>
      </c>
      <c r="L17" s="606">
        <f t="shared" si="2"/>
        <v>201263800015</v>
      </c>
      <c r="N17" s="263">
        <f t="shared" si="15"/>
        <v>13</v>
      </c>
      <c r="O17" s="604">
        <f t="shared" si="3"/>
        <v>201253500025</v>
      </c>
      <c r="P17" s="603" t="str">
        <f t="shared" si="4"/>
        <v>20125350</v>
      </c>
      <c r="Q17" s="626">
        <f t="shared" si="5"/>
        <v>10</v>
      </c>
      <c r="AA17" s="259">
        <f t="shared" si="19"/>
        <v>13</v>
      </c>
      <c r="AB17" s="611">
        <f t="shared" si="9"/>
        <v>10</v>
      </c>
      <c r="AC17" s="612">
        <f t="shared" si="10"/>
        <v>0</v>
      </c>
      <c r="AD17" s="613">
        <f t="shared" si="20"/>
        <v>33</v>
      </c>
      <c r="AE17" s="611" t="str">
        <f t="shared" si="11"/>
        <v>20125350</v>
      </c>
      <c r="AF17" s="612" t="str">
        <f t="shared" si="12"/>
        <v>201253500025</v>
      </c>
      <c r="AH17" s="617"/>
      <c r="AI17" s="618">
        <v>13</v>
      </c>
      <c r="AJ17" s="238">
        <f t="shared" si="22"/>
        <v>0</v>
      </c>
      <c r="AK17" s="619" t="str">
        <f t="shared" si="13"/>
        <v>0</v>
      </c>
    </row>
    <row r="18" spans="2:37" ht="18.75" customHeight="1">
      <c r="B18" s="632">
        <v>2008</v>
      </c>
      <c r="C18" s="633">
        <v>2008</v>
      </c>
      <c r="D18" s="2553" t="s">
        <v>308</v>
      </c>
      <c r="E18" s="2554"/>
      <c r="H18" s="265">
        <f t="shared" si="14"/>
        <v>14</v>
      </c>
      <c r="I18" s="603" t="str">
        <f>IF(ISERROR(VLOOKUP(H18,Work2工事データ!$F$3:$R$52,2,FALSE)),0,VLOOKUP(H18,Work2工事データ!$F$3:$R$52,2,FALSE))</f>
        <v>0016</v>
      </c>
      <c r="J18" s="604" t="str">
        <f>IF(ISERROR(VLOOKUP(I18,Work2工事データ!$G$3:$R$52,8)),0,VLOOKUP(I18,Work2工事データ!$G$3:$R$52,8))</f>
        <v>20122320</v>
      </c>
      <c r="K18" s="605" t="str">
        <f t="shared" si="1"/>
        <v>201223200016</v>
      </c>
      <c r="L18" s="606">
        <f t="shared" si="2"/>
        <v>201223200016</v>
      </c>
      <c r="N18" s="263">
        <f t="shared" si="15"/>
        <v>14</v>
      </c>
      <c r="O18" s="604">
        <f t="shared" si="3"/>
        <v>201263800005</v>
      </c>
      <c r="P18" s="603" t="str">
        <f t="shared" si="4"/>
        <v>20126380</v>
      </c>
      <c r="Q18" s="626">
        <f t="shared" si="5"/>
        <v>6</v>
      </c>
      <c r="AA18" s="259">
        <f t="shared" si="19"/>
        <v>14</v>
      </c>
      <c r="AB18" s="611">
        <f t="shared" si="9"/>
        <v>1</v>
      </c>
      <c r="AC18" s="612">
        <f t="shared" si="10"/>
        <v>42</v>
      </c>
      <c r="AD18" s="613">
        <f t="shared" si="20"/>
        <v>42</v>
      </c>
      <c r="AE18" s="611" t="str">
        <f t="shared" si="11"/>
        <v>20126380</v>
      </c>
      <c r="AF18" s="612" t="str">
        <f t="shared" si="12"/>
        <v>201263800005</v>
      </c>
      <c r="AH18" s="621"/>
      <c r="AI18" s="622">
        <v>14</v>
      </c>
      <c r="AJ18" s="239">
        <f t="shared" si="22"/>
        <v>0</v>
      </c>
      <c r="AK18" s="623" t="str">
        <f t="shared" si="13"/>
        <v>0</v>
      </c>
    </row>
    <row r="19" spans="2:37" ht="18.75" customHeight="1">
      <c r="B19" s="634">
        <f t="shared" ref="B19:B24" si="24">B18+1</f>
        <v>2009</v>
      </c>
      <c r="C19" s="635">
        <v>2009</v>
      </c>
      <c r="D19" s="2555" t="s">
        <v>312</v>
      </c>
      <c r="E19" s="2556"/>
      <c r="H19" s="265">
        <f t="shared" si="14"/>
        <v>15</v>
      </c>
      <c r="I19" s="603" t="str">
        <f>IF(ISERROR(VLOOKUP(H19,Work2工事データ!$F$3:$R$52,2,FALSE)),0,VLOOKUP(H19,Work2工事データ!$F$3:$R$52,2,FALSE))</f>
        <v>0018</v>
      </c>
      <c r="J19" s="604" t="str">
        <f>IF(ISERROR(VLOOKUP(I19,Work2工事データ!$G$3:$R$52,8)),0,VLOOKUP(I19,Work2工事データ!$G$3:$R$52,8))</f>
        <v>20123330</v>
      </c>
      <c r="K19" s="605" t="str">
        <f t="shared" si="1"/>
        <v>201233300018</v>
      </c>
      <c r="L19" s="606">
        <f t="shared" si="2"/>
        <v>201233300018</v>
      </c>
      <c r="N19" s="263">
        <f t="shared" si="15"/>
        <v>15</v>
      </c>
      <c r="O19" s="604">
        <f t="shared" si="3"/>
        <v>201263800007</v>
      </c>
      <c r="P19" s="603" t="str">
        <f t="shared" si="4"/>
        <v>20126380</v>
      </c>
      <c r="Q19" s="626">
        <f t="shared" si="5"/>
        <v>6</v>
      </c>
      <c r="AA19" s="259">
        <f t="shared" si="19"/>
        <v>15</v>
      </c>
      <c r="AB19" s="611">
        <f t="shared" si="9"/>
        <v>2</v>
      </c>
      <c r="AC19" s="612">
        <f t="shared" si="10"/>
        <v>0</v>
      </c>
      <c r="AD19" s="613">
        <f t="shared" si="20"/>
        <v>43</v>
      </c>
      <c r="AE19" s="611" t="str">
        <f t="shared" si="11"/>
        <v>20126380</v>
      </c>
      <c r="AF19" s="612" t="str">
        <f t="shared" si="12"/>
        <v>201263800007</v>
      </c>
      <c r="AH19" s="614">
        <v>3</v>
      </c>
      <c r="AI19" s="180">
        <v>15</v>
      </c>
      <c r="AJ19" s="237" t="str">
        <f t="shared" si="22"/>
        <v>201233300018</v>
      </c>
      <c r="AK19" s="615" t="str">
        <f t="shared" si="13"/>
        <v>0018</v>
      </c>
    </row>
    <row r="20" spans="2:37" ht="18.75" customHeight="1">
      <c r="B20" s="636">
        <f t="shared" si="24"/>
        <v>2010</v>
      </c>
      <c r="C20" s="618">
        <v>2009</v>
      </c>
      <c r="D20" s="2547"/>
      <c r="E20" s="2548"/>
      <c r="H20" s="265">
        <f t="shared" si="14"/>
        <v>16</v>
      </c>
      <c r="I20" s="603" t="str">
        <f>IF(ISERROR(VLOOKUP(H20,Work2工事データ!$F$3:$R$52,2,FALSE)),0,VLOOKUP(H20,Work2工事データ!$F$3:$R$52,2,FALSE))</f>
        <v>0019</v>
      </c>
      <c r="J20" s="604" t="str">
        <f>IF(ISERROR(VLOOKUP(I20,Work2工事データ!$G$3:$R$52,8)),0,VLOOKUP(I20,Work2工事データ!$G$3:$R$52,8))</f>
        <v>20129370</v>
      </c>
      <c r="K20" s="605" t="str">
        <f t="shared" si="1"/>
        <v>201293700019</v>
      </c>
      <c r="L20" s="606">
        <f t="shared" si="2"/>
        <v>201293700019</v>
      </c>
      <c r="N20" s="263">
        <f t="shared" si="15"/>
        <v>16</v>
      </c>
      <c r="O20" s="604">
        <f t="shared" si="3"/>
        <v>201263800010</v>
      </c>
      <c r="P20" s="603" t="str">
        <f t="shared" si="4"/>
        <v>20126380</v>
      </c>
      <c r="Q20" s="626">
        <f t="shared" si="5"/>
        <v>6</v>
      </c>
      <c r="AA20" s="259">
        <f t="shared" si="19"/>
        <v>16</v>
      </c>
      <c r="AB20" s="611">
        <f t="shared" si="9"/>
        <v>3</v>
      </c>
      <c r="AC20" s="612">
        <f t="shared" si="10"/>
        <v>0</v>
      </c>
      <c r="AD20" s="613">
        <f t="shared" si="20"/>
        <v>44</v>
      </c>
      <c r="AE20" s="611" t="str">
        <f t="shared" si="11"/>
        <v>20126380</v>
      </c>
      <c r="AF20" s="612" t="str">
        <f t="shared" si="12"/>
        <v>201263800010</v>
      </c>
      <c r="AH20" s="617"/>
      <c r="AI20" s="618">
        <v>16</v>
      </c>
      <c r="AJ20" s="238">
        <f t="shared" si="22"/>
        <v>0</v>
      </c>
      <c r="AK20" s="619" t="str">
        <f t="shared" si="13"/>
        <v>0</v>
      </c>
    </row>
    <row r="21" spans="2:37" ht="18.75" customHeight="1">
      <c r="B21" s="637">
        <f t="shared" si="24"/>
        <v>2011</v>
      </c>
      <c r="C21" s="622">
        <v>2009</v>
      </c>
      <c r="D21" s="2549"/>
      <c r="E21" s="2550"/>
      <c r="H21" s="265">
        <f t="shared" si="14"/>
        <v>17</v>
      </c>
      <c r="I21" s="603" t="str">
        <f>IF(ISERROR(VLOOKUP(H21,Work2工事データ!$F$3:$R$52,2,FALSE)),0,VLOOKUP(H21,Work2工事データ!$F$3:$R$52,2,FALSE))</f>
        <v>0020</v>
      </c>
      <c r="J21" s="604" t="str">
        <f>IF(ISERROR(VLOOKUP(I21,Work2工事データ!$G$3:$R$52,8)),0,VLOOKUP(I21,Work2工事データ!$G$3:$R$52,8))</f>
        <v>20125350</v>
      </c>
      <c r="K21" s="605" t="str">
        <f t="shared" si="1"/>
        <v>201253500020</v>
      </c>
      <c r="L21" s="606">
        <f t="shared" si="2"/>
        <v>201253500020</v>
      </c>
      <c r="N21" s="263">
        <f t="shared" si="15"/>
        <v>17</v>
      </c>
      <c r="O21" s="604">
        <f t="shared" si="3"/>
        <v>201263800014</v>
      </c>
      <c r="P21" s="603" t="str">
        <f t="shared" si="4"/>
        <v>20126380</v>
      </c>
      <c r="Q21" s="626">
        <f t="shared" si="5"/>
        <v>6</v>
      </c>
      <c r="AA21" s="259">
        <f t="shared" si="19"/>
        <v>17</v>
      </c>
      <c r="AB21" s="611">
        <f t="shared" si="9"/>
        <v>4</v>
      </c>
      <c r="AC21" s="602">
        <f t="shared" si="10"/>
        <v>0</v>
      </c>
      <c r="AD21" s="638">
        <f t="shared" si="20"/>
        <v>45</v>
      </c>
      <c r="AE21" s="611" t="str">
        <f t="shared" si="11"/>
        <v>20126380</v>
      </c>
      <c r="AF21" s="602" t="str">
        <f t="shared" si="12"/>
        <v>201263800014</v>
      </c>
      <c r="AH21" s="617"/>
      <c r="AI21" s="618">
        <v>17</v>
      </c>
      <c r="AJ21" s="238">
        <f t="shared" si="22"/>
        <v>0</v>
      </c>
      <c r="AK21" s="619" t="str">
        <f t="shared" si="13"/>
        <v>0</v>
      </c>
    </row>
    <row r="22" spans="2:37" ht="18.75" customHeight="1">
      <c r="B22" s="639">
        <f t="shared" si="24"/>
        <v>2012</v>
      </c>
      <c r="C22" s="640">
        <v>2012</v>
      </c>
      <c r="D22" s="2545"/>
      <c r="E22" s="2546"/>
      <c r="H22" s="265">
        <f t="shared" si="14"/>
        <v>18</v>
      </c>
      <c r="I22" s="603" t="str">
        <f>IF(ISERROR(VLOOKUP(H22,Work2工事データ!$F$3:$R$52,2,FALSE)),0,VLOOKUP(H22,Work2工事データ!$F$3:$R$52,2,FALSE))</f>
        <v>0021</v>
      </c>
      <c r="J22" s="604" t="str">
        <f>IF(ISERROR(VLOOKUP(I22,Work2工事データ!$G$3:$R$52,8)),0,VLOOKUP(I22,Work2工事データ!$G$3:$R$52,8))</f>
        <v>20125350</v>
      </c>
      <c r="K22" s="605" t="str">
        <f t="shared" si="1"/>
        <v>201253500021</v>
      </c>
      <c r="L22" s="606">
        <f t="shared" si="2"/>
        <v>201253500021</v>
      </c>
      <c r="N22" s="263">
        <f t="shared" si="15"/>
        <v>18</v>
      </c>
      <c r="O22" s="604">
        <f t="shared" si="3"/>
        <v>201263800015</v>
      </c>
      <c r="P22" s="603" t="str">
        <f t="shared" si="4"/>
        <v>20126380</v>
      </c>
      <c r="Q22" s="626">
        <f t="shared" si="5"/>
        <v>6</v>
      </c>
      <c r="AA22" s="259">
        <f t="shared" si="19"/>
        <v>18</v>
      </c>
      <c r="AB22" s="611">
        <f t="shared" si="9"/>
        <v>5</v>
      </c>
      <c r="AC22" s="602">
        <f t="shared" si="10"/>
        <v>0</v>
      </c>
      <c r="AD22" s="638">
        <f t="shared" si="20"/>
        <v>46</v>
      </c>
      <c r="AE22" s="611" t="str">
        <f t="shared" si="11"/>
        <v>20126380</v>
      </c>
      <c r="AF22" s="602" t="str">
        <f t="shared" si="12"/>
        <v>201263800015</v>
      </c>
      <c r="AH22" s="617"/>
      <c r="AI22" s="618">
        <v>18</v>
      </c>
      <c r="AJ22" s="238">
        <f t="shared" si="22"/>
        <v>0</v>
      </c>
      <c r="AK22" s="619" t="str">
        <f t="shared" si="13"/>
        <v>0</v>
      </c>
    </row>
    <row r="23" spans="2:37" ht="18.75" customHeight="1">
      <c r="B23" s="636">
        <f t="shared" si="24"/>
        <v>2013</v>
      </c>
      <c r="C23" s="641">
        <v>2012</v>
      </c>
      <c r="D23" s="2547"/>
      <c r="E23" s="2548"/>
      <c r="H23" s="265">
        <f t="shared" si="14"/>
        <v>19</v>
      </c>
      <c r="I23" s="603" t="str">
        <f>IF(ISERROR(VLOOKUP(H23,Work2工事データ!$F$3:$R$52,2,FALSE)),0,VLOOKUP(H23,Work2工事データ!$F$3:$R$52,2,FALSE))</f>
        <v>0022</v>
      </c>
      <c r="J23" s="604" t="str">
        <f>IF(ISERROR(VLOOKUP(I23,Work2工事データ!$G$3:$R$52,8)),0,VLOOKUP(I23,Work2工事データ!$G$3:$R$52,8))</f>
        <v>20129370</v>
      </c>
      <c r="K23" s="605" t="str">
        <f t="shared" si="1"/>
        <v>201293700022</v>
      </c>
      <c r="L23" s="606">
        <f t="shared" si="2"/>
        <v>201293700022</v>
      </c>
      <c r="N23" s="263">
        <f t="shared" si="15"/>
        <v>19</v>
      </c>
      <c r="O23" s="604">
        <f t="shared" si="3"/>
        <v>201263800026</v>
      </c>
      <c r="P23" s="603" t="str">
        <f t="shared" si="4"/>
        <v>20126380</v>
      </c>
      <c r="Q23" s="626">
        <f t="shared" si="5"/>
        <v>6</v>
      </c>
      <c r="AA23" s="259">
        <f t="shared" si="19"/>
        <v>19</v>
      </c>
      <c r="AB23" s="611">
        <f t="shared" si="9"/>
        <v>6</v>
      </c>
      <c r="AC23" s="602">
        <f t="shared" si="10"/>
        <v>0</v>
      </c>
      <c r="AD23" s="638">
        <f t="shared" si="20"/>
        <v>47</v>
      </c>
      <c r="AE23" s="611" t="str">
        <f t="shared" si="11"/>
        <v>20126380</v>
      </c>
      <c r="AF23" s="602" t="str">
        <f t="shared" si="12"/>
        <v>201263800026</v>
      </c>
      <c r="AH23" s="617"/>
      <c r="AI23" s="618">
        <v>19</v>
      </c>
      <c r="AJ23" s="238">
        <f t="shared" si="22"/>
        <v>0</v>
      </c>
      <c r="AK23" s="619" t="str">
        <f t="shared" si="13"/>
        <v>0</v>
      </c>
    </row>
    <row r="24" spans="2:37" ht="18.75" customHeight="1">
      <c r="B24" s="637">
        <f t="shared" si="24"/>
        <v>2014</v>
      </c>
      <c r="C24" s="642">
        <v>2012</v>
      </c>
      <c r="D24" s="2549"/>
      <c r="E24" s="2550"/>
      <c r="H24" s="265">
        <f t="shared" si="14"/>
        <v>20</v>
      </c>
      <c r="I24" s="603" t="str">
        <f>IF(ISERROR(VLOOKUP(H24,Work2工事データ!$F$3:$R$52,2,FALSE)),0,VLOOKUP(H24,Work2工事データ!$F$3:$R$52,2,FALSE))</f>
        <v>0023</v>
      </c>
      <c r="J24" s="604" t="str">
        <f>IF(ISERROR(VLOOKUP(I24,Work2工事データ!$G$3:$R$52,8)),0,VLOOKUP(I24,Work2工事データ!$G$3:$R$52,8))</f>
        <v>20125350</v>
      </c>
      <c r="K24" s="605" t="str">
        <f t="shared" si="1"/>
        <v>201253500023</v>
      </c>
      <c r="L24" s="606">
        <f t="shared" si="2"/>
        <v>201253500023</v>
      </c>
      <c r="N24" s="263">
        <f t="shared" si="15"/>
        <v>20</v>
      </c>
      <c r="O24" s="604">
        <f t="shared" si="3"/>
        <v>201293700004</v>
      </c>
      <c r="P24" s="603" t="str">
        <f t="shared" si="4"/>
        <v>20129370</v>
      </c>
      <c r="Q24" s="626">
        <f t="shared" si="5"/>
        <v>4</v>
      </c>
      <c r="AA24" s="259">
        <f t="shared" si="19"/>
        <v>20</v>
      </c>
      <c r="AB24" s="611">
        <f t="shared" si="9"/>
        <v>1</v>
      </c>
      <c r="AC24" s="602">
        <f t="shared" si="10"/>
        <v>51</v>
      </c>
      <c r="AD24" s="638">
        <f t="shared" si="20"/>
        <v>51</v>
      </c>
      <c r="AE24" s="611" t="str">
        <f t="shared" si="11"/>
        <v>20129370</v>
      </c>
      <c r="AF24" s="602" t="str">
        <f t="shared" si="12"/>
        <v>201293700004</v>
      </c>
      <c r="AH24" s="617"/>
      <c r="AI24" s="618">
        <v>20</v>
      </c>
      <c r="AJ24" s="238">
        <f t="shared" si="22"/>
        <v>0</v>
      </c>
      <c r="AK24" s="619" t="str">
        <f t="shared" si="13"/>
        <v>0</v>
      </c>
    </row>
    <row r="25" spans="2:37" ht="18.75" customHeight="1">
      <c r="C25" s="643"/>
      <c r="D25" s="643"/>
      <c r="H25" s="265">
        <f t="shared" si="14"/>
        <v>21</v>
      </c>
      <c r="I25" s="603" t="str">
        <f>IF(ISERROR(VLOOKUP(H25,Work2工事データ!$F$3:$R$52,2,FALSE)),0,VLOOKUP(H25,Work2工事データ!$F$3:$R$52,2,FALSE))</f>
        <v>0024</v>
      </c>
      <c r="J25" s="604" t="str">
        <f>IF(ISERROR(VLOOKUP(I25,Work2工事データ!$G$3:$R$52,8)),0,VLOOKUP(I25,Work2工事データ!$G$3:$R$52,8))</f>
        <v>20125350</v>
      </c>
      <c r="K25" s="605" t="str">
        <f t="shared" si="1"/>
        <v>201253500024</v>
      </c>
      <c r="L25" s="606">
        <f t="shared" si="2"/>
        <v>201253500024</v>
      </c>
      <c r="N25" s="263">
        <f t="shared" si="15"/>
        <v>21</v>
      </c>
      <c r="O25" s="604">
        <f t="shared" si="3"/>
        <v>201293700013</v>
      </c>
      <c r="P25" s="603" t="str">
        <f t="shared" si="4"/>
        <v>20129370</v>
      </c>
      <c r="Q25" s="626">
        <f t="shared" si="5"/>
        <v>4</v>
      </c>
      <c r="AA25" s="259">
        <f t="shared" si="19"/>
        <v>21</v>
      </c>
      <c r="AB25" s="611">
        <f t="shared" si="9"/>
        <v>2</v>
      </c>
      <c r="AC25" s="602">
        <f t="shared" si="10"/>
        <v>0</v>
      </c>
      <c r="AD25" s="638">
        <f t="shared" si="20"/>
        <v>52</v>
      </c>
      <c r="AE25" s="611" t="str">
        <f t="shared" si="11"/>
        <v>20129370</v>
      </c>
      <c r="AF25" s="602" t="str">
        <f t="shared" si="12"/>
        <v>201293700013</v>
      </c>
      <c r="AH25" s="617"/>
      <c r="AI25" s="618">
        <v>21</v>
      </c>
      <c r="AJ25" s="238">
        <f t="shared" si="22"/>
        <v>0</v>
      </c>
      <c r="AK25" s="619" t="str">
        <f t="shared" si="13"/>
        <v>0</v>
      </c>
    </row>
    <row r="26" spans="2:37" ht="18.75" customHeight="1">
      <c r="C26" s="643"/>
      <c r="D26" s="643"/>
      <c r="H26" s="265">
        <f t="shared" si="14"/>
        <v>22</v>
      </c>
      <c r="I26" s="603" t="str">
        <f>IF(ISERROR(VLOOKUP(H26,Work2工事データ!$F$3:$R$52,2,FALSE)),0,VLOOKUP(H26,Work2工事データ!$F$3:$R$52,2,FALSE))</f>
        <v>0025</v>
      </c>
      <c r="J26" s="604" t="str">
        <f>IF(ISERROR(VLOOKUP(I26,Work2工事データ!$G$3:$R$52,8)),0,VLOOKUP(I26,Work2工事データ!$G$3:$R$52,8))</f>
        <v>20125350</v>
      </c>
      <c r="K26" s="605" t="str">
        <f t="shared" si="1"/>
        <v>201253500025</v>
      </c>
      <c r="L26" s="606">
        <f t="shared" si="2"/>
        <v>201253500025</v>
      </c>
      <c r="N26" s="263">
        <f t="shared" si="15"/>
        <v>22</v>
      </c>
      <c r="O26" s="604">
        <f t="shared" si="3"/>
        <v>201293700019</v>
      </c>
      <c r="P26" s="603" t="str">
        <f t="shared" si="4"/>
        <v>20129370</v>
      </c>
      <c r="Q26" s="626">
        <f t="shared" si="5"/>
        <v>4</v>
      </c>
      <c r="AA26" s="259">
        <f t="shared" si="19"/>
        <v>22</v>
      </c>
      <c r="AB26" s="611">
        <f t="shared" si="9"/>
        <v>3</v>
      </c>
      <c r="AC26" s="602">
        <f t="shared" si="10"/>
        <v>0</v>
      </c>
      <c r="AD26" s="638">
        <f t="shared" si="20"/>
        <v>53</v>
      </c>
      <c r="AE26" s="611" t="str">
        <f t="shared" si="11"/>
        <v>20129370</v>
      </c>
      <c r="AF26" s="602" t="str">
        <f t="shared" si="12"/>
        <v>201293700019</v>
      </c>
      <c r="AH26" s="617"/>
      <c r="AI26" s="618">
        <v>22</v>
      </c>
      <c r="AJ26" s="238">
        <f t="shared" si="22"/>
        <v>0</v>
      </c>
      <c r="AK26" s="619" t="str">
        <f t="shared" si="13"/>
        <v>0</v>
      </c>
    </row>
    <row r="27" spans="2:37" ht="18.75" customHeight="1">
      <c r="B27" s="643">
        <v>39539</v>
      </c>
      <c r="C27" s="644">
        <f>B27</f>
        <v>39539</v>
      </c>
      <c r="H27" s="265">
        <f t="shared" si="14"/>
        <v>23</v>
      </c>
      <c r="I27" s="603" t="str">
        <f>IF(ISERROR(VLOOKUP(H27,Work2工事データ!$F$3:$R$52,2,FALSE)),0,VLOOKUP(H27,Work2工事データ!$F$3:$R$52,2,FALSE))</f>
        <v>0026</v>
      </c>
      <c r="J27" s="604" t="str">
        <f>IF(ISERROR(VLOOKUP(I27,Work2工事データ!$G$3:$R$52,8)),0,VLOOKUP(I27,Work2工事データ!$G$3:$R$52,8))</f>
        <v>20126380</v>
      </c>
      <c r="K27" s="605" t="str">
        <f t="shared" si="1"/>
        <v>201263800026</v>
      </c>
      <c r="L27" s="606">
        <f t="shared" si="2"/>
        <v>201263800026</v>
      </c>
      <c r="N27" s="263">
        <f t="shared" si="15"/>
        <v>23</v>
      </c>
      <c r="O27" s="604">
        <f t="shared" si="3"/>
        <v>201293700022</v>
      </c>
      <c r="P27" s="603" t="str">
        <f t="shared" si="4"/>
        <v>20129370</v>
      </c>
      <c r="Q27" s="626">
        <f t="shared" si="5"/>
        <v>4</v>
      </c>
      <c r="AA27" s="259">
        <f t="shared" si="19"/>
        <v>23</v>
      </c>
      <c r="AB27" s="611">
        <f t="shared" si="9"/>
        <v>4</v>
      </c>
      <c r="AC27" s="602">
        <f t="shared" si="10"/>
        <v>0</v>
      </c>
      <c r="AD27" s="638">
        <f t="shared" si="20"/>
        <v>54</v>
      </c>
      <c r="AE27" s="611" t="str">
        <f t="shared" si="11"/>
        <v>20129370</v>
      </c>
      <c r="AF27" s="602" t="str">
        <f t="shared" si="12"/>
        <v>201293700022</v>
      </c>
      <c r="AH27" s="621"/>
      <c r="AI27" s="622">
        <v>23</v>
      </c>
      <c r="AJ27" s="239">
        <f t="shared" si="22"/>
        <v>0</v>
      </c>
      <c r="AK27" s="623" t="str">
        <f t="shared" si="13"/>
        <v>0</v>
      </c>
    </row>
    <row r="28" spans="2:37" ht="18.75" customHeight="1">
      <c r="B28" s="643">
        <v>39904</v>
      </c>
      <c r="C28" s="644">
        <f>B28</f>
        <v>39904</v>
      </c>
      <c r="H28" s="265">
        <f t="shared" si="14"/>
        <v>24</v>
      </c>
      <c r="I28" s="603">
        <f>IF(ISERROR(VLOOKUP(H28,Work2工事データ!$F$3:$R$52,2,FALSE)),0,VLOOKUP(H28,Work2工事データ!$F$3:$R$52,2,FALSE))</f>
        <v>0</v>
      </c>
      <c r="J28" s="604">
        <f>IF(ISERROR(VLOOKUP(I28,Work2工事データ!$G$3:$R$52,8)),0,VLOOKUP(I28,Work2工事データ!$G$3:$R$52,8))</f>
        <v>0</v>
      </c>
      <c r="K28" s="605" t="str">
        <f t="shared" si="1"/>
        <v/>
      </c>
      <c r="L28" s="606">
        <f t="shared" si="2"/>
        <v>999999999999</v>
      </c>
      <c r="N28" s="263">
        <f t="shared" si="15"/>
        <v>24</v>
      </c>
      <c r="O28" s="604">
        <f t="shared" si="3"/>
        <v>999999999999</v>
      </c>
      <c r="P28" s="603">
        <f t="shared" si="4"/>
        <v>0</v>
      </c>
      <c r="Q28" s="626">
        <f t="shared" si="5"/>
        <v>0</v>
      </c>
      <c r="AA28" s="259">
        <f t="shared" si="19"/>
        <v>24</v>
      </c>
      <c r="AB28" s="611">
        <f t="shared" si="9"/>
        <v>0</v>
      </c>
      <c r="AC28" s="602">
        <f t="shared" si="10"/>
        <v>0</v>
      </c>
      <c r="AD28" s="638">
        <f t="shared" si="20"/>
        <v>55</v>
      </c>
      <c r="AE28" s="611">
        <f t="shared" si="11"/>
        <v>0</v>
      </c>
      <c r="AF28" s="602">
        <f t="shared" si="12"/>
        <v>0</v>
      </c>
      <c r="AH28" s="614">
        <v>4</v>
      </c>
      <c r="AI28" s="180">
        <v>24</v>
      </c>
      <c r="AJ28" s="237" t="str">
        <f t="shared" si="22"/>
        <v>201253500006</v>
      </c>
      <c r="AK28" s="615" t="str">
        <f t="shared" si="13"/>
        <v>0006</v>
      </c>
    </row>
    <row r="29" spans="2:37" ht="18.75" customHeight="1">
      <c r="B29" s="643">
        <v>41000</v>
      </c>
      <c r="C29" s="644">
        <f>B29</f>
        <v>41000</v>
      </c>
      <c r="H29" s="265">
        <f t="shared" si="14"/>
        <v>25</v>
      </c>
      <c r="I29" s="603">
        <f>IF(ISERROR(VLOOKUP(H29,Work2工事データ!$F$3:$R$52,2,FALSE)),0,VLOOKUP(H29,Work2工事データ!$F$3:$R$52,2,FALSE))</f>
        <v>0</v>
      </c>
      <c r="J29" s="604">
        <f>IF(ISERROR(VLOOKUP(I29,Work2工事データ!$G$3:$R$52,8)),0,VLOOKUP(I29,Work2工事データ!$G$3:$R$52,8))</f>
        <v>0</v>
      </c>
      <c r="K29" s="605" t="str">
        <f t="shared" si="1"/>
        <v/>
      </c>
      <c r="L29" s="606">
        <f t="shared" si="2"/>
        <v>999999999999</v>
      </c>
      <c r="N29" s="264">
        <f t="shared" si="15"/>
        <v>25</v>
      </c>
      <c r="O29" s="645">
        <f t="shared" si="3"/>
        <v>999999999999</v>
      </c>
      <c r="P29" s="627">
        <f t="shared" si="4"/>
        <v>0</v>
      </c>
      <c r="Q29" s="646">
        <f t="shared" si="5"/>
        <v>0</v>
      </c>
      <c r="AA29" s="260">
        <f t="shared" si="19"/>
        <v>25</v>
      </c>
      <c r="AB29" s="546">
        <f t="shared" si="9"/>
        <v>0</v>
      </c>
      <c r="AC29" s="624">
        <f t="shared" si="10"/>
        <v>0</v>
      </c>
      <c r="AD29" s="647">
        <f t="shared" si="20"/>
        <v>56</v>
      </c>
      <c r="AE29" s="546">
        <f t="shared" si="11"/>
        <v>0</v>
      </c>
      <c r="AF29" s="624">
        <f t="shared" si="12"/>
        <v>0</v>
      </c>
      <c r="AH29" s="617"/>
      <c r="AI29" s="618">
        <v>25</v>
      </c>
      <c r="AJ29" s="238" t="str">
        <f t="shared" si="22"/>
        <v>201253500008</v>
      </c>
      <c r="AK29" s="619" t="str">
        <f t="shared" si="13"/>
        <v>0008</v>
      </c>
    </row>
    <row r="30" spans="2:37" ht="18.75" customHeight="1">
      <c r="H30" s="265">
        <f t="shared" si="14"/>
        <v>26</v>
      </c>
      <c r="I30" s="603">
        <f>IF(ISERROR(VLOOKUP(H30,Work2工事データ!$F$3:$R$52,2,FALSE)),0,VLOOKUP(H30,Work2工事データ!$F$3:$R$52,2,FALSE))</f>
        <v>0</v>
      </c>
      <c r="J30" s="604">
        <f>IF(ISERROR(VLOOKUP(I30,Work2工事データ!$G$3:$R$52,8)),0,VLOOKUP(I30,Work2工事データ!$G$3:$R$52,8))</f>
        <v>0</v>
      </c>
      <c r="K30" s="605" t="str">
        <f t="shared" si="1"/>
        <v/>
      </c>
      <c r="L30" s="606">
        <f t="shared" si="2"/>
        <v>999999999999</v>
      </c>
      <c r="N30" s="264">
        <f t="shared" ref="N30:N41" si="25">N29+1</f>
        <v>26</v>
      </c>
      <c r="O30" s="645">
        <f t="shared" si="3"/>
        <v>999999999999</v>
      </c>
      <c r="P30" s="627">
        <f t="shared" si="4"/>
        <v>0</v>
      </c>
      <c r="Q30" s="646">
        <f t="shared" si="5"/>
        <v>0</v>
      </c>
      <c r="AA30" s="260">
        <f t="shared" ref="AA30:AA54" si="26">AA29+1</f>
        <v>26</v>
      </c>
      <c r="AB30" s="546">
        <f t="shared" ref="AB30:AB44" si="27">IF(P30=0,0,IF(P29=P30,AB29+1,1))</f>
        <v>0</v>
      </c>
      <c r="AC30" s="624">
        <f t="shared" si="10"/>
        <v>0</v>
      </c>
      <c r="AD30" s="647">
        <f t="shared" ref="AD30:AD44" si="28">IF(AC30=0,AD29+1,AC30)</f>
        <v>57</v>
      </c>
      <c r="AE30" s="546">
        <f t="shared" ref="AE30:AE44" si="29">P30</f>
        <v>0</v>
      </c>
      <c r="AF30" s="624">
        <f t="shared" ref="AF30:AF44" si="30">IF(O30=999999999999,0,TEXT(O30,0))</f>
        <v>0</v>
      </c>
      <c r="AH30" s="617"/>
      <c r="AI30" s="618">
        <v>26</v>
      </c>
      <c r="AJ30" s="238" t="str">
        <f t="shared" si="22"/>
        <v>201253500009</v>
      </c>
      <c r="AK30" s="619" t="str">
        <f t="shared" si="13"/>
        <v>0009</v>
      </c>
    </row>
    <row r="31" spans="2:37" ht="18.75" customHeight="1">
      <c r="H31" s="265">
        <f t="shared" si="14"/>
        <v>27</v>
      </c>
      <c r="I31" s="603">
        <f>IF(ISERROR(VLOOKUP(H31,Work2工事データ!$F$3:$R$52,2,FALSE)),0,VLOOKUP(H31,Work2工事データ!$F$3:$R$52,2,FALSE))</f>
        <v>0</v>
      </c>
      <c r="J31" s="604">
        <f>IF(ISERROR(VLOOKUP(I31,Work2工事データ!$G$3:$R$52,8)),0,VLOOKUP(I31,Work2工事データ!$G$3:$R$52,8))</f>
        <v>0</v>
      </c>
      <c r="K31" s="605" t="str">
        <f t="shared" si="1"/>
        <v/>
      </c>
      <c r="L31" s="606">
        <f t="shared" si="2"/>
        <v>999999999999</v>
      </c>
      <c r="N31" s="264">
        <f t="shared" si="25"/>
        <v>27</v>
      </c>
      <c r="O31" s="645">
        <f t="shared" si="3"/>
        <v>999999999999</v>
      </c>
      <c r="P31" s="627">
        <f t="shared" si="4"/>
        <v>0</v>
      </c>
      <c r="Q31" s="646">
        <f t="shared" si="5"/>
        <v>0</v>
      </c>
      <c r="AA31" s="260">
        <f t="shared" si="26"/>
        <v>27</v>
      </c>
      <c r="AB31" s="546">
        <f t="shared" si="27"/>
        <v>0</v>
      </c>
      <c r="AC31" s="624">
        <f t="shared" si="10"/>
        <v>0</v>
      </c>
      <c r="AD31" s="647">
        <f t="shared" si="28"/>
        <v>58</v>
      </c>
      <c r="AE31" s="546">
        <f t="shared" si="29"/>
        <v>0</v>
      </c>
      <c r="AF31" s="624">
        <f t="shared" si="30"/>
        <v>0</v>
      </c>
      <c r="AH31" s="617"/>
      <c r="AI31" s="618">
        <v>27</v>
      </c>
      <c r="AJ31" s="238" t="str">
        <f t="shared" si="22"/>
        <v>201253500011</v>
      </c>
      <c r="AK31" s="619" t="str">
        <f t="shared" si="13"/>
        <v>0011</v>
      </c>
    </row>
    <row r="32" spans="2:37" ht="18.75" customHeight="1">
      <c r="H32" s="265">
        <f t="shared" si="14"/>
        <v>28</v>
      </c>
      <c r="I32" s="603">
        <f>IF(ISERROR(VLOOKUP(H32,Work2工事データ!$F$3:$R$52,2,FALSE)),0,VLOOKUP(H32,Work2工事データ!$F$3:$R$52,2,FALSE))</f>
        <v>0</v>
      </c>
      <c r="J32" s="604">
        <f>IF(ISERROR(VLOOKUP(I32,Work2工事データ!$G$3:$R$52,8)),0,VLOOKUP(I32,Work2工事データ!$G$3:$R$52,8))</f>
        <v>0</v>
      </c>
      <c r="K32" s="605" t="str">
        <f t="shared" si="1"/>
        <v/>
      </c>
      <c r="L32" s="606">
        <f t="shared" si="2"/>
        <v>999999999999</v>
      </c>
      <c r="N32" s="264">
        <f t="shared" si="25"/>
        <v>28</v>
      </c>
      <c r="O32" s="645">
        <f t="shared" si="3"/>
        <v>999999999999</v>
      </c>
      <c r="P32" s="627">
        <f t="shared" si="4"/>
        <v>0</v>
      </c>
      <c r="Q32" s="646">
        <f t="shared" si="5"/>
        <v>0</v>
      </c>
      <c r="AA32" s="260">
        <f t="shared" si="26"/>
        <v>28</v>
      </c>
      <c r="AB32" s="546">
        <f t="shared" si="27"/>
        <v>0</v>
      </c>
      <c r="AC32" s="624">
        <f t="shared" si="10"/>
        <v>0</v>
      </c>
      <c r="AD32" s="647">
        <f t="shared" si="28"/>
        <v>59</v>
      </c>
      <c r="AE32" s="546">
        <f t="shared" si="29"/>
        <v>0</v>
      </c>
      <c r="AF32" s="624">
        <f t="shared" si="30"/>
        <v>0</v>
      </c>
      <c r="AH32" s="617"/>
      <c r="AI32" s="618">
        <v>28</v>
      </c>
      <c r="AJ32" s="238" t="str">
        <f t="shared" si="22"/>
        <v>201253500012</v>
      </c>
      <c r="AK32" s="619" t="str">
        <f t="shared" si="13"/>
        <v>0012</v>
      </c>
    </row>
    <row r="33" spans="8:37" ht="18.75" customHeight="1">
      <c r="H33" s="265">
        <f t="shared" si="14"/>
        <v>29</v>
      </c>
      <c r="I33" s="603">
        <f>IF(ISERROR(VLOOKUP(H33,Work2工事データ!$F$3:$R$52,2,FALSE)),0,VLOOKUP(H33,Work2工事データ!$F$3:$R$52,2,FALSE))</f>
        <v>0</v>
      </c>
      <c r="J33" s="604">
        <f>IF(ISERROR(VLOOKUP(I33,Work2工事データ!$G$3:$R$52,8)),0,VLOOKUP(I33,Work2工事データ!$G$3:$R$52,8))</f>
        <v>0</v>
      </c>
      <c r="K33" s="605" t="str">
        <f t="shared" si="1"/>
        <v/>
      </c>
      <c r="L33" s="606">
        <f t="shared" si="2"/>
        <v>999999999999</v>
      </c>
      <c r="N33" s="264">
        <f t="shared" si="25"/>
        <v>29</v>
      </c>
      <c r="O33" s="645">
        <f t="shared" si="3"/>
        <v>999999999999</v>
      </c>
      <c r="P33" s="627">
        <f t="shared" si="4"/>
        <v>0</v>
      </c>
      <c r="Q33" s="646">
        <f t="shared" si="5"/>
        <v>0</v>
      </c>
      <c r="AA33" s="260">
        <f t="shared" si="26"/>
        <v>29</v>
      </c>
      <c r="AB33" s="546">
        <f t="shared" si="27"/>
        <v>0</v>
      </c>
      <c r="AC33" s="624">
        <f t="shared" si="10"/>
        <v>0</v>
      </c>
      <c r="AD33" s="647">
        <f t="shared" si="28"/>
        <v>60</v>
      </c>
      <c r="AE33" s="546">
        <f t="shared" si="29"/>
        <v>0</v>
      </c>
      <c r="AF33" s="624">
        <f t="shared" si="30"/>
        <v>0</v>
      </c>
      <c r="AH33" s="617"/>
      <c r="AI33" s="618">
        <v>29</v>
      </c>
      <c r="AJ33" s="238" t="str">
        <f t="shared" si="22"/>
        <v>201253500020</v>
      </c>
      <c r="AK33" s="619" t="str">
        <f t="shared" si="13"/>
        <v>0020</v>
      </c>
    </row>
    <row r="34" spans="8:37" ht="18.75" customHeight="1">
      <c r="H34" s="265">
        <f t="shared" si="14"/>
        <v>30</v>
      </c>
      <c r="I34" s="603">
        <f>IF(ISERROR(VLOOKUP(H34,Work2工事データ!$F$3:$R$52,2,FALSE)),0,VLOOKUP(H34,Work2工事データ!$F$3:$R$52,2,FALSE))</f>
        <v>0</v>
      </c>
      <c r="J34" s="604">
        <f>IF(ISERROR(VLOOKUP(I34,Work2工事データ!$G$3:$R$52,8)),0,VLOOKUP(I34,Work2工事データ!$G$3:$R$52,8))</f>
        <v>0</v>
      </c>
      <c r="K34" s="605" t="str">
        <f t="shared" si="1"/>
        <v/>
      </c>
      <c r="L34" s="606">
        <f t="shared" si="2"/>
        <v>999999999999</v>
      </c>
      <c r="N34" s="264">
        <f t="shared" si="25"/>
        <v>30</v>
      </c>
      <c r="O34" s="645">
        <f t="shared" si="3"/>
        <v>999999999999</v>
      </c>
      <c r="P34" s="627">
        <f t="shared" si="4"/>
        <v>0</v>
      </c>
      <c r="Q34" s="646">
        <f t="shared" si="5"/>
        <v>0</v>
      </c>
      <c r="AA34" s="260">
        <f t="shared" si="26"/>
        <v>30</v>
      </c>
      <c r="AB34" s="546">
        <f t="shared" si="27"/>
        <v>0</v>
      </c>
      <c r="AC34" s="624">
        <f t="shared" si="10"/>
        <v>0</v>
      </c>
      <c r="AD34" s="647">
        <f t="shared" si="28"/>
        <v>61</v>
      </c>
      <c r="AE34" s="546">
        <f t="shared" si="29"/>
        <v>0</v>
      </c>
      <c r="AF34" s="624">
        <f t="shared" si="30"/>
        <v>0</v>
      </c>
      <c r="AH34" s="617"/>
      <c r="AI34" s="618">
        <v>30</v>
      </c>
      <c r="AJ34" s="238" t="str">
        <f t="shared" si="22"/>
        <v>201253500021</v>
      </c>
      <c r="AK34" s="619" t="str">
        <f t="shared" si="13"/>
        <v>0021</v>
      </c>
    </row>
    <row r="35" spans="8:37" ht="18.75" customHeight="1">
      <c r="H35" s="265">
        <f t="shared" si="14"/>
        <v>31</v>
      </c>
      <c r="I35" s="603">
        <f>IF(ISERROR(VLOOKUP(H35,Work2工事データ!$F$3:$R$52,2,FALSE)),0,VLOOKUP(H35,Work2工事データ!$F$3:$R$52,2,FALSE))</f>
        <v>0</v>
      </c>
      <c r="J35" s="604">
        <f>IF(ISERROR(VLOOKUP(I35,Work2工事データ!$G$3:$R$52,8)),0,VLOOKUP(I35,Work2工事データ!$G$3:$R$52,8))</f>
        <v>0</v>
      </c>
      <c r="K35" s="605" t="str">
        <f t="shared" si="1"/>
        <v/>
      </c>
      <c r="L35" s="606">
        <f t="shared" si="2"/>
        <v>999999999999</v>
      </c>
      <c r="N35" s="264">
        <f t="shared" si="25"/>
        <v>31</v>
      </c>
      <c r="O35" s="645">
        <f t="shared" si="3"/>
        <v>999999999999</v>
      </c>
      <c r="P35" s="627">
        <f t="shared" si="4"/>
        <v>0</v>
      </c>
      <c r="Q35" s="646">
        <f t="shared" si="5"/>
        <v>0</v>
      </c>
      <c r="AA35" s="260">
        <f t="shared" si="26"/>
        <v>31</v>
      </c>
      <c r="AB35" s="546">
        <f t="shared" si="27"/>
        <v>0</v>
      </c>
      <c r="AC35" s="624">
        <f t="shared" si="10"/>
        <v>0</v>
      </c>
      <c r="AD35" s="647">
        <f t="shared" si="28"/>
        <v>62</v>
      </c>
      <c r="AE35" s="546">
        <f t="shared" si="29"/>
        <v>0</v>
      </c>
      <c r="AF35" s="624">
        <f t="shared" si="30"/>
        <v>0</v>
      </c>
      <c r="AH35" s="617"/>
      <c r="AI35" s="618">
        <v>31</v>
      </c>
      <c r="AJ35" s="238" t="str">
        <f t="shared" si="22"/>
        <v>201253500023</v>
      </c>
      <c r="AK35" s="619" t="str">
        <f t="shared" si="13"/>
        <v>0023</v>
      </c>
    </row>
    <row r="36" spans="8:37" ht="18.75" customHeight="1">
      <c r="H36" s="265">
        <f t="shared" si="14"/>
        <v>32</v>
      </c>
      <c r="I36" s="603">
        <f>IF(ISERROR(VLOOKUP(H36,Work2工事データ!$F$3:$R$52,2,FALSE)),0,VLOOKUP(H36,Work2工事データ!$F$3:$R$52,2,FALSE))</f>
        <v>0</v>
      </c>
      <c r="J36" s="604">
        <f>IF(ISERROR(VLOOKUP(I36,Work2工事データ!$G$3:$R$52,8)),0,VLOOKUP(I36,Work2工事データ!$G$3:$R$52,8))</f>
        <v>0</v>
      </c>
      <c r="K36" s="605" t="str">
        <f t="shared" si="1"/>
        <v/>
      </c>
      <c r="L36" s="606">
        <f t="shared" si="2"/>
        <v>999999999999</v>
      </c>
      <c r="N36" s="264">
        <f t="shared" si="25"/>
        <v>32</v>
      </c>
      <c r="O36" s="645">
        <f t="shared" si="3"/>
        <v>999999999999</v>
      </c>
      <c r="P36" s="627">
        <f t="shared" si="4"/>
        <v>0</v>
      </c>
      <c r="Q36" s="646">
        <f t="shared" si="5"/>
        <v>0</v>
      </c>
      <c r="AA36" s="260">
        <f t="shared" si="26"/>
        <v>32</v>
      </c>
      <c r="AB36" s="546">
        <f t="shared" si="27"/>
        <v>0</v>
      </c>
      <c r="AC36" s="624">
        <f t="shared" si="10"/>
        <v>0</v>
      </c>
      <c r="AD36" s="647">
        <f t="shared" si="28"/>
        <v>63</v>
      </c>
      <c r="AE36" s="546">
        <f t="shared" si="29"/>
        <v>0</v>
      </c>
      <c r="AF36" s="624">
        <f t="shared" si="30"/>
        <v>0</v>
      </c>
      <c r="AH36" s="621"/>
      <c r="AI36" s="622">
        <v>32</v>
      </c>
      <c r="AJ36" s="239" t="str">
        <f t="shared" si="22"/>
        <v>201253500024</v>
      </c>
      <c r="AK36" s="623" t="str">
        <f t="shared" si="13"/>
        <v>0024</v>
      </c>
    </row>
    <row r="37" spans="8:37" ht="18.75" customHeight="1">
      <c r="H37" s="265">
        <f t="shared" si="14"/>
        <v>33</v>
      </c>
      <c r="I37" s="603">
        <f>IF(ISERROR(VLOOKUP(H37,Work2工事データ!$F$3:$R$52,2,FALSE)),0,VLOOKUP(H37,Work2工事データ!$F$3:$R$52,2,FALSE))</f>
        <v>0</v>
      </c>
      <c r="J37" s="604">
        <f>IF(ISERROR(VLOOKUP(I37,Work2工事データ!$G$3:$R$52,8)),0,VLOOKUP(I37,Work2工事データ!$G$3:$R$52,8))</f>
        <v>0</v>
      </c>
      <c r="K37" s="605" t="str">
        <f t="shared" si="1"/>
        <v/>
      </c>
      <c r="L37" s="606">
        <f t="shared" si="2"/>
        <v>999999999999</v>
      </c>
      <c r="N37" s="264">
        <f t="shared" si="25"/>
        <v>33</v>
      </c>
      <c r="O37" s="645">
        <f t="shared" si="3"/>
        <v>999999999999</v>
      </c>
      <c r="P37" s="627">
        <f t="shared" si="4"/>
        <v>0</v>
      </c>
      <c r="Q37" s="646">
        <f t="shared" si="5"/>
        <v>0</v>
      </c>
      <c r="AA37" s="260">
        <f t="shared" si="26"/>
        <v>33</v>
      </c>
      <c r="AB37" s="546">
        <f t="shared" si="27"/>
        <v>0</v>
      </c>
      <c r="AC37" s="624">
        <f t="shared" si="10"/>
        <v>0</v>
      </c>
      <c r="AD37" s="647">
        <f t="shared" si="28"/>
        <v>64</v>
      </c>
      <c r="AE37" s="546">
        <f t="shared" si="29"/>
        <v>0</v>
      </c>
      <c r="AF37" s="624">
        <f t="shared" si="30"/>
        <v>0</v>
      </c>
      <c r="AH37" s="614">
        <v>5</v>
      </c>
      <c r="AI37" s="180">
        <v>33</v>
      </c>
      <c r="AJ37" s="237" t="str">
        <f t="shared" si="22"/>
        <v>201253500025</v>
      </c>
      <c r="AK37" s="615" t="str">
        <f t="shared" si="13"/>
        <v>0025</v>
      </c>
    </row>
    <row r="38" spans="8:37" ht="18.75" customHeight="1">
      <c r="H38" s="265">
        <f t="shared" si="14"/>
        <v>34</v>
      </c>
      <c r="I38" s="603">
        <f>IF(ISERROR(VLOOKUP(H38,Work2工事データ!$F$3:$R$52,2,FALSE)),0,VLOOKUP(H38,Work2工事データ!$F$3:$R$52,2,FALSE))</f>
        <v>0</v>
      </c>
      <c r="J38" s="604">
        <f>IF(ISERROR(VLOOKUP(I38,Work2工事データ!$G$3:$R$52,8)),0,VLOOKUP(I38,Work2工事データ!$G$3:$R$52,8))</f>
        <v>0</v>
      </c>
      <c r="K38" s="605" t="str">
        <f t="shared" si="1"/>
        <v/>
      </c>
      <c r="L38" s="606">
        <f t="shared" si="2"/>
        <v>999999999999</v>
      </c>
      <c r="N38" s="264">
        <f t="shared" si="25"/>
        <v>34</v>
      </c>
      <c r="O38" s="645">
        <f t="shared" si="3"/>
        <v>999999999999</v>
      </c>
      <c r="P38" s="627">
        <f t="shared" si="4"/>
        <v>0</v>
      </c>
      <c r="Q38" s="646">
        <f t="shared" si="5"/>
        <v>0</v>
      </c>
      <c r="AA38" s="260">
        <f t="shared" si="26"/>
        <v>34</v>
      </c>
      <c r="AB38" s="546">
        <f t="shared" si="27"/>
        <v>0</v>
      </c>
      <c r="AC38" s="624">
        <f t="shared" si="10"/>
        <v>0</v>
      </c>
      <c r="AD38" s="647">
        <f t="shared" si="28"/>
        <v>65</v>
      </c>
      <c r="AE38" s="546">
        <f t="shared" si="29"/>
        <v>0</v>
      </c>
      <c r="AF38" s="624">
        <f t="shared" si="30"/>
        <v>0</v>
      </c>
      <c r="AH38" s="617"/>
      <c r="AI38" s="618">
        <v>34</v>
      </c>
      <c r="AJ38" s="238">
        <f t="shared" si="22"/>
        <v>0</v>
      </c>
      <c r="AK38" s="619" t="str">
        <f t="shared" si="13"/>
        <v>0</v>
      </c>
    </row>
    <row r="39" spans="8:37" ht="18.75" customHeight="1">
      <c r="H39" s="265">
        <f t="shared" si="14"/>
        <v>35</v>
      </c>
      <c r="I39" s="603">
        <f>IF(ISERROR(VLOOKUP(H39,Work2工事データ!$F$3:$R$52,2,FALSE)),0,VLOOKUP(H39,Work2工事データ!$F$3:$R$52,2,FALSE))</f>
        <v>0</v>
      </c>
      <c r="J39" s="604">
        <f>IF(ISERROR(VLOOKUP(I39,Work2工事データ!$G$3:$R$52,8)),0,VLOOKUP(I39,Work2工事データ!$G$3:$R$52,8))</f>
        <v>0</v>
      </c>
      <c r="K39" s="605" t="str">
        <f t="shared" si="1"/>
        <v/>
      </c>
      <c r="L39" s="606">
        <f t="shared" si="2"/>
        <v>999999999999</v>
      </c>
      <c r="N39" s="264">
        <f t="shared" si="25"/>
        <v>35</v>
      </c>
      <c r="O39" s="645">
        <f t="shared" si="3"/>
        <v>999999999999</v>
      </c>
      <c r="P39" s="627">
        <f t="shared" si="4"/>
        <v>0</v>
      </c>
      <c r="Q39" s="646">
        <f t="shared" si="5"/>
        <v>0</v>
      </c>
      <c r="AA39" s="260">
        <f t="shared" si="26"/>
        <v>35</v>
      </c>
      <c r="AB39" s="546">
        <f t="shared" si="27"/>
        <v>0</v>
      </c>
      <c r="AC39" s="624">
        <f t="shared" si="10"/>
        <v>0</v>
      </c>
      <c r="AD39" s="647">
        <f t="shared" si="28"/>
        <v>66</v>
      </c>
      <c r="AE39" s="546">
        <f t="shared" si="29"/>
        <v>0</v>
      </c>
      <c r="AF39" s="624">
        <f t="shared" si="30"/>
        <v>0</v>
      </c>
      <c r="AH39" s="617"/>
      <c r="AI39" s="618">
        <v>35</v>
      </c>
      <c r="AJ39" s="238">
        <f t="shared" si="22"/>
        <v>0</v>
      </c>
      <c r="AK39" s="619" t="str">
        <f t="shared" si="13"/>
        <v>0</v>
      </c>
    </row>
    <row r="40" spans="8:37" ht="18.75" customHeight="1">
      <c r="H40" s="265">
        <f t="shared" si="14"/>
        <v>36</v>
      </c>
      <c r="I40" s="603">
        <f>IF(ISERROR(VLOOKUP(H40,Work2工事データ!$F$3:$R$52,2,FALSE)),0,VLOOKUP(H40,Work2工事データ!$F$3:$R$52,2,FALSE))</f>
        <v>0</v>
      </c>
      <c r="J40" s="604">
        <f>IF(ISERROR(VLOOKUP(I40,Work2工事データ!$G$3:$R$52,8)),0,VLOOKUP(I40,Work2工事データ!$G$3:$R$52,8))</f>
        <v>0</v>
      </c>
      <c r="K40" s="605" t="str">
        <f t="shared" si="1"/>
        <v/>
      </c>
      <c r="L40" s="606">
        <f t="shared" si="2"/>
        <v>999999999999</v>
      </c>
      <c r="N40" s="264">
        <f t="shared" si="25"/>
        <v>36</v>
      </c>
      <c r="O40" s="645">
        <f t="shared" si="3"/>
        <v>999999999999</v>
      </c>
      <c r="P40" s="627">
        <f t="shared" si="4"/>
        <v>0</v>
      </c>
      <c r="Q40" s="646">
        <f t="shared" si="5"/>
        <v>0</v>
      </c>
      <c r="AA40" s="260">
        <f t="shared" si="26"/>
        <v>36</v>
      </c>
      <c r="AB40" s="546">
        <f t="shared" si="27"/>
        <v>0</v>
      </c>
      <c r="AC40" s="624">
        <f t="shared" si="10"/>
        <v>0</v>
      </c>
      <c r="AD40" s="647">
        <f t="shared" si="28"/>
        <v>67</v>
      </c>
      <c r="AE40" s="546">
        <f t="shared" si="29"/>
        <v>0</v>
      </c>
      <c r="AF40" s="624">
        <f t="shared" si="30"/>
        <v>0</v>
      </c>
      <c r="AH40" s="617"/>
      <c r="AI40" s="618">
        <v>36</v>
      </c>
      <c r="AJ40" s="238">
        <f t="shared" si="22"/>
        <v>0</v>
      </c>
      <c r="AK40" s="619" t="str">
        <f t="shared" si="13"/>
        <v>0</v>
      </c>
    </row>
    <row r="41" spans="8:37" ht="18.75" customHeight="1">
      <c r="H41" s="265">
        <f t="shared" si="14"/>
        <v>37</v>
      </c>
      <c r="I41" s="603">
        <f>IF(ISERROR(VLOOKUP(H41,Work2工事データ!$F$3:$R$52,2,FALSE)),0,VLOOKUP(H41,Work2工事データ!$F$3:$R$52,2,FALSE))</f>
        <v>0</v>
      </c>
      <c r="J41" s="604">
        <f>IF(ISERROR(VLOOKUP(I41,Work2工事データ!$G$3:$R$52,8)),0,VLOOKUP(I41,Work2工事データ!$G$3:$R$52,8))</f>
        <v>0</v>
      </c>
      <c r="K41" s="605" t="str">
        <f t="shared" si="1"/>
        <v/>
      </c>
      <c r="L41" s="606">
        <f t="shared" si="2"/>
        <v>999999999999</v>
      </c>
      <c r="N41" s="264">
        <f t="shared" si="25"/>
        <v>37</v>
      </c>
      <c r="O41" s="645">
        <f t="shared" si="3"/>
        <v>999999999999</v>
      </c>
      <c r="P41" s="627">
        <f t="shared" si="4"/>
        <v>0</v>
      </c>
      <c r="Q41" s="646">
        <f t="shared" si="5"/>
        <v>0</v>
      </c>
      <c r="AA41" s="260">
        <f t="shared" si="26"/>
        <v>37</v>
      </c>
      <c r="AB41" s="546">
        <f t="shared" si="27"/>
        <v>0</v>
      </c>
      <c r="AC41" s="624">
        <f t="shared" si="10"/>
        <v>0</v>
      </c>
      <c r="AD41" s="647">
        <f t="shared" si="28"/>
        <v>68</v>
      </c>
      <c r="AE41" s="546">
        <f t="shared" si="29"/>
        <v>0</v>
      </c>
      <c r="AF41" s="624">
        <f t="shared" si="30"/>
        <v>0</v>
      </c>
      <c r="AH41" s="617"/>
      <c r="AI41" s="618">
        <v>37</v>
      </c>
      <c r="AJ41" s="238">
        <f t="shared" si="22"/>
        <v>0</v>
      </c>
      <c r="AK41" s="619" t="str">
        <f t="shared" si="13"/>
        <v>0</v>
      </c>
    </row>
    <row r="42" spans="8:37" ht="18.75" customHeight="1">
      <c r="H42" s="265">
        <f t="shared" si="14"/>
        <v>38</v>
      </c>
      <c r="I42" s="603">
        <f>IF(ISERROR(VLOOKUP(H42,Work2工事データ!$F$3:$R$52,2,FALSE)),0,VLOOKUP(H42,Work2工事データ!$F$3:$R$52,2,FALSE))</f>
        <v>0</v>
      </c>
      <c r="J42" s="604">
        <f>IF(ISERROR(VLOOKUP(I42,Work2工事データ!$G$3:$R$52,8)),0,VLOOKUP(I42,Work2工事データ!$G$3:$R$52,8))</f>
        <v>0</v>
      </c>
      <c r="K42" s="605" t="str">
        <f t="shared" si="1"/>
        <v/>
      </c>
      <c r="L42" s="606">
        <f t="shared" si="2"/>
        <v>999999999999</v>
      </c>
      <c r="N42" s="264">
        <f>N41+1</f>
        <v>38</v>
      </c>
      <c r="O42" s="645">
        <f t="shared" si="3"/>
        <v>999999999999</v>
      </c>
      <c r="P42" s="627">
        <f t="shared" si="4"/>
        <v>0</v>
      </c>
      <c r="Q42" s="646">
        <f t="shared" si="5"/>
        <v>0</v>
      </c>
      <c r="AA42" s="260">
        <f t="shared" si="26"/>
        <v>38</v>
      </c>
      <c r="AB42" s="546">
        <f t="shared" si="27"/>
        <v>0</v>
      </c>
      <c r="AC42" s="624">
        <f t="shared" si="10"/>
        <v>0</v>
      </c>
      <c r="AD42" s="647">
        <f t="shared" si="28"/>
        <v>69</v>
      </c>
      <c r="AE42" s="546">
        <f t="shared" si="29"/>
        <v>0</v>
      </c>
      <c r="AF42" s="624">
        <f t="shared" si="30"/>
        <v>0</v>
      </c>
      <c r="AH42" s="617"/>
      <c r="AI42" s="618">
        <v>38</v>
      </c>
      <c r="AJ42" s="238">
        <f t="shared" si="22"/>
        <v>0</v>
      </c>
      <c r="AK42" s="619" t="str">
        <f t="shared" si="13"/>
        <v>0</v>
      </c>
    </row>
    <row r="43" spans="8:37" ht="18.75" customHeight="1">
      <c r="H43" s="265">
        <f t="shared" si="14"/>
        <v>39</v>
      </c>
      <c r="I43" s="603">
        <f>IF(ISERROR(VLOOKUP(H43,Work2工事データ!$F$3:$R$52,2,FALSE)),0,VLOOKUP(H43,Work2工事データ!$F$3:$R$52,2,FALSE))</f>
        <v>0</v>
      </c>
      <c r="J43" s="604">
        <f>IF(ISERROR(VLOOKUP(I43,Work2工事データ!$G$3:$R$52,8)),0,VLOOKUP(I43,Work2工事データ!$G$3:$R$52,8))</f>
        <v>0</v>
      </c>
      <c r="K43" s="605" t="str">
        <f t="shared" si="1"/>
        <v/>
      </c>
      <c r="L43" s="606">
        <f t="shared" si="2"/>
        <v>999999999999</v>
      </c>
      <c r="N43" s="264">
        <f>N42+1</f>
        <v>39</v>
      </c>
      <c r="O43" s="645">
        <f t="shared" si="3"/>
        <v>999999999999</v>
      </c>
      <c r="P43" s="627">
        <f t="shared" si="4"/>
        <v>0</v>
      </c>
      <c r="Q43" s="646">
        <f t="shared" si="5"/>
        <v>0</v>
      </c>
      <c r="AA43" s="260">
        <f t="shared" si="26"/>
        <v>39</v>
      </c>
      <c r="AB43" s="546">
        <f t="shared" si="27"/>
        <v>0</v>
      </c>
      <c r="AC43" s="624">
        <f t="shared" si="10"/>
        <v>0</v>
      </c>
      <c r="AD43" s="647">
        <f t="shared" si="28"/>
        <v>70</v>
      </c>
      <c r="AE43" s="546">
        <f t="shared" si="29"/>
        <v>0</v>
      </c>
      <c r="AF43" s="624">
        <f t="shared" si="30"/>
        <v>0</v>
      </c>
      <c r="AH43" s="617"/>
      <c r="AI43" s="618">
        <v>39</v>
      </c>
      <c r="AJ43" s="238">
        <f t="shared" si="22"/>
        <v>0</v>
      </c>
      <c r="AK43" s="619" t="str">
        <f t="shared" si="13"/>
        <v>0</v>
      </c>
    </row>
    <row r="44" spans="8:37" ht="18.75" customHeight="1">
      <c r="H44" s="265">
        <f t="shared" si="14"/>
        <v>40</v>
      </c>
      <c r="I44" s="603">
        <f>IF(ISERROR(VLOOKUP(H44,Work2工事データ!$F$3:$R$52,2,FALSE)),0,VLOOKUP(H44,Work2工事データ!$F$3:$R$52,2,FALSE))</f>
        <v>0</v>
      </c>
      <c r="J44" s="604">
        <f>IF(ISERROR(VLOOKUP(I44,Work2工事データ!$G$3:$R$52,8)),0,VLOOKUP(I44,Work2工事データ!$G$3:$R$52,8))</f>
        <v>0</v>
      </c>
      <c r="K44" s="605" t="str">
        <f t="shared" si="1"/>
        <v/>
      </c>
      <c r="L44" s="606">
        <f t="shared" si="2"/>
        <v>999999999999</v>
      </c>
      <c r="N44" s="264">
        <f>N43+1</f>
        <v>40</v>
      </c>
      <c r="O44" s="645">
        <f t="shared" si="3"/>
        <v>999999999999</v>
      </c>
      <c r="P44" s="627">
        <f t="shared" si="4"/>
        <v>0</v>
      </c>
      <c r="Q44" s="646">
        <f t="shared" si="5"/>
        <v>0</v>
      </c>
      <c r="AA44" s="260">
        <f t="shared" si="26"/>
        <v>40</v>
      </c>
      <c r="AB44" s="546">
        <f t="shared" si="27"/>
        <v>0</v>
      </c>
      <c r="AC44" s="624">
        <f t="shared" si="10"/>
        <v>0</v>
      </c>
      <c r="AD44" s="647">
        <f t="shared" si="28"/>
        <v>71</v>
      </c>
      <c r="AE44" s="546">
        <f t="shared" si="29"/>
        <v>0</v>
      </c>
      <c r="AF44" s="624">
        <f t="shared" si="30"/>
        <v>0</v>
      </c>
      <c r="AH44" s="617"/>
      <c r="AI44" s="618">
        <v>40</v>
      </c>
      <c r="AJ44" s="238">
        <f t="shared" si="22"/>
        <v>0</v>
      </c>
      <c r="AK44" s="619" t="str">
        <f t="shared" si="13"/>
        <v>0</v>
      </c>
    </row>
    <row r="45" spans="8:37" ht="18.75" customHeight="1">
      <c r="H45" s="265">
        <f t="shared" si="14"/>
        <v>41</v>
      </c>
      <c r="I45" s="603">
        <f>IF(ISERROR(VLOOKUP(H45,Work2工事データ!$F$3:$R$52,2,FALSE)),0,VLOOKUP(H45,Work2工事データ!$F$3:$R$52,2,FALSE))</f>
        <v>0</v>
      </c>
      <c r="J45" s="604">
        <f>IF(ISERROR(VLOOKUP(I45,Work2工事データ!$G$3:$R$52,8)),0,VLOOKUP(I45,Work2工事データ!$G$3:$R$52,8))</f>
        <v>0</v>
      </c>
      <c r="K45" s="605" t="str">
        <f t="shared" si="1"/>
        <v/>
      </c>
      <c r="L45" s="606">
        <f t="shared" si="2"/>
        <v>999999999999</v>
      </c>
      <c r="N45" s="264">
        <f t="shared" ref="N45:N54" si="31">N44+1</f>
        <v>41</v>
      </c>
      <c r="O45" s="645">
        <f t="shared" ref="O45:O54" si="32">SMALL($L$5:$L$54,N45)</f>
        <v>999999999999</v>
      </c>
      <c r="P45" s="627">
        <f t="shared" ref="P45:P54" si="33">IF(O45=999999999999,0,TEXT(O45/10000,0))</f>
        <v>0</v>
      </c>
      <c r="Q45" s="646">
        <f t="shared" ref="Q45:Q54" si="34">IF(P45=0,0,COUNTIF($P$5:$P$44,P45))</f>
        <v>0</v>
      </c>
      <c r="AA45" s="260">
        <f t="shared" si="26"/>
        <v>41</v>
      </c>
      <c r="AB45" s="962">
        <f t="shared" ref="AB45:AB53" si="35">IF(P45=0,0,IF(P44=P45,AB44+1,1))</f>
        <v>0</v>
      </c>
      <c r="AC45" s="624">
        <f t="shared" ref="AC45:AC53" si="36">IF(ISERROR(VLOOKUP(AF45,$X$5:$Y$14,2,0)),0,VLOOKUP(AF45,$X$5:$Y$14,2,0))</f>
        <v>0</v>
      </c>
      <c r="AD45" s="647">
        <f t="shared" ref="AD45:AD53" si="37">IF(AC45=0,AD44+1,AC45)</f>
        <v>72</v>
      </c>
      <c r="AE45" s="962">
        <f t="shared" ref="AE45:AE53" si="38">P45</f>
        <v>0</v>
      </c>
      <c r="AF45" s="624">
        <f t="shared" ref="AF45:AF53" si="39">IF(O45=999999999999,0,TEXT(O45,0))</f>
        <v>0</v>
      </c>
      <c r="AH45" s="621"/>
      <c r="AI45" s="622">
        <v>41</v>
      </c>
      <c r="AJ45" s="239">
        <f t="shared" si="22"/>
        <v>0</v>
      </c>
      <c r="AK45" s="623" t="str">
        <f t="shared" si="13"/>
        <v>0</v>
      </c>
    </row>
    <row r="46" spans="8:37" ht="18.75" customHeight="1">
      <c r="H46" s="265">
        <f t="shared" si="14"/>
        <v>42</v>
      </c>
      <c r="I46" s="603">
        <f>IF(ISERROR(VLOOKUP(H46,Work2工事データ!$F$3:$R$52,2,FALSE)),0,VLOOKUP(H46,Work2工事データ!$F$3:$R$52,2,FALSE))</f>
        <v>0</v>
      </c>
      <c r="J46" s="604">
        <f>IF(ISERROR(VLOOKUP(I46,Work2工事データ!$G$3:$R$52,8)),0,VLOOKUP(I46,Work2工事データ!$G$3:$R$52,8))</f>
        <v>0</v>
      </c>
      <c r="K46" s="605" t="str">
        <f t="shared" si="1"/>
        <v/>
      </c>
      <c r="L46" s="606">
        <f t="shared" si="2"/>
        <v>999999999999</v>
      </c>
      <c r="N46" s="264">
        <f t="shared" si="31"/>
        <v>42</v>
      </c>
      <c r="O46" s="645">
        <f t="shared" si="32"/>
        <v>999999999999</v>
      </c>
      <c r="P46" s="627">
        <f t="shared" si="33"/>
        <v>0</v>
      </c>
      <c r="Q46" s="646">
        <f t="shared" si="34"/>
        <v>0</v>
      </c>
      <c r="AA46" s="260">
        <f t="shared" si="26"/>
        <v>42</v>
      </c>
      <c r="AB46" s="962">
        <f t="shared" si="35"/>
        <v>0</v>
      </c>
      <c r="AC46" s="624">
        <f t="shared" si="36"/>
        <v>0</v>
      </c>
      <c r="AD46" s="647">
        <f t="shared" si="37"/>
        <v>73</v>
      </c>
      <c r="AE46" s="962">
        <f t="shared" si="38"/>
        <v>0</v>
      </c>
      <c r="AF46" s="624">
        <f t="shared" si="39"/>
        <v>0</v>
      </c>
      <c r="AH46" s="614">
        <v>6</v>
      </c>
      <c r="AI46" s="180">
        <f>AI45+1</f>
        <v>42</v>
      </c>
      <c r="AJ46" s="237" t="str">
        <f t="shared" si="22"/>
        <v>201263800005</v>
      </c>
      <c r="AK46" s="615" t="str">
        <f t="shared" si="13"/>
        <v>0005</v>
      </c>
    </row>
    <row r="47" spans="8:37" ht="18.75" customHeight="1">
      <c r="H47" s="265">
        <f t="shared" si="14"/>
        <v>43</v>
      </c>
      <c r="I47" s="603">
        <f>IF(ISERROR(VLOOKUP(H47,Work2工事データ!$F$3:$R$52,2,FALSE)),0,VLOOKUP(H47,Work2工事データ!$F$3:$R$52,2,FALSE))</f>
        <v>0</v>
      </c>
      <c r="J47" s="604">
        <f>IF(ISERROR(VLOOKUP(I47,Work2工事データ!$G$3:$R$52,8)),0,VLOOKUP(I47,Work2工事データ!$G$3:$R$52,8))</f>
        <v>0</v>
      </c>
      <c r="K47" s="605" t="str">
        <f t="shared" si="1"/>
        <v/>
      </c>
      <c r="L47" s="606">
        <f t="shared" si="2"/>
        <v>999999999999</v>
      </c>
      <c r="N47" s="264">
        <f t="shared" si="31"/>
        <v>43</v>
      </c>
      <c r="O47" s="645">
        <f t="shared" si="32"/>
        <v>999999999999</v>
      </c>
      <c r="P47" s="627">
        <f t="shared" si="33"/>
        <v>0</v>
      </c>
      <c r="Q47" s="646">
        <f t="shared" si="34"/>
        <v>0</v>
      </c>
      <c r="AA47" s="260">
        <f t="shared" si="26"/>
        <v>43</v>
      </c>
      <c r="AB47" s="962">
        <f t="shared" si="35"/>
        <v>0</v>
      </c>
      <c r="AC47" s="624">
        <f t="shared" si="36"/>
        <v>0</v>
      </c>
      <c r="AD47" s="647">
        <f t="shared" si="37"/>
        <v>74</v>
      </c>
      <c r="AE47" s="962">
        <f t="shared" si="38"/>
        <v>0</v>
      </c>
      <c r="AF47" s="624">
        <f t="shared" si="39"/>
        <v>0</v>
      </c>
      <c r="AH47" s="617"/>
      <c r="AI47" s="618">
        <f t="shared" ref="AI47:AI54" si="40">AI46+1</f>
        <v>43</v>
      </c>
      <c r="AJ47" s="238" t="str">
        <f t="shared" si="22"/>
        <v>201263800007</v>
      </c>
      <c r="AK47" s="619" t="str">
        <f t="shared" si="13"/>
        <v>0007</v>
      </c>
    </row>
    <row r="48" spans="8:37" ht="18.75" customHeight="1">
      <c r="H48" s="265">
        <f t="shared" si="14"/>
        <v>44</v>
      </c>
      <c r="I48" s="603">
        <f>IF(ISERROR(VLOOKUP(H48,Work2工事データ!$F$3:$R$52,2,FALSE)),0,VLOOKUP(H48,Work2工事データ!$F$3:$R$52,2,FALSE))</f>
        <v>0</v>
      </c>
      <c r="J48" s="604">
        <f>IF(ISERROR(VLOOKUP(I48,Work2工事データ!$G$3:$R$52,8)),0,VLOOKUP(I48,Work2工事データ!$G$3:$R$52,8))</f>
        <v>0</v>
      </c>
      <c r="K48" s="605" t="str">
        <f t="shared" si="1"/>
        <v/>
      </c>
      <c r="L48" s="606">
        <f t="shared" si="2"/>
        <v>999999999999</v>
      </c>
      <c r="N48" s="264">
        <f t="shared" si="31"/>
        <v>44</v>
      </c>
      <c r="O48" s="645">
        <f t="shared" si="32"/>
        <v>999999999999</v>
      </c>
      <c r="P48" s="627">
        <f t="shared" si="33"/>
        <v>0</v>
      </c>
      <c r="Q48" s="646">
        <f t="shared" si="34"/>
        <v>0</v>
      </c>
      <c r="AA48" s="260">
        <f t="shared" si="26"/>
        <v>44</v>
      </c>
      <c r="AB48" s="962">
        <f t="shared" si="35"/>
        <v>0</v>
      </c>
      <c r="AC48" s="624">
        <f t="shared" si="36"/>
        <v>0</v>
      </c>
      <c r="AD48" s="647">
        <f t="shared" si="37"/>
        <v>75</v>
      </c>
      <c r="AE48" s="962">
        <f t="shared" si="38"/>
        <v>0</v>
      </c>
      <c r="AF48" s="624">
        <f t="shared" si="39"/>
        <v>0</v>
      </c>
      <c r="AH48" s="617"/>
      <c r="AI48" s="618">
        <f t="shared" si="40"/>
        <v>44</v>
      </c>
      <c r="AJ48" s="238" t="str">
        <f t="shared" si="22"/>
        <v>201263800010</v>
      </c>
      <c r="AK48" s="619" t="str">
        <f t="shared" si="13"/>
        <v>0010</v>
      </c>
    </row>
    <row r="49" spans="8:37" ht="18.75" customHeight="1">
      <c r="H49" s="265">
        <f t="shared" si="14"/>
        <v>45</v>
      </c>
      <c r="I49" s="603">
        <f>IF(ISERROR(VLOOKUP(H49,Work2工事データ!$F$3:$R$52,2,FALSE)),0,VLOOKUP(H49,Work2工事データ!$F$3:$R$52,2,FALSE))</f>
        <v>0</v>
      </c>
      <c r="J49" s="604">
        <f>IF(ISERROR(VLOOKUP(I49,Work2工事データ!$G$3:$R$52,8)),0,VLOOKUP(I49,Work2工事データ!$G$3:$R$52,8))</f>
        <v>0</v>
      </c>
      <c r="K49" s="605" t="str">
        <f t="shared" si="1"/>
        <v/>
      </c>
      <c r="L49" s="606">
        <f t="shared" si="2"/>
        <v>999999999999</v>
      </c>
      <c r="N49" s="264">
        <f t="shared" si="31"/>
        <v>45</v>
      </c>
      <c r="O49" s="645">
        <f t="shared" si="32"/>
        <v>999999999999</v>
      </c>
      <c r="P49" s="627">
        <f t="shared" si="33"/>
        <v>0</v>
      </c>
      <c r="Q49" s="646">
        <f t="shared" si="34"/>
        <v>0</v>
      </c>
      <c r="AA49" s="260">
        <f t="shared" si="26"/>
        <v>45</v>
      </c>
      <c r="AB49" s="962">
        <f t="shared" si="35"/>
        <v>0</v>
      </c>
      <c r="AC49" s="624">
        <f t="shared" si="36"/>
        <v>0</v>
      </c>
      <c r="AD49" s="647">
        <f t="shared" si="37"/>
        <v>76</v>
      </c>
      <c r="AE49" s="962">
        <f t="shared" si="38"/>
        <v>0</v>
      </c>
      <c r="AF49" s="624">
        <f t="shared" si="39"/>
        <v>0</v>
      </c>
      <c r="AH49" s="617"/>
      <c r="AI49" s="618">
        <f t="shared" si="40"/>
        <v>45</v>
      </c>
      <c r="AJ49" s="238" t="str">
        <f t="shared" si="22"/>
        <v>201263800014</v>
      </c>
      <c r="AK49" s="619" t="str">
        <f t="shared" si="13"/>
        <v>0014</v>
      </c>
    </row>
    <row r="50" spans="8:37" ht="18.75" customHeight="1">
      <c r="H50" s="265">
        <f t="shared" si="14"/>
        <v>46</v>
      </c>
      <c r="I50" s="603">
        <f>IF(ISERROR(VLOOKUP(H50,Work2工事データ!$F$3:$R$52,2,FALSE)),0,VLOOKUP(H50,Work2工事データ!$F$3:$R$52,2,FALSE))</f>
        <v>0</v>
      </c>
      <c r="J50" s="604">
        <f>IF(ISERROR(VLOOKUP(I50,Work2工事データ!$G$3:$R$52,8)),0,VLOOKUP(I50,Work2工事データ!$G$3:$R$52,8))</f>
        <v>0</v>
      </c>
      <c r="K50" s="605" t="str">
        <f t="shared" si="1"/>
        <v/>
      </c>
      <c r="L50" s="606">
        <f t="shared" si="2"/>
        <v>999999999999</v>
      </c>
      <c r="N50" s="264">
        <f t="shared" si="31"/>
        <v>46</v>
      </c>
      <c r="O50" s="645">
        <f t="shared" si="32"/>
        <v>999999999999</v>
      </c>
      <c r="P50" s="627">
        <f t="shared" si="33"/>
        <v>0</v>
      </c>
      <c r="Q50" s="646">
        <f t="shared" si="34"/>
        <v>0</v>
      </c>
      <c r="AA50" s="260">
        <f t="shared" si="26"/>
        <v>46</v>
      </c>
      <c r="AB50" s="962">
        <f t="shared" si="35"/>
        <v>0</v>
      </c>
      <c r="AC50" s="624">
        <f t="shared" si="36"/>
        <v>0</v>
      </c>
      <c r="AD50" s="647">
        <f t="shared" si="37"/>
        <v>77</v>
      </c>
      <c r="AE50" s="962">
        <f t="shared" si="38"/>
        <v>0</v>
      </c>
      <c r="AF50" s="624">
        <f t="shared" si="39"/>
        <v>0</v>
      </c>
      <c r="AH50" s="617"/>
      <c r="AI50" s="618">
        <f t="shared" si="40"/>
        <v>46</v>
      </c>
      <c r="AJ50" s="238" t="str">
        <f t="shared" si="22"/>
        <v>201263800015</v>
      </c>
      <c r="AK50" s="619" t="str">
        <f t="shared" si="13"/>
        <v>0015</v>
      </c>
    </row>
    <row r="51" spans="8:37" ht="18.75" customHeight="1">
      <c r="H51" s="265">
        <f t="shared" si="14"/>
        <v>47</v>
      </c>
      <c r="I51" s="603">
        <f>IF(ISERROR(VLOOKUP(H51,Work2工事データ!$F$3:$R$52,2,FALSE)),0,VLOOKUP(H51,Work2工事データ!$F$3:$R$52,2,FALSE))</f>
        <v>0</v>
      </c>
      <c r="J51" s="604">
        <f>IF(ISERROR(VLOOKUP(I51,Work2工事データ!$G$3:$R$52,8)),0,VLOOKUP(I51,Work2工事データ!$G$3:$R$52,8))</f>
        <v>0</v>
      </c>
      <c r="K51" s="605" t="str">
        <f t="shared" si="1"/>
        <v/>
      </c>
      <c r="L51" s="606">
        <f t="shared" si="2"/>
        <v>999999999999</v>
      </c>
      <c r="N51" s="264">
        <f t="shared" si="31"/>
        <v>47</v>
      </c>
      <c r="O51" s="645">
        <f t="shared" si="32"/>
        <v>999999999999</v>
      </c>
      <c r="P51" s="627">
        <f t="shared" si="33"/>
        <v>0</v>
      </c>
      <c r="Q51" s="646">
        <f t="shared" si="34"/>
        <v>0</v>
      </c>
      <c r="AA51" s="260">
        <f t="shared" si="26"/>
        <v>47</v>
      </c>
      <c r="AB51" s="962">
        <f t="shared" si="35"/>
        <v>0</v>
      </c>
      <c r="AC51" s="624">
        <f t="shared" si="36"/>
        <v>0</v>
      </c>
      <c r="AD51" s="647">
        <f t="shared" si="37"/>
        <v>78</v>
      </c>
      <c r="AE51" s="962">
        <f t="shared" si="38"/>
        <v>0</v>
      </c>
      <c r="AF51" s="624">
        <f t="shared" si="39"/>
        <v>0</v>
      </c>
      <c r="AH51" s="617"/>
      <c r="AI51" s="618">
        <f t="shared" si="40"/>
        <v>47</v>
      </c>
      <c r="AJ51" s="238" t="str">
        <f t="shared" si="22"/>
        <v>201263800026</v>
      </c>
      <c r="AK51" s="619" t="str">
        <f t="shared" si="13"/>
        <v>0026</v>
      </c>
    </row>
    <row r="52" spans="8:37" ht="18.75" customHeight="1">
      <c r="H52" s="265">
        <f t="shared" si="14"/>
        <v>48</v>
      </c>
      <c r="I52" s="603">
        <f>IF(ISERROR(VLOOKUP(H52,Work2工事データ!$F$3:$R$52,2,FALSE)),0,VLOOKUP(H52,Work2工事データ!$F$3:$R$52,2,FALSE))</f>
        <v>0</v>
      </c>
      <c r="J52" s="604">
        <f>IF(ISERROR(VLOOKUP(I52,Work2工事データ!$G$3:$R$52,8)),0,VLOOKUP(I52,Work2工事データ!$G$3:$R$52,8))</f>
        <v>0</v>
      </c>
      <c r="K52" s="605" t="str">
        <f t="shared" si="1"/>
        <v/>
      </c>
      <c r="L52" s="606">
        <f t="shared" si="2"/>
        <v>999999999999</v>
      </c>
      <c r="N52" s="264">
        <f t="shared" si="31"/>
        <v>48</v>
      </c>
      <c r="O52" s="645">
        <f t="shared" si="32"/>
        <v>999999999999</v>
      </c>
      <c r="P52" s="627">
        <f t="shared" si="33"/>
        <v>0</v>
      </c>
      <c r="Q52" s="646">
        <f t="shared" si="34"/>
        <v>0</v>
      </c>
      <c r="AA52" s="260">
        <f t="shared" si="26"/>
        <v>48</v>
      </c>
      <c r="AB52" s="962">
        <f t="shared" si="35"/>
        <v>0</v>
      </c>
      <c r="AC52" s="624">
        <f t="shared" si="36"/>
        <v>0</v>
      </c>
      <c r="AD52" s="647">
        <f t="shared" si="37"/>
        <v>79</v>
      </c>
      <c r="AE52" s="962">
        <f t="shared" si="38"/>
        <v>0</v>
      </c>
      <c r="AF52" s="624">
        <f t="shared" si="39"/>
        <v>0</v>
      </c>
      <c r="AH52" s="617"/>
      <c r="AI52" s="618">
        <f t="shared" si="40"/>
        <v>48</v>
      </c>
      <c r="AJ52" s="238">
        <f t="shared" si="22"/>
        <v>0</v>
      </c>
      <c r="AK52" s="619" t="str">
        <f t="shared" si="13"/>
        <v>0</v>
      </c>
    </row>
    <row r="53" spans="8:37" ht="18.75" customHeight="1">
      <c r="H53" s="265">
        <f t="shared" si="14"/>
        <v>49</v>
      </c>
      <c r="I53" s="603">
        <f>IF(ISERROR(VLOOKUP(H53,Work2工事データ!$F$3:$R$52,2,FALSE)),0,VLOOKUP(H53,Work2工事データ!$F$3:$R$52,2,FALSE))</f>
        <v>0</v>
      </c>
      <c r="J53" s="604">
        <f>IF(ISERROR(VLOOKUP(I53,Work2工事データ!$G$3:$R$52,8)),0,VLOOKUP(I53,Work2工事データ!$G$3:$R$52,8))</f>
        <v>0</v>
      </c>
      <c r="K53" s="605" t="str">
        <f t="shared" si="1"/>
        <v/>
      </c>
      <c r="L53" s="606">
        <f t="shared" si="2"/>
        <v>999999999999</v>
      </c>
      <c r="N53" s="264">
        <f t="shared" si="31"/>
        <v>49</v>
      </c>
      <c r="O53" s="645">
        <f t="shared" si="32"/>
        <v>999999999999</v>
      </c>
      <c r="P53" s="627">
        <f t="shared" si="33"/>
        <v>0</v>
      </c>
      <c r="Q53" s="646">
        <f t="shared" si="34"/>
        <v>0</v>
      </c>
      <c r="AA53" s="260">
        <f t="shared" si="26"/>
        <v>49</v>
      </c>
      <c r="AB53" s="962">
        <f t="shared" si="35"/>
        <v>0</v>
      </c>
      <c r="AC53" s="624">
        <f t="shared" si="36"/>
        <v>0</v>
      </c>
      <c r="AD53" s="647">
        <f t="shared" si="37"/>
        <v>80</v>
      </c>
      <c r="AE53" s="962">
        <f t="shared" si="38"/>
        <v>0</v>
      </c>
      <c r="AF53" s="624">
        <f t="shared" si="39"/>
        <v>0</v>
      </c>
      <c r="AH53" s="617"/>
      <c r="AI53" s="618">
        <f>AI52+1</f>
        <v>49</v>
      </c>
      <c r="AJ53" s="238">
        <f t="shared" si="22"/>
        <v>0</v>
      </c>
      <c r="AK53" s="619" t="str">
        <f t="shared" si="13"/>
        <v>0</v>
      </c>
    </row>
    <row r="54" spans="8:37" ht="18.75" customHeight="1">
      <c r="H54" s="266">
        <f t="shared" si="14"/>
        <v>50</v>
      </c>
      <c r="I54" s="627">
        <f>IF(ISERROR(VLOOKUP(H54,Work2工事データ!$F$3:$R$52,2,FALSE)),0,VLOOKUP(H54,Work2工事データ!$F$3:$R$52,2,FALSE))</f>
        <v>0</v>
      </c>
      <c r="J54" s="645">
        <f>IF(ISERROR(VLOOKUP(I54,Work2工事データ!$G$3:$R$52,8)),0,VLOOKUP(I54,Work2工事データ!$G$3:$R$52,8))</f>
        <v>0</v>
      </c>
      <c r="K54" s="650" t="str">
        <f t="shared" si="1"/>
        <v/>
      </c>
      <c r="L54" s="651">
        <f t="shared" si="2"/>
        <v>999999999999</v>
      </c>
      <c r="N54" s="264">
        <f t="shared" si="31"/>
        <v>50</v>
      </c>
      <c r="O54" s="645">
        <f t="shared" si="32"/>
        <v>999999999999</v>
      </c>
      <c r="P54" s="627">
        <f t="shared" si="33"/>
        <v>0</v>
      </c>
      <c r="Q54" s="646">
        <f t="shared" si="34"/>
        <v>0</v>
      </c>
      <c r="AA54" s="260">
        <f t="shared" si="26"/>
        <v>50</v>
      </c>
      <c r="AB54" s="962">
        <f t="shared" ref="AB54" si="41">IF(P54=0,0,IF(P53=P54,AB53+1,1))</f>
        <v>0</v>
      </c>
      <c r="AC54" s="624">
        <f t="shared" ref="AC54" si="42">IF(ISERROR(VLOOKUP(AF54,$X$5:$Y$14,2,0)),0,VLOOKUP(AF54,$X$5:$Y$14,2,0))</f>
        <v>0</v>
      </c>
      <c r="AD54" s="647">
        <f t="shared" ref="AD54" si="43">IF(AC54=0,AD53+1,AC54)</f>
        <v>81</v>
      </c>
      <c r="AE54" s="962">
        <f t="shared" ref="AE54" si="44">P54</f>
        <v>0</v>
      </c>
      <c r="AF54" s="624">
        <f t="shared" ref="AF54" si="45">IF(O54=999999999999,0,TEXT(O54,0))</f>
        <v>0</v>
      </c>
      <c r="AH54" s="621"/>
      <c r="AI54" s="622">
        <f t="shared" si="40"/>
        <v>50</v>
      </c>
      <c r="AJ54" s="239">
        <f t="shared" si="22"/>
        <v>0</v>
      </c>
      <c r="AK54" s="623" t="str">
        <f t="shared" si="13"/>
        <v>0</v>
      </c>
    </row>
    <row r="55" spans="8:37" ht="18.75" customHeight="1">
      <c r="AH55" s="614">
        <v>7</v>
      </c>
      <c r="AI55" s="180">
        <f>AI54+1</f>
        <v>51</v>
      </c>
      <c r="AJ55" s="237" t="str">
        <f t="shared" si="22"/>
        <v>201293700004</v>
      </c>
      <c r="AK55" s="615" t="str">
        <f t="shared" si="13"/>
        <v>0004</v>
      </c>
    </row>
    <row r="56" spans="8:37" ht="18.75" customHeight="1">
      <c r="AH56" s="617"/>
      <c r="AI56" s="618">
        <f t="shared" ref="AI56:AI72" si="46">AI55+1</f>
        <v>52</v>
      </c>
      <c r="AJ56" s="238" t="str">
        <f t="shared" si="22"/>
        <v>201293700013</v>
      </c>
      <c r="AK56" s="619" t="str">
        <f t="shared" si="13"/>
        <v>0013</v>
      </c>
    </row>
    <row r="57" spans="8:37" ht="18.75" customHeight="1">
      <c r="AH57" s="617"/>
      <c r="AI57" s="618">
        <f t="shared" si="46"/>
        <v>53</v>
      </c>
      <c r="AJ57" s="238" t="str">
        <f t="shared" si="22"/>
        <v>201293700019</v>
      </c>
      <c r="AK57" s="619" t="str">
        <f t="shared" si="13"/>
        <v>0019</v>
      </c>
    </row>
    <row r="58" spans="8:37" ht="18.75" customHeight="1">
      <c r="AH58" s="617"/>
      <c r="AI58" s="618">
        <f t="shared" si="46"/>
        <v>54</v>
      </c>
      <c r="AJ58" s="238" t="str">
        <f t="shared" si="22"/>
        <v>201293700022</v>
      </c>
      <c r="AK58" s="619" t="str">
        <f t="shared" si="13"/>
        <v>0022</v>
      </c>
    </row>
    <row r="59" spans="8:37" ht="18.75" customHeight="1">
      <c r="AH59" s="617"/>
      <c r="AI59" s="618">
        <f t="shared" si="46"/>
        <v>55</v>
      </c>
      <c r="AJ59" s="238">
        <f t="shared" si="22"/>
        <v>0</v>
      </c>
      <c r="AK59" s="619" t="str">
        <f t="shared" si="13"/>
        <v>0</v>
      </c>
    </row>
    <row r="60" spans="8:37" ht="18.75" customHeight="1">
      <c r="AH60" s="617"/>
      <c r="AI60" s="618">
        <f t="shared" si="46"/>
        <v>56</v>
      </c>
      <c r="AJ60" s="238">
        <f t="shared" si="22"/>
        <v>0</v>
      </c>
      <c r="AK60" s="619" t="str">
        <f t="shared" si="13"/>
        <v>0</v>
      </c>
    </row>
    <row r="61" spans="8:37" ht="18.75" customHeight="1">
      <c r="AH61" s="617"/>
      <c r="AI61" s="618">
        <f t="shared" si="46"/>
        <v>57</v>
      </c>
      <c r="AJ61" s="238">
        <f t="shared" si="22"/>
        <v>0</v>
      </c>
      <c r="AK61" s="619" t="str">
        <f t="shared" si="13"/>
        <v>0</v>
      </c>
    </row>
    <row r="62" spans="8:37" ht="18.75" customHeight="1">
      <c r="AH62" s="617"/>
      <c r="AI62" s="618">
        <f t="shared" si="46"/>
        <v>58</v>
      </c>
      <c r="AJ62" s="238">
        <f t="shared" si="22"/>
        <v>0</v>
      </c>
      <c r="AK62" s="619" t="str">
        <f t="shared" si="13"/>
        <v>0</v>
      </c>
    </row>
    <row r="63" spans="8:37" ht="18.75" customHeight="1">
      <c r="AH63" s="621"/>
      <c r="AI63" s="622">
        <f t="shared" si="46"/>
        <v>59</v>
      </c>
      <c r="AJ63" s="239">
        <f t="shared" si="22"/>
        <v>0</v>
      </c>
      <c r="AK63" s="623" t="str">
        <f t="shared" si="13"/>
        <v>0</v>
      </c>
    </row>
    <row r="64" spans="8:37" ht="18.75" customHeight="1">
      <c r="AH64" s="614">
        <v>8</v>
      </c>
      <c r="AI64" s="180">
        <f t="shared" si="46"/>
        <v>60</v>
      </c>
      <c r="AJ64" s="237">
        <f t="shared" si="22"/>
        <v>0</v>
      </c>
      <c r="AK64" s="615" t="str">
        <f t="shared" si="13"/>
        <v>0</v>
      </c>
    </row>
    <row r="65" spans="34:37" ht="18.75" customHeight="1">
      <c r="AH65" s="617"/>
      <c r="AI65" s="618">
        <f t="shared" si="46"/>
        <v>61</v>
      </c>
      <c r="AJ65" s="238">
        <f t="shared" si="22"/>
        <v>0</v>
      </c>
      <c r="AK65" s="619" t="str">
        <f t="shared" si="13"/>
        <v>0</v>
      </c>
    </row>
    <row r="66" spans="34:37" ht="18.75" customHeight="1">
      <c r="AH66" s="617"/>
      <c r="AI66" s="618">
        <f t="shared" si="46"/>
        <v>62</v>
      </c>
      <c r="AJ66" s="238">
        <f t="shared" si="22"/>
        <v>0</v>
      </c>
      <c r="AK66" s="619" t="str">
        <f t="shared" si="13"/>
        <v>0</v>
      </c>
    </row>
    <row r="67" spans="34:37" ht="18.75" customHeight="1">
      <c r="AH67" s="617"/>
      <c r="AI67" s="618">
        <f t="shared" si="46"/>
        <v>63</v>
      </c>
      <c r="AJ67" s="238">
        <f t="shared" si="22"/>
        <v>0</v>
      </c>
      <c r="AK67" s="619" t="str">
        <f t="shared" si="13"/>
        <v>0</v>
      </c>
    </row>
    <row r="68" spans="34:37" ht="18.75" customHeight="1">
      <c r="AH68" s="617"/>
      <c r="AI68" s="618">
        <f t="shared" si="46"/>
        <v>64</v>
      </c>
      <c r="AJ68" s="238">
        <f t="shared" si="22"/>
        <v>0</v>
      </c>
      <c r="AK68" s="619" t="str">
        <f t="shared" si="13"/>
        <v>0</v>
      </c>
    </row>
    <row r="69" spans="34:37" ht="18.75" customHeight="1">
      <c r="AH69" s="617"/>
      <c r="AI69" s="618">
        <f t="shared" si="46"/>
        <v>65</v>
      </c>
      <c r="AJ69" s="238">
        <f t="shared" si="22"/>
        <v>0</v>
      </c>
      <c r="AK69" s="619" t="str">
        <f t="shared" si="13"/>
        <v>0</v>
      </c>
    </row>
    <row r="70" spans="34:37" ht="18.75" customHeight="1">
      <c r="AH70" s="617"/>
      <c r="AI70" s="618">
        <f t="shared" si="46"/>
        <v>66</v>
      </c>
      <c r="AJ70" s="238">
        <f t="shared" si="22"/>
        <v>0</v>
      </c>
      <c r="AK70" s="619" t="str">
        <f>RIGHT(AJ70,4)</f>
        <v>0</v>
      </c>
    </row>
    <row r="71" spans="34:37" ht="18.75" customHeight="1">
      <c r="AH71" s="617"/>
      <c r="AI71" s="618">
        <f t="shared" si="46"/>
        <v>67</v>
      </c>
      <c r="AJ71" s="238">
        <f t="shared" si="22"/>
        <v>0</v>
      </c>
      <c r="AK71" s="619" t="str">
        <f>RIGHT(AJ71,4)</f>
        <v>0</v>
      </c>
    </row>
    <row r="72" spans="34:37" ht="18.75" customHeight="1">
      <c r="AH72" s="621"/>
      <c r="AI72" s="622">
        <f t="shared" si="46"/>
        <v>68</v>
      </c>
      <c r="AJ72" s="239">
        <f t="shared" si="22"/>
        <v>0</v>
      </c>
      <c r="AK72" s="623" t="str">
        <f>RIGHT(AJ72,4)</f>
        <v>0</v>
      </c>
    </row>
    <row r="73" spans="34:37" ht="18.75" customHeight="1">
      <c r="AH73" s="614">
        <v>9</v>
      </c>
      <c r="AI73" s="180">
        <f t="shared" ref="AI73:AI90" si="47">AI72+1</f>
        <v>69</v>
      </c>
      <c r="AJ73" s="237">
        <f t="shared" si="22"/>
        <v>0</v>
      </c>
      <c r="AK73" s="615" t="str">
        <f t="shared" ref="AK73:AK78" si="48">RIGHT(AJ73,4)</f>
        <v>0</v>
      </c>
    </row>
    <row r="74" spans="34:37" ht="18.75" customHeight="1">
      <c r="AH74" s="617"/>
      <c r="AI74" s="618">
        <f t="shared" si="47"/>
        <v>70</v>
      </c>
      <c r="AJ74" s="238">
        <f t="shared" si="22"/>
        <v>0</v>
      </c>
      <c r="AK74" s="619" t="str">
        <f t="shared" si="48"/>
        <v>0</v>
      </c>
    </row>
    <row r="75" spans="34:37" ht="18.75" customHeight="1">
      <c r="AH75" s="617"/>
      <c r="AI75" s="618">
        <f t="shared" si="47"/>
        <v>71</v>
      </c>
      <c r="AJ75" s="238">
        <f t="shared" ref="AJ75:AJ90" si="49">IF(ISERROR(VLOOKUP(AI75,$AD$5:$AF$54,3,0)),0,VLOOKUP(AI75,$AD$5:$AF$54,3,0))</f>
        <v>0</v>
      </c>
      <c r="AK75" s="619" t="str">
        <f t="shared" si="48"/>
        <v>0</v>
      </c>
    </row>
    <row r="76" spans="34:37" ht="18.75" customHeight="1">
      <c r="AH76" s="617"/>
      <c r="AI76" s="618">
        <f t="shared" si="47"/>
        <v>72</v>
      </c>
      <c r="AJ76" s="238">
        <f t="shared" si="49"/>
        <v>0</v>
      </c>
      <c r="AK76" s="619" t="str">
        <f t="shared" si="48"/>
        <v>0</v>
      </c>
    </row>
    <row r="77" spans="34:37" ht="18.75" customHeight="1">
      <c r="AH77" s="617"/>
      <c r="AI77" s="618">
        <f t="shared" si="47"/>
        <v>73</v>
      </c>
      <c r="AJ77" s="238">
        <f t="shared" si="49"/>
        <v>0</v>
      </c>
      <c r="AK77" s="619" t="str">
        <f t="shared" si="48"/>
        <v>0</v>
      </c>
    </row>
    <row r="78" spans="34:37" ht="18.75" customHeight="1">
      <c r="AH78" s="617"/>
      <c r="AI78" s="618">
        <f t="shared" si="47"/>
        <v>74</v>
      </c>
      <c r="AJ78" s="238">
        <f t="shared" si="49"/>
        <v>0</v>
      </c>
      <c r="AK78" s="619" t="str">
        <f t="shared" si="48"/>
        <v>0</v>
      </c>
    </row>
    <row r="79" spans="34:37" ht="18.75" customHeight="1">
      <c r="AH79" s="617"/>
      <c r="AI79" s="618">
        <f t="shared" si="47"/>
        <v>75</v>
      </c>
      <c r="AJ79" s="238">
        <f t="shared" si="49"/>
        <v>0</v>
      </c>
      <c r="AK79" s="619" t="str">
        <f>RIGHT(AJ79,4)</f>
        <v>0</v>
      </c>
    </row>
    <row r="80" spans="34:37" ht="18.75" customHeight="1">
      <c r="AH80" s="617"/>
      <c r="AI80" s="618">
        <f t="shared" si="47"/>
        <v>76</v>
      </c>
      <c r="AJ80" s="238">
        <f t="shared" si="49"/>
        <v>0</v>
      </c>
      <c r="AK80" s="619" t="str">
        <f>RIGHT(AJ80,4)</f>
        <v>0</v>
      </c>
    </row>
    <row r="81" spans="34:37" ht="18.75" customHeight="1">
      <c r="AH81" s="621"/>
      <c r="AI81" s="622">
        <f t="shared" si="47"/>
        <v>77</v>
      </c>
      <c r="AJ81" s="239">
        <f t="shared" si="49"/>
        <v>0</v>
      </c>
      <c r="AK81" s="623" t="str">
        <f>RIGHT(AJ81,4)</f>
        <v>0</v>
      </c>
    </row>
    <row r="82" spans="34:37" ht="18.75" customHeight="1">
      <c r="AH82" s="614">
        <v>10</v>
      </c>
      <c r="AI82" s="180">
        <f t="shared" si="47"/>
        <v>78</v>
      </c>
      <c r="AJ82" s="237">
        <f t="shared" si="49"/>
        <v>0</v>
      </c>
      <c r="AK82" s="615" t="str">
        <f t="shared" ref="AK82:AK87" si="50">RIGHT(AJ82,4)</f>
        <v>0</v>
      </c>
    </row>
    <row r="83" spans="34:37" ht="18.75" customHeight="1">
      <c r="AH83" s="617"/>
      <c r="AI83" s="618">
        <f t="shared" si="47"/>
        <v>79</v>
      </c>
      <c r="AJ83" s="238">
        <f t="shared" si="49"/>
        <v>0</v>
      </c>
      <c r="AK83" s="619" t="str">
        <f t="shared" si="50"/>
        <v>0</v>
      </c>
    </row>
    <row r="84" spans="34:37" ht="18.75" customHeight="1">
      <c r="AH84" s="617"/>
      <c r="AI84" s="618">
        <f t="shared" si="47"/>
        <v>80</v>
      </c>
      <c r="AJ84" s="238">
        <f t="shared" si="49"/>
        <v>0</v>
      </c>
      <c r="AK84" s="619" t="str">
        <f t="shared" si="50"/>
        <v>0</v>
      </c>
    </row>
    <row r="85" spans="34:37" ht="18.75" customHeight="1">
      <c r="AH85" s="617"/>
      <c r="AI85" s="618">
        <f t="shared" si="47"/>
        <v>81</v>
      </c>
      <c r="AJ85" s="238">
        <f t="shared" si="49"/>
        <v>0</v>
      </c>
      <c r="AK85" s="619" t="str">
        <f t="shared" si="50"/>
        <v>0</v>
      </c>
    </row>
    <row r="86" spans="34:37" ht="18.75" customHeight="1">
      <c r="AH86" s="617"/>
      <c r="AI86" s="618">
        <f t="shared" si="47"/>
        <v>82</v>
      </c>
      <c r="AJ86" s="238">
        <f t="shared" si="49"/>
        <v>0</v>
      </c>
      <c r="AK86" s="619" t="str">
        <f t="shared" si="50"/>
        <v>0</v>
      </c>
    </row>
    <row r="87" spans="34:37" ht="18.75" customHeight="1">
      <c r="AH87" s="617"/>
      <c r="AI87" s="618">
        <f t="shared" si="47"/>
        <v>83</v>
      </c>
      <c r="AJ87" s="238">
        <f t="shared" si="49"/>
        <v>0</v>
      </c>
      <c r="AK87" s="619" t="str">
        <f t="shared" si="50"/>
        <v>0</v>
      </c>
    </row>
    <row r="88" spans="34:37" ht="18.75" customHeight="1">
      <c r="AH88" s="617"/>
      <c r="AI88" s="618">
        <f t="shared" si="47"/>
        <v>84</v>
      </c>
      <c r="AJ88" s="238">
        <f t="shared" si="49"/>
        <v>0</v>
      </c>
      <c r="AK88" s="619" t="str">
        <f>RIGHT(AJ88,4)</f>
        <v>0</v>
      </c>
    </row>
    <row r="89" spans="34:37" ht="18.75" customHeight="1">
      <c r="AH89" s="617"/>
      <c r="AI89" s="618">
        <f t="shared" si="47"/>
        <v>85</v>
      </c>
      <c r="AJ89" s="238">
        <f t="shared" si="49"/>
        <v>0</v>
      </c>
      <c r="AK89" s="619" t="str">
        <f>RIGHT(AJ89,4)</f>
        <v>0</v>
      </c>
    </row>
    <row r="90" spans="34:37" ht="18.75" customHeight="1">
      <c r="AH90" s="621"/>
      <c r="AI90" s="622">
        <f t="shared" si="47"/>
        <v>86</v>
      </c>
      <c r="AJ90" s="239">
        <f t="shared" si="49"/>
        <v>0</v>
      </c>
      <c r="AK90" s="623" t="str">
        <f>RIGHT(AJ90,4)</f>
        <v>0</v>
      </c>
    </row>
  </sheetData>
  <mergeCells count="17">
    <mergeCell ref="D22:E22"/>
    <mergeCell ref="D23:E23"/>
    <mergeCell ref="D24:E24"/>
    <mergeCell ref="D17:E17"/>
    <mergeCell ref="D18:E18"/>
    <mergeCell ref="D19:E19"/>
    <mergeCell ref="D20:E20"/>
    <mergeCell ref="D21:E21"/>
    <mergeCell ref="B10:D10"/>
    <mergeCell ref="B2:D2"/>
    <mergeCell ref="B3:D3"/>
    <mergeCell ref="B4:D4"/>
    <mergeCell ref="B5:D5"/>
    <mergeCell ref="B7:D7"/>
    <mergeCell ref="B6:D6"/>
    <mergeCell ref="B8:D8"/>
    <mergeCell ref="B9:D9"/>
  </mergeCells>
  <phoneticPr fontId="3"/>
  <pageMargins left="0.39370078740157483" right="0.39370078740157483" top="0.19685039370078741" bottom="0.19685039370078741" header="0.51181102362204722" footer="0.51181102362204722"/>
  <pageSetup paperSize="9" scale="65" orientation="portrait" horizontalDpi="4294967293" verticalDpi="0" r:id="rId1"/>
  <headerFooter alignWithMargins="0"/>
  <colBreaks count="2" manualBreakCount="2">
    <brk id="13" max="71" man="1"/>
    <brk id="26" max="7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workbookViewId="0">
      <selection activeCell="F24" sqref="F24"/>
    </sheetView>
  </sheetViews>
  <sheetFormatPr defaultRowHeight="21" customHeight="1"/>
  <cols>
    <col min="1" max="1" width="1.875" style="539" customWidth="1"/>
    <col min="2" max="2" width="15.5" style="664" customWidth="1"/>
    <col min="3" max="3" width="6.125" style="540" customWidth="1"/>
    <col min="4" max="4" width="6.625" style="540" customWidth="1"/>
    <col min="5" max="5" width="7.125" style="541" customWidth="1"/>
    <col min="6" max="6" width="26.125" style="448" customWidth="1"/>
    <col min="7" max="7" width="10.25" style="449" customWidth="1"/>
    <col min="8" max="9" width="8.75" style="540" customWidth="1"/>
    <col min="10" max="16384" width="9" style="539"/>
  </cols>
  <sheetData>
    <row r="1" spans="2:12" s="445" customFormat="1" ht="21" customHeight="1">
      <c r="B1" s="444" t="s">
        <v>118</v>
      </c>
      <c r="E1" s="446"/>
      <c r="K1" s="445" t="s">
        <v>730</v>
      </c>
    </row>
    <row r="2" spans="2:12" ht="12" customHeight="1">
      <c r="B2" s="447"/>
      <c r="G2" s="449">
        <v>1</v>
      </c>
      <c r="H2" s="540">
        <v>2</v>
      </c>
      <c r="I2" s="540">
        <v>3</v>
      </c>
    </row>
    <row r="3" spans="2:12" s="454" customFormat="1" ht="21" customHeight="1">
      <c r="B3" s="450" t="s">
        <v>119</v>
      </c>
      <c r="C3" s="451" t="s">
        <v>22</v>
      </c>
      <c r="D3" s="451" t="s">
        <v>210</v>
      </c>
      <c r="E3" s="452" t="s">
        <v>120</v>
      </c>
      <c r="F3" s="451"/>
      <c r="G3" s="451" t="s">
        <v>131</v>
      </c>
      <c r="H3" s="451" t="s">
        <v>206</v>
      </c>
      <c r="I3" s="453" t="s">
        <v>207</v>
      </c>
      <c r="K3" s="2557" t="s">
        <v>731</v>
      </c>
      <c r="L3" s="2558"/>
    </row>
    <row r="4" spans="2:12" ht="21" customHeight="1">
      <c r="B4" s="653" t="s">
        <v>443</v>
      </c>
      <c r="C4" s="543">
        <v>20</v>
      </c>
      <c r="D4" s="543">
        <v>2008</v>
      </c>
      <c r="E4" s="654" t="s">
        <v>444</v>
      </c>
      <c r="F4" s="455" t="s">
        <v>121</v>
      </c>
      <c r="G4" s="456" t="str">
        <f t="shared" ref="G4:G30" si="0">D4&amp;E4</f>
        <v>20081310</v>
      </c>
      <c r="H4" s="457">
        <v>19</v>
      </c>
      <c r="I4" s="458">
        <v>118</v>
      </c>
      <c r="K4" s="932" t="s">
        <v>732</v>
      </c>
      <c r="L4" s="933">
        <v>0.6</v>
      </c>
    </row>
    <row r="5" spans="2:12" ht="21" customHeight="1">
      <c r="B5" s="655"/>
      <c r="C5" s="611">
        <v>20</v>
      </c>
      <c r="D5" s="611">
        <v>2008</v>
      </c>
      <c r="E5" s="656" t="s">
        <v>445</v>
      </c>
      <c r="F5" s="148" t="s">
        <v>122</v>
      </c>
      <c r="G5" s="149" t="str">
        <f t="shared" si="0"/>
        <v>20082320</v>
      </c>
      <c r="H5" s="150">
        <v>21</v>
      </c>
      <c r="I5" s="151">
        <v>21</v>
      </c>
    </row>
    <row r="6" spans="2:12" ht="21" customHeight="1">
      <c r="B6" s="655"/>
      <c r="C6" s="611">
        <v>20</v>
      </c>
      <c r="D6" s="611">
        <v>2008</v>
      </c>
      <c r="E6" s="656" t="s">
        <v>446</v>
      </c>
      <c r="F6" s="148" t="s">
        <v>729</v>
      </c>
      <c r="G6" s="149" t="str">
        <f t="shared" si="0"/>
        <v>20083330</v>
      </c>
      <c r="H6" s="150">
        <v>20</v>
      </c>
      <c r="I6" s="151">
        <v>14</v>
      </c>
    </row>
    <row r="7" spans="2:12" ht="21" customHeight="1">
      <c r="B7" s="655"/>
      <c r="C7" s="611">
        <v>20</v>
      </c>
      <c r="D7" s="611">
        <v>2008</v>
      </c>
      <c r="E7" s="656" t="s">
        <v>447</v>
      </c>
      <c r="F7" s="148" t="s">
        <v>124</v>
      </c>
      <c r="G7" s="149" t="str">
        <f t="shared" si="0"/>
        <v>20084340</v>
      </c>
      <c r="H7" s="150">
        <v>23</v>
      </c>
      <c r="I7" s="151">
        <v>23</v>
      </c>
    </row>
    <row r="8" spans="2:12" ht="21" customHeight="1">
      <c r="B8" s="655"/>
      <c r="C8" s="611">
        <v>20</v>
      </c>
      <c r="D8" s="611">
        <v>2008</v>
      </c>
      <c r="E8" s="656" t="s">
        <v>448</v>
      </c>
      <c r="F8" s="148" t="s">
        <v>125</v>
      </c>
      <c r="G8" s="149" t="str">
        <f t="shared" si="0"/>
        <v>20085350</v>
      </c>
      <c r="H8" s="150">
        <v>21</v>
      </c>
      <c r="I8" s="151">
        <v>15</v>
      </c>
    </row>
    <row r="9" spans="2:12" ht="21" customHeight="1">
      <c r="B9" s="655"/>
      <c r="C9" s="544">
        <v>20</v>
      </c>
      <c r="D9" s="544">
        <v>2008</v>
      </c>
      <c r="E9" s="657" t="s">
        <v>449</v>
      </c>
      <c r="F9" s="436" t="s">
        <v>126</v>
      </c>
      <c r="G9" s="437" t="str">
        <f>D9&amp;E9</f>
        <v>20086380</v>
      </c>
      <c r="H9" s="438">
        <v>21</v>
      </c>
      <c r="I9" s="439">
        <v>14</v>
      </c>
    </row>
    <row r="10" spans="2:12" ht="21" customHeight="1">
      <c r="B10" s="655"/>
      <c r="C10" s="611">
        <v>20</v>
      </c>
      <c r="D10" s="611">
        <v>2008</v>
      </c>
      <c r="E10" s="656" t="s">
        <v>450</v>
      </c>
      <c r="F10" s="148" t="s">
        <v>127</v>
      </c>
      <c r="G10" s="149" t="str">
        <f t="shared" si="0"/>
        <v>20087361</v>
      </c>
      <c r="H10" s="150">
        <v>40</v>
      </c>
      <c r="I10" s="151">
        <v>14</v>
      </c>
    </row>
    <row r="11" spans="2:12" ht="21" customHeight="1">
      <c r="B11" s="655"/>
      <c r="C11" s="611">
        <v>20</v>
      </c>
      <c r="D11" s="611">
        <v>2008</v>
      </c>
      <c r="E11" s="656" t="s">
        <v>451</v>
      </c>
      <c r="F11" s="148" t="s">
        <v>128</v>
      </c>
      <c r="G11" s="149" t="str">
        <f t="shared" si="0"/>
        <v>20088362</v>
      </c>
      <c r="H11" s="150">
        <v>21</v>
      </c>
      <c r="I11" s="151">
        <v>14</v>
      </c>
    </row>
    <row r="12" spans="2:12" ht="21" customHeight="1" thickBot="1">
      <c r="B12" s="655"/>
      <c r="C12" s="611">
        <v>20</v>
      </c>
      <c r="D12" s="611">
        <v>2008</v>
      </c>
      <c r="E12" s="656" t="s">
        <v>452</v>
      </c>
      <c r="F12" s="148" t="s">
        <v>129</v>
      </c>
      <c r="G12" s="149" t="str">
        <f t="shared" si="0"/>
        <v>20089370</v>
      </c>
      <c r="H12" s="150">
        <v>24</v>
      </c>
      <c r="I12" s="151">
        <v>21</v>
      </c>
    </row>
    <row r="13" spans="2:12" ht="21" customHeight="1" thickTop="1">
      <c r="B13" s="658" t="s">
        <v>453</v>
      </c>
      <c r="C13" s="659">
        <v>21</v>
      </c>
      <c r="D13" s="659">
        <v>2009</v>
      </c>
      <c r="E13" s="660" t="s">
        <v>348</v>
      </c>
      <c r="F13" s="459" t="s">
        <v>121</v>
      </c>
      <c r="G13" s="460" t="str">
        <f t="shared" si="0"/>
        <v>20091310</v>
      </c>
      <c r="H13" s="461">
        <v>19</v>
      </c>
      <c r="I13" s="462">
        <v>103</v>
      </c>
    </row>
    <row r="14" spans="2:12" ht="21" customHeight="1">
      <c r="B14" s="655"/>
      <c r="C14" s="611">
        <v>21</v>
      </c>
      <c r="D14" s="611">
        <v>2009</v>
      </c>
      <c r="E14" s="656" t="s">
        <v>349</v>
      </c>
      <c r="F14" s="148" t="s">
        <v>122</v>
      </c>
      <c r="G14" s="149" t="str">
        <f t="shared" si="0"/>
        <v>20092320</v>
      </c>
      <c r="H14" s="150">
        <v>21</v>
      </c>
      <c r="I14" s="151">
        <v>15</v>
      </c>
    </row>
    <row r="15" spans="2:12" ht="21" customHeight="1">
      <c r="B15" s="655"/>
      <c r="C15" s="611">
        <v>21</v>
      </c>
      <c r="D15" s="611">
        <v>2009</v>
      </c>
      <c r="E15" s="656" t="s">
        <v>350</v>
      </c>
      <c r="F15" s="148" t="s">
        <v>729</v>
      </c>
      <c r="G15" s="149" t="str">
        <f t="shared" si="0"/>
        <v>20093330</v>
      </c>
      <c r="H15" s="150">
        <v>19</v>
      </c>
      <c r="I15" s="151">
        <v>11</v>
      </c>
    </row>
    <row r="16" spans="2:12" ht="21" customHeight="1">
      <c r="B16" s="655"/>
      <c r="C16" s="611">
        <v>21</v>
      </c>
      <c r="D16" s="611">
        <v>2009</v>
      </c>
      <c r="E16" s="656" t="s">
        <v>351</v>
      </c>
      <c r="F16" s="148" t="s">
        <v>124</v>
      </c>
      <c r="G16" s="149" t="str">
        <f t="shared" si="0"/>
        <v>20094340</v>
      </c>
      <c r="H16" s="150">
        <v>24</v>
      </c>
      <c r="I16" s="151">
        <v>18</v>
      </c>
    </row>
    <row r="17" spans="2:9" ht="21" customHeight="1">
      <c r="B17" s="655"/>
      <c r="C17" s="611">
        <v>21</v>
      </c>
      <c r="D17" s="611">
        <v>2009</v>
      </c>
      <c r="E17" s="656" t="s">
        <v>352</v>
      </c>
      <c r="F17" s="148" t="s">
        <v>125</v>
      </c>
      <c r="G17" s="149" t="str">
        <f t="shared" si="0"/>
        <v>20095350</v>
      </c>
      <c r="H17" s="150">
        <v>21</v>
      </c>
      <c r="I17" s="151">
        <v>13</v>
      </c>
    </row>
    <row r="18" spans="2:9" ht="21" customHeight="1">
      <c r="B18" s="655"/>
      <c r="C18" s="611">
        <v>21</v>
      </c>
      <c r="D18" s="611">
        <v>2009</v>
      </c>
      <c r="E18" s="656" t="s">
        <v>353</v>
      </c>
      <c r="F18" s="148" t="s">
        <v>126</v>
      </c>
      <c r="G18" s="149" t="str">
        <f>D18&amp;E18</f>
        <v>20096380</v>
      </c>
      <c r="H18" s="150">
        <v>22</v>
      </c>
      <c r="I18" s="151">
        <v>14</v>
      </c>
    </row>
    <row r="19" spans="2:9" ht="21" customHeight="1">
      <c r="B19" s="655"/>
      <c r="C19" s="611">
        <v>21</v>
      </c>
      <c r="D19" s="611">
        <v>2009</v>
      </c>
      <c r="E19" s="656" t="s">
        <v>354</v>
      </c>
      <c r="F19" s="148" t="s">
        <v>127</v>
      </c>
      <c r="G19" s="149" t="str">
        <f t="shared" si="0"/>
        <v>20097361</v>
      </c>
      <c r="H19" s="150">
        <v>40</v>
      </c>
      <c r="I19" s="151">
        <v>9</v>
      </c>
    </row>
    <row r="20" spans="2:9" ht="21" customHeight="1">
      <c r="B20" s="655"/>
      <c r="C20" s="611">
        <v>21</v>
      </c>
      <c r="D20" s="611">
        <v>2009</v>
      </c>
      <c r="E20" s="656" t="s">
        <v>355</v>
      </c>
      <c r="F20" s="148" t="s">
        <v>128</v>
      </c>
      <c r="G20" s="149" t="str">
        <f t="shared" si="0"/>
        <v>20098362</v>
      </c>
      <c r="H20" s="150">
        <v>22</v>
      </c>
      <c r="I20" s="151">
        <v>9</v>
      </c>
    </row>
    <row r="21" spans="2:9" ht="21" customHeight="1" thickBot="1">
      <c r="B21" s="661"/>
      <c r="C21" s="662">
        <v>21</v>
      </c>
      <c r="D21" s="662">
        <v>2009</v>
      </c>
      <c r="E21" s="663" t="s">
        <v>356</v>
      </c>
      <c r="F21" s="440" t="s">
        <v>129</v>
      </c>
      <c r="G21" s="441" t="str">
        <f t="shared" si="0"/>
        <v>20099370</v>
      </c>
      <c r="H21" s="442">
        <v>24</v>
      </c>
      <c r="I21" s="443">
        <v>19</v>
      </c>
    </row>
    <row r="22" spans="2:9" ht="21" customHeight="1" thickTop="1">
      <c r="B22" s="658" t="s">
        <v>454</v>
      </c>
      <c r="C22" s="659">
        <v>24</v>
      </c>
      <c r="D22" s="659">
        <v>2012</v>
      </c>
      <c r="E22" s="660" t="s">
        <v>348</v>
      </c>
      <c r="F22" s="459" t="s">
        <v>121</v>
      </c>
      <c r="G22" s="460" t="str">
        <f t="shared" si="0"/>
        <v>20121310</v>
      </c>
      <c r="H22" s="461">
        <v>18</v>
      </c>
      <c r="I22" s="462">
        <v>89</v>
      </c>
    </row>
    <row r="23" spans="2:9" ht="21" customHeight="1">
      <c r="B23" s="655"/>
      <c r="C23" s="611">
        <v>24</v>
      </c>
      <c r="D23" s="611">
        <v>2012</v>
      </c>
      <c r="E23" s="656" t="s">
        <v>349</v>
      </c>
      <c r="F23" s="148" t="s">
        <v>122</v>
      </c>
      <c r="G23" s="149" t="str">
        <f t="shared" si="0"/>
        <v>20122320</v>
      </c>
      <c r="H23" s="150">
        <v>20</v>
      </c>
      <c r="I23" s="151">
        <v>16</v>
      </c>
    </row>
    <row r="24" spans="2:9" ht="21" customHeight="1">
      <c r="B24" s="655"/>
      <c r="C24" s="611">
        <v>24</v>
      </c>
      <c r="D24" s="611">
        <v>2012</v>
      </c>
      <c r="E24" s="656" t="s">
        <v>350</v>
      </c>
      <c r="F24" s="148" t="s">
        <v>729</v>
      </c>
      <c r="G24" s="149" t="str">
        <f t="shared" si="0"/>
        <v>20123330</v>
      </c>
      <c r="H24" s="150">
        <v>18</v>
      </c>
      <c r="I24" s="151">
        <v>10</v>
      </c>
    </row>
    <row r="25" spans="2:9" ht="21" customHeight="1">
      <c r="B25" s="655"/>
      <c r="C25" s="611">
        <v>24</v>
      </c>
      <c r="D25" s="611">
        <v>2012</v>
      </c>
      <c r="E25" s="656" t="s">
        <v>351</v>
      </c>
      <c r="F25" s="148" t="s">
        <v>124</v>
      </c>
      <c r="G25" s="149" t="str">
        <f t="shared" si="0"/>
        <v>20124340</v>
      </c>
      <c r="H25" s="150">
        <v>23</v>
      </c>
      <c r="I25" s="151">
        <v>17</v>
      </c>
    </row>
    <row r="26" spans="2:9" ht="21" customHeight="1">
      <c r="B26" s="655"/>
      <c r="C26" s="611">
        <v>24</v>
      </c>
      <c r="D26" s="611">
        <v>2012</v>
      </c>
      <c r="E26" s="656" t="s">
        <v>352</v>
      </c>
      <c r="F26" s="148" t="s">
        <v>125</v>
      </c>
      <c r="G26" s="149" t="str">
        <f t="shared" si="0"/>
        <v>20125350</v>
      </c>
      <c r="H26" s="150">
        <v>21</v>
      </c>
      <c r="I26" s="151">
        <v>13</v>
      </c>
    </row>
    <row r="27" spans="2:9" ht="21" customHeight="1">
      <c r="B27" s="655"/>
      <c r="C27" s="611">
        <v>24</v>
      </c>
      <c r="D27" s="611">
        <v>2012</v>
      </c>
      <c r="E27" s="656" t="s">
        <v>353</v>
      </c>
      <c r="F27" s="148" t="s">
        <v>126</v>
      </c>
      <c r="G27" s="149" t="str">
        <f t="shared" si="0"/>
        <v>20126380</v>
      </c>
      <c r="H27" s="150">
        <v>22</v>
      </c>
      <c r="I27" s="151">
        <v>15</v>
      </c>
    </row>
    <row r="28" spans="2:9" ht="21" customHeight="1">
      <c r="B28" s="655"/>
      <c r="C28" s="611">
        <v>24</v>
      </c>
      <c r="D28" s="611">
        <v>2012</v>
      </c>
      <c r="E28" s="656" t="s">
        <v>354</v>
      </c>
      <c r="F28" s="148" t="s">
        <v>127</v>
      </c>
      <c r="G28" s="149" t="str">
        <f t="shared" si="0"/>
        <v>20127361</v>
      </c>
      <c r="H28" s="150">
        <v>38</v>
      </c>
      <c r="I28" s="151">
        <v>7.5</v>
      </c>
    </row>
    <row r="29" spans="2:9" ht="21" customHeight="1">
      <c r="B29" s="655"/>
      <c r="C29" s="611">
        <v>24</v>
      </c>
      <c r="D29" s="611">
        <v>2012</v>
      </c>
      <c r="E29" s="656" t="s">
        <v>355</v>
      </c>
      <c r="F29" s="148" t="s">
        <v>128</v>
      </c>
      <c r="G29" s="149" t="str">
        <f t="shared" si="0"/>
        <v>20128362</v>
      </c>
      <c r="H29" s="150">
        <v>21</v>
      </c>
      <c r="I29" s="151">
        <v>7.5</v>
      </c>
    </row>
    <row r="30" spans="2:9" ht="21" customHeight="1" thickBot="1">
      <c r="B30" s="661"/>
      <c r="C30" s="662">
        <v>24</v>
      </c>
      <c r="D30" s="662">
        <v>2012</v>
      </c>
      <c r="E30" s="663" t="s">
        <v>356</v>
      </c>
      <c r="F30" s="440" t="s">
        <v>129</v>
      </c>
      <c r="G30" s="441" t="str">
        <f t="shared" si="0"/>
        <v>20129370</v>
      </c>
      <c r="H30" s="442">
        <v>23</v>
      </c>
      <c r="I30" s="443">
        <v>19</v>
      </c>
    </row>
    <row r="31" spans="2:9" ht="21" customHeight="1" thickTop="1">
      <c r="B31" s="658"/>
      <c r="C31" s="659"/>
      <c r="D31" s="659"/>
      <c r="E31" s="660" t="s">
        <v>348</v>
      </c>
      <c r="F31" s="459" t="s">
        <v>121</v>
      </c>
      <c r="G31" s="460" t="str">
        <f t="shared" ref="G31:G39" si="1">D31&amp;E31</f>
        <v>1310</v>
      </c>
      <c r="H31" s="461"/>
      <c r="I31" s="462"/>
    </row>
    <row r="32" spans="2:9" ht="21" customHeight="1">
      <c r="B32" s="655"/>
      <c r="C32" s="611"/>
      <c r="D32" s="611"/>
      <c r="E32" s="656" t="s">
        <v>349</v>
      </c>
      <c r="F32" s="148" t="s">
        <v>122</v>
      </c>
      <c r="G32" s="149" t="str">
        <f t="shared" si="1"/>
        <v>2320</v>
      </c>
      <c r="H32" s="150"/>
      <c r="I32" s="151"/>
    </row>
    <row r="33" spans="2:9" ht="21" customHeight="1">
      <c r="B33" s="655"/>
      <c r="C33" s="611"/>
      <c r="D33" s="611"/>
      <c r="E33" s="656" t="s">
        <v>350</v>
      </c>
      <c r="F33" s="148" t="s">
        <v>729</v>
      </c>
      <c r="G33" s="149" t="str">
        <f t="shared" si="1"/>
        <v>3330</v>
      </c>
      <c r="H33" s="150"/>
      <c r="I33" s="151"/>
    </row>
    <row r="34" spans="2:9" ht="21" customHeight="1">
      <c r="B34" s="655"/>
      <c r="C34" s="611"/>
      <c r="D34" s="611"/>
      <c r="E34" s="656" t="s">
        <v>351</v>
      </c>
      <c r="F34" s="148" t="s">
        <v>124</v>
      </c>
      <c r="G34" s="149" t="str">
        <f t="shared" si="1"/>
        <v>4340</v>
      </c>
      <c r="H34" s="150"/>
      <c r="I34" s="151"/>
    </row>
    <row r="35" spans="2:9" ht="21" customHeight="1">
      <c r="B35" s="655"/>
      <c r="C35" s="611"/>
      <c r="D35" s="611"/>
      <c r="E35" s="656" t="s">
        <v>352</v>
      </c>
      <c r="F35" s="148" t="s">
        <v>125</v>
      </c>
      <c r="G35" s="149" t="str">
        <f t="shared" si="1"/>
        <v>5350</v>
      </c>
      <c r="H35" s="150"/>
      <c r="I35" s="151"/>
    </row>
    <row r="36" spans="2:9" ht="21" customHeight="1">
      <c r="B36" s="655"/>
      <c r="C36" s="611"/>
      <c r="D36" s="611"/>
      <c r="E36" s="656" t="s">
        <v>353</v>
      </c>
      <c r="F36" s="148" t="s">
        <v>126</v>
      </c>
      <c r="G36" s="149" t="str">
        <f>D36&amp;E36</f>
        <v>6380</v>
      </c>
      <c r="H36" s="150"/>
      <c r="I36" s="151"/>
    </row>
    <row r="37" spans="2:9" ht="21" customHeight="1">
      <c r="B37" s="655"/>
      <c r="C37" s="611"/>
      <c r="D37" s="611"/>
      <c r="E37" s="656" t="s">
        <v>354</v>
      </c>
      <c r="F37" s="148" t="s">
        <v>127</v>
      </c>
      <c r="G37" s="149" t="str">
        <f t="shared" si="1"/>
        <v>7361</v>
      </c>
      <c r="H37" s="150"/>
      <c r="I37" s="151"/>
    </row>
    <row r="38" spans="2:9" ht="21" customHeight="1">
      <c r="B38" s="655"/>
      <c r="C38" s="611"/>
      <c r="D38" s="611"/>
      <c r="E38" s="656" t="s">
        <v>355</v>
      </c>
      <c r="F38" s="148" t="s">
        <v>128</v>
      </c>
      <c r="G38" s="149" t="str">
        <f t="shared" si="1"/>
        <v>8362</v>
      </c>
      <c r="H38" s="150"/>
      <c r="I38" s="151"/>
    </row>
    <row r="39" spans="2:9" ht="21" customHeight="1" thickBot="1">
      <c r="B39" s="661"/>
      <c r="C39" s="662"/>
      <c r="D39" s="662"/>
      <c r="E39" s="663" t="s">
        <v>356</v>
      </c>
      <c r="F39" s="440" t="s">
        <v>129</v>
      </c>
      <c r="G39" s="441" t="str">
        <f t="shared" si="1"/>
        <v>9370</v>
      </c>
      <c r="H39" s="442"/>
      <c r="I39" s="443"/>
    </row>
    <row r="40" spans="2:9" ht="21" customHeight="1" thickTop="1"/>
  </sheetData>
  <mergeCells count="1">
    <mergeCell ref="K3:L3"/>
  </mergeCells>
  <phoneticPr fontId="3"/>
  <printOptions horizontalCentered="1"/>
  <pageMargins left="0.78740157480314965" right="0.19685039370078741" top="0.74803149606299213" bottom="0.51181102362204722" header="0.35433070866141736" footer="0.35433070866141736"/>
  <pageSetup paperSize="9" scale="96" orientation="portrait" horizontalDpi="4294967293" verticalDpi="0" r:id="rId1"/>
  <headerFooter alignWithMargins="0">
    <oddHeader>&amp;R&amp;12&amp;F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workbookViewId="0">
      <pane ySplit="4" topLeftCell="A5" activePane="bottomLeft" state="frozen"/>
      <selection pane="bottomLeft" activeCell="A12" sqref="A12"/>
    </sheetView>
  </sheetViews>
  <sheetFormatPr defaultColWidth="6.875" defaultRowHeight="23.25" customHeight="1"/>
  <cols>
    <col min="1" max="1" width="2.25" style="673" customWidth="1"/>
    <col min="2" max="2" width="10.75" style="677" customWidth="1"/>
    <col min="3" max="3" width="9.75" style="675" customWidth="1"/>
    <col min="4" max="4" width="12.5" style="676" customWidth="1"/>
    <col min="5" max="6" width="12.5" style="672" customWidth="1"/>
    <col min="7" max="7" width="2.5" style="672" customWidth="1"/>
    <col min="8" max="8" width="4.625" style="672" customWidth="1"/>
    <col min="9" max="9" width="10.5" style="677" customWidth="1"/>
    <col min="10" max="10" width="11.875" style="675" customWidth="1"/>
    <col min="11" max="11" width="11.875" style="678" customWidth="1"/>
    <col min="12" max="13" width="11.875" style="672" customWidth="1"/>
    <col min="14" max="14" width="2.875" style="673" customWidth="1"/>
    <col min="15" max="15" width="7.75" style="673" customWidth="1"/>
    <col min="16" max="16" width="10.375" style="677" customWidth="1"/>
    <col min="17" max="17" width="3.25" style="673" customWidth="1"/>
    <col min="18" max="18" width="5.625" style="849" customWidth="1"/>
    <col min="19" max="19" width="6.75" style="553" customWidth="1"/>
    <col min="20" max="20" width="7.5" style="553" customWidth="1"/>
    <col min="21" max="21" width="9.5" style="819" customWidth="1"/>
    <col min="22" max="22" width="10.625" style="215" customWidth="1"/>
    <col min="23" max="23" width="13.125" style="818" customWidth="1"/>
    <col min="24" max="24" width="13.125" style="569" customWidth="1"/>
    <col min="25" max="25" width="13.5" style="569" customWidth="1"/>
    <col min="26" max="26" width="3.75" style="851" customWidth="1"/>
    <col min="27" max="27" width="2.375" style="673" customWidth="1"/>
    <col min="28" max="16384" width="6.875" style="673"/>
  </cols>
  <sheetData>
    <row r="1" spans="1:28" ht="17.25" customHeight="1">
      <c r="A1" s="665" t="s">
        <v>297</v>
      </c>
      <c r="B1" s="666"/>
      <c r="C1" s="667"/>
      <c r="D1" s="668"/>
      <c r="E1" s="669"/>
      <c r="F1" s="669"/>
      <c r="G1" s="669"/>
      <c r="H1" s="669"/>
      <c r="I1" s="666"/>
      <c r="J1" s="667"/>
      <c r="K1" s="670"/>
      <c r="L1" s="669"/>
      <c r="M1" s="669"/>
      <c r="N1" s="665"/>
      <c r="O1" s="665"/>
      <c r="P1" s="666"/>
      <c r="Q1" s="665"/>
      <c r="S1" s="671"/>
      <c r="T1" s="671"/>
      <c r="U1" s="817"/>
      <c r="Z1" s="851">
        <v>1</v>
      </c>
    </row>
    <row r="2" spans="1:28" ht="17.25" customHeight="1">
      <c r="B2" s="674" t="s">
        <v>298</v>
      </c>
      <c r="H2" s="674" t="s">
        <v>302</v>
      </c>
      <c r="O2" s="673" t="s">
        <v>303</v>
      </c>
      <c r="R2" s="850" t="s">
        <v>305</v>
      </c>
      <c r="Z2" s="851">
        <f>Z1+1</f>
        <v>2</v>
      </c>
    </row>
    <row r="3" spans="1:28" ht="17.25" customHeight="1" thickBot="1">
      <c r="B3" s="674"/>
      <c r="H3" s="674"/>
      <c r="J3" s="679">
        <v>1</v>
      </c>
      <c r="K3" s="679">
        <v>2</v>
      </c>
      <c r="L3" s="679">
        <v>3</v>
      </c>
      <c r="M3" s="679">
        <v>4</v>
      </c>
      <c r="W3" s="853" t="s">
        <v>531</v>
      </c>
      <c r="X3" s="851" t="s">
        <v>533</v>
      </c>
      <c r="Y3" s="851" t="s">
        <v>532</v>
      </c>
      <c r="Z3" s="851">
        <f t="shared" ref="Z3:Z41" si="0">Z2+1</f>
        <v>3</v>
      </c>
    </row>
    <row r="4" spans="1:28" s="290" customFormat="1" ht="27.75" customHeight="1" thickTop="1">
      <c r="B4" s="292" t="s">
        <v>224</v>
      </c>
      <c r="C4" s="293" t="s">
        <v>300</v>
      </c>
      <c r="D4" s="294" t="s">
        <v>299</v>
      </c>
      <c r="E4" s="396" t="s">
        <v>156</v>
      </c>
      <c r="F4" s="397" t="s">
        <v>323</v>
      </c>
      <c r="G4" s="291"/>
      <c r="H4" s="344" t="s">
        <v>208</v>
      </c>
      <c r="I4" s="345" t="s">
        <v>224</v>
      </c>
      <c r="J4" s="346" t="s">
        <v>222</v>
      </c>
      <c r="K4" s="398" t="s">
        <v>301</v>
      </c>
      <c r="L4" s="399" t="s">
        <v>156</v>
      </c>
      <c r="M4" s="397" t="s">
        <v>324</v>
      </c>
      <c r="O4" s="292" t="s">
        <v>304</v>
      </c>
      <c r="P4" s="295" t="s">
        <v>21</v>
      </c>
      <c r="R4" s="816" t="s">
        <v>41</v>
      </c>
      <c r="S4" s="400" t="s">
        <v>41</v>
      </c>
      <c r="T4" s="401" t="s">
        <v>22</v>
      </c>
      <c r="U4" s="820" t="s">
        <v>316</v>
      </c>
      <c r="V4" s="820" t="s">
        <v>257</v>
      </c>
      <c r="W4" s="821" t="s">
        <v>299</v>
      </c>
      <c r="X4" s="822" t="s">
        <v>156</v>
      </c>
      <c r="Y4" s="823" t="s">
        <v>324</v>
      </c>
      <c r="Z4" s="851">
        <f t="shared" si="0"/>
        <v>4</v>
      </c>
    </row>
    <row r="5" spans="1:28" ht="17.25" customHeight="1">
      <c r="B5" s="680">
        <v>1</v>
      </c>
      <c r="C5" s="681" t="str">
        <f>LEFT(work4報告書!AJ5,8)</f>
        <v>20095350</v>
      </c>
      <c r="D5" s="682" t="str">
        <f ca="1">'(印刷)報告書'!AG30</f>
        <v/>
      </c>
      <c r="E5" s="683">
        <f ca="1">'(印刷)報告書'!AG31</f>
        <v>65205000</v>
      </c>
      <c r="F5" s="684">
        <f>SUM('(印刷)報告書'!AM30:AQ31)</f>
        <v>13693050</v>
      </c>
      <c r="G5" s="685"/>
      <c r="H5" s="686">
        <v>1</v>
      </c>
      <c r="I5" s="687">
        <f>work4報告書!V5</f>
        <v>1</v>
      </c>
      <c r="J5" s="688" t="str">
        <f>work4報告書!W5</f>
        <v>20095350</v>
      </c>
      <c r="K5" s="689" t="str">
        <f ca="1">IF(SUMIF($C$5:$E$12,J5,$D$5:$D$12)=0,"",SUMIF($C$5:$E$12,J5,$D$5:$D$12))</f>
        <v/>
      </c>
      <c r="L5" s="690">
        <f ca="1">SUMIF($C$5:$E$12,J5,$E$5:$E$12)</f>
        <v>65205000</v>
      </c>
      <c r="M5" s="684">
        <f ca="1">ROUNDDOWN(SUMIF($C$5:$F$12,J5,$F$5:$F$12)/1000,0)</f>
        <v>13693</v>
      </c>
      <c r="O5" s="691">
        <f>work1基本情報!H21</f>
        <v>41365</v>
      </c>
      <c r="P5" s="692">
        <f>VLOOKUP(O5,work1基本情報!A15:B21,2,0)</f>
        <v>-0.1</v>
      </c>
      <c r="R5" s="2573">
        <v>31</v>
      </c>
      <c r="S5" s="829">
        <v>1310</v>
      </c>
      <c r="T5" s="830">
        <v>2008</v>
      </c>
      <c r="U5" s="831" t="str">
        <f>T5&amp;S5</f>
        <v>20081310</v>
      </c>
      <c r="V5" s="832" t="s">
        <v>317</v>
      </c>
      <c r="W5" s="833" t="str">
        <f>IF(ISERROR(VLOOKUP(U5,$J$5:$L$12,2,0)),"",VLOOKUP(U5,$J$5:$L$12,2,0))</f>
        <v/>
      </c>
      <c r="X5" s="834">
        <f>IF(ISERROR(VLOOKUP(U5,$J$5:$L$12,3,0)),0,VLOOKUP(U5,$J$5:$L$12,3,0))</f>
        <v>0</v>
      </c>
      <c r="Y5" s="835">
        <f>IF(ISERROR(VLOOKUP(U5,$J$5:$M$12,4,0)),0,VLOOKUP(U5,$J$5:$M$12,4,0))</f>
        <v>0</v>
      </c>
      <c r="Z5" s="851">
        <f t="shared" si="0"/>
        <v>5</v>
      </c>
      <c r="AB5" s="815" t="s">
        <v>530</v>
      </c>
    </row>
    <row r="6" spans="1:28" ht="17.25" customHeight="1">
      <c r="B6" s="680">
        <f t="shared" ref="B6:B12" si="1">B5+1</f>
        <v>2</v>
      </c>
      <c r="C6" s="681" t="str">
        <f>LEFT(work4報告書!AJ10,8)</f>
        <v>20122320</v>
      </c>
      <c r="D6" s="682" t="str">
        <f ca="1">'(印刷)報告書'!AG149</f>
        <v/>
      </c>
      <c r="E6" s="683">
        <f ca="1">'(印刷)報告書'!AG150</f>
        <v>75600000</v>
      </c>
      <c r="F6" s="684">
        <f>SUM('(印刷)報告書'!AM149:AQ150)</f>
        <v>15120000</v>
      </c>
      <c r="G6" s="685"/>
      <c r="H6" s="686">
        <f>H5+1</f>
        <v>2</v>
      </c>
      <c r="I6" s="687">
        <f>work4報告書!V6</f>
        <v>2</v>
      </c>
      <c r="J6" s="688" t="str">
        <f>work4報告書!W6</f>
        <v>20122320</v>
      </c>
      <c r="K6" s="689" t="str">
        <f t="shared" ref="K6:K12" ca="1" si="2">IF(SUMIF($C$5:$E$12,J6,$D$5:$D$12)=0,"",SUMIF($C$5:$E$12,J6,$D$5:$D$12))</f>
        <v/>
      </c>
      <c r="L6" s="690">
        <f t="shared" ref="L6:L12" ca="1" si="3">SUMIF($C$5:$E$12,J6,$E$5:$E$12)</f>
        <v>75600000</v>
      </c>
      <c r="M6" s="684">
        <f t="shared" ref="M6:M12" ca="1" si="4">ROUNDDOWN(SUMIF($C$5:$F$12,J6,$F$5:$F$12)/1000,0)</f>
        <v>15120</v>
      </c>
      <c r="R6" s="2573"/>
      <c r="S6" s="836">
        <v>1310</v>
      </c>
      <c r="T6" s="555">
        <v>2009</v>
      </c>
      <c r="U6" s="837" t="str">
        <f t="shared" ref="U6:U24" si="5">T6&amp;S6</f>
        <v>20091310</v>
      </c>
      <c r="V6" s="838" t="s">
        <v>527</v>
      </c>
      <c r="W6" s="839" t="str">
        <f t="shared" ref="W6:W24" si="6">IF(ISERROR(VLOOKUP(U6,$J$5:$L$12,2,0)),"",VLOOKUP(U6,$J$5:$L$12,2,0))</f>
        <v/>
      </c>
      <c r="X6" s="840">
        <f t="shared" ref="X6:X24" si="7">IF(ISERROR(VLOOKUP(U6,$J$5:$L$12,3,0)),0,VLOOKUP(U6,$J$5:$L$12,3,0))</f>
        <v>0</v>
      </c>
      <c r="Y6" s="841">
        <f t="shared" ref="Y6:Y24" si="8">IF(ISERROR(VLOOKUP(U6,$J$5:$M$12,4,0)),0,VLOOKUP(U6,$J$5:$M$12,4,0))</f>
        <v>0</v>
      </c>
      <c r="Z6" s="851">
        <f t="shared" si="0"/>
        <v>6</v>
      </c>
      <c r="AB6" s="815" t="s">
        <v>529</v>
      </c>
    </row>
    <row r="7" spans="1:28" ht="17.25" customHeight="1">
      <c r="B7" s="680">
        <f t="shared" si="1"/>
        <v>3</v>
      </c>
      <c r="C7" s="681" t="str">
        <f>LEFT(work4報告書!AJ19,8)</f>
        <v>20123330</v>
      </c>
      <c r="D7" s="682" t="str">
        <f ca="1">'(印刷)報告書'!AG254</f>
        <v/>
      </c>
      <c r="E7" s="683">
        <f ca="1">'(印刷)報告書'!AG255</f>
        <v>32655000</v>
      </c>
      <c r="F7" s="684">
        <f>SUM('(印刷)報告書'!AM254:AQ255)</f>
        <v>5877900</v>
      </c>
      <c r="G7" s="685"/>
      <c r="H7" s="686">
        <f t="shared" ref="H7:H12" si="9">H6+1</f>
        <v>3</v>
      </c>
      <c r="I7" s="687">
        <f>work4報告書!V7</f>
        <v>3</v>
      </c>
      <c r="J7" s="688" t="str">
        <f>work4報告書!W7</f>
        <v>20123330</v>
      </c>
      <c r="K7" s="689" t="str">
        <f t="shared" ca="1" si="2"/>
        <v/>
      </c>
      <c r="L7" s="690">
        <f t="shared" ca="1" si="3"/>
        <v>32655000</v>
      </c>
      <c r="M7" s="684">
        <f t="shared" ca="1" si="4"/>
        <v>5877</v>
      </c>
      <c r="O7" s="173"/>
      <c r="P7" s="173"/>
      <c r="R7" s="2573"/>
      <c r="S7" s="836">
        <v>1310</v>
      </c>
      <c r="T7" s="555">
        <v>2012</v>
      </c>
      <c r="U7" s="837" t="str">
        <f t="shared" si="5"/>
        <v>20121310</v>
      </c>
      <c r="V7" s="838" t="s">
        <v>528</v>
      </c>
      <c r="W7" s="839" t="str">
        <f t="shared" si="6"/>
        <v/>
      </c>
      <c r="X7" s="840">
        <f t="shared" si="7"/>
        <v>0</v>
      </c>
      <c r="Y7" s="841">
        <f t="shared" si="8"/>
        <v>0</v>
      </c>
      <c r="Z7" s="851">
        <f t="shared" si="0"/>
        <v>7</v>
      </c>
    </row>
    <row r="8" spans="1:28" ht="17.25" customHeight="1">
      <c r="B8" s="680">
        <f t="shared" si="1"/>
        <v>4</v>
      </c>
      <c r="C8" s="681" t="str">
        <f>LEFT(work4報告書!AJ28,8)</f>
        <v>20125350</v>
      </c>
      <c r="D8" s="682" t="str">
        <f ca="1">'(印刷)報告書'!AG359</f>
        <v/>
      </c>
      <c r="E8" s="683">
        <f ca="1">'(印刷)報告書'!AG360</f>
        <v>192906000</v>
      </c>
      <c r="F8" s="684">
        <f>SUM('(印刷)報告書'!AM359:AQ360)</f>
        <v>40510260</v>
      </c>
      <c r="G8" s="685"/>
      <c r="H8" s="686">
        <f t="shared" si="9"/>
        <v>4</v>
      </c>
      <c r="I8" s="687">
        <f>work4報告書!V8</f>
        <v>4</v>
      </c>
      <c r="J8" s="688" t="str">
        <f>work4報告書!W8</f>
        <v>20125350</v>
      </c>
      <c r="K8" s="689" t="str">
        <f t="shared" ca="1" si="2"/>
        <v/>
      </c>
      <c r="L8" s="690">
        <f t="shared" ca="1" si="3"/>
        <v>196056000</v>
      </c>
      <c r="M8" s="684">
        <f t="shared" ca="1" si="4"/>
        <v>41171</v>
      </c>
      <c r="O8" s="173"/>
      <c r="P8" s="173"/>
      <c r="R8" s="2573"/>
      <c r="S8" s="842">
        <v>1310</v>
      </c>
      <c r="T8" s="843">
        <v>2015</v>
      </c>
      <c r="U8" s="844" t="str">
        <f t="shared" si="5"/>
        <v>20151310</v>
      </c>
      <c r="V8" s="845"/>
      <c r="W8" s="846" t="str">
        <f t="shared" si="6"/>
        <v/>
      </c>
      <c r="X8" s="847">
        <f t="shared" si="7"/>
        <v>0</v>
      </c>
      <c r="Y8" s="848">
        <f t="shared" si="8"/>
        <v>0</v>
      </c>
      <c r="Z8" s="851">
        <f t="shared" si="0"/>
        <v>8</v>
      </c>
    </row>
    <row r="9" spans="1:28" ht="17.25" customHeight="1">
      <c r="B9" s="680">
        <f t="shared" si="1"/>
        <v>5</v>
      </c>
      <c r="C9" s="681" t="str">
        <f>LEFT(work4報告書!AJ37,8)</f>
        <v>20125350</v>
      </c>
      <c r="D9" s="682" t="str">
        <f ca="1">'(印刷)報告書'!AG464</f>
        <v/>
      </c>
      <c r="E9" s="683">
        <f ca="1">'(印刷)報告書'!AG465</f>
        <v>3150000</v>
      </c>
      <c r="F9" s="684">
        <f>SUM('(印刷)報告書'!AM464:AQ465)</f>
        <v>661500</v>
      </c>
      <c r="G9" s="685"/>
      <c r="H9" s="686">
        <f t="shared" si="9"/>
        <v>5</v>
      </c>
      <c r="I9" s="687">
        <f>work4報告書!V9</f>
        <v>6</v>
      </c>
      <c r="J9" s="688" t="str">
        <f>work4報告書!W9</f>
        <v>20126380</v>
      </c>
      <c r="K9" s="689" t="str">
        <f t="shared" ca="1" si="2"/>
        <v/>
      </c>
      <c r="L9" s="690">
        <f t="shared" ca="1" si="3"/>
        <v>20779500</v>
      </c>
      <c r="M9" s="684">
        <f t="shared" ca="1" si="4"/>
        <v>4571</v>
      </c>
      <c r="O9" s="173"/>
      <c r="P9" s="173"/>
      <c r="R9" s="2573">
        <v>32</v>
      </c>
      <c r="S9" s="829">
        <v>2320</v>
      </c>
      <c r="T9" s="830">
        <v>2008</v>
      </c>
      <c r="U9" s="831" t="str">
        <f t="shared" si="5"/>
        <v>20082320</v>
      </c>
      <c r="V9" s="832" t="s">
        <v>317</v>
      </c>
      <c r="W9" s="833" t="str">
        <f t="shared" si="6"/>
        <v/>
      </c>
      <c r="X9" s="834">
        <f t="shared" si="7"/>
        <v>0</v>
      </c>
      <c r="Y9" s="835">
        <f t="shared" si="8"/>
        <v>0</v>
      </c>
      <c r="Z9" s="851">
        <f t="shared" si="0"/>
        <v>9</v>
      </c>
    </row>
    <row r="10" spans="1:28" ht="17.25" customHeight="1">
      <c r="B10" s="680">
        <f t="shared" si="1"/>
        <v>6</v>
      </c>
      <c r="C10" s="681" t="str">
        <f>LEFT(work4報告書!AJ46,8)</f>
        <v>20126380</v>
      </c>
      <c r="D10" s="682" t="str">
        <f ca="1">'(印刷)報告書'!AG569</f>
        <v/>
      </c>
      <c r="E10" s="683">
        <f ca="1">'(印刷)報告書'!AG570</f>
        <v>20779500</v>
      </c>
      <c r="F10" s="684">
        <f>SUM('(印刷)報告書'!AM569:AQ570)</f>
        <v>4571490</v>
      </c>
      <c r="G10" s="685"/>
      <c r="H10" s="686">
        <f t="shared" si="9"/>
        <v>6</v>
      </c>
      <c r="I10" s="687">
        <f>work4報告書!V10</f>
        <v>7</v>
      </c>
      <c r="J10" s="688" t="str">
        <f>work4報告書!W10</f>
        <v>20129370</v>
      </c>
      <c r="K10" s="689" t="str">
        <f t="shared" ca="1" si="2"/>
        <v/>
      </c>
      <c r="L10" s="690">
        <f t="shared" ca="1" si="3"/>
        <v>73080000</v>
      </c>
      <c r="M10" s="684">
        <f t="shared" ca="1" si="4"/>
        <v>16808</v>
      </c>
      <c r="O10" s="173"/>
      <c r="P10" s="173"/>
      <c r="R10" s="2573"/>
      <c r="S10" s="836">
        <v>2320</v>
      </c>
      <c r="T10" s="555">
        <v>2009</v>
      </c>
      <c r="U10" s="837" t="str">
        <f t="shared" si="5"/>
        <v>20092320</v>
      </c>
      <c r="V10" s="838" t="s">
        <v>527</v>
      </c>
      <c r="W10" s="839" t="str">
        <f t="shared" si="6"/>
        <v/>
      </c>
      <c r="X10" s="840">
        <f t="shared" si="7"/>
        <v>0</v>
      </c>
      <c r="Y10" s="841">
        <f t="shared" si="8"/>
        <v>0</v>
      </c>
      <c r="Z10" s="851">
        <f t="shared" si="0"/>
        <v>10</v>
      </c>
    </row>
    <row r="11" spans="1:28" ht="17.25" customHeight="1">
      <c r="B11" s="680">
        <f t="shared" si="1"/>
        <v>7</v>
      </c>
      <c r="C11" s="681" t="str">
        <f>LEFT(work4報告書!AJ55,8)</f>
        <v>20129370</v>
      </c>
      <c r="D11" s="682" t="str">
        <f ca="1">'(印刷)報告書'!AG674</f>
        <v/>
      </c>
      <c r="E11" s="683">
        <f ca="1">'(印刷)報告書'!AG675</f>
        <v>73080000</v>
      </c>
      <c r="F11" s="684">
        <f>SUM('(印刷)報告書'!AM674:AQ675)</f>
        <v>16808400</v>
      </c>
      <c r="G11" s="685"/>
      <c r="H11" s="686">
        <f t="shared" si="9"/>
        <v>7</v>
      </c>
      <c r="I11" s="687">
        <f>work4報告書!V11</f>
        <v>0</v>
      </c>
      <c r="J11" s="688">
        <f>work4報告書!W11</f>
        <v>0</v>
      </c>
      <c r="K11" s="689" t="str">
        <f t="shared" ca="1" si="2"/>
        <v/>
      </c>
      <c r="L11" s="690">
        <f t="shared" ca="1" si="3"/>
        <v>0</v>
      </c>
      <c r="M11" s="684">
        <f t="shared" ca="1" si="4"/>
        <v>0</v>
      </c>
      <c r="O11" s="173"/>
      <c r="P11" s="173"/>
      <c r="R11" s="2573"/>
      <c r="S11" s="836">
        <v>2320</v>
      </c>
      <c r="T11" s="555">
        <v>2012</v>
      </c>
      <c r="U11" s="837" t="str">
        <f t="shared" si="5"/>
        <v>20122320</v>
      </c>
      <c r="V11" s="838" t="s">
        <v>528</v>
      </c>
      <c r="W11" s="839" t="str">
        <f t="shared" ca="1" si="6"/>
        <v/>
      </c>
      <c r="X11" s="840">
        <f t="shared" ca="1" si="7"/>
        <v>75600000</v>
      </c>
      <c r="Y11" s="841">
        <f t="shared" ca="1" si="8"/>
        <v>15120</v>
      </c>
      <c r="Z11" s="851">
        <f t="shared" si="0"/>
        <v>11</v>
      </c>
    </row>
    <row r="12" spans="1:28" ht="17.25" customHeight="1" thickBot="1">
      <c r="B12" s="693">
        <f t="shared" si="1"/>
        <v>8</v>
      </c>
      <c r="C12" s="694" t="str">
        <f>LEFT(work4報告書!AJ64,8)</f>
        <v>0</v>
      </c>
      <c r="D12" s="695" t="str">
        <f ca="1">'(印刷)報告書'!AG779</f>
        <v/>
      </c>
      <c r="E12" s="696" t="str">
        <f>'(印刷)報告書'!AG780</f>
        <v/>
      </c>
      <c r="F12" s="697">
        <f>SUM('(印刷)報告書'!AM779:AQ780)</f>
        <v>0</v>
      </c>
      <c r="G12" s="685"/>
      <c r="H12" s="698">
        <f t="shared" si="9"/>
        <v>8</v>
      </c>
      <c r="I12" s="699">
        <f>work4報告書!V12</f>
        <v>0</v>
      </c>
      <c r="J12" s="700">
        <f>work4報告書!W12</f>
        <v>0</v>
      </c>
      <c r="K12" s="701" t="str">
        <f t="shared" ca="1" si="2"/>
        <v/>
      </c>
      <c r="L12" s="702">
        <f t="shared" ca="1" si="3"/>
        <v>0</v>
      </c>
      <c r="M12" s="697">
        <f t="shared" ca="1" si="4"/>
        <v>0</v>
      </c>
      <c r="O12" s="173"/>
      <c r="P12" s="173"/>
      <c r="R12" s="2573"/>
      <c r="S12" s="842">
        <v>2320</v>
      </c>
      <c r="T12" s="843">
        <v>2015</v>
      </c>
      <c r="U12" s="844" t="str">
        <f t="shared" si="5"/>
        <v>20152320</v>
      </c>
      <c r="V12" s="845"/>
      <c r="W12" s="846" t="str">
        <f t="shared" si="6"/>
        <v/>
      </c>
      <c r="X12" s="847">
        <f t="shared" si="7"/>
        <v>0</v>
      </c>
      <c r="Y12" s="848">
        <f t="shared" si="8"/>
        <v>0</v>
      </c>
      <c r="Z12" s="851">
        <f t="shared" si="0"/>
        <v>12</v>
      </c>
    </row>
    <row r="13" spans="1:28" ht="17.25" customHeight="1" thickTop="1">
      <c r="O13" s="173"/>
      <c r="P13" s="173"/>
      <c r="R13" s="2573">
        <v>33</v>
      </c>
      <c r="S13" s="829">
        <v>3330</v>
      </c>
      <c r="T13" s="830">
        <v>2008</v>
      </c>
      <c r="U13" s="831" t="str">
        <f t="shared" si="5"/>
        <v>20083330</v>
      </c>
      <c r="V13" s="832" t="s">
        <v>317</v>
      </c>
      <c r="W13" s="833" t="str">
        <f t="shared" si="6"/>
        <v/>
      </c>
      <c r="X13" s="834">
        <f t="shared" si="7"/>
        <v>0</v>
      </c>
      <c r="Y13" s="835">
        <f t="shared" si="8"/>
        <v>0</v>
      </c>
      <c r="Z13" s="851">
        <f t="shared" si="0"/>
        <v>13</v>
      </c>
    </row>
    <row r="14" spans="1:28" ht="17.25" customHeight="1">
      <c r="R14" s="2573"/>
      <c r="S14" s="836">
        <v>3330</v>
      </c>
      <c r="T14" s="555">
        <v>2009</v>
      </c>
      <c r="U14" s="837" t="str">
        <f t="shared" si="5"/>
        <v>20093330</v>
      </c>
      <c r="V14" s="838" t="s">
        <v>527</v>
      </c>
      <c r="W14" s="839" t="str">
        <f t="shared" si="6"/>
        <v/>
      </c>
      <c r="X14" s="840">
        <f t="shared" si="7"/>
        <v>0</v>
      </c>
      <c r="Y14" s="841">
        <f t="shared" si="8"/>
        <v>0</v>
      </c>
      <c r="Z14" s="851">
        <f t="shared" si="0"/>
        <v>14</v>
      </c>
    </row>
    <row r="15" spans="1:28" ht="17.25" customHeight="1">
      <c r="R15" s="2573"/>
      <c r="S15" s="836">
        <v>3330</v>
      </c>
      <c r="T15" s="555">
        <v>2012</v>
      </c>
      <c r="U15" s="837" t="str">
        <f t="shared" si="5"/>
        <v>20123330</v>
      </c>
      <c r="V15" s="838" t="s">
        <v>528</v>
      </c>
      <c r="W15" s="839" t="str">
        <f t="shared" ca="1" si="6"/>
        <v/>
      </c>
      <c r="X15" s="840">
        <f t="shared" ca="1" si="7"/>
        <v>32655000</v>
      </c>
      <c r="Y15" s="841">
        <f t="shared" ca="1" si="8"/>
        <v>5877</v>
      </c>
      <c r="Z15" s="851">
        <f t="shared" si="0"/>
        <v>15</v>
      </c>
    </row>
    <row r="16" spans="1:28" ht="17.25" customHeight="1">
      <c r="R16" s="2573"/>
      <c r="S16" s="842">
        <v>3330</v>
      </c>
      <c r="T16" s="843">
        <v>2015</v>
      </c>
      <c r="U16" s="844" t="str">
        <f t="shared" si="5"/>
        <v>20153330</v>
      </c>
      <c r="V16" s="845"/>
      <c r="W16" s="846" t="str">
        <f t="shared" si="6"/>
        <v/>
      </c>
      <c r="X16" s="847">
        <f t="shared" si="7"/>
        <v>0</v>
      </c>
      <c r="Y16" s="848">
        <f t="shared" si="8"/>
        <v>0</v>
      </c>
      <c r="Z16" s="851">
        <f t="shared" si="0"/>
        <v>16</v>
      </c>
    </row>
    <row r="17" spans="10:26" ht="17.25" customHeight="1">
      <c r="R17" s="2573">
        <v>34</v>
      </c>
      <c r="S17" s="829">
        <v>4340</v>
      </c>
      <c r="T17" s="830">
        <v>2008</v>
      </c>
      <c r="U17" s="831" t="str">
        <f t="shared" si="5"/>
        <v>20084340</v>
      </c>
      <c r="V17" s="832" t="s">
        <v>317</v>
      </c>
      <c r="W17" s="833" t="str">
        <f t="shared" si="6"/>
        <v/>
      </c>
      <c r="X17" s="834">
        <f t="shared" si="7"/>
        <v>0</v>
      </c>
      <c r="Y17" s="835">
        <f t="shared" si="8"/>
        <v>0</v>
      </c>
      <c r="Z17" s="851">
        <f t="shared" si="0"/>
        <v>17</v>
      </c>
    </row>
    <row r="18" spans="10:26" ht="17.25" customHeight="1">
      <c r="R18" s="2573"/>
      <c r="S18" s="836">
        <v>4340</v>
      </c>
      <c r="T18" s="555">
        <v>2009</v>
      </c>
      <c r="U18" s="837" t="str">
        <f t="shared" si="5"/>
        <v>20094340</v>
      </c>
      <c r="V18" s="838" t="s">
        <v>527</v>
      </c>
      <c r="W18" s="839" t="str">
        <f t="shared" si="6"/>
        <v/>
      </c>
      <c r="X18" s="840">
        <f t="shared" si="7"/>
        <v>0</v>
      </c>
      <c r="Y18" s="841">
        <f t="shared" si="8"/>
        <v>0</v>
      </c>
      <c r="Z18" s="851">
        <f t="shared" si="0"/>
        <v>18</v>
      </c>
    </row>
    <row r="19" spans="10:26" ht="17.25" customHeight="1">
      <c r="K19" s="643"/>
      <c r="L19" s="644"/>
      <c r="M19" s="644"/>
      <c r="R19" s="2573"/>
      <c r="S19" s="836">
        <v>4340</v>
      </c>
      <c r="T19" s="555">
        <v>2012</v>
      </c>
      <c r="U19" s="837" t="str">
        <f t="shared" si="5"/>
        <v>20124340</v>
      </c>
      <c r="V19" s="838" t="s">
        <v>528</v>
      </c>
      <c r="W19" s="839" t="str">
        <f t="shared" si="6"/>
        <v/>
      </c>
      <c r="X19" s="840">
        <f t="shared" si="7"/>
        <v>0</v>
      </c>
      <c r="Y19" s="841">
        <f t="shared" si="8"/>
        <v>0</v>
      </c>
      <c r="Z19" s="851">
        <f t="shared" si="0"/>
        <v>19</v>
      </c>
    </row>
    <row r="20" spans="10:26" ht="17.25" customHeight="1">
      <c r="K20" s="643"/>
      <c r="L20" s="644"/>
      <c r="M20" s="644"/>
      <c r="R20" s="2573"/>
      <c r="S20" s="842">
        <v>4340</v>
      </c>
      <c r="T20" s="843">
        <v>2015</v>
      </c>
      <c r="U20" s="844" t="str">
        <f t="shared" si="5"/>
        <v>20154340</v>
      </c>
      <c r="V20" s="845"/>
      <c r="W20" s="846" t="str">
        <f t="shared" si="6"/>
        <v/>
      </c>
      <c r="X20" s="847">
        <f t="shared" si="7"/>
        <v>0</v>
      </c>
      <c r="Y20" s="848">
        <f t="shared" si="8"/>
        <v>0</v>
      </c>
      <c r="Z20" s="851">
        <f t="shared" si="0"/>
        <v>20</v>
      </c>
    </row>
    <row r="21" spans="10:26" ht="17.25" customHeight="1">
      <c r="K21" s="643"/>
      <c r="L21" s="644"/>
      <c r="M21" s="644"/>
      <c r="R21" s="2573">
        <v>35</v>
      </c>
      <c r="S21" s="829">
        <v>5350</v>
      </c>
      <c r="T21" s="830">
        <v>2008</v>
      </c>
      <c r="U21" s="831" t="str">
        <f t="shared" si="5"/>
        <v>20085350</v>
      </c>
      <c r="V21" s="832" t="s">
        <v>317</v>
      </c>
      <c r="W21" s="833" t="str">
        <f t="shared" si="6"/>
        <v/>
      </c>
      <c r="X21" s="834">
        <f t="shared" si="7"/>
        <v>0</v>
      </c>
      <c r="Y21" s="835">
        <f t="shared" si="8"/>
        <v>0</v>
      </c>
      <c r="Z21" s="851">
        <f t="shared" si="0"/>
        <v>21</v>
      </c>
    </row>
    <row r="22" spans="10:26" ht="17.25" customHeight="1">
      <c r="K22" s="643"/>
      <c r="L22" s="644"/>
      <c r="M22" s="644"/>
      <c r="R22" s="2573"/>
      <c r="S22" s="836">
        <v>5350</v>
      </c>
      <c r="T22" s="555">
        <v>2009</v>
      </c>
      <c r="U22" s="837" t="str">
        <f t="shared" si="5"/>
        <v>20095350</v>
      </c>
      <c r="V22" s="838" t="s">
        <v>527</v>
      </c>
      <c r="W22" s="839" t="str">
        <f t="shared" ca="1" si="6"/>
        <v/>
      </c>
      <c r="X22" s="840">
        <f t="shared" ca="1" si="7"/>
        <v>65205000</v>
      </c>
      <c r="Y22" s="841">
        <f t="shared" ca="1" si="8"/>
        <v>13693</v>
      </c>
      <c r="Z22" s="851">
        <f t="shared" si="0"/>
        <v>22</v>
      </c>
    </row>
    <row r="23" spans="10:26" ht="17.25" customHeight="1">
      <c r="K23" s="643"/>
      <c r="L23" s="644"/>
      <c r="M23" s="644"/>
      <c r="R23" s="2573"/>
      <c r="S23" s="836">
        <v>5350</v>
      </c>
      <c r="T23" s="555">
        <v>2012</v>
      </c>
      <c r="U23" s="837" t="str">
        <f t="shared" si="5"/>
        <v>20125350</v>
      </c>
      <c r="V23" s="838" t="s">
        <v>528</v>
      </c>
      <c r="W23" s="839" t="str">
        <f t="shared" ca="1" si="6"/>
        <v/>
      </c>
      <c r="X23" s="840">
        <f t="shared" ca="1" si="7"/>
        <v>196056000</v>
      </c>
      <c r="Y23" s="841">
        <f t="shared" ca="1" si="8"/>
        <v>41171</v>
      </c>
      <c r="Z23" s="851">
        <f t="shared" si="0"/>
        <v>23</v>
      </c>
    </row>
    <row r="24" spans="10:26" ht="17.25" customHeight="1">
      <c r="K24" s="643"/>
      <c r="L24" s="644"/>
      <c r="M24" s="644"/>
      <c r="R24" s="2573"/>
      <c r="S24" s="842">
        <v>5350</v>
      </c>
      <c r="T24" s="843">
        <v>2015</v>
      </c>
      <c r="U24" s="844" t="str">
        <f t="shared" si="5"/>
        <v>20155350</v>
      </c>
      <c r="V24" s="845"/>
      <c r="W24" s="846" t="str">
        <f t="shared" si="6"/>
        <v/>
      </c>
      <c r="X24" s="847">
        <f t="shared" si="7"/>
        <v>0</v>
      </c>
      <c r="Y24" s="848">
        <f t="shared" si="8"/>
        <v>0</v>
      </c>
      <c r="Z24" s="851">
        <f t="shared" si="0"/>
        <v>24</v>
      </c>
    </row>
    <row r="25" spans="10:26" ht="17.25" customHeight="1">
      <c r="R25" s="2573">
        <v>38</v>
      </c>
      <c r="S25" s="829">
        <v>6380</v>
      </c>
      <c r="T25" s="830">
        <v>2008</v>
      </c>
      <c r="U25" s="831" t="str">
        <f t="shared" ref="U25:U40" si="10">T25&amp;S25</f>
        <v>20086380</v>
      </c>
      <c r="V25" s="832" t="s">
        <v>317</v>
      </c>
      <c r="W25" s="833" t="str">
        <f t="shared" ref="W25:W40" si="11">IF(ISERROR(VLOOKUP(U25,$J$5:$L$12,2,0)),"",VLOOKUP(U25,$J$5:$L$12,2,0))</f>
        <v/>
      </c>
      <c r="X25" s="834">
        <f t="shared" ref="X25:X40" si="12">IF(ISERROR(VLOOKUP(U25,$J$5:$L$12,3,0)),0,VLOOKUP(U25,$J$5:$L$12,3,0))</f>
        <v>0</v>
      </c>
      <c r="Y25" s="835">
        <f t="shared" ref="Y25:Y40" si="13">IF(ISERROR(VLOOKUP(U25,$J$5:$M$12,4,0)),0,VLOOKUP(U25,$J$5:$M$12,4,0))</f>
        <v>0</v>
      </c>
      <c r="Z25" s="851">
        <f t="shared" si="0"/>
        <v>25</v>
      </c>
    </row>
    <row r="26" spans="10:26" ht="17.25" customHeight="1">
      <c r="J26" s="703" t="s">
        <v>322</v>
      </c>
      <c r="R26" s="2573"/>
      <c r="S26" s="836">
        <v>6380</v>
      </c>
      <c r="T26" s="555">
        <v>2009</v>
      </c>
      <c r="U26" s="837" t="str">
        <f t="shared" si="10"/>
        <v>20096380</v>
      </c>
      <c r="V26" s="838" t="s">
        <v>527</v>
      </c>
      <c r="W26" s="839" t="str">
        <f t="shared" si="11"/>
        <v/>
      </c>
      <c r="X26" s="840">
        <f t="shared" si="12"/>
        <v>0</v>
      </c>
      <c r="Y26" s="841">
        <f t="shared" si="13"/>
        <v>0</v>
      </c>
      <c r="Z26" s="851">
        <f t="shared" si="0"/>
        <v>26</v>
      </c>
    </row>
    <row r="27" spans="10:26" ht="17.25" customHeight="1">
      <c r="J27" s="601" t="s">
        <v>310</v>
      </c>
      <c r="L27" s="601"/>
      <c r="M27" s="601"/>
      <c r="N27" s="601"/>
      <c r="O27" s="625"/>
      <c r="R27" s="2573"/>
      <c r="S27" s="836">
        <v>6380</v>
      </c>
      <c r="T27" s="555">
        <v>2012</v>
      </c>
      <c r="U27" s="837" t="str">
        <f t="shared" si="10"/>
        <v>20126380</v>
      </c>
      <c r="V27" s="838" t="s">
        <v>528</v>
      </c>
      <c r="W27" s="839" t="str">
        <f t="shared" ca="1" si="11"/>
        <v/>
      </c>
      <c r="X27" s="840">
        <f t="shared" ca="1" si="12"/>
        <v>20779500</v>
      </c>
      <c r="Y27" s="841">
        <f t="shared" ca="1" si="13"/>
        <v>4571</v>
      </c>
      <c r="Z27" s="851">
        <f t="shared" si="0"/>
        <v>27</v>
      </c>
    </row>
    <row r="28" spans="10:26" ht="17.25" customHeight="1">
      <c r="J28" s="2561" t="s">
        <v>59</v>
      </c>
      <c r="K28" s="2562"/>
      <c r="L28" s="2563" t="s">
        <v>315</v>
      </c>
      <c r="M28" s="2562"/>
      <c r="N28" s="2551" t="s">
        <v>307</v>
      </c>
      <c r="O28" s="2551"/>
      <c r="P28" s="2552"/>
      <c r="R28" s="2573"/>
      <c r="S28" s="842">
        <v>6380</v>
      </c>
      <c r="T28" s="843">
        <v>2015</v>
      </c>
      <c r="U28" s="844" t="str">
        <f t="shared" si="10"/>
        <v>20156380</v>
      </c>
      <c r="V28" s="845"/>
      <c r="W28" s="846" t="str">
        <f t="shared" si="11"/>
        <v/>
      </c>
      <c r="X28" s="847">
        <f t="shared" si="12"/>
        <v>0</v>
      </c>
      <c r="Y28" s="848">
        <f t="shared" si="13"/>
        <v>0</v>
      </c>
      <c r="Z28" s="851">
        <f t="shared" si="0"/>
        <v>28</v>
      </c>
    </row>
    <row r="29" spans="10:26" ht="17.25" customHeight="1">
      <c r="J29" s="632">
        <v>2008</v>
      </c>
      <c r="K29" s="704" t="s">
        <v>455</v>
      </c>
      <c r="L29" s="705">
        <v>2008</v>
      </c>
      <c r="M29" s="706" t="s">
        <v>455</v>
      </c>
      <c r="N29" s="2551" t="s">
        <v>308</v>
      </c>
      <c r="O29" s="2551"/>
      <c r="P29" s="2552"/>
      <c r="R29" s="2573">
        <v>36</v>
      </c>
      <c r="S29" s="829">
        <v>7361</v>
      </c>
      <c r="T29" s="830">
        <v>2008</v>
      </c>
      <c r="U29" s="831" t="str">
        <f t="shared" si="10"/>
        <v>20087361</v>
      </c>
      <c r="V29" s="832" t="s">
        <v>317</v>
      </c>
      <c r="W29" s="833" t="str">
        <f t="shared" si="11"/>
        <v/>
      </c>
      <c r="X29" s="834">
        <f t="shared" si="12"/>
        <v>0</v>
      </c>
      <c r="Y29" s="835">
        <f t="shared" si="13"/>
        <v>0</v>
      </c>
      <c r="Z29" s="851">
        <f t="shared" si="0"/>
        <v>29</v>
      </c>
    </row>
    <row r="30" spans="10:26" ht="17.25" customHeight="1">
      <c r="J30" s="707">
        <f t="shared" ref="J30:J35" si="14">J29+1</f>
        <v>2009</v>
      </c>
      <c r="K30" s="708" t="s">
        <v>456</v>
      </c>
      <c r="L30" s="709">
        <v>2009</v>
      </c>
      <c r="M30" s="2568" t="s">
        <v>456</v>
      </c>
      <c r="N30" s="2559" t="s">
        <v>312</v>
      </c>
      <c r="O30" s="2559"/>
      <c r="P30" s="2560"/>
      <c r="R30" s="2573"/>
      <c r="S30" s="836">
        <v>7361</v>
      </c>
      <c r="T30" s="555">
        <v>2009</v>
      </c>
      <c r="U30" s="837" t="str">
        <f t="shared" si="10"/>
        <v>20097361</v>
      </c>
      <c r="V30" s="838" t="s">
        <v>527</v>
      </c>
      <c r="W30" s="839" t="str">
        <f t="shared" si="11"/>
        <v/>
      </c>
      <c r="X30" s="840">
        <f t="shared" si="12"/>
        <v>0</v>
      </c>
      <c r="Y30" s="841">
        <f t="shared" si="13"/>
        <v>0</v>
      </c>
      <c r="Z30" s="851">
        <f t="shared" si="0"/>
        <v>30</v>
      </c>
    </row>
    <row r="31" spans="10:26" ht="17.25" customHeight="1">
      <c r="J31" s="636">
        <f t="shared" si="14"/>
        <v>2010</v>
      </c>
      <c r="K31" s="625" t="s">
        <v>457</v>
      </c>
      <c r="L31" s="238">
        <v>2009</v>
      </c>
      <c r="M31" s="2569"/>
      <c r="N31" s="2564"/>
      <c r="O31" s="2564"/>
      <c r="P31" s="2565"/>
      <c r="R31" s="2573"/>
      <c r="S31" s="836">
        <v>7361</v>
      </c>
      <c r="T31" s="555">
        <v>2012</v>
      </c>
      <c r="U31" s="837" t="str">
        <f t="shared" si="10"/>
        <v>20127361</v>
      </c>
      <c r="V31" s="838" t="s">
        <v>528</v>
      </c>
      <c r="W31" s="839" t="str">
        <f t="shared" si="11"/>
        <v/>
      </c>
      <c r="X31" s="840">
        <f t="shared" si="12"/>
        <v>0</v>
      </c>
      <c r="Y31" s="841">
        <f t="shared" si="13"/>
        <v>0</v>
      </c>
      <c r="Z31" s="851">
        <f t="shared" si="0"/>
        <v>31</v>
      </c>
    </row>
    <row r="32" spans="10:26" ht="17.25" customHeight="1">
      <c r="J32" s="637">
        <f t="shared" si="14"/>
        <v>2011</v>
      </c>
      <c r="K32" s="710" t="s">
        <v>458</v>
      </c>
      <c r="L32" s="239">
        <v>2009</v>
      </c>
      <c r="M32" s="2570"/>
      <c r="N32" s="2566"/>
      <c r="O32" s="2566"/>
      <c r="P32" s="2567"/>
      <c r="R32" s="2573"/>
      <c r="S32" s="842">
        <v>7361</v>
      </c>
      <c r="T32" s="843">
        <v>2015</v>
      </c>
      <c r="U32" s="844" t="str">
        <f t="shared" si="10"/>
        <v>20157361</v>
      </c>
      <c r="V32" s="845"/>
      <c r="W32" s="846" t="str">
        <f t="shared" si="11"/>
        <v/>
      </c>
      <c r="X32" s="847">
        <f t="shared" si="12"/>
        <v>0</v>
      </c>
      <c r="Y32" s="848">
        <f t="shared" si="13"/>
        <v>0</v>
      </c>
      <c r="Z32" s="851">
        <f t="shared" si="0"/>
        <v>32</v>
      </c>
    </row>
    <row r="33" spans="10:26" ht="17.25" customHeight="1">
      <c r="J33" s="639">
        <f t="shared" si="14"/>
        <v>2012</v>
      </c>
      <c r="K33" s="711" t="s">
        <v>459</v>
      </c>
      <c r="L33" s="237">
        <v>2012</v>
      </c>
      <c r="M33" s="2568" t="s">
        <v>459</v>
      </c>
      <c r="N33" s="2571"/>
      <c r="O33" s="2571"/>
      <c r="P33" s="2572"/>
      <c r="R33" s="2573">
        <v>36</v>
      </c>
      <c r="S33" s="829">
        <v>8362</v>
      </c>
      <c r="T33" s="830">
        <v>2008</v>
      </c>
      <c r="U33" s="831" t="str">
        <f t="shared" si="10"/>
        <v>20088362</v>
      </c>
      <c r="V33" s="832" t="s">
        <v>317</v>
      </c>
      <c r="W33" s="833" t="str">
        <f t="shared" si="11"/>
        <v/>
      </c>
      <c r="X33" s="834">
        <f t="shared" si="12"/>
        <v>0</v>
      </c>
      <c r="Y33" s="835">
        <f t="shared" si="13"/>
        <v>0</v>
      </c>
      <c r="Z33" s="851">
        <f t="shared" si="0"/>
        <v>33</v>
      </c>
    </row>
    <row r="34" spans="10:26" ht="17.25" customHeight="1">
      <c r="J34" s="636">
        <f t="shared" si="14"/>
        <v>2013</v>
      </c>
      <c r="K34" s="597" t="s">
        <v>460</v>
      </c>
      <c r="L34" s="712">
        <v>2012</v>
      </c>
      <c r="M34" s="2569"/>
      <c r="N34" s="2564"/>
      <c r="O34" s="2564"/>
      <c r="P34" s="2565"/>
      <c r="R34" s="2573"/>
      <c r="S34" s="836">
        <v>8362</v>
      </c>
      <c r="T34" s="555">
        <v>2009</v>
      </c>
      <c r="U34" s="837" t="str">
        <f t="shared" si="10"/>
        <v>20098362</v>
      </c>
      <c r="V34" s="838" t="s">
        <v>527</v>
      </c>
      <c r="W34" s="839" t="str">
        <f t="shared" si="11"/>
        <v/>
      </c>
      <c r="X34" s="840">
        <f t="shared" si="12"/>
        <v>0</v>
      </c>
      <c r="Y34" s="841">
        <f t="shared" si="13"/>
        <v>0</v>
      </c>
      <c r="Z34" s="851">
        <f t="shared" si="0"/>
        <v>34</v>
      </c>
    </row>
    <row r="35" spans="10:26" ht="17.25" customHeight="1">
      <c r="J35" s="637">
        <f t="shared" si="14"/>
        <v>2014</v>
      </c>
      <c r="K35" s="710" t="s">
        <v>461</v>
      </c>
      <c r="L35" s="713">
        <v>2012</v>
      </c>
      <c r="M35" s="2570"/>
      <c r="N35" s="2566"/>
      <c r="O35" s="2566"/>
      <c r="P35" s="2567"/>
      <c r="R35" s="2573"/>
      <c r="S35" s="836">
        <v>8362</v>
      </c>
      <c r="T35" s="555">
        <v>2012</v>
      </c>
      <c r="U35" s="837" t="str">
        <f t="shared" si="10"/>
        <v>20128362</v>
      </c>
      <c r="V35" s="838" t="s">
        <v>528</v>
      </c>
      <c r="W35" s="839" t="str">
        <f t="shared" si="11"/>
        <v/>
      </c>
      <c r="X35" s="840">
        <f t="shared" si="12"/>
        <v>0</v>
      </c>
      <c r="Y35" s="841">
        <f t="shared" si="13"/>
        <v>0</v>
      </c>
      <c r="Z35" s="851">
        <f t="shared" si="0"/>
        <v>35</v>
      </c>
    </row>
    <row r="36" spans="10:26" ht="17.25" customHeight="1">
      <c r="R36" s="2573"/>
      <c r="S36" s="842">
        <v>8362</v>
      </c>
      <c r="T36" s="843">
        <v>2015</v>
      </c>
      <c r="U36" s="844" t="str">
        <f t="shared" si="10"/>
        <v>20158362</v>
      </c>
      <c r="V36" s="845"/>
      <c r="W36" s="846" t="str">
        <f t="shared" si="11"/>
        <v/>
      </c>
      <c r="X36" s="847">
        <f t="shared" si="12"/>
        <v>0</v>
      </c>
      <c r="Y36" s="848">
        <f t="shared" si="13"/>
        <v>0</v>
      </c>
      <c r="Z36" s="851">
        <f t="shared" si="0"/>
        <v>36</v>
      </c>
    </row>
    <row r="37" spans="10:26" ht="17.25" customHeight="1">
      <c r="R37" s="2573">
        <v>37</v>
      </c>
      <c r="S37" s="829">
        <v>9370</v>
      </c>
      <c r="T37" s="830">
        <v>2008</v>
      </c>
      <c r="U37" s="831" t="str">
        <f t="shared" si="10"/>
        <v>20089370</v>
      </c>
      <c r="V37" s="832" t="s">
        <v>317</v>
      </c>
      <c r="W37" s="833" t="str">
        <f t="shared" si="11"/>
        <v/>
      </c>
      <c r="X37" s="834">
        <f t="shared" si="12"/>
        <v>0</v>
      </c>
      <c r="Y37" s="835">
        <f t="shared" si="13"/>
        <v>0</v>
      </c>
      <c r="Z37" s="851">
        <f t="shared" si="0"/>
        <v>37</v>
      </c>
    </row>
    <row r="38" spans="10:26" ht="17.25" customHeight="1">
      <c r="R38" s="2573"/>
      <c r="S38" s="836">
        <v>9370</v>
      </c>
      <c r="T38" s="555">
        <v>2009</v>
      </c>
      <c r="U38" s="837" t="str">
        <f t="shared" si="10"/>
        <v>20099370</v>
      </c>
      <c r="V38" s="838" t="s">
        <v>527</v>
      </c>
      <c r="W38" s="839" t="str">
        <f t="shared" si="11"/>
        <v/>
      </c>
      <c r="X38" s="840">
        <f t="shared" si="12"/>
        <v>0</v>
      </c>
      <c r="Y38" s="841">
        <f t="shared" si="13"/>
        <v>0</v>
      </c>
      <c r="Z38" s="851">
        <f t="shared" si="0"/>
        <v>38</v>
      </c>
    </row>
    <row r="39" spans="10:26" ht="17.25" customHeight="1">
      <c r="R39" s="2573"/>
      <c r="S39" s="836">
        <v>9370</v>
      </c>
      <c r="T39" s="555">
        <v>2012</v>
      </c>
      <c r="U39" s="837" t="str">
        <f t="shared" si="10"/>
        <v>20129370</v>
      </c>
      <c r="V39" s="838" t="s">
        <v>528</v>
      </c>
      <c r="W39" s="839" t="str">
        <f t="shared" ca="1" si="11"/>
        <v/>
      </c>
      <c r="X39" s="840">
        <f t="shared" ca="1" si="12"/>
        <v>73080000</v>
      </c>
      <c r="Y39" s="841">
        <f t="shared" ca="1" si="13"/>
        <v>16808</v>
      </c>
      <c r="Z39" s="851">
        <f t="shared" si="0"/>
        <v>39</v>
      </c>
    </row>
    <row r="40" spans="10:26" ht="17.25" customHeight="1">
      <c r="R40" s="2573"/>
      <c r="S40" s="842">
        <v>9370</v>
      </c>
      <c r="T40" s="843">
        <v>2015</v>
      </c>
      <c r="U40" s="844" t="str">
        <f t="shared" si="10"/>
        <v>20159370</v>
      </c>
      <c r="V40" s="845"/>
      <c r="W40" s="846" t="str">
        <f t="shared" si="11"/>
        <v/>
      </c>
      <c r="X40" s="847">
        <f t="shared" si="12"/>
        <v>0</v>
      </c>
      <c r="Y40" s="848">
        <f t="shared" si="13"/>
        <v>0</v>
      </c>
      <c r="Z40" s="851">
        <f t="shared" si="0"/>
        <v>40</v>
      </c>
    </row>
    <row r="41" spans="10:26" ht="19.5" customHeight="1">
      <c r="S41" s="714" t="s">
        <v>327</v>
      </c>
      <c r="T41" s="715"/>
      <c r="U41" s="824" t="s">
        <v>326</v>
      </c>
      <c r="V41" s="825" t="s">
        <v>325</v>
      </c>
      <c r="W41" s="826" t="str">
        <f>IF(U41=0,"","")</f>
        <v/>
      </c>
      <c r="X41" s="827"/>
      <c r="Y41" s="828"/>
      <c r="Z41" s="851">
        <f t="shared" si="0"/>
        <v>41</v>
      </c>
    </row>
    <row r="42" spans="10:26" ht="19.5" customHeight="1">
      <c r="S42" s="716"/>
      <c r="T42" s="717"/>
      <c r="U42" s="402"/>
      <c r="V42" s="403"/>
      <c r="W42" s="718"/>
      <c r="X42" s="719"/>
      <c r="Y42" s="719"/>
      <c r="Z42" s="852"/>
    </row>
    <row r="43" spans="10:26" ht="19.5" customHeight="1"/>
    <row r="44" spans="10:26" ht="19.5" customHeight="1"/>
  </sheetData>
  <mergeCells count="21">
    <mergeCell ref="R29:R32"/>
    <mergeCell ref="R33:R36"/>
    <mergeCell ref="R37:R40"/>
    <mergeCell ref="R5:R8"/>
    <mergeCell ref="R9:R12"/>
    <mergeCell ref="R13:R16"/>
    <mergeCell ref="R17:R20"/>
    <mergeCell ref="R21:R24"/>
    <mergeCell ref="R25:R28"/>
    <mergeCell ref="N34:P34"/>
    <mergeCell ref="N35:P35"/>
    <mergeCell ref="M30:M32"/>
    <mergeCell ref="M33:M35"/>
    <mergeCell ref="N31:P31"/>
    <mergeCell ref="N32:P32"/>
    <mergeCell ref="N33:P33"/>
    <mergeCell ref="N28:P28"/>
    <mergeCell ref="N29:P29"/>
    <mergeCell ref="N30:P30"/>
    <mergeCell ref="J28:K28"/>
    <mergeCell ref="L28:M28"/>
  </mergeCells>
  <phoneticPr fontId="3"/>
  <dataValidations count="1">
    <dataValidation imeMode="off" allowBlank="1" showInputMessage="1" showErrorMessage="1" sqref="P7:P13"/>
  </dataValidations>
  <pageMargins left="0.19685039370078741" right="0.19685039370078741" top="0.19685039370078741" bottom="0" header="0.51181102362204722" footer="0.51181102362204722"/>
  <pageSetup paperSize="9" scale="85"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Y18"/>
  <sheetViews>
    <sheetView showGridLines="0" showRowColHeaders="0" zoomScaleNormal="100" workbookViewId="0">
      <selection activeCell="X11" sqref="X11"/>
    </sheetView>
  </sheetViews>
  <sheetFormatPr defaultRowHeight="32.25" customHeight="1"/>
  <cols>
    <col min="1" max="1" width="2.75" style="974" customWidth="1"/>
    <col min="2" max="2" width="1.125" style="974" customWidth="1"/>
    <col min="3" max="4" width="10.125" style="974" customWidth="1"/>
    <col min="5" max="19" width="5" style="974" customWidth="1"/>
    <col min="20" max="22" width="1.375" style="974" customWidth="1"/>
    <col min="23" max="23" width="17.25" style="974" customWidth="1"/>
    <col min="24" max="24" width="17.25" style="975" customWidth="1"/>
    <col min="25" max="25" width="32.125" style="976" customWidth="1"/>
    <col min="26" max="26" width="26.5" style="974" customWidth="1"/>
    <col min="27" max="16384" width="9" style="974"/>
  </cols>
  <sheetData>
    <row r="1" spans="1:25" ht="61.5" customHeight="1">
      <c r="A1" s="1063" t="s">
        <v>558</v>
      </c>
      <c r="B1" s="1063"/>
      <c r="C1" s="1063"/>
      <c r="D1" s="1063"/>
      <c r="E1" s="1063"/>
      <c r="F1" s="1063"/>
      <c r="G1" s="1063"/>
    </row>
    <row r="2" spans="1:25" s="977" customFormat="1" ht="42" customHeight="1" thickBot="1">
      <c r="B2" s="978" t="s">
        <v>495</v>
      </c>
      <c r="C2" s="978"/>
      <c r="V2" s="978" t="s">
        <v>496</v>
      </c>
      <c r="X2" s="979"/>
      <c r="Y2" s="980"/>
    </row>
    <row r="3" spans="1:25" ht="6" customHeight="1" thickTop="1">
      <c r="B3" s="981"/>
      <c r="C3" s="982"/>
      <c r="D3" s="982"/>
      <c r="E3" s="982"/>
      <c r="F3" s="982"/>
      <c r="G3" s="982"/>
      <c r="H3" s="982"/>
      <c r="I3" s="982"/>
      <c r="J3" s="982"/>
      <c r="K3" s="982"/>
      <c r="L3" s="982"/>
      <c r="M3" s="982"/>
      <c r="N3" s="982"/>
      <c r="O3" s="982"/>
      <c r="P3" s="982"/>
      <c r="Q3" s="982"/>
      <c r="R3" s="982"/>
      <c r="S3" s="982"/>
      <c r="T3" s="983"/>
      <c r="V3" s="981"/>
      <c r="W3" s="982"/>
      <c r="X3" s="984"/>
      <c r="Y3" s="985"/>
    </row>
    <row r="4" spans="1:25" s="986" customFormat="1" ht="31.5" customHeight="1">
      <c r="B4" s="987"/>
      <c r="C4" s="988" t="s">
        <v>497</v>
      </c>
      <c r="D4" s="988"/>
      <c r="E4" s="988"/>
      <c r="F4" s="988"/>
      <c r="G4" s="988"/>
      <c r="H4" s="988"/>
      <c r="I4" s="988"/>
      <c r="J4" s="988"/>
      <c r="K4" s="988"/>
      <c r="L4" s="988"/>
      <c r="M4" s="988"/>
      <c r="N4" s="988"/>
      <c r="O4" s="988"/>
      <c r="P4" s="988"/>
      <c r="Q4" s="988"/>
      <c r="R4" s="988"/>
      <c r="S4" s="988"/>
      <c r="T4" s="989"/>
      <c r="V4" s="987"/>
      <c r="W4" s="988" t="s">
        <v>498</v>
      </c>
      <c r="X4" s="990"/>
      <c r="Y4" s="991"/>
    </row>
    <row r="5" spans="1:25" ht="27" customHeight="1">
      <c r="B5" s="992"/>
      <c r="C5" s="1038" t="s">
        <v>3</v>
      </c>
      <c r="D5" s="1064"/>
      <c r="E5" s="1065" t="s">
        <v>540</v>
      </c>
      <c r="F5" s="1066"/>
      <c r="G5" s="1066"/>
      <c r="H5" s="1066"/>
      <c r="I5" s="1066"/>
      <c r="J5" s="1066"/>
      <c r="K5" s="1066"/>
      <c r="L5" s="1066"/>
      <c r="M5" s="1066"/>
      <c r="N5" s="1066"/>
      <c r="O5" s="1066"/>
      <c r="P5" s="1066"/>
      <c r="Q5" s="1066"/>
      <c r="R5" s="1066"/>
      <c r="S5" s="1067"/>
      <c r="T5" s="993"/>
      <c r="U5" s="994"/>
      <c r="V5" s="992"/>
      <c r="W5" s="995" t="s">
        <v>499</v>
      </c>
      <c r="X5" s="1019"/>
      <c r="Y5" s="996"/>
    </row>
    <row r="6" spans="1:25" ht="27" customHeight="1">
      <c r="B6" s="992"/>
      <c r="C6" s="1038" t="s">
        <v>4</v>
      </c>
      <c r="D6" s="1064"/>
      <c r="E6" s="1065" t="s">
        <v>751</v>
      </c>
      <c r="F6" s="1066"/>
      <c r="G6" s="1066"/>
      <c r="H6" s="1066"/>
      <c r="I6" s="1066"/>
      <c r="J6" s="1066"/>
      <c r="K6" s="1066"/>
      <c r="L6" s="1066"/>
      <c r="M6" s="1066"/>
      <c r="N6" s="1066"/>
      <c r="O6" s="1066"/>
      <c r="P6" s="1066"/>
      <c r="Q6" s="1066"/>
      <c r="R6" s="1066"/>
      <c r="S6" s="1067"/>
      <c r="T6" s="993"/>
      <c r="U6" s="994"/>
      <c r="V6" s="992"/>
      <c r="W6" s="997" t="s">
        <v>500</v>
      </c>
      <c r="X6" s="1020"/>
      <c r="Y6" s="996"/>
    </row>
    <row r="7" spans="1:25" ht="27" customHeight="1">
      <c r="B7" s="992"/>
      <c r="C7" s="1047" t="s">
        <v>5</v>
      </c>
      <c r="D7" s="1048"/>
      <c r="E7" s="1049" t="s">
        <v>761</v>
      </c>
      <c r="F7" s="1050"/>
      <c r="G7" s="998" t="s">
        <v>7</v>
      </c>
      <c r="H7" s="1050" t="s">
        <v>762</v>
      </c>
      <c r="I7" s="1050"/>
      <c r="J7" s="998" t="s">
        <v>7</v>
      </c>
      <c r="K7" s="1050" t="s">
        <v>763</v>
      </c>
      <c r="L7" s="1051"/>
      <c r="M7" s="999"/>
      <c r="N7" s="999"/>
      <c r="O7" s="999"/>
      <c r="P7" s="999"/>
      <c r="Q7" s="999"/>
      <c r="R7" s="999"/>
      <c r="S7" s="999"/>
      <c r="T7" s="1000"/>
      <c r="U7" s="999"/>
      <c r="V7" s="992"/>
      <c r="W7" s="997" t="s">
        <v>501</v>
      </c>
      <c r="X7" s="1020">
        <v>0</v>
      </c>
      <c r="Y7" s="996"/>
    </row>
    <row r="8" spans="1:25" ht="27" customHeight="1">
      <c r="B8" s="992"/>
      <c r="C8" s="1047" t="s">
        <v>6</v>
      </c>
      <c r="D8" s="1048"/>
      <c r="E8" s="1049" t="s">
        <v>538</v>
      </c>
      <c r="F8" s="1050"/>
      <c r="G8" s="998" t="s">
        <v>7</v>
      </c>
      <c r="H8" s="1050" t="s">
        <v>539</v>
      </c>
      <c r="I8" s="1051"/>
      <c r="J8" s="1001"/>
      <c r="K8" s="1001"/>
      <c r="L8" s="1001"/>
      <c r="M8" s="999"/>
      <c r="N8" s="999"/>
      <c r="O8" s="999"/>
      <c r="P8" s="999"/>
      <c r="Q8" s="999"/>
      <c r="R8" s="999"/>
      <c r="S8" s="999"/>
      <c r="T8" s="1000"/>
      <c r="U8" s="999"/>
      <c r="V8" s="992"/>
      <c r="W8" s="997" t="s">
        <v>502</v>
      </c>
      <c r="X8" s="1020">
        <v>-0.1</v>
      </c>
      <c r="Y8" s="996"/>
    </row>
    <row r="9" spans="1:25" ht="27" customHeight="1">
      <c r="B9" s="992"/>
      <c r="C9" s="1042" t="s">
        <v>8</v>
      </c>
      <c r="D9" s="1002" t="s">
        <v>9</v>
      </c>
      <c r="E9" s="1053" t="s">
        <v>10</v>
      </c>
      <c r="F9" s="1053"/>
      <c r="G9" s="1053"/>
      <c r="H9" s="1053"/>
      <c r="I9" s="1053"/>
      <c r="J9" s="1054"/>
      <c r="K9" s="999"/>
      <c r="L9" s="999"/>
      <c r="M9" s="999"/>
      <c r="N9" s="999"/>
      <c r="O9" s="999"/>
      <c r="P9" s="999"/>
      <c r="Q9" s="999"/>
      <c r="R9" s="999"/>
      <c r="S9" s="999"/>
      <c r="T9" s="1000"/>
      <c r="U9" s="999"/>
      <c r="V9" s="992"/>
      <c r="W9" s="997" t="s">
        <v>503</v>
      </c>
      <c r="X9" s="1020">
        <v>0</v>
      </c>
      <c r="Y9" s="1057" t="s">
        <v>750</v>
      </c>
    </row>
    <row r="10" spans="1:25" ht="27" customHeight="1">
      <c r="B10" s="992"/>
      <c r="C10" s="1052"/>
      <c r="D10" s="1003" t="s">
        <v>11</v>
      </c>
      <c r="E10" s="1055" t="s">
        <v>537</v>
      </c>
      <c r="F10" s="1055"/>
      <c r="G10" s="1055"/>
      <c r="H10" s="1055"/>
      <c r="I10" s="1055"/>
      <c r="J10" s="1056"/>
      <c r="K10" s="999"/>
      <c r="L10" s="999"/>
      <c r="M10" s="999"/>
      <c r="N10" s="999"/>
      <c r="O10" s="999"/>
      <c r="P10" s="999"/>
      <c r="Q10" s="999"/>
      <c r="R10" s="999"/>
      <c r="S10" s="999"/>
      <c r="T10" s="1000"/>
      <c r="U10" s="999"/>
      <c r="V10" s="992"/>
      <c r="W10" s="1004" t="s">
        <v>504</v>
      </c>
      <c r="X10" s="1021">
        <v>-0.1</v>
      </c>
      <c r="Y10" s="1057"/>
    </row>
    <row r="11" spans="1:25" ht="27" customHeight="1">
      <c r="B11" s="992"/>
      <c r="C11" s="1042" t="s">
        <v>12</v>
      </c>
      <c r="D11" s="1043"/>
      <c r="E11" s="1046" t="s">
        <v>13</v>
      </c>
      <c r="F11" s="1046"/>
      <c r="G11" s="1005" t="s">
        <v>14</v>
      </c>
      <c r="H11" s="1046" t="s">
        <v>15</v>
      </c>
      <c r="I11" s="1046"/>
      <c r="J11" s="1046" t="s">
        <v>16</v>
      </c>
      <c r="K11" s="1046"/>
      <c r="L11" s="1046"/>
      <c r="M11" s="1046"/>
      <c r="N11" s="1046"/>
      <c r="O11" s="1046"/>
      <c r="P11" s="1068" t="s">
        <v>17</v>
      </c>
      <c r="Q11" s="1069"/>
      <c r="R11" s="1069"/>
      <c r="S11" s="1070"/>
      <c r="T11" s="1000"/>
      <c r="U11" s="999"/>
      <c r="V11" s="992"/>
      <c r="W11" s="997" t="s">
        <v>505</v>
      </c>
      <c r="X11" s="1020">
        <v>-0.2</v>
      </c>
      <c r="Y11" s="1057"/>
    </row>
    <row r="12" spans="1:25" ht="27" customHeight="1">
      <c r="B12" s="992"/>
      <c r="C12" s="1044"/>
      <c r="D12" s="1045"/>
      <c r="E12" s="1017">
        <v>1</v>
      </c>
      <c r="F12" s="1017">
        <v>6</v>
      </c>
      <c r="G12" s="1017">
        <v>1</v>
      </c>
      <c r="H12" s="1017">
        <v>0</v>
      </c>
      <c r="I12" s="1017">
        <v>3</v>
      </c>
      <c r="J12" s="1017">
        <v>6</v>
      </c>
      <c r="K12" s="1017">
        <v>0</v>
      </c>
      <c r="L12" s="1017" t="s">
        <v>541</v>
      </c>
      <c r="M12" s="1017" t="s">
        <v>541</v>
      </c>
      <c r="N12" s="1017" t="s">
        <v>541</v>
      </c>
      <c r="O12" s="1017" t="s">
        <v>541</v>
      </c>
      <c r="P12" s="1006" t="s">
        <v>7</v>
      </c>
      <c r="Q12" s="1017"/>
      <c r="R12" s="1017"/>
      <c r="S12" s="1018"/>
      <c r="T12" s="1007"/>
      <c r="U12" s="1008"/>
      <c r="V12" s="992"/>
      <c r="W12" s="997" t="s">
        <v>506</v>
      </c>
      <c r="X12" s="1022"/>
      <c r="Y12" s="996"/>
    </row>
    <row r="13" spans="1:25" ht="27" customHeight="1">
      <c r="B13" s="992"/>
      <c r="C13" s="1009"/>
      <c r="D13" s="1009"/>
      <c r="E13" s="999"/>
      <c r="F13" s="999"/>
      <c r="G13" s="999"/>
      <c r="H13" s="999"/>
      <c r="I13" s="999"/>
      <c r="J13" s="999"/>
      <c r="K13" s="999"/>
      <c r="L13" s="999"/>
      <c r="M13" s="999"/>
      <c r="N13" s="999"/>
      <c r="O13" s="999"/>
      <c r="P13" s="999"/>
      <c r="Q13" s="999"/>
      <c r="R13" s="999"/>
      <c r="S13" s="999"/>
      <c r="T13" s="1000"/>
      <c r="V13" s="992"/>
      <c r="W13" s="997" t="s">
        <v>507</v>
      </c>
      <c r="X13" s="1022"/>
      <c r="Y13" s="996"/>
    </row>
    <row r="14" spans="1:25" ht="27" customHeight="1">
      <c r="B14" s="992"/>
      <c r="C14" s="1038" t="s">
        <v>18</v>
      </c>
      <c r="D14" s="1039"/>
      <c r="E14" s="1040" t="s">
        <v>19</v>
      </c>
      <c r="F14" s="1041"/>
      <c r="G14" s="999"/>
      <c r="H14" s="999"/>
      <c r="I14" s="999"/>
      <c r="J14" s="999"/>
      <c r="K14" s="999"/>
      <c r="L14" s="999"/>
      <c r="M14" s="999"/>
      <c r="N14" s="999"/>
      <c r="O14" s="999"/>
      <c r="P14" s="999"/>
      <c r="Q14" s="999"/>
      <c r="R14" s="999"/>
      <c r="S14" s="999"/>
      <c r="T14" s="1000"/>
      <c r="V14" s="992"/>
      <c r="W14" s="997" t="s">
        <v>508</v>
      </c>
      <c r="X14" s="1022"/>
      <c r="Y14" s="996"/>
    </row>
    <row r="15" spans="1:25" ht="27" customHeight="1">
      <c r="B15" s="992"/>
      <c r="C15" s="1038" t="s">
        <v>20</v>
      </c>
      <c r="D15" s="1039"/>
      <c r="E15" s="1040" t="s">
        <v>752</v>
      </c>
      <c r="F15" s="1041"/>
      <c r="G15" s="999"/>
      <c r="H15" s="999"/>
      <c r="I15" s="999"/>
      <c r="J15" s="999"/>
      <c r="K15" s="999"/>
      <c r="L15" s="999"/>
      <c r="M15" s="999"/>
      <c r="N15" s="999"/>
      <c r="O15" s="999"/>
      <c r="P15" s="999"/>
      <c r="Q15" s="999"/>
      <c r="R15" s="999"/>
      <c r="S15" s="999"/>
      <c r="T15" s="1000"/>
      <c r="V15" s="992"/>
      <c r="W15" s="1010" t="s">
        <v>509</v>
      </c>
      <c r="X15" s="1023"/>
      <c r="Y15" s="996"/>
    </row>
    <row r="16" spans="1:25" ht="5.25" customHeight="1" thickBot="1">
      <c r="B16" s="1011"/>
      <c r="C16" s="1012"/>
      <c r="D16" s="1012"/>
      <c r="E16" s="1012"/>
      <c r="F16" s="1012"/>
      <c r="G16" s="1012"/>
      <c r="H16" s="1012"/>
      <c r="I16" s="1012"/>
      <c r="J16" s="1012"/>
      <c r="K16" s="1012"/>
      <c r="L16" s="1012"/>
      <c r="M16" s="1012"/>
      <c r="N16" s="1012"/>
      <c r="O16" s="1012"/>
      <c r="P16" s="1012"/>
      <c r="Q16" s="1012"/>
      <c r="R16" s="1012"/>
      <c r="S16" s="1012"/>
      <c r="T16" s="1013"/>
      <c r="V16" s="1011"/>
      <c r="W16" s="1012"/>
      <c r="X16" s="1014"/>
      <c r="Y16" s="1015"/>
    </row>
    <row r="17" spans="5:11" ht="13.5" customHeight="1" thickTop="1"/>
    <row r="18" spans="5:11" ht="18.75" customHeight="1">
      <c r="E18" s="1060"/>
      <c r="F18" s="1060"/>
      <c r="G18" s="1061"/>
      <c r="H18" s="1062"/>
      <c r="I18" s="1058"/>
      <c r="J18" s="1059"/>
      <c r="K18" s="1016" t="s">
        <v>747</v>
      </c>
    </row>
  </sheetData>
  <sheetProtection password="C7BF" sheet="1" objects="1" scenarios="1" selectLockedCells="1"/>
  <mergeCells count="28">
    <mergeCell ref="Y9:Y11"/>
    <mergeCell ref="I18:J18"/>
    <mergeCell ref="E18:F18"/>
    <mergeCell ref="G18:H18"/>
    <mergeCell ref="A1:G1"/>
    <mergeCell ref="C5:D5"/>
    <mergeCell ref="E5:S5"/>
    <mergeCell ref="C6:D6"/>
    <mergeCell ref="E6:S6"/>
    <mergeCell ref="C7:D7"/>
    <mergeCell ref="E7:F7"/>
    <mergeCell ref="H7:I7"/>
    <mergeCell ref="J11:O11"/>
    <mergeCell ref="K7:L7"/>
    <mergeCell ref="P11:S11"/>
    <mergeCell ref="C14:D14"/>
    <mergeCell ref="C8:D8"/>
    <mergeCell ref="E8:F8"/>
    <mergeCell ref="H8:I8"/>
    <mergeCell ref="C9:C10"/>
    <mergeCell ref="E9:J9"/>
    <mergeCell ref="E10:J10"/>
    <mergeCell ref="C15:D15"/>
    <mergeCell ref="E15:F15"/>
    <mergeCell ref="C11:D12"/>
    <mergeCell ref="E11:F11"/>
    <mergeCell ref="H11:I11"/>
    <mergeCell ref="E14:F14"/>
  </mergeCells>
  <phoneticPr fontId="3"/>
  <dataValidations count="3">
    <dataValidation imeMode="off" allowBlank="1" showInputMessage="1" showErrorMessage="1" sqref="E12:S12 K7:L7 H7:I8 E7:F8 I18 G18"/>
    <dataValidation imeMode="hiragana" allowBlank="1" showInputMessage="1" showErrorMessage="1" sqref="E5:S6 E9:J10 E14:F15 E18:F18"/>
    <dataValidation type="decimal" imeMode="off" allowBlank="1" showInputMessage="1" showErrorMessage="1" sqref="X5:X15">
      <formula1>-0.4</formula1>
      <formula2>0.4</formula2>
    </dataValidation>
  </dataValidations>
  <printOptions horizontalCentered="1"/>
  <pageMargins left="0.59055118110236227" right="0.19685039370078741" top="0.98425196850393704" bottom="0.98425196850393704" header="0.51181102362204722" footer="0.51181102362204722"/>
  <pageSetup paperSize="9" scale="83" orientation="landscape" blackAndWhite="1" horizontalDpi="4294967293"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6600"/>
    <pageSetUpPr fitToPage="1"/>
  </sheetPr>
  <dimension ref="A1:AL41"/>
  <sheetViews>
    <sheetView showGridLines="0" topLeftCell="A2" zoomScale="90" zoomScaleNormal="90" workbookViewId="0">
      <pane xSplit="5" ySplit="4" topLeftCell="R6" activePane="bottomRight" state="frozen"/>
      <selection activeCell="A2" sqref="A2"/>
      <selection pane="topRight" activeCell="F2" sqref="F2"/>
      <selection pane="bottomLeft" activeCell="A6" sqref="A6"/>
      <selection pane="bottomRight" activeCell="Z2" sqref="Z2"/>
    </sheetView>
  </sheetViews>
  <sheetFormatPr defaultRowHeight="30" customHeight="1"/>
  <cols>
    <col min="1" max="1" width="7.5" style="60" customWidth="1"/>
    <col min="2" max="2" width="25" style="61" customWidth="1"/>
    <col min="3" max="3" width="9.375" style="62" customWidth="1"/>
    <col min="4" max="4" width="16.875" style="61" customWidth="1"/>
    <col min="5" max="6" width="11.25" style="871" customWidth="1"/>
    <col min="7" max="7" width="11.625" style="63" customWidth="1"/>
    <col min="8" max="8" width="3.75" style="64" customWidth="1"/>
    <col min="9" max="9" width="16.25" style="61" customWidth="1"/>
    <col min="10" max="10" width="9.375" style="62" customWidth="1"/>
    <col min="11" max="11" width="17" style="61" customWidth="1"/>
    <col min="12" max="12" width="11.25" style="871" customWidth="1"/>
    <col min="13" max="13" width="7.875" style="65" customWidth="1"/>
    <col min="14" max="14" width="10.625" style="63" customWidth="1"/>
    <col min="15" max="15" width="3.75" style="66" customWidth="1"/>
    <col min="16" max="16" width="10.625" style="63" customWidth="1"/>
    <col min="17" max="17" width="3.75" style="66" customWidth="1"/>
    <col min="18" max="18" width="10.625" style="63" customWidth="1"/>
    <col min="19" max="19" width="3.75" style="66" customWidth="1"/>
    <col min="20" max="20" width="10.625" style="63" customWidth="1"/>
    <col min="21" max="21" width="3.75" style="66" customWidth="1"/>
    <col min="22" max="22" width="11.875" style="871" customWidth="1"/>
    <col min="23" max="23" width="14.375" style="873" customWidth="1"/>
    <col min="24" max="24" width="22.5" style="67" customWidth="1"/>
    <col min="25" max="25" width="18.375" style="68" customWidth="1"/>
    <col min="26" max="26" width="40.625" style="69" customWidth="1"/>
    <col min="27" max="27" width="7.75" style="69" customWidth="1"/>
    <col min="28" max="29" width="9" style="58" hidden="1" customWidth="1"/>
    <col min="30" max="30" width="12.25" style="58" hidden="1" customWidth="1"/>
    <col min="31" max="31" width="34.25" style="58" hidden="1" customWidth="1"/>
    <col min="32" max="32" width="16.75" style="466" hidden="1" customWidth="1"/>
    <col min="33" max="33" width="17.875" style="471" hidden="1" customWidth="1"/>
    <col min="34" max="34" width="12.5" style="58" hidden="1" customWidth="1"/>
    <col min="35" max="37" width="10.75" style="58" hidden="1" customWidth="1"/>
    <col min="38" max="38" width="9" style="58" hidden="1" customWidth="1"/>
    <col min="39" max="16384" width="9" style="58"/>
  </cols>
  <sheetData>
    <row r="1" spans="1:37" s="233" customFormat="1" ht="12" hidden="1" customHeight="1">
      <c r="A1" s="223" t="s">
        <v>25</v>
      </c>
      <c r="B1" s="224">
        <v>2</v>
      </c>
      <c r="C1" s="225" t="s">
        <v>26</v>
      </c>
      <c r="D1" s="224">
        <v>4</v>
      </c>
      <c r="E1" s="876" t="s">
        <v>27</v>
      </c>
      <c r="F1" s="877">
        <v>6</v>
      </c>
      <c r="G1" s="225" t="s">
        <v>28</v>
      </c>
      <c r="H1" s="226">
        <v>8</v>
      </c>
      <c r="I1" s="225" t="s">
        <v>29</v>
      </c>
      <c r="J1" s="224">
        <v>10</v>
      </c>
      <c r="K1" s="224">
        <v>11</v>
      </c>
      <c r="L1" s="868"/>
      <c r="M1" s="227"/>
      <c r="N1" s="228"/>
      <c r="O1" s="229"/>
      <c r="P1" s="228"/>
      <c r="Q1" s="229"/>
      <c r="R1" s="228"/>
      <c r="S1" s="229"/>
      <c r="T1" s="228"/>
      <c r="U1" s="229"/>
      <c r="V1" s="868"/>
      <c r="W1" s="872"/>
      <c r="X1" s="230"/>
      <c r="Y1" s="231"/>
      <c r="Z1" s="232"/>
      <c r="AA1" s="232"/>
      <c r="AF1" s="465"/>
      <c r="AG1" s="467"/>
    </row>
    <row r="2" spans="1:37" s="233" customFormat="1" ht="57" customHeight="1">
      <c r="A2" s="1075" t="s">
        <v>394</v>
      </c>
      <c r="B2" s="1076"/>
      <c r="C2" s="225"/>
      <c r="D2" s="224"/>
      <c r="F2" s="895"/>
      <c r="G2" s="895"/>
      <c r="H2" s="895"/>
      <c r="I2" s="1102" t="s">
        <v>2</v>
      </c>
      <c r="J2" s="1102"/>
      <c r="K2" s="1102"/>
      <c r="L2" s="868"/>
      <c r="M2" s="227"/>
      <c r="N2" s="228"/>
      <c r="O2" s="229"/>
      <c r="P2" s="228"/>
      <c r="Q2" s="229"/>
      <c r="R2" s="228"/>
      <c r="S2" s="229"/>
      <c r="T2" s="228"/>
      <c r="U2" s="229"/>
      <c r="V2" s="868"/>
      <c r="W2" s="872"/>
      <c r="X2" s="230"/>
      <c r="Y2" s="231"/>
      <c r="Z2" s="232"/>
      <c r="AA2" s="232"/>
      <c r="AF2" s="963" t="s">
        <v>758</v>
      </c>
      <c r="AG2" s="936" t="s">
        <v>758</v>
      </c>
      <c r="AH2" s="936" t="s">
        <v>738</v>
      </c>
    </row>
    <row r="3" spans="1:37" s="233" customFormat="1" ht="4.5" customHeight="1" thickBot="1">
      <c r="A3" s="508"/>
      <c r="B3" s="473"/>
      <c r="C3" s="225"/>
      <c r="D3" s="224"/>
      <c r="E3" s="876"/>
      <c r="F3" s="877"/>
      <c r="G3" s="225"/>
      <c r="H3" s="226"/>
      <c r="I3" s="225"/>
      <c r="J3" s="224"/>
      <c r="K3" s="224"/>
      <c r="L3" s="868"/>
      <c r="M3" s="227"/>
      <c r="N3" s="228"/>
      <c r="O3" s="229"/>
      <c r="P3" s="228"/>
      <c r="Q3" s="229"/>
      <c r="R3" s="228"/>
      <c r="S3" s="229"/>
      <c r="T3" s="228"/>
      <c r="U3" s="229"/>
      <c r="V3" s="868"/>
      <c r="W3" s="872"/>
      <c r="X3" s="230"/>
      <c r="Y3" s="231"/>
      <c r="Z3" s="232"/>
      <c r="AA3" s="232"/>
      <c r="AF3" s="465"/>
      <c r="AG3" s="467"/>
    </row>
    <row r="4" spans="1:37" s="53" customFormat="1" ht="21.75" customHeight="1">
      <c r="A4" s="1092" t="s">
        <v>542</v>
      </c>
      <c r="B4" s="1090" t="s">
        <v>543</v>
      </c>
      <c r="C4" s="1098" t="s">
        <v>544</v>
      </c>
      <c r="D4" s="1099"/>
      <c r="E4" s="1096" t="s">
        <v>32</v>
      </c>
      <c r="F4" s="1097"/>
      <c r="G4" s="1081" t="s">
        <v>547</v>
      </c>
      <c r="H4" s="1083"/>
      <c r="I4" s="1087" t="s">
        <v>548</v>
      </c>
      <c r="J4" s="1088"/>
      <c r="K4" s="1089"/>
      <c r="L4" s="1085" t="s">
        <v>549</v>
      </c>
      <c r="M4" s="1086"/>
      <c r="N4" s="1084" t="s">
        <v>550</v>
      </c>
      <c r="O4" s="1083"/>
      <c r="P4" s="1081" t="s">
        <v>551</v>
      </c>
      <c r="Q4" s="1083"/>
      <c r="R4" s="1081" t="s">
        <v>552</v>
      </c>
      <c r="S4" s="1083"/>
      <c r="T4" s="1081" t="s">
        <v>553</v>
      </c>
      <c r="U4" s="1082"/>
      <c r="V4" s="1079" t="s">
        <v>554</v>
      </c>
      <c r="W4" s="1077" t="s">
        <v>555</v>
      </c>
      <c r="X4" s="1073" t="s">
        <v>556</v>
      </c>
      <c r="Y4" s="1071" t="s">
        <v>557</v>
      </c>
      <c r="Z4" s="70"/>
      <c r="AA4" s="70"/>
      <c r="AC4" s="861" t="s">
        <v>39</v>
      </c>
      <c r="AD4" s="861" t="s">
        <v>40</v>
      </c>
      <c r="AE4" s="861" t="s">
        <v>215</v>
      </c>
      <c r="AF4" s="860" t="s">
        <v>216</v>
      </c>
      <c r="AG4" s="53" t="s">
        <v>759</v>
      </c>
      <c r="AH4" s="157" t="s">
        <v>36</v>
      </c>
      <c r="AI4" s="505" t="s">
        <v>760</v>
      </c>
      <c r="AJ4" s="506"/>
      <c r="AK4" s="507"/>
    </row>
    <row r="5" spans="1:37" s="56" customFormat="1" ht="21.75" customHeight="1">
      <c r="A5" s="1093"/>
      <c r="B5" s="1091"/>
      <c r="C5" s="1100"/>
      <c r="D5" s="1101"/>
      <c r="E5" s="878" t="s">
        <v>545</v>
      </c>
      <c r="F5" s="883" t="s">
        <v>546</v>
      </c>
      <c r="G5" s="222" t="s">
        <v>239</v>
      </c>
      <c r="H5" s="160" t="s">
        <v>233</v>
      </c>
      <c r="I5" s="158" t="s">
        <v>219</v>
      </c>
      <c r="J5" s="1094" t="s">
        <v>4</v>
      </c>
      <c r="K5" s="1095"/>
      <c r="L5" s="219" t="s">
        <v>238</v>
      </c>
      <c r="M5" s="159" t="s">
        <v>218</v>
      </c>
      <c r="N5" s="220" t="s">
        <v>239</v>
      </c>
      <c r="O5" s="54" t="s">
        <v>233</v>
      </c>
      <c r="P5" s="221" t="s">
        <v>239</v>
      </c>
      <c r="Q5" s="55" t="s">
        <v>233</v>
      </c>
      <c r="R5" s="220" t="s">
        <v>239</v>
      </c>
      <c r="S5" s="54" t="s">
        <v>233</v>
      </c>
      <c r="T5" s="221" t="s">
        <v>239</v>
      </c>
      <c r="U5" s="54" t="s">
        <v>233</v>
      </c>
      <c r="V5" s="1080"/>
      <c r="W5" s="1078"/>
      <c r="X5" s="1074"/>
      <c r="Y5" s="1072"/>
      <c r="Z5" s="71"/>
      <c r="AA5" s="71"/>
      <c r="AC5" s="862"/>
      <c r="AD5" s="863"/>
      <c r="AE5" s="862"/>
      <c r="AF5" s="866"/>
      <c r="AG5" s="468" t="s">
        <v>361</v>
      </c>
      <c r="AH5" s="161" t="s">
        <v>214</v>
      </c>
      <c r="AI5" s="281" t="s">
        <v>545</v>
      </c>
      <c r="AJ5" s="281" t="s">
        <v>554</v>
      </c>
      <c r="AK5" s="281" t="s">
        <v>242</v>
      </c>
    </row>
    <row r="6" spans="1:37" ht="37.5" customHeight="1">
      <c r="A6" s="57" t="s">
        <v>117</v>
      </c>
      <c r="B6" s="728" t="s">
        <v>43</v>
      </c>
      <c r="C6" s="729" t="s">
        <v>408</v>
      </c>
      <c r="D6" s="730" t="s">
        <v>724</v>
      </c>
      <c r="E6" s="879">
        <v>40997</v>
      </c>
      <c r="F6" s="880">
        <v>41333</v>
      </c>
      <c r="G6" s="731">
        <v>60000000</v>
      </c>
      <c r="H6" s="732">
        <v>0.05</v>
      </c>
      <c r="I6" s="733" t="s">
        <v>725</v>
      </c>
      <c r="J6" s="734" t="s">
        <v>561</v>
      </c>
      <c r="K6" s="735" t="s">
        <v>724</v>
      </c>
      <c r="L6" s="874">
        <v>41009</v>
      </c>
      <c r="M6" s="736" t="s">
        <v>391</v>
      </c>
      <c r="N6" s="737">
        <v>105000</v>
      </c>
      <c r="O6" s="738" t="s">
        <v>33</v>
      </c>
      <c r="P6" s="731">
        <v>500000</v>
      </c>
      <c r="Q6" s="732">
        <v>0.05</v>
      </c>
      <c r="R6" s="737">
        <v>2000000</v>
      </c>
      <c r="S6" s="738">
        <v>0.05</v>
      </c>
      <c r="T6" s="731">
        <v>-525000</v>
      </c>
      <c r="U6" s="738"/>
      <c r="V6" s="869">
        <v>41394</v>
      </c>
      <c r="W6" s="739">
        <v>26</v>
      </c>
      <c r="X6" s="740" t="s">
        <v>203</v>
      </c>
      <c r="Y6" s="216">
        <f>IF(B6="","",IF(V6=0,"途中経過 "&amp;Work2工事データ!R3,Work2工事データ!R3))</f>
        <v>65205000</v>
      </c>
      <c r="Z6" s="72" t="str">
        <f t="shared" ref="Z6:Z15" si="0">IF(V6=0,"",IF(V6&gt;=E6,"","注意！工事日の入力内容を確認してください"))</f>
        <v/>
      </c>
      <c r="AA6" s="72"/>
      <c r="AC6" s="725" t="s">
        <v>33</v>
      </c>
      <c r="AD6" s="864" t="s">
        <v>45</v>
      </c>
      <c r="AE6" s="856" t="s">
        <v>200</v>
      </c>
      <c r="AF6" s="964">
        <f>work1基本情報!P23</f>
        <v>26</v>
      </c>
      <c r="AG6" s="469">
        <f>work1基本情報!H21</f>
        <v>41365</v>
      </c>
      <c r="AH6" s="166">
        <f>work1基本情報!P21</f>
        <v>41365</v>
      </c>
      <c r="AI6" s="279">
        <f>work1基本情報!P15</f>
        <v>39539</v>
      </c>
      <c r="AJ6" s="279">
        <f>work1基本情報!P17</f>
        <v>40634</v>
      </c>
      <c r="AK6" s="279"/>
    </row>
    <row r="7" spans="1:37" ht="37.5" customHeight="1">
      <c r="A7" s="57" t="s">
        <v>362</v>
      </c>
      <c r="B7" s="728" t="s">
        <v>46</v>
      </c>
      <c r="C7" s="729" t="s">
        <v>240</v>
      </c>
      <c r="D7" s="730" t="s">
        <v>675</v>
      </c>
      <c r="E7" s="879">
        <v>41183</v>
      </c>
      <c r="F7" s="880">
        <v>41333</v>
      </c>
      <c r="G7" s="926">
        <v>21000000</v>
      </c>
      <c r="H7" s="732" t="s">
        <v>33</v>
      </c>
      <c r="I7" s="733" t="s">
        <v>676</v>
      </c>
      <c r="J7" s="734" t="s">
        <v>240</v>
      </c>
      <c r="K7" s="735" t="s">
        <v>675</v>
      </c>
      <c r="L7" s="874">
        <v>41223</v>
      </c>
      <c r="M7" s="736" t="s">
        <v>391</v>
      </c>
      <c r="N7" s="927">
        <v>500000</v>
      </c>
      <c r="O7" s="738">
        <v>0.05</v>
      </c>
      <c r="P7" s="926">
        <v>105000</v>
      </c>
      <c r="Q7" s="732"/>
      <c r="R7" s="927">
        <v>-315000</v>
      </c>
      <c r="S7" s="738" t="s">
        <v>33</v>
      </c>
      <c r="T7" s="926">
        <v>105000</v>
      </c>
      <c r="U7" s="738" t="s">
        <v>33</v>
      </c>
      <c r="V7" s="869">
        <v>41049</v>
      </c>
      <c r="W7" s="739"/>
      <c r="X7" s="740" t="s">
        <v>203</v>
      </c>
      <c r="Y7" s="216">
        <f>IF(B7="","",IF(V7=0,"途中経過 "&amp;Work2工事データ!R4,Work2工事データ!R4))</f>
        <v>21420000</v>
      </c>
      <c r="Z7" s="72" t="str">
        <f t="shared" si="0"/>
        <v>注意！工事日の入力内容を確認してください</v>
      </c>
      <c r="AA7" s="72"/>
      <c r="AC7" s="726">
        <v>0.05</v>
      </c>
      <c r="AD7" s="865" t="s">
        <v>391</v>
      </c>
      <c r="AE7" s="856" t="s">
        <v>201</v>
      </c>
      <c r="AF7" s="867">
        <f>work1基本情報!P24</f>
        <v>27</v>
      </c>
      <c r="AG7" s="472">
        <f>work1基本情報!H24</f>
        <v>41729</v>
      </c>
      <c r="AH7" s="167">
        <f>work1基本情報!P22</f>
        <v>41729</v>
      </c>
      <c r="AI7" s="280">
        <f>work1基本情報!P16</f>
        <v>42460</v>
      </c>
      <c r="AJ7" s="280">
        <f>work1基本情報!P18</f>
        <v>42460</v>
      </c>
      <c r="AK7" s="280"/>
    </row>
    <row r="8" spans="1:37" ht="37.5" customHeight="1">
      <c r="A8" s="57" t="s">
        <v>363</v>
      </c>
      <c r="B8" s="728" t="s">
        <v>677</v>
      </c>
      <c r="C8" s="729" t="s">
        <v>47</v>
      </c>
      <c r="D8" s="730" t="s">
        <v>744</v>
      </c>
      <c r="E8" s="879">
        <v>41365</v>
      </c>
      <c r="F8" s="880"/>
      <c r="G8" s="926">
        <v>30000000</v>
      </c>
      <c r="H8" s="732">
        <v>0.05</v>
      </c>
      <c r="I8" s="733"/>
      <c r="J8" s="734"/>
      <c r="K8" s="735"/>
      <c r="L8" s="874"/>
      <c r="M8" s="736"/>
      <c r="N8" s="927"/>
      <c r="O8" s="738"/>
      <c r="P8" s="926"/>
      <c r="Q8" s="732"/>
      <c r="R8" s="927"/>
      <c r="S8" s="738"/>
      <c r="T8" s="926"/>
      <c r="U8" s="738"/>
      <c r="V8" s="869"/>
      <c r="W8" s="739"/>
      <c r="X8" s="740"/>
      <c r="Y8" s="216" t="str">
        <f>IF(B8="","",IF(V8=0,"途中経過 "&amp;Work2工事データ!R5,Work2工事データ!R5))</f>
        <v>途中経過 31500000</v>
      </c>
      <c r="Z8" s="72" t="str">
        <f t="shared" si="0"/>
        <v/>
      </c>
      <c r="AA8" s="72"/>
      <c r="AB8" s="59"/>
      <c r="AC8" s="726">
        <v>0.08</v>
      </c>
      <c r="AD8" s="417"/>
      <c r="AE8" s="856" t="s">
        <v>727</v>
      </c>
      <c r="AF8" s="859"/>
      <c r="AG8" s="470"/>
    </row>
    <row r="9" spans="1:37" ht="37.5" customHeight="1">
      <c r="A9" s="57" t="s">
        <v>364</v>
      </c>
      <c r="B9" s="728" t="s">
        <v>358</v>
      </c>
      <c r="C9" s="729" t="s">
        <v>44</v>
      </c>
      <c r="D9" s="730" t="s">
        <v>712</v>
      </c>
      <c r="E9" s="879">
        <v>41334</v>
      </c>
      <c r="F9" s="880"/>
      <c r="G9" s="926">
        <v>2000000</v>
      </c>
      <c r="H9" s="732">
        <v>0.05</v>
      </c>
      <c r="I9" s="733"/>
      <c r="J9" s="734"/>
      <c r="K9" s="735"/>
      <c r="L9" s="874"/>
      <c r="M9" s="736"/>
      <c r="N9" s="927"/>
      <c r="O9" s="738"/>
      <c r="P9" s="926"/>
      <c r="Q9" s="732"/>
      <c r="R9" s="927"/>
      <c r="S9" s="738"/>
      <c r="T9" s="926"/>
      <c r="U9" s="738"/>
      <c r="V9" s="869">
        <v>41374</v>
      </c>
      <c r="W9" s="739">
        <v>26</v>
      </c>
      <c r="X9" s="740" t="s">
        <v>204</v>
      </c>
      <c r="Y9" s="216">
        <f>IF(B9="","",IF(V9=0,"途中経過 "&amp;Work2工事データ!R6,Work2工事データ!R6))</f>
        <v>2100000</v>
      </c>
      <c r="Z9" s="72" t="str">
        <f t="shared" si="0"/>
        <v/>
      </c>
      <c r="AA9" s="72"/>
      <c r="AC9" s="727">
        <v>0.1</v>
      </c>
      <c r="AD9" s="751"/>
      <c r="AE9" s="856" t="s">
        <v>202</v>
      </c>
      <c r="AF9" s="465"/>
    </row>
    <row r="10" spans="1:37" ht="37.5" customHeight="1">
      <c r="A10" s="57" t="s">
        <v>365</v>
      </c>
      <c r="B10" s="728" t="s">
        <v>48</v>
      </c>
      <c r="C10" s="729" t="s">
        <v>49</v>
      </c>
      <c r="D10" s="730" t="s">
        <v>713</v>
      </c>
      <c r="E10" s="879">
        <v>41334</v>
      </c>
      <c r="F10" s="880"/>
      <c r="G10" s="926">
        <v>3000000</v>
      </c>
      <c r="H10" s="732">
        <v>0.05</v>
      </c>
      <c r="I10" s="733"/>
      <c r="J10" s="734"/>
      <c r="K10" s="735"/>
      <c r="L10" s="874"/>
      <c r="M10" s="736"/>
      <c r="N10" s="927">
        <v>52500</v>
      </c>
      <c r="O10" s="738" t="s">
        <v>33</v>
      </c>
      <c r="P10" s="926"/>
      <c r="Q10" s="732"/>
      <c r="R10" s="927"/>
      <c r="S10" s="738"/>
      <c r="T10" s="926"/>
      <c r="U10" s="738"/>
      <c r="V10" s="869">
        <v>41373</v>
      </c>
      <c r="W10" s="739">
        <v>26</v>
      </c>
      <c r="X10" s="740" t="s">
        <v>23</v>
      </c>
      <c r="Y10" s="216">
        <f>IF(B10="","",IF(V10=0,"途中経過 "&amp;Work2工事データ!R7,Work2工事データ!R7))</f>
        <v>3202500</v>
      </c>
      <c r="Z10" s="72" t="str">
        <f t="shared" si="0"/>
        <v/>
      </c>
      <c r="AA10" s="72"/>
      <c r="AC10" s="751"/>
      <c r="AD10" s="751"/>
      <c r="AE10" s="856" t="s">
        <v>203</v>
      </c>
      <c r="AF10" s="854"/>
      <c r="AG10" s="854"/>
    </row>
    <row r="11" spans="1:37" ht="37.5" customHeight="1">
      <c r="A11" s="57" t="s">
        <v>366</v>
      </c>
      <c r="B11" s="728" t="s">
        <v>50</v>
      </c>
      <c r="C11" s="729" t="s">
        <v>44</v>
      </c>
      <c r="D11" s="730" t="s">
        <v>714</v>
      </c>
      <c r="E11" s="879">
        <v>41365</v>
      </c>
      <c r="F11" s="880"/>
      <c r="G11" s="926">
        <v>31500000</v>
      </c>
      <c r="H11" s="732" t="s">
        <v>33</v>
      </c>
      <c r="I11" s="733"/>
      <c r="J11" s="734"/>
      <c r="K11" s="735"/>
      <c r="L11" s="874"/>
      <c r="M11" s="736"/>
      <c r="N11" s="927">
        <v>2500000</v>
      </c>
      <c r="O11" s="738">
        <v>0.05</v>
      </c>
      <c r="P11" s="926">
        <v>105000</v>
      </c>
      <c r="Q11" s="732"/>
      <c r="R11" s="927">
        <v>60000</v>
      </c>
      <c r="S11" s="738">
        <v>0.05</v>
      </c>
      <c r="T11" s="926"/>
      <c r="U11" s="738"/>
      <c r="V11" s="869">
        <v>41470</v>
      </c>
      <c r="W11" s="739">
        <v>26</v>
      </c>
      <c r="X11" s="740" t="s">
        <v>24</v>
      </c>
      <c r="Y11" s="216">
        <f>IF(B11="","",IF(V11=0,"途中経過 "&amp;Work2工事データ!R8,Work2工事データ!R8))</f>
        <v>34293000</v>
      </c>
      <c r="Z11" s="72" t="str">
        <f t="shared" si="0"/>
        <v/>
      </c>
      <c r="AA11" s="72"/>
      <c r="AC11" s="751"/>
      <c r="AD11" s="751"/>
      <c r="AE11" s="857" t="s">
        <v>205</v>
      </c>
      <c r="AF11" s="854"/>
      <c r="AG11" s="854"/>
    </row>
    <row r="12" spans="1:37" ht="37.5" customHeight="1">
      <c r="A12" s="57" t="s">
        <v>367</v>
      </c>
      <c r="B12" s="728" t="s">
        <v>51</v>
      </c>
      <c r="C12" s="729" t="s">
        <v>44</v>
      </c>
      <c r="D12" s="730" t="s">
        <v>715</v>
      </c>
      <c r="E12" s="879">
        <v>41365</v>
      </c>
      <c r="F12" s="880"/>
      <c r="G12" s="926">
        <v>5250000</v>
      </c>
      <c r="H12" s="732"/>
      <c r="I12" s="733"/>
      <c r="J12" s="734"/>
      <c r="K12" s="735"/>
      <c r="L12" s="874"/>
      <c r="M12" s="736"/>
      <c r="N12" s="927">
        <v>60000</v>
      </c>
      <c r="O12" s="738">
        <v>0.05</v>
      </c>
      <c r="P12" s="926">
        <v>105000</v>
      </c>
      <c r="Q12" s="732" t="s">
        <v>33</v>
      </c>
      <c r="R12" s="927"/>
      <c r="S12" s="738"/>
      <c r="T12" s="926"/>
      <c r="U12" s="738"/>
      <c r="V12" s="869">
        <v>41384</v>
      </c>
      <c r="W12" s="739">
        <v>26</v>
      </c>
      <c r="X12" s="740" t="s">
        <v>23</v>
      </c>
      <c r="Y12" s="216">
        <f>IF(B12="","",IF(V12=0,"途中経過 "&amp;Work2工事データ!R9,Work2工事データ!R9))</f>
        <v>5418000</v>
      </c>
      <c r="Z12" s="72" t="str">
        <f t="shared" si="0"/>
        <v/>
      </c>
      <c r="AA12" s="72"/>
      <c r="AC12" s="751"/>
      <c r="AD12" s="751"/>
      <c r="AE12" s="856" t="s">
        <v>535</v>
      </c>
      <c r="AF12" s="854"/>
      <c r="AG12" s="854"/>
    </row>
    <row r="13" spans="1:37" ht="37.5" customHeight="1">
      <c r="A13" s="57" t="s">
        <v>368</v>
      </c>
      <c r="B13" s="728" t="s">
        <v>52</v>
      </c>
      <c r="C13" s="729" t="s">
        <v>53</v>
      </c>
      <c r="D13" s="730" t="s">
        <v>716</v>
      </c>
      <c r="E13" s="879">
        <v>41395</v>
      </c>
      <c r="F13" s="880"/>
      <c r="G13" s="926">
        <v>26250000</v>
      </c>
      <c r="H13" s="732"/>
      <c r="I13" s="733"/>
      <c r="J13" s="734"/>
      <c r="K13" s="735"/>
      <c r="L13" s="874"/>
      <c r="M13" s="736"/>
      <c r="N13" s="927">
        <v>315000</v>
      </c>
      <c r="O13" s="738"/>
      <c r="P13" s="926"/>
      <c r="Q13" s="732"/>
      <c r="R13" s="927"/>
      <c r="S13" s="738"/>
      <c r="T13" s="926"/>
      <c r="U13" s="738"/>
      <c r="V13" s="869">
        <v>41496</v>
      </c>
      <c r="W13" s="739">
        <v>26</v>
      </c>
      <c r="X13" s="740" t="s">
        <v>203</v>
      </c>
      <c r="Y13" s="216">
        <f>IF(B13="","",IF(V13=0,"途中経過 "&amp;Work2工事データ!R10,Work2工事データ!R10))</f>
        <v>26565000</v>
      </c>
      <c r="Z13" s="72" t="str">
        <f t="shared" si="0"/>
        <v/>
      </c>
      <c r="AA13" s="72"/>
      <c r="AC13" s="751"/>
      <c r="AD13" s="751"/>
      <c r="AE13" s="856" t="s">
        <v>536</v>
      </c>
      <c r="AF13" s="854"/>
      <c r="AG13" s="854"/>
    </row>
    <row r="14" spans="1:37" ht="37.5" customHeight="1">
      <c r="A14" s="57" t="s">
        <v>369</v>
      </c>
      <c r="B14" s="728" t="s">
        <v>54</v>
      </c>
      <c r="C14" s="729" t="s">
        <v>55</v>
      </c>
      <c r="D14" s="730" t="s">
        <v>717</v>
      </c>
      <c r="E14" s="879">
        <v>41404</v>
      </c>
      <c r="F14" s="880"/>
      <c r="G14" s="926">
        <v>21000000</v>
      </c>
      <c r="H14" s="732" t="s">
        <v>33</v>
      </c>
      <c r="I14" s="733"/>
      <c r="J14" s="734"/>
      <c r="K14" s="735"/>
      <c r="L14" s="874"/>
      <c r="M14" s="736"/>
      <c r="N14" s="927"/>
      <c r="O14" s="738"/>
      <c r="P14" s="926"/>
      <c r="Q14" s="732"/>
      <c r="R14" s="927"/>
      <c r="S14" s="738"/>
      <c r="T14" s="926"/>
      <c r="U14" s="738"/>
      <c r="V14" s="869">
        <v>41460</v>
      </c>
      <c r="W14" s="739">
        <v>26</v>
      </c>
      <c r="X14" s="740" t="s">
        <v>203</v>
      </c>
      <c r="Y14" s="216">
        <f>IF(B14="","",IF(V14=0,"途中経過 "&amp;Work2工事データ!R11,Work2工事データ!R11))</f>
        <v>21000000</v>
      </c>
      <c r="Z14" s="72" t="str">
        <f t="shared" si="0"/>
        <v/>
      </c>
      <c r="AA14" s="72"/>
      <c r="AC14" s="751"/>
      <c r="AD14" s="751"/>
      <c r="AE14" s="858" t="s">
        <v>204</v>
      </c>
      <c r="AF14" s="854"/>
      <c r="AG14" s="854"/>
    </row>
    <row r="15" spans="1:37" ht="37.5" customHeight="1">
      <c r="A15" s="57" t="s">
        <v>370</v>
      </c>
      <c r="B15" s="728" t="s">
        <v>726</v>
      </c>
      <c r="C15" s="729" t="s">
        <v>44</v>
      </c>
      <c r="D15" s="730" t="s">
        <v>718</v>
      </c>
      <c r="E15" s="879">
        <v>41426</v>
      </c>
      <c r="F15" s="880"/>
      <c r="G15" s="926">
        <v>300000</v>
      </c>
      <c r="H15" s="732">
        <v>0.05</v>
      </c>
      <c r="I15" s="733"/>
      <c r="J15" s="734"/>
      <c r="K15" s="735"/>
      <c r="L15" s="874"/>
      <c r="M15" s="736"/>
      <c r="N15" s="927"/>
      <c r="O15" s="738"/>
      <c r="P15" s="926"/>
      <c r="Q15" s="732"/>
      <c r="R15" s="927"/>
      <c r="S15" s="738"/>
      <c r="T15" s="926"/>
      <c r="U15" s="738"/>
      <c r="V15" s="869">
        <v>41440</v>
      </c>
      <c r="W15" s="739">
        <v>26</v>
      </c>
      <c r="X15" s="740" t="s">
        <v>205</v>
      </c>
      <c r="Y15" s="216">
        <f>IF(B15="","",IF(V15=0,"途中経過 "&amp;Work2工事データ!R12,Work2工事データ!R12))</f>
        <v>315000</v>
      </c>
      <c r="Z15" s="72" t="str">
        <f t="shared" si="0"/>
        <v/>
      </c>
      <c r="AA15" s="72"/>
      <c r="AF15" s="855"/>
      <c r="AG15" s="855"/>
    </row>
    <row r="16" spans="1:37" ht="37.5" customHeight="1">
      <c r="A16" s="57" t="s">
        <v>371</v>
      </c>
      <c r="B16" s="728" t="s">
        <v>232</v>
      </c>
      <c r="C16" s="729" t="s">
        <v>44</v>
      </c>
      <c r="D16" s="730" t="s">
        <v>719</v>
      </c>
      <c r="E16" s="879">
        <v>41426</v>
      </c>
      <c r="F16" s="880"/>
      <c r="G16" s="926">
        <v>20000000</v>
      </c>
      <c r="H16" s="732">
        <v>0.05</v>
      </c>
      <c r="I16" s="733"/>
      <c r="J16" s="734"/>
      <c r="K16" s="735"/>
      <c r="L16" s="874"/>
      <c r="M16" s="736"/>
      <c r="N16" s="927"/>
      <c r="O16" s="738"/>
      <c r="P16" s="926"/>
      <c r="Q16" s="732"/>
      <c r="R16" s="927"/>
      <c r="S16" s="738"/>
      <c r="T16" s="926"/>
      <c r="U16" s="738"/>
      <c r="V16" s="869">
        <v>41578</v>
      </c>
      <c r="W16" s="739">
        <v>26</v>
      </c>
      <c r="X16" s="740" t="s">
        <v>203</v>
      </c>
      <c r="Y16" s="216">
        <f>IF(B16="","",IF(V16=0,"途中経過 "&amp;Work2工事データ!R13,Work2工事データ!R13))</f>
        <v>21000000</v>
      </c>
      <c r="Z16" s="72" t="str">
        <f t="shared" ref="Z16:Z36" si="1">IF(V16=0,"",IF(V16&gt;=E16,"","注意！工事日の入力内容を確認してください"))</f>
        <v/>
      </c>
      <c r="AA16" s="72"/>
      <c r="AF16" s="854"/>
      <c r="AG16" s="854"/>
    </row>
    <row r="17" spans="1:33" ht="37.5" customHeight="1">
      <c r="A17" s="57" t="s">
        <v>372</v>
      </c>
      <c r="B17" s="728" t="s">
        <v>234</v>
      </c>
      <c r="C17" s="729" t="s">
        <v>44</v>
      </c>
      <c r="D17" s="730" t="s">
        <v>720</v>
      </c>
      <c r="E17" s="879">
        <v>41426</v>
      </c>
      <c r="F17" s="880"/>
      <c r="G17" s="926">
        <v>31500000</v>
      </c>
      <c r="H17" s="732"/>
      <c r="I17" s="733"/>
      <c r="J17" s="734"/>
      <c r="K17" s="735"/>
      <c r="L17" s="874"/>
      <c r="M17" s="736"/>
      <c r="N17" s="927">
        <v>300000</v>
      </c>
      <c r="O17" s="738">
        <v>0.05</v>
      </c>
      <c r="P17" s="926"/>
      <c r="Q17" s="732"/>
      <c r="R17" s="927"/>
      <c r="S17" s="738"/>
      <c r="T17" s="926"/>
      <c r="U17" s="738"/>
      <c r="V17" s="869">
        <v>41517</v>
      </c>
      <c r="W17" s="739">
        <v>26</v>
      </c>
      <c r="X17" s="740" t="s">
        <v>203</v>
      </c>
      <c r="Y17" s="216">
        <f>IF(B17="","",IF(V17=0,"途中経過 "&amp;Work2工事データ!R14,Work2工事データ!R14))</f>
        <v>31815000</v>
      </c>
      <c r="Z17" s="72" t="str">
        <f t="shared" si="1"/>
        <v/>
      </c>
      <c r="AA17" s="72"/>
      <c r="AF17" s="854"/>
      <c r="AG17" s="854"/>
    </row>
    <row r="18" spans="1:33" ht="37.5" customHeight="1">
      <c r="A18" s="57" t="s">
        <v>373</v>
      </c>
      <c r="B18" s="728" t="s">
        <v>357</v>
      </c>
      <c r="C18" s="729" t="s">
        <v>49</v>
      </c>
      <c r="D18" s="730" t="s">
        <v>721</v>
      </c>
      <c r="E18" s="879">
        <v>41440</v>
      </c>
      <c r="F18" s="880"/>
      <c r="G18" s="926">
        <v>2100000</v>
      </c>
      <c r="H18" s="732"/>
      <c r="I18" s="733"/>
      <c r="J18" s="734"/>
      <c r="K18" s="735"/>
      <c r="L18" s="874"/>
      <c r="M18" s="736"/>
      <c r="N18" s="927"/>
      <c r="O18" s="738"/>
      <c r="P18" s="926"/>
      <c r="Q18" s="732"/>
      <c r="R18" s="927"/>
      <c r="S18" s="738"/>
      <c r="T18" s="926"/>
      <c r="U18" s="738"/>
      <c r="V18" s="869">
        <v>41465</v>
      </c>
      <c r="W18" s="739">
        <v>26</v>
      </c>
      <c r="X18" s="740" t="s">
        <v>204</v>
      </c>
      <c r="Y18" s="216">
        <f>IF(B18="","",IF(V18=0,"途中経過 "&amp;Work2工事データ!R15,Work2工事データ!R15))</f>
        <v>2100000</v>
      </c>
      <c r="Z18" s="72" t="str">
        <f t="shared" si="1"/>
        <v/>
      </c>
      <c r="AA18" s="72"/>
      <c r="AF18" s="854"/>
      <c r="AG18" s="854"/>
    </row>
    <row r="19" spans="1:33" ht="37.5" customHeight="1">
      <c r="A19" s="57" t="s">
        <v>374</v>
      </c>
      <c r="B19" s="728" t="s">
        <v>235</v>
      </c>
      <c r="C19" s="729" t="s">
        <v>44</v>
      </c>
      <c r="D19" s="730" t="s">
        <v>722</v>
      </c>
      <c r="E19" s="879">
        <v>41445</v>
      </c>
      <c r="F19" s="880"/>
      <c r="G19" s="926">
        <v>5000000</v>
      </c>
      <c r="H19" s="732">
        <v>0.05</v>
      </c>
      <c r="I19" s="733"/>
      <c r="J19" s="734"/>
      <c r="K19" s="735"/>
      <c r="L19" s="874"/>
      <c r="M19" s="736"/>
      <c r="N19" s="927">
        <v>315000</v>
      </c>
      <c r="O19" s="738"/>
      <c r="P19" s="926">
        <v>10000</v>
      </c>
      <c r="Q19" s="732">
        <v>0.05</v>
      </c>
      <c r="R19" s="927"/>
      <c r="S19" s="738"/>
      <c r="T19" s="926"/>
      <c r="U19" s="738"/>
      <c r="V19" s="869">
        <v>41455</v>
      </c>
      <c r="W19" s="739">
        <v>26</v>
      </c>
      <c r="X19" s="740" t="s">
        <v>205</v>
      </c>
      <c r="Y19" s="216">
        <f>IF(B19="","",IF(V19=0,"途中経過 "&amp;Work2工事データ!R16,Work2工事データ!R16))</f>
        <v>5575500</v>
      </c>
      <c r="Z19" s="72" t="str">
        <f t="shared" si="1"/>
        <v/>
      </c>
      <c r="AA19" s="72"/>
    </row>
    <row r="20" spans="1:33" ht="37.5" customHeight="1">
      <c r="A20" s="57" t="s">
        <v>375</v>
      </c>
      <c r="B20" s="728" t="s">
        <v>236</v>
      </c>
      <c r="C20" s="729" t="s">
        <v>44</v>
      </c>
      <c r="D20" s="730" t="s">
        <v>723</v>
      </c>
      <c r="E20" s="879">
        <v>41456</v>
      </c>
      <c r="F20" s="880">
        <v>41486</v>
      </c>
      <c r="G20" s="926">
        <v>3000000</v>
      </c>
      <c r="H20" s="732">
        <v>0.05</v>
      </c>
      <c r="I20" s="733" t="s">
        <v>468</v>
      </c>
      <c r="J20" s="734" t="s">
        <v>44</v>
      </c>
      <c r="K20" s="735" t="s">
        <v>467</v>
      </c>
      <c r="L20" s="874">
        <v>41496</v>
      </c>
      <c r="M20" s="736" t="s">
        <v>391</v>
      </c>
      <c r="N20" s="927">
        <v>-200000</v>
      </c>
      <c r="O20" s="738">
        <v>0.05</v>
      </c>
      <c r="P20" s="926"/>
      <c r="Q20" s="732"/>
      <c r="R20" s="927"/>
      <c r="S20" s="738"/>
      <c r="T20" s="926"/>
      <c r="U20" s="738"/>
      <c r="V20" s="869">
        <v>41470</v>
      </c>
      <c r="W20" s="739">
        <v>26</v>
      </c>
      <c r="X20" s="740" t="s">
        <v>205</v>
      </c>
      <c r="Y20" s="216">
        <f>IF(B20="","",IF(V20=0,"途中経過 "&amp;Work2工事データ!R17,Work2工事データ!R17))</f>
        <v>2940000</v>
      </c>
      <c r="Z20" s="72" t="str">
        <f t="shared" si="1"/>
        <v/>
      </c>
      <c r="AA20" s="72"/>
    </row>
    <row r="21" spans="1:33" ht="37.5" customHeight="1">
      <c r="A21" s="57" t="s">
        <v>376</v>
      </c>
      <c r="B21" s="728" t="s">
        <v>661</v>
      </c>
      <c r="C21" s="729" t="s">
        <v>44</v>
      </c>
      <c r="D21" s="730" t="s">
        <v>665</v>
      </c>
      <c r="E21" s="879">
        <v>41460</v>
      </c>
      <c r="F21" s="880">
        <v>41729</v>
      </c>
      <c r="G21" s="926">
        <v>73500000</v>
      </c>
      <c r="H21" s="732" t="s">
        <v>33</v>
      </c>
      <c r="I21" s="733" t="s">
        <v>662</v>
      </c>
      <c r="J21" s="734" t="s">
        <v>44</v>
      </c>
      <c r="K21" s="735" t="s">
        <v>678</v>
      </c>
      <c r="L21" s="874">
        <v>41496</v>
      </c>
      <c r="M21" s="736" t="s">
        <v>391</v>
      </c>
      <c r="N21" s="927">
        <v>2100000</v>
      </c>
      <c r="O21" s="738" t="s">
        <v>33</v>
      </c>
      <c r="P21" s="926"/>
      <c r="Q21" s="732"/>
      <c r="R21" s="927"/>
      <c r="S21" s="738"/>
      <c r="T21" s="926"/>
      <c r="U21" s="738"/>
      <c r="V21" s="869">
        <v>41729</v>
      </c>
      <c r="W21" s="739">
        <v>26</v>
      </c>
      <c r="X21" s="740" t="s">
        <v>201</v>
      </c>
      <c r="Y21" s="216">
        <f>IF(B21="","",IF(V21=0,"途中経過 "&amp;Work2工事データ!R18,Work2工事データ!R18))</f>
        <v>75600000</v>
      </c>
      <c r="Z21" s="72" t="str">
        <f t="shared" si="1"/>
        <v/>
      </c>
      <c r="AA21" s="72"/>
    </row>
    <row r="22" spans="1:33" ht="37.5" customHeight="1">
      <c r="A22" s="57" t="s">
        <v>377</v>
      </c>
      <c r="B22" s="728" t="s">
        <v>237</v>
      </c>
      <c r="C22" s="729" t="s">
        <v>44</v>
      </c>
      <c r="D22" s="730" t="s">
        <v>679</v>
      </c>
      <c r="E22" s="879">
        <v>41487</v>
      </c>
      <c r="F22" s="880">
        <v>41517</v>
      </c>
      <c r="G22" s="926">
        <v>1050000</v>
      </c>
      <c r="H22" s="732"/>
      <c r="I22" s="733" t="s">
        <v>470</v>
      </c>
      <c r="J22" s="734" t="s">
        <v>44</v>
      </c>
      <c r="K22" s="735" t="s">
        <v>469</v>
      </c>
      <c r="L22" s="874">
        <v>41527</v>
      </c>
      <c r="M22" s="736" t="s">
        <v>391</v>
      </c>
      <c r="N22" s="927"/>
      <c r="O22" s="738"/>
      <c r="P22" s="926"/>
      <c r="Q22" s="732"/>
      <c r="R22" s="927"/>
      <c r="S22" s="738"/>
      <c r="T22" s="926"/>
      <c r="U22" s="738"/>
      <c r="V22" s="869">
        <v>41141</v>
      </c>
      <c r="W22" s="739"/>
      <c r="X22" s="740" t="s">
        <v>203</v>
      </c>
      <c r="Y22" s="216">
        <f>IF(B22="","",IF(V22=0,"途中経過 "&amp;Work2工事データ!R19,Work2工事データ!R19))</f>
        <v>1050000</v>
      </c>
      <c r="Z22" s="72" t="str">
        <f t="shared" si="1"/>
        <v>注意！工事日の入力内容を確認してください</v>
      </c>
      <c r="AA22" s="72"/>
    </row>
    <row r="23" spans="1:33" ht="37.5" customHeight="1">
      <c r="A23" s="57" t="s">
        <v>378</v>
      </c>
      <c r="B23" s="728" t="s">
        <v>663</v>
      </c>
      <c r="C23" s="729" t="s">
        <v>49</v>
      </c>
      <c r="D23" s="730" t="s">
        <v>666</v>
      </c>
      <c r="E23" s="879">
        <v>41487</v>
      </c>
      <c r="F23" s="880">
        <v>41639</v>
      </c>
      <c r="G23" s="926">
        <v>30000000</v>
      </c>
      <c r="H23" s="732">
        <v>0.05</v>
      </c>
      <c r="I23" s="733" t="s">
        <v>664</v>
      </c>
      <c r="J23" s="734" t="s">
        <v>49</v>
      </c>
      <c r="K23" s="735" t="s">
        <v>680</v>
      </c>
      <c r="L23" s="874">
        <v>41527</v>
      </c>
      <c r="M23" s="736" t="s">
        <v>391</v>
      </c>
      <c r="N23" s="927">
        <v>1000000</v>
      </c>
      <c r="O23" s="738">
        <v>0.05</v>
      </c>
      <c r="P23" s="926">
        <v>105000</v>
      </c>
      <c r="Q23" s="732" t="s">
        <v>33</v>
      </c>
      <c r="R23" s="927"/>
      <c r="S23" s="738"/>
      <c r="T23" s="926"/>
      <c r="U23" s="738"/>
      <c r="V23" s="869">
        <v>41639</v>
      </c>
      <c r="W23" s="739">
        <v>26</v>
      </c>
      <c r="X23" s="740" t="s">
        <v>727</v>
      </c>
      <c r="Y23" s="216">
        <f>IF(B23="","",IF(V23=0,"途中経過 "&amp;Work2工事データ!R20,Work2工事データ!R20))</f>
        <v>32655000</v>
      </c>
      <c r="Z23" s="72" t="str">
        <f t="shared" si="1"/>
        <v/>
      </c>
      <c r="AA23" s="72"/>
    </row>
    <row r="24" spans="1:33" ht="37.5" customHeight="1">
      <c r="A24" s="57" t="s">
        <v>379</v>
      </c>
      <c r="B24" s="728" t="s">
        <v>681</v>
      </c>
      <c r="C24" s="729" t="s">
        <v>44</v>
      </c>
      <c r="D24" s="730" t="s">
        <v>682</v>
      </c>
      <c r="E24" s="879">
        <v>41496</v>
      </c>
      <c r="F24" s="880">
        <v>41729</v>
      </c>
      <c r="G24" s="926">
        <v>50000000</v>
      </c>
      <c r="H24" s="732">
        <v>0.05</v>
      </c>
      <c r="I24" s="733" t="s">
        <v>668</v>
      </c>
      <c r="J24" s="734" t="s">
        <v>44</v>
      </c>
      <c r="K24" s="735" t="s">
        <v>678</v>
      </c>
      <c r="L24" s="874">
        <v>41527</v>
      </c>
      <c r="M24" s="736" t="s">
        <v>391</v>
      </c>
      <c r="N24" s="927">
        <v>525000</v>
      </c>
      <c r="O24" s="738" t="s">
        <v>33</v>
      </c>
      <c r="P24" s="926"/>
      <c r="Q24" s="732"/>
      <c r="R24" s="927"/>
      <c r="S24" s="738"/>
      <c r="T24" s="926"/>
      <c r="U24" s="738"/>
      <c r="V24" s="869">
        <v>41729</v>
      </c>
      <c r="W24" s="739">
        <v>26</v>
      </c>
      <c r="X24" s="740" t="s">
        <v>204</v>
      </c>
      <c r="Y24" s="216">
        <f>IF(B24="","",IF(V24=0,"途中経過 "&amp;Work2工事データ!R21,Work2工事データ!R21))</f>
        <v>53025000</v>
      </c>
      <c r="Z24" s="72" t="str">
        <f t="shared" si="1"/>
        <v/>
      </c>
      <c r="AA24" s="72"/>
    </row>
    <row r="25" spans="1:33" ht="37.5" customHeight="1">
      <c r="A25" s="57" t="s">
        <v>380</v>
      </c>
      <c r="B25" s="728" t="s">
        <v>683</v>
      </c>
      <c r="C25" s="729" t="s">
        <v>241</v>
      </c>
      <c r="D25" s="730" t="s">
        <v>684</v>
      </c>
      <c r="E25" s="879">
        <v>41506</v>
      </c>
      <c r="F25" s="880">
        <v>41639</v>
      </c>
      <c r="G25" s="926">
        <v>31500000</v>
      </c>
      <c r="H25" s="732"/>
      <c r="I25" s="733" t="s">
        <v>471</v>
      </c>
      <c r="J25" s="734" t="s">
        <v>44</v>
      </c>
      <c r="K25" s="735" t="s">
        <v>745</v>
      </c>
      <c r="L25" s="874">
        <v>41892</v>
      </c>
      <c r="M25" s="736" t="s">
        <v>391</v>
      </c>
      <c r="N25" s="927">
        <v>50000</v>
      </c>
      <c r="O25" s="738">
        <v>0.05</v>
      </c>
      <c r="P25" s="926">
        <v>525000</v>
      </c>
      <c r="Q25" s="732" t="s">
        <v>33</v>
      </c>
      <c r="R25" s="927">
        <v>-300000</v>
      </c>
      <c r="S25" s="738">
        <v>0.05</v>
      </c>
      <c r="T25" s="926"/>
      <c r="U25" s="738"/>
      <c r="V25" s="869">
        <v>41670</v>
      </c>
      <c r="W25" s="739">
        <v>26</v>
      </c>
      <c r="X25" s="740" t="s">
        <v>24</v>
      </c>
      <c r="Y25" s="216">
        <f>IF(B25="","",IF(V25=0,"途中経過 "&amp;Work2工事データ!R22,Work2工事データ!R22))</f>
        <v>31762500</v>
      </c>
      <c r="Z25" s="72" t="str">
        <f t="shared" si="1"/>
        <v/>
      </c>
      <c r="AA25" s="72"/>
    </row>
    <row r="26" spans="1:33" ht="37.5" customHeight="1">
      <c r="A26" s="57" t="s">
        <v>381</v>
      </c>
      <c r="B26" s="728" t="s">
        <v>685</v>
      </c>
      <c r="C26" s="729" t="s">
        <v>44</v>
      </c>
      <c r="D26" s="730" t="s">
        <v>686</v>
      </c>
      <c r="E26" s="879">
        <v>41518</v>
      </c>
      <c r="F26" s="880">
        <v>41608</v>
      </c>
      <c r="G26" s="926">
        <v>2500000</v>
      </c>
      <c r="H26" s="732">
        <v>0.05</v>
      </c>
      <c r="I26" s="733" t="s">
        <v>472</v>
      </c>
      <c r="J26" s="734" t="s">
        <v>44</v>
      </c>
      <c r="K26" s="735" t="s">
        <v>687</v>
      </c>
      <c r="L26" s="874">
        <v>41557</v>
      </c>
      <c r="M26" s="736" t="s">
        <v>391</v>
      </c>
      <c r="N26" s="927"/>
      <c r="O26" s="738"/>
      <c r="P26" s="926"/>
      <c r="Q26" s="732"/>
      <c r="R26" s="927"/>
      <c r="S26" s="738"/>
      <c r="T26" s="926"/>
      <c r="U26" s="738"/>
      <c r="V26" s="869">
        <v>41618</v>
      </c>
      <c r="W26" s="739">
        <v>26</v>
      </c>
      <c r="X26" s="740" t="s">
        <v>24</v>
      </c>
      <c r="Y26" s="216">
        <f>IF(B26="","",IF(V26=0,"途中経過 "&amp;Work2工事データ!R23,Work2工事データ!R23))</f>
        <v>2625000</v>
      </c>
      <c r="Z26" s="72" t="str">
        <f t="shared" si="1"/>
        <v/>
      </c>
      <c r="AA26" s="72"/>
    </row>
    <row r="27" spans="1:33" ht="37.5" customHeight="1">
      <c r="A27" s="57" t="s">
        <v>382</v>
      </c>
      <c r="B27" s="728" t="s">
        <v>667</v>
      </c>
      <c r="C27" s="729" t="s">
        <v>44</v>
      </c>
      <c r="D27" s="730" t="s">
        <v>688</v>
      </c>
      <c r="E27" s="879">
        <v>41518</v>
      </c>
      <c r="F27" s="880">
        <v>41729</v>
      </c>
      <c r="G27" s="926">
        <v>15000000</v>
      </c>
      <c r="H27" s="732">
        <v>0.05</v>
      </c>
      <c r="I27" s="733" t="s">
        <v>689</v>
      </c>
      <c r="J27" s="734" t="s">
        <v>44</v>
      </c>
      <c r="K27" s="735" t="s">
        <v>690</v>
      </c>
      <c r="L27" s="874">
        <v>41557</v>
      </c>
      <c r="M27" s="736" t="s">
        <v>391</v>
      </c>
      <c r="N27" s="927">
        <v>105000</v>
      </c>
      <c r="O27" s="738" t="s">
        <v>33</v>
      </c>
      <c r="P27" s="926"/>
      <c r="Q27" s="732"/>
      <c r="R27" s="927"/>
      <c r="S27" s="738"/>
      <c r="T27" s="926"/>
      <c r="U27" s="738"/>
      <c r="V27" s="869">
        <v>41729</v>
      </c>
      <c r="W27" s="739">
        <v>26</v>
      </c>
      <c r="X27" s="740" t="s">
        <v>204</v>
      </c>
      <c r="Y27" s="216">
        <f>IF(B27="","",IF(V27=0,"途中経過 "&amp;Work2工事データ!R24,Work2工事データ!R24))</f>
        <v>15855000</v>
      </c>
      <c r="Z27" s="72" t="str">
        <f t="shared" si="1"/>
        <v/>
      </c>
      <c r="AA27" s="72"/>
    </row>
    <row r="28" spans="1:33" ht="37.5" customHeight="1">
      <c r="A28" s="57" t="s">
        <v>383</v>
      </c>
      <c r="B28" s="728" t="s">
        <v>691</v>
      </c>
      <c r="C28" s="729" t="s">
        <v>44</v>
      </c>
      <c r="D28" s="730" t="s">
        <v>692</v>
      </c>
      <c r="E28" s="879">
        <v>41548</v>
      </c>
      <c r="F28" s="880">
        <v>41639</v>
      </c>
      <c r="G28" s="926">
        <v>2100000</v>
      </c>
      <c r="H28" s="732"/>
      <c r="I28" s="733" t="s">
        <v>693</v>
      </c>
      <c r="J28" s="734" t="s">
        <v>44</v>
      </c>
      <c r="K28" s="735" t="s">
        <v>694</v>
      </c>
      <c r="L28" s="874">
        <v>41588</v>
      </c>
      <c r="M28" s="736" t="s">
        <v>391</v>
      </c>
      <c r="N28" s="927">
        <v>300000</v>
      </c>
      <c r="O28" s="738">
        <v>0.05</v>
      </c>
      <c r="P28" s="926"/>
      <c r="Q28" s="732"/>
      <c r="R28" s="927"/>
      <c r="S28" s="738"/>
      <c r="T28" s="926"/>
      <c r="U28" s="738"/>
      <c r="V28" s="869">
        <v>41670</v>
      </c>
      <c r="W28" s="739">
        <v>26</v>
      </c>
      <c r="X28" s="740" t="s">
        <v>24</v>
      </c>
      <c r="Y28" s="216">
        <f>IF(B28="","",IF(V28=0,"途中経過 "&amp;Work2工事データ!R25,Work2工事データ!R25))</f>
        <v>2415000</v>
      </c>
      <c r="Z28" s="72" t="str">
        <f t="shared" si="1"/>
        <v/>
      </c>
      <c r="AA28" s="72"/>
    </row>
    <row r="29" spans="1:33" ht="37.5" customHeight="1">
      <c r="A29" s="57" t="s">
        <v>384</v>
      </c>
      <c r="B29" s="728" t="s">
        <v>695</v>
      </c>
      <c r="C29" s="729" t="s">
        <v>44</v>
      </c>
      <c r="D29" s="730" t="s">
        <v>696</v>
      </c>
      <c r="E29" s="879">
        <v>41557</v>
      </c>
      <c r="F29" s="880">
        <v>41639</v>
      </c>
      <c r="G29" s="926">
        <v>20000000</v>
      </c>
      <c r="H29" s="732">
        <v>0.05</v>
      </c>
      <c r="I29" s="733" t="s">
        <v>474</v>
      </c>
      <c r="J29" s="734" t="s">
        <v>44</v>
      </c>
      <c r="K29" s="735" t="s">
        <v>473</v>
      </c>
      <c r="L29" s="874">
        <v>41953</v>
      </c>
      <c r="M29" s="736" t="s">
        <v>391</v>
      </c>
      <c r="N29" s="927">
        <v>300000</v>
      </c>
      <c r="O29" s="738">
        <v>0.05</v>
      </c>
      <c r="P29" s="926">
        <v>105000</v>
      </c>
      <c r="Q29" s="732"/>
      <c r="R29" s="927">
        <v>10500</v>
      </c>
      <c r="S29" s="738" t="s">
        <v>33</v>
      </c>
      <c r="T29" s="926"/>
      <c r="U29" s="738"/>
      <c r="V29" s="869">
        <v>41698</v>
      </c>
      <c r="W29" s="739">
        <v>26</v>
      </c>
      <c r="X29" s="740" t="s">
        <v>24</v>
      </c>
      <c r="Y29" s="216">
        <f>IF(B29="","",IF(V29=0,"途中経過 "&amp;Work2工事データ!R26,Work2工事データ!R26))</f>
        <v>21430500</v>
      </c>
      <c r="Z29" s="72" t="str">
        <f t="shared" si="1"/>
        <v/>
      </c>
      <c r="AA29" s="72"/>
    </row>
    <row r="30" spans="1:33" ht="37.5" customHeight="1">
      <c r="A30" s="57" t="s">
        <v>385</v>
      </c>
      <c r="B30" s="728" t="s">
        <v>359</v>
      </c>
      <c r="C30" s="729" t="s">
        <v>44</v>
      </c>
      <c r="D30" s="730" t="s">
        <v>697</v>
      </c>
      <c r="E30" s="879">
        <v>41579</v>
      </c>
      <c r="F30" s="880">
        <v>41608</v>
      </c>
      <c r="G30" s="926">
        <v>3150000</v>
      </c>
      <c r="H30" s="732"/>
      <c r="I30" s="733" t="s">
        <v>475</v>
      </c>
      <c r="J30" s="734" t="s">
        <v>44</v>
      </c>
      <c r="K30" s="735" t="s">
        <v>476</v>
      </c>
      <c r="L30" s="874">
        <v>41618</v>
      </c>
      <c r="M30" s="736" t="s">
        <v>391</v>
      </c>
      <c r="N30" s="927"/>
      <c r="O30" s="738"/>
      <c r="P30" s="926"/>
      <c r="Q30" s="732"/>
      <c r="R30" s="927"/>
      <c r="S30" s="738"/>
      <c r="T30" s="926"/>
      <c r="U30" s="738"/>
      <c r="V30" s="869">
        <v>41618</v>
      </c>
      <c r="W30" s="739">
        <v>26</v>
      </c>
      <c r="X30" s="740" t="s">
        <v>24</v>
      </c>
      <c r="Y30" s="216">
        <f>IF(B30="","",IF(V30=0,"途中経過 "&amp;Work2工事データ!R27,Work2工事データ!R27))</f>
        <v>3150000</v>
      </c>
      <c r="Z30" s="72" t="str">
        <f t="shared" si="1"/>
        <v/>
      </c>
      <c r="AA30" s="72"/>
    </row>
    <row r="31" spans="1:33" ht="37.5" customHeight="1">
      <c r="A31" s="57" t="s">
        <v>386</v>
      </c>
      <c r="B31" s="728" t="s">
        <v>698</v>
      </c>
      <c r="C31" s="729" t="s">
        <v>241</v>
      </c>
      <c r="D31" s="730" t="s">
        <v>699</v>
      </c>
      <c r="E31" s="879">
        <v>41671</v>
      </c>
      <c r="F31" s="880">
        <v>41729</v>
      </c>
      <c r="G31" s="926">
        <v>3000000</v>
      </c>
      <c r="H31" s="732">
        <v>0.05</v>
      </c>
      <c r="I31" s="733" t="s">
        <v>477</v>
      </c>
      <c r="J31" s="734" t="s">
        <v>44</v>
      </c>
      <c r="K31" s="735" t="s">
        <v>700</v>
      </c>
      <c r="L31" s="874">
        <v>41708</v>
      </c>
      <c r="M31" s="736" t="s">
        <v>391</v>
      </c>
      <c r="N31" s="927">
        <v>105000</v>
      </c>
      <c r="O31" s="738" t="s">
        <v>33</v>
      </c>
      <c r="P31" s="926">
        <v>40000</v>
      </c>
      <c r="Q31" s="732">
        <v>0.05</v>
      </c>
      <c r="R31" s="927">
        <v>31500</v>
      </c>
      <c r="S31" s="738"/>
      <c r="T31" s="926"/>
      <c r="U31" s="738"/>
      <c r="V31" s="869">
        <v>41708</v>
      </c>
      <c r="W31" s="739">
        <v>26</v>
      </c>
      <c r="X31" s="740" t="s">
        <v>205</v>
      </c>
      <c r="Y31" s="216">
        <f>IF(B31="","",IF(V31=0,"途中経過 "&amp;Work2工事データ!R28,Work2工事データ!R28))</f>
        <v>3328500</v>
      </c>
      <c r="Z31" s="72" t="str">
        <f t="shared" si="1"/>
        <v/>
      </c>
      <c r="AA31" s="72"/>
    </row>
    <row r="32" spans="1:33" ht="37.5" customHeight="1">
      <c r="A32" s="57" t="s">
        <v>387</v>
      </c>
      <c r="B32" s="728" t="s">
        <v>360</v>
      </c>
      <c r="C32" s="729" t="s">
        <v>44</v>
      </c>
      <c r="D32" s="730" t="s">
        <v>701</v>
      </c>
      <c r="E32" s="879">
        <v>41730</v>
      </c>
      <c r="F32" s="880">
        <v>41882</v>
      </c>
      <c r="G32" s="926">
        <v>21600000</v>
      </c>
      <c r="H32" s="732"/>
      <c r="I32" s="733" t="s">
        <v>478</v>
      </c>
      <c r="J32" s="734" t="s">
        <v>44</v>
      </c>
      <c r="K32" s="735" t="s">
        <v>702</v>
      </c>
      <c r="L32" s="874">
        <v>41769</v>
      </c>
      <c r="M32" s="736" t="s">
        <v>391</v>
      </c>
      <c r="N32" s="927">
        <v>108000</v>
      </c>
      <c r="O32" s="738"/>
      <c r="P32" s="926">
        <v>10000</v>
      </c>
      <c r="Q32" s="732">
        <v>0.08</v>
      </c>
      <c r="R32" s="927"/>
      <c r="S32" s="738"/>
      <c r="T32" s="926"/>
      <c r="U32" s="738"/>
      <c r="V32" s="869"/>
      <c r="W32" s="739"/>
      <c r="X32" s="740" t="s">
        <v>203</v>
      </c>
      <c r="Y32" s="216" t="str">
        <f>IF(B32="","",IF(V32=0,"途中経過 "&amp;Work2工事データ!R29,Work2工事データ!R29))</f>
        <v>途中経過 21718800</v>
      </c>
      <c r="Z32" s="72" t="str">
        <f t="shared" si="1"/>
        <v/>
      </c>
      <c r="AA32" s="72"/>
    </row>
    <row r="33" spans="1:27" ht="37.5" customHeight="1">
      <c r="A33" s="57" t="s">
        <v>388</v>
      </c>
      <c r="B33" s="728" t="s">
        <v>703</v>
      </c>
      <c r="C33" s="729" t="s">
        <v>44</v>
      </c>
      <c r="D33" s="730" t="s">
        <v>704</v>
      </c>
      <c r="E33" s="879">
        <v>41730</v>
      </c>
      <c r="F33" s="880">
        <v>41759</v>
      </c>
      <c r="G33" s="926">
        <v>2160000</v>
      </c>
      <c r="H33" s="732" t="s">
        <v>33</v>
      </c>
      <c r="I33" s="733" t="s">
        <v>480</v>
      </c>
      <c r="J33" s="734" t="s">
        <v>44</v>
      </c>
      <c r="K33" s="735" t="s">
        <v>479</v>
      </c>
      <c r="L33" s="874">
        <v>41769</v>
      </c>
      <c r="M33" s="736" t="s">
        <v>391</v>
      </c>
      <c r="N33" s="927">
        <v>50000</v>
      </c>
      <c r="O33" s="738">
        <v>0.08</v>
      </c>
      <c r="P33" s="926"/>
      <c r="Q33" s="732"/>
      <c r="R33" s="927"/>
      <c r="S33" s="738"/>
      <c r="T33" s="926"/>
      <c r="U33" s="738"/>
      <c r="V33" s="869">
        <v>41779</v>
      </c>
      <c r="W33" s="739">
        <v>27</v>
      </c>
      <c r="X33" s="740"/>
      <c r="Y33" s="216">
        <f>IF(B33="","",IF(V33=0,"途中経過 "&amp;Work2工事データ!R30,Work2工事データ!R30))</f>
        <v>2214000</v>
      </c>
      <c r="Z33" s="72" t="str">
        <f t="shared" si="1"/>
        <v/>
      </c>
      <c r="AA33" s="72"/>
    </row>
    <row r="34" spans="1:27" ht="37.5" customHeight="1">
      <c r="A34" s="57" t="s">
        <v>389</v>
      </c>
      <c r="B34" s="728" t="s">
        <v>705</v>
      </c>
      <c r="C34" s="729" t="s">
        <v>49</v>
      </c>
      <c r="D34" s="730" t="s">
        <v>706</v>
      </c>
      <c r="E34" s="879">
        <v>41760</v>
      </c>
      <c r="F34" s="880">
        <v>41912</v>
      </c>
      <c r="G34" s="926">
        <v>32400000</v>
      </c>
      <c r="H34" s="732"/>
      <c r="I34" s="733" t="s">
        <v>481</v>
      </c>
      <c r="J34" s="734" t="s">
        <v>49</v>
      </c>
      <c r="K34" s="735" t="s">
        <v>707</v>
      </c>
      <c r="L34" s="874">
        <v>41800</v>
      </c>
      <c r="M34" s="736" t="s">
        <v>45</v>
      </c>
      <c r="N34" s="927">
        <v>108000</v>
      </c>
      <c r="O34" s="738" t="s">
        <v>33</v>
      </c>
      <c r="P34" s="926">
        <v>500000</v>
      </c>
      <c r="Q34" s="732">
        <v>0.08</v>
      </c>
      <c r="R34" s="927"/>
      <c r="S34" s="738"/>
      <c r="T34" s="926"/>
      <c r="U34" s="738"/>
      <c r="V34" s="869"/>
      <c r="W34" s="739"/>
      <c r="X34" s="740"/>
      <c r="Y34" s="216" t="str">
        <f>IF(B34="","",IF(V34=0,"途中経過 "&amp;Work2工事データ!R31,Work2工事データ!R31))</f>
        <v>途中経過 33048000</v>
      </c>
      <c r="Z34" s="72" t="str">
        <f t="shared" ref="Z34:Z35" si="2">IF(V34=0,"",IF(V34&gt;=E34,"","注意！工事日の入力内容を確認してください"))</f>
        <v/>
      </c>
      <c r="AA34" s="72"/>
    </row>
    <row r="35" spans="1:27" ht="37.5" customHeight="1">
      <c r="A35" s="57" t="s">
        <v>390</v>
      </c>
      <c r="B35" s="728" t="s">
        <v>708</v>
      </c>
      <c r="C35" s="729" t="s">
        <v>44</v>
      </c>
      <c r="D35" s="730" t="s">
        <v>709</v>
      </c>
      <c r="E35" s="879">
        <v>41760</v>
      </c>
      <c r="F35" s="880">
        <v>41790</v>
      </c>
      <c r="G35" s="926">
        <v>700000</v>
      </c>
      <c r="H35" s="732">
        <v>0.08</v>
      </c>
      <c r="I35" s="733" t="s">
        <v>482</v>
      </c>
      <c r="J35" s="734" t="s">
        <v>44</v>
      </c>
      <c r="K35" s="735" t="s">
        <v>483</v>
      </c>
      <c r="L35" s="874">
        <v>41800</v>
      </c>
      <c r="M35" s="736" t="s">
        <v>45</v>
      </c>
      <c r="N35" s="927">
        <v>108000</v>
      </c>
      <c r="O35" s="738"/>
      <c r="P35" s="926"/>
      <c r="Q35" s="732"/>
      <c r="R35" s="927"/>
      <c r="S35" s="738"/>
      <c r="T35" s="926"/>
      <c r="U35" s="738"/>
      <c r="V35" s="869">
        <v>41790</v>
      </c>
      <c r="W35" s="739">
        <v>27</v>
      </c>
      <c r="X35" s="740" t="s">
        <v>205</v>
      </c>
      <c r="Y35" s="216">
        <f>IF(B35="","",IF(V35=0,"途中経過 "&amp;Work2工事データ!R32,Work2工事データ!R32))</f>
        <v>864000</v>
      </c>
      <c r="Z35" s="72" t="str">
        <f t="shared" si="2"/>
        <v/>
      </c>
      <c r="AA35" s="72"/>
    </row>
    <row r="36" spans="1:27" ht="37.5" customHeight="1" thickBot="1">
      <c r="A36" s="217" t="s">
        <v>757</v>
      </c>
      <c r="B36" s="741" t="s">
        <v>710</v>
      </c>
      <c r="C36" s="742" t="s">
        <v>44</v>
      </c>
      <c r="D36" s="1025" t="s">
        <v>711</v>
      </c>
      <c r="E36" s="881">
        <v>41791</v>
      </c>
      <c r="F36" s="882">
        <v>41943</v>
      </c>
      <c r="G36" s="928">
        <v>21600000</v>
      </c>
      <c r="H36" s="743" t="s">
        <v>33</v>
      </c>
      <c r="I36" s="744" t="s">
        <v>485</v>
      </c>
      <c r="J36" s="745" t="s">
        <v>44</v>
      </c>
      <c r="K36" s="746" t="s">
        <v>484</v>
      </c>
      <c r="L36" s="875">
        <v>41830</v>
      </c>
      <c r="M36" s="747"/>
      <c r="N36" s="929"/>
      <c r="O36" s="748"/>
      <c r="P36" s="928"/>
      <c r="Q36" s="743"/>
      <c r="R36" s="929"/>
      <c r="S36" s="748"/>
      <c r="T36" s="928"/>
      <c r="U36" s="748"/>
      <c r="V36" s="870"/>
      <c r="W36" s="749"/>
      <c r="X36" s="750"/>
      <c r="Y36" s="218" t="str">
        <f>IF(B36="","",IF(V36=0,"途中経過 "&amp;Work2工事データ!R33,Work2工事データ!R33))</f>
        <v>途中経過 21600000</v>
      </c>
      <c r="Z36" s="72" t="str">
        <f t="shared" si="1"/>
        <v/>
      </c>
      <c r="AA36" s="72"/>
    </row>
    <row r="40" spans="1:27" ht="30" customHeight="1">
      <c r="I40" s="930"/>
    </row>
    <row r="41" spans="1:27" ht="30" customHeight="1">
      <c r="I41" s="931"/>
    </row>
  </sheetData>
  <sheetProtection password="C7BF" sheet="1" objects="1" scenarios="1"/>
  <mergeCells count="18">
    <mergeCell ref="C4:D5"/>
    <mergeCell ref="I2:K2"/>
    <mergeCell ref="Y4:Y5"/>
    <mergeCell ref="X4:X5"/>
    <mergeCell ref="A2:B2"/>
    <mergeCell ref="W4:W5"/>
    <mergeCell ref="V4:V5"/>
    <mergeCell ref="T4:U4"/>
    <mergeCell ref="R4:S4"/>
    <mergeCell ref="P4:Q4"/>
    <mergeCell ref="N4:O4"/>
    <mergeCell ref="L4:M4"/>
    <mergeCell ref="I4:K4"/>
    <mergeCell ref="B4:B5"/>
    <mergeCell ref="A4:A5"/>
    <mergeCell ref="J5:K5"/>
    <mergeCell ref="G4:H4"/>
    <mergeCell ref="E4:F4"/>
  </mergeCells>
  <phoneticPr fontId="3"/>
  <conditionalFormatting sqref="AI1:AI4 H5 A37:K65517 D1:D3 F3 F5 G3:G4 J3:K3 J5 H3 B1 N1:N5 O5 O1:O3 P1:P5 Q5 Q1:Q3 R1:R5 S5 S1:S3 T1:T5 U5 U1:U3 V1:Y4 A1:A4 C1:C4 E1:K1 Z4:AB9 Z10:AD18 AE6:AE14 E3:E5 I2:I5 AH5:AH33 AJ1:IV33 AI6:AI33 AF7:AG33 Z19:AE33 Z36:IV36 Z1:AH3 AF4 AF5:AG5 N37:AI65517 AJ37:IV1048576">
    <cfRule type="expression" dxfId="15" priority="38">
      <formula>CELL("PROTECT",A1)=0</formula>
    </cfRule>
  </conditionalFormatting>
  <conditionalFormatting sqref="A6:A37">
    <cfRule type="expression" dxfId="14" priority="39">
      <formula>W6=$AF$6</formula>
    </cfRule>
  </conditionalFormatting>
  <conditionalFormatting sqref="Y6:Y33 Y36">
    <cfRule type="expression" dxfId="13" priority="27" stopIfTrue="1">
      <formula>CELL("PROTECT",Y6)=0</formula>
    </cfRule>
  </conditionalFormatting>
  <conditionalFormatting sqref="AD7:AD9 AD4:AE5 AC4:AC9">
    <cfRule type="expression" dxfId="12" priority="37" stopIfTrue="1">
      <formula>CELL("PROTECT",AC4)=0</formula>
    </cfRule>
  </conditionalFormatting>
  <conditionalFormatting sqref="Y6:Y33 Y36">
    <cfRule type="expression" dxfId="11" priority="32" stopIfTrue="1">
      <formula>CELL("PROTECT",Y6)=0</formula>
    </cfRule>
  </conditionalFormatting>
  <conditionalFormatting sqref="W6:W37">
    <cfRule type="cellIs" dxfId="10" priority="23" operator="equal">
      <formula>$AF$6</formula>
    </cfRule>
  </conditionalFormatting>
  <conditionalFormatting sqref="V6:V37">
    <cfRule type="cellIs" dxfId="9" priority="25" operator="between">
      <formula>$AG$6</formula>
      <formula>$AG$7</formula>
    </cfRule>
  </conditionalFormatting>
  <conditionalFormatting sqref="M6:M33 M36">
    <cfRule type="cellIs" dxfId="8" priority="26" stopIfTrue="1" operator="equal">
      <formula>$AD$6</formula>
    </cfRule>
  </conditionalFormatting>
  <conditionalFormatting sqref="X6:X37">
    <cfRule type="expression" dxfId="7" priority="24">
      <formula>W6=$AF$6</formula>
    </cfRule>
  </conditionalFormatting>
  <conditionalFormatting sqref="Z34:IV35">
    <cfRule type="expression" dxfId="6" priority="21" stopIfTrue="1">
      <formula>CELL("PROTECT",Z34)=0</formula>
    </cfRule>
  </conditionalFormatting>
  <conditionalFormatting sqref="Y34:Y35">
    <cfRule type="expression" dxfId="5" priority="19" stopIfTrue="1">
      <formula>CELL("PROTECT",Y34)=0</formula>
    </cfRule>
  </conditionalFormatting>
  <conditionalFormatting sqref="Y34:Y35">
    <cfRule type="expression" dxfId="4" priority="20" stopIfTrue="1">
      <formula>CELL("PROTECT",Y34)=0</formula>
    </cfRule>
  </conditionalFormatting>
  <conditionalFormatting sqref="M34:M35">
    <cfRule type="cellIs" dxfId="3" priority="18" stopIfTrue="1" operator="equal">
      <formula>$AD$6</formula>
    </cfRule>
  </conditionalFormatting>
  <dataValidations xWindow="640" yWindow="437" count="15">
    <dataValidation imeMode="off" allowBlank="1" showInputMessage="1" showErrorMessage="1" sqref="AI1:AI4 AF13:AG13 F5:F36 AF7:AG9 S5 C1:C3 E37:H65517 M5 H5 O5 Q5 A37:A65517 G3:G4 A1:A4 L37:AA65517 L1:L4 M1:M3 O1:O3 Q1:Q3 S1:S3 U5 U1:U3 V1:Y4 N1:N5 P1:P5 R1:R5 T1:T5 G1 E3:E5 I1:I3 E1 Z1:AA36 L6:L36 AF1:AF5 AG5 AG1:AH3 AI6:AI65517 AF15:AG65517 AH5:AH65517 AJ1:IV1048576"/>
    <dataValidation imeMode="hiragana" allowBlank="1" showInputMessage="1" showErrorMessage="1" sqref="D1:D3 H3 J3:K3 C4 B1 F3 C37:D65517 J5 J1:K1 H1 F1 I4:I5 I6:K65517 B6:B65517"/>
    <dataValidation imeMode="off" allowBlank="1" showInputMessage="1" showErrorMessage="1" promptTitle="最終請負金額は自動計算されます" prompt="_x000a_・請負金額は、「工事終了日」が入力_x000a_　されるまで、 「途中経過」　として_x000a_  表示されます_x000a__x000a_・工事日のの入力内容に整合性が_x000a_　ない場合、右の欄に「注意！～」が_x000a_　表示されます_x000a_" sqref="Y6:Y36"/>
    <dataValidation type="whole" imeMode="off" allowBlank="1" showInputMessage="1" showErrorMessage="1" sqref="G6:G36">
      <formula1>0</formula1>
      <formula2>900000000</formula2>
    </dataValidation>
    <dataValidation imeMode="hiragana" allowBlank="1" showInputMessage="1" showErrorMessage="1" promptTitle="工事の場所を入力します" prompt="_x000a_工事の住所のうち市町村を入力します" sqref="C6:C36"/>
    <dataValidation imeMode="hiragana" allowBlank="1" showInputMessage="1" showErrorMessage="1" promptTitle="工事の場所を入力します" prompt="_x000a_工事の住所のうち市町村_x000a_の次を入力します" sqref="D6:D36"/>
    <dataValidation imeMode="off" allowBlank="1" showInputMessage="1" showErrorMessage="1" promptTitle="工事番号について" prompt="_x000a_今年度申告する工事は、工事番号の色が変化します" sqref="A6:A36"/>
    <dataValidation type="list" imeMode="off" allowBlank="1" showInputMessage="1" showErrorMessage="1" promptTitle="今年度に申告する工事に対して、申告年度を入力します" prompt="_x000a_　▼より申告する年度を選択します_x000a_  前年度中に終了した工事が、今年度申告対象工事です_x000a__x000a_　_x000a_　なお、今年度申告を選択すると、セルの色が変化します" sqref="W6:W36">
      <formula1>$AF$5:$AF$7</formula1>
    </dataValidation>
    <dataValidation type="date" imeMode="off" allowBlank="1" showInputMessage="1" showErrorMessage="1" promptTitle="日付の入力について" prompt="_x000a_日付を入力するときは、_x000a_　H○○年　/　月　/　日　又は_x000a_　（西暦）年　/　月　/　日_x000a_と入力します_x000a__x000a_今年の日付を入力する場合は、_x000a_　月　/　日_x000a_と「年/」を省略することができます_x000a_" sqref="E6:E36">
      <formula1>$AI$6</formula1>
      <formula2>$AI$7</formula2>
    </dataValidation>
    <dataValidation type="whole" imeMode="off" allowBlank="1" showInputMessage="1" showErrorMessage="1" sqref="R6:R36 P6:P36 N6:N36 T6:T36">
      <formula1>-999999999</formula1>
      <formula2>900000000</formula2>
    </dataValidation>
    <dataValidation type="list" imeMode="off" allowBlank="1" showInputMessage="1" showErrorMessage="1" promptTitle="変更契約の請負金額の税込・税抜について入力します" prompt="_x000a_・税込のとき･･･　「空欄のまま」又は_x000a_　　　　　　　　　　▼より「税込｣を選択_x000a__x000a_・税抜のとき・・・　適用税率に応じて選択_x000a_　税率5％：▼より「税抜5％｣を選択_x000a_　税率8％：▼より「税抜8％」を選択_x000a_　税率10％：▼より「税抜10％」を選択" sqref="S6:S36 Q6:Q36 O6:O36 U6:U36">
      <formula1>$AC$5:$AC$9</formula1>
    </dataValidation>
    <dataValidation type="list" allowBlank="1" showInputMessage="1" showErrorMessage="1" sqref="M6:M36">
      <formula1>$AD$5:$AD$7</formula1>
    </dataValidation>
    <dataValidation type="list" imeMode="off" allowBlank="1" showInputMessage="1" showErrorMessage="1" promptTitle="請負金額の税込・税抜について入力します" prompt="_x000a_・税込のとき･･･　「空欄のまま」又は_x000a_　　　　　　　　　　▼より「税込｣を選択_x000a__x000a_・税抜のとき・・・　適用税率に応じて選択_x000a_　税率5％：▼より「税抜5％｣を選択_x000a_　税率8％：▼より「税抜8％」を選択_x000a_　税率10％：▼より「税抜10％」を選択" sqref="H6:H36">
      <formula1>$AC$5:$AC$9</formula1>
    </dataValidation>
    <dataValidation type="date" imeMode="off" allowBlank="1" showInputMessage="1" showErrorMessage="1" promptTitle="工事終了日を入力します" prompt="_x000a_工事終了日より判断して、今年度申告対象工事に該当する場合、文字が強調されます_x000a__x000a_・日付を入力するときは、_x000a_　H○○年　/　月　/　日　又は_x000a_　（西暦）年　/　月　/　日     と入力します_x000a__x000a_(今年の日付を入力する場合は、　月　/　日  と_x000a_「年/」を省略できます)" sqref="V6:V36">
      <formula1>$AJ$6</formula1>
      <formula2>$AJ$7</formula2>
    </dataValidation>
    <dataValidation type="list" imeMode="off" allowBlank="1" showInputMessage="1" showErrorMessage="1" promptTitle="申告する工事の業種を入力します" prompt="_x000a_工事の業種を▼より選択します_x000a__x000a_なお、本年度申告工事は、セルの色が変化しています" sqref="X6:X36">
      <formula1>$AE$5:$AE$14</formula1>
    </dataValidation>
  </dataValidations>
  <printOptions horizontalCentered="1" gridLines="1"/>
  <pageMargins left="0.11811023622047245" right="0.11811023622047245" top="0.82677165354330717" bottom="3.937007874015748E-2" header="0.51181102362204722" footer="3.937007874015748E-2"/>
  <pageSetup paperSize="9" scale="45" pageOrder="overThenDown" orientation="landscape" blackAndWhite="1" horizontalDpi="4294967294" verticalDpi="0" r:id="rId1"/>
  <headerFooter alignWithMargins="0">
    <oddHeader>&amp;C&amp;24&amp;F 　入力データ一覧&amp;R&amp;20印刷日：&amp;D</oddHeader>
    <oddFooter>&amp;C&amp;14&amp;P/&amp;N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39997558519241921"/>
  </sheetPr>
  <dimension ref="A1:AZ199"/>
  <sheetViews>
    <sheetView showGridLines="0" showRowColHeaders="0" view="pageBreakPreview" zoomScale="75" zoomScaleNormal="100" zoomScaleSheetLayoutView="75" workbookViewId="0">
      <pane ySplit="6" topLeftCell="A7" activePane="bottomLeft" state="frozen"/>
      <selection pane="bottomLeft" activeCell="F1" sqref="F1:J1"/>
    </sheetView>
  </sheetViews>
  <sheetFormatPr defaultRowHeight="14.25"/>
  <cols>
    <col min="1" max="2" width="6.125" style="14" customWidth="1"/>
    <col min="3" max="4" width="4.125" style="14" customWidth="1"/>
    <col min="5" max="5" width="3.625" style="14" customWidth="1"/>
    <col min="6" max="6" width="2.875" style="14" customWidth="1"/>
    <col min="7" max="7" width="3.75" style="14" customWidth="1"/>
    <col min="8" max="9" width="2.875" style="14" customWidth="1"/>
    <col min="10" max="10" width="1.625" style="14" customWidth="1"/>
    <col min="11" max="11" width="1.25" style="14" customWidth="1"/>
    <col min="12" max="19" width="2.875" style="14" customWidth="1"/>
    <col min="20" max="20" width="1.25" style="14" customWidth="1"/>
    <col min="21" max="21" width="1.625" style="14" customWidth="1"/>
    <col min="22" max="22" width="2.625" style="14" customWidth="1"/>
    <col min="23" max="23" width="2.375" style="14" customWidth="1"/>
    <col min="24" max="24" width="3.625" style="14" customWidth="1"/>
    <col min="25" max="25" width="2.375" style="14" customWidth="1"/>
    <col min="26" max="26" width="3.625" style="14" customWidth="1"/>
    <col min="27" max="27" width="5.625" style="14" customWidth="1"/>
    <col min="28" max="28" width="4.625" style="14" customWidth="1"/>
    <col min="29" max="29" width="9" style="14"/>
    <col min="30" max="30" width="11.625" style="14" customWidth="1"/>
    <col min="31" max="31" width="1.625" style="14" customWidth="1"/>
    <col min="32" max="32" width="5.125" style="14" customWidth="1"/>
    <col min="33" max="33" width="4.625" style="14" customWidth="1"/>
    <col min="34" max="34" width="4.5" style="14" customWidth="1"/>
    <col min="35" max="35" width="1.625" style="14" customWidth="1"/>
    <col min="36" max="36" width="4.625" style="14" customWidth="1"/>
    <col min="37" max="37" width="2.625" style="14" customWidth="1"/>
    <col min="38" max="38" width="2.125" style="14" customWidth="1"/>
    <col min="39" max="39" width="5.625" style="14" customWidth="1"/>
    <col min="40" max="40" width="0" style="14" hidden="1" customWidth="1"/>
    <col min="41" max="41" width="9" style="385" hidden="1" customWidth="1"/>
    <col min="42" max="43" width="9" style="386" hidden="1" customWidth="1"/>
    <col min="44" max="44" width="0" style="14" hidden="1" customWidth="1"/>
    <col min="45" max="16384" width="9" style="14"/>
  </cols>
  <sheetData>
    <row r="1" spans="1:52" s="885" customFormat="1" ht="24.75" customHeight="1">
      <c r="A1" s="1105" t="s">
        <v>560</v>
      </c>
      <c r="B1" s="1105"/>
      <c r="C1" s="1105"/>
      <c r="D1" s="1105"/>
      <c r="E1" s="1105"/>
      <c r="F1" s="1106">
        <v>41730</v>
      </c>
      <c r="G1" s="1107"/>
      <c r="H1" s="1107"/>
      <c r="I1" s="1107"/>
      <c r="J1" s="1108"/>
      <c r="K1" s="1103" t="s">
        <v>87</v>
      </c>
      <c r="L1" s="1104"/>
      <c r="M1" s="1109">
        <v>7</v>
      </c>
      <c r="N1" s="1110"/>
      <c r="O1" s="1111"/>
      <c r="P1" s="1103" t="s">
        <v>88</v>
      </c>
      <c r="Q1" s="1104"/>
      <c r="R1" s="1109">
        <v>10</v>
      </c>
      <c r="S1" s="1110"/>
      <c r="T1" s="1111"/>
      <c r="U1" s="1103" t="s">
        <v>101</v>
      </c>
      <c r="V1" s="1104"/>
      <c r="AV1" s="886"/>
      <c r="AW1" s="887"/>
      <c r="AX1" s="888"/>
      <c r="AY1" s="888"/>
      <c r="AZ1" s="889"/>
    </row>
    <row r="2" spans="1:52" s="282" customFormat="1" ht="12" customHeight="1">
      <c r="AO2" s="381"/>
      <c r="AP2" s="382"/>
      <c r="AQ2" s="382"/>
      <c r="AW2" s="283"/>
      <c r="AX2" s="283"/>
      <c r="AY2" s="283"/>
    </row>
    <row r="3" spans="1:52" s="282" customFormat="1" ht="40.5" customHeight="1">
      <c r="D3" s="431"/>
      <c r="E3" s="431"/>
      <c r="F3" s="431"/>
      <c r="G3" s="1112" t="s">
        <v>321</v>
      </c>
      <c r="H3" s="1112"/>
      <c r="I3" s="1112"/>
      <c r="J3" s="1112"/>
      <c r="K3" s="1112"/>
      <c r="L3" s="1112"/>
      <c r="M3" s="1112"/>
      <c r="N3" s="1112"/>
      <c r="O3" s="1112"/>
      <c r="P3" s="1112"/>
      <c r="Q3" s="1112"/>
      <c r="R3" s="1112"/>
      <c r="S3" s="1112"/>
      <c r="T3" s="1112"/>
      <c r="U3" s="1112"/>
      <c r="V3" s="1112"/>
      <c r="W3" s="1112"/>
      <c r="X3" s="1112"/>
      <c r="Y3" s="1112"/>
      <c r="Z3" s="1112"/>
      <c r="AA3" s="1112"/>
      <c r="AB3" s="1112"/>
      <c r="AC3" s="1112"/>
      <c r="AD3" s="1112"/>
      <c r="AE3" s="1112"/>
      <c r="AF3" s="1112"/>
      <c r="AG3" s="1112"/>
      <c r="AH3" s="1112"/>
      <c r="AI3" s="1112"/>
      <c r="AJ3" s="1112"/>
      <c r="AK3" s="1112"/>
      <c r="AO3" s="381"/>
      <c r="AP3" s="382"/>
      <c r="AQ3" s="382"/>
      <c r="AW3" s="283"/>
      <c r="AX3" s="283"/>
      <c r="AY3" s="283"/>
    </row>
    <row r="4" spans="1:52" s="287" customFormat="1" ht="36" customHeight="1">
      <c r="M4" s="288" t="s">
        <v>243</v>
      </c>
      <c r="T4" s="1113">
        <f>IF(work3開始届!C3=0,"-",1)</f>
        <v>1</v>
      </c>
      <c r="U4" s="1113"/>
      <c r="V4" s="1113"/>
      <c r="W4" s="287" t="s">
        <v>246</v>
      </c>
      <c r="AC4" s="289">
        <f>IF(work3開始届!C3=0,"-",IF(work3開始届!C8=0,2,4))</f>
        <v>2</v>
      </c>
      <c r="AD4" s="287" t="s">
        <v>244</v>
      </c>
      <c r="AF4" s="289"/>
      <c r="AG4" s="289"/>
      <c r="AH4" s="289"/>
      <c r="AO4" s="383"/>
      <c r="AP4" s="384"/>
      <c r="AQ4" s="384"/>
      <c r="AW4" s="370"/>
      <c r="AX4" s="370"/>
      <c r="AY4" s="370"/>
    </row>
    <row r="5" spans="1:52" s="282" customFormat="1" ht="6.75" customHeight="1">
      <c r="H5" s="285"/>
      <c r="I5" s="285"/>
      <c r="J5" s="285"/>
      <c r="K5" s="285"/>
      <c r="L5" s="285"/>
      <c r="M5" s="285"/>
      <c r="N5" s="285"/>
      <c r="O5" s="285"/>
      <c r="P5" s="285"/>
      <c r="Q5" s="283"/>
      <c r="R5" s="283"/>
      <c r="S5" s="283"/>
      <c r="T5" s="283"/>
      <c r="U5" s="283"/>
      <c r="V5" s="283"/>
      <c r="W5" s="283"/>
      <c r="X5" s="283"/>
      <c r="Y5" s="283"/>
      <c r="Z5" s="283"/>
      <c r="AA5" s="286"/>
      <c r="AB5" s="286"/>
      <c r="AC5" s="286"/>
      <c r="AD5" s="286"/>
      <c r="AE5" s="286"/>
      <c r="AF5" s="286"/>
      <c r="AG5" s="286"/>
      <c r="AH5" s="286"/>
      <c r="AI5" s="284"/>
      <c r="AO5" s="381"/>
      <c r="AP5" s="382"/>
      <c r="AQ5" s="382"/>
      <c r="AW5" s="283"/>
      <c r="AX5" s="283"/>
      <c r="AY5" s="283"/>
    </row>
    <row r="6" spans="1:52" s="282" customFormat="1" ht="12" customHeight="1">
      <c r="AO6" s="381"/>
      <c r="AP6" s="382"/>
      <c r="AQ6" s="382"/>
      <c r="AW6" s="283"/>
      <c r="AX6" s="283"/>
      <c r="AY6" s="283"/>
    </row>
    <row r="7" spans="1:52" ht="15" thickBot="1">
      <c r="A7" s="19"/>
    </row>
    <row r="8" spans="1:52" ht="24" customHeight="1">
      <c r="A8" s="1352" t="s">
        <v>68</v>
      </c>
      <c r="B8" s="1353"/>
      <c r="C8" s="1353"/>
      <c r="D8" s="1353"/>
      <c r="E8" s="1353"/>
      <c r="F8" s="1353"/>
      <c r="G8" s="1353"/>
      <c r="H8" s="15"/>
      <c r="I8" s="15"/>
      <c r="J8" s="15"/>
      <c r="K8" s="1354" t="s">
        <v>69</v>
      </c>
      <c r="L8" s="1355"/>
      <c r="M8" s="1355"/>
      <c r="N8" s="1355"/>
      <c r="O8" s="1355"/>
      <c r="P8" s="1355"/>
      <c r="Q8" s="1355"/>
      <c r="R8" s="1355"/>
      <c r="S8" s="1355"/>
      <c r="T8" s="1355"/>
      <c r="U8" s="1355"/>
      <c r="V8" s="1355"/>
      <c r="W8" s="1355"/>
      <c r="X8" s="1355"/>
      <c r="Y8" s="1355"/>
      <c r="Z8" s="1355"/>
      <c r="AA8" s="1355"/>
      <c r="AB8" s="1355"/>
      <c r="AC8" s="1355"/>
      <c r="AD8" s="15"/>
      <c r="AG8" s="1268" t="s">
        <v>70</v>
      </c>
      <c r="AH8" s="1269"/>
      <c r="AI8" s="1270"/>
    </row>
    <row r="9" spans="1:52" ht="24" customHeight="1" thickBot="1">
      <c r="G9" s="16"/>
      <c r="H9" s="16"/>
      <c r="I9" s="16"/>
      <c r="J9" s="16"/>
      <c r="K9" s="17"/>
      <c r="L9" s="1370" t="s">
        <v>71</v>
      </c>
      <c r="M9" s="1371"/>
      <c r="N9" s="1371"/>
      <c r="O9" s="1371"/>
      <c r="P9" s="1371"/>
      <c r="Q9" s="1371"/>
      <c r="R9" s="1371"/>
      <c r="S9" s="1371"/>
      <c r="T9" s="1371"/>
      <c r="U9" s="1371"/>
      <c r="V9" s="1371"/>
      <c r="W9" s="1371"/>
      <c r="X9" s="1371"/>
      <c r="Y9" s="1371"/>
      <c r="Z9" s="1371"/>
      <c r="AA9" s="1371"/>
      <c r="AB9" s="1371"/>
      <c r="AC9" s="1371"/>
      <c r="AD9" s="16"/>
      <c r="AG9" s="1265" t="s">
        <v>72</v>
      </c>
      <c r="AH9" s="1266"/>
      <c r="AI9" s="1267"/>
      <c r="AO9" s="395" t="s">
        <v>319</v>
      </c>
    </row>
    <row r="10" spans="1:52" ht="6.75" customHeight="1" thickBot="1"/>
    <row r="11" spans="1:52" ht="6.75" customHeight="1" thickBot="1">
      <c r="A11" s="1205" t="s">
        <v>73</v>
      </c>
      <c r="B11" s="1206"/>
      <c r="C11" s="1207"/>
      <c r="D11" s="1207"/>
      <c r="E11" s="1208"/>
      <c r="F11" s="1217" t="s">
        <v>13</v>
      </c>
      <c r="G11" s="1218"/>
      <c r="H11" s="1221" t="s">
        <v>14</v>
      </c>
      <c r="I11" s="1240" t="s">
        <v>15</v>
      </c>
      <c r="J11" s="1240"/>
      <c r="K11" s="1241"/>
      <c r="L11" s="1243" t="s">
        <v>74</v>
      </c>
      <c r="M11" s="1244"/>
      <c r="N11" s="1244"/>
      <c r="O11" s="1244"/>
      <c r="P11" s="1244"/>
      <c r="Q11" s="1245"/>
      <c r="R11" s="1243" t="s">
        <v>75</v>
      </c>
      <c r="S11" s="1249"/>
      <c r="T11" s="1249"/>
      <c r="U11" s="1250"/>
      <c r="V11" s="18"/>
    </row>
    <row r="12" spans="1:52" ht="6.75" customHeight="1">
      <c r="A12" s="1209"/>
      <c r="B12" s="1210"/>
      <c r="C12" s="1374"/>
      <c r="D12" s="1374"/>
      <c r="E12" s="1212"/>
      <c r="F12" s="1219"/>
      <c r="G12" s="1220"/>
      <c r="H12" s="1222"/>
      <c r="I12" s="1242"/>
      <c r="J12" s="1242"/>
      <c r="K12" s="1242"/>
      <c r="L12" s="1246"/>
      <c r="M12" s="1247"/>
      <c r="N12" s="1247"/>
      <c r="O12" s="1247"/>
      <c r="P12" s="1247"/>
      <c r="Q12" s="1248"/>
      <c r="R12" s="1251"/>
      <c r="S12" s="1252"/>
      <c r="T12" s="1252"/>
      <c r="U12" s="1253"/>
      <c r="V12" s="18"/>
      <c r="AC12" s="1231" t="s">
        <v>76</v>
      </c>
      <c r="AD12" s="1233" t="s">
        <v>77</v>
      </c>
      <c r="AF12" s="1235">
        <f>IF(work3開始届!C8=0,1,2)</f>
        <v>1</v>
      </c>
      <c r="AG12" s="1223" t="s">
        <v>78</v>
      </c>
      <c r="AH12" s="1237"/>
      <c r="AI12" s="1237"/>
      <c r="AJ12" s="1238">
        <v>1</v>
      </c>
      <c r="AK12" s="1223" t="s">
        <v>79</v>
      </c>
      <c r="AL12" s="1224"/>
    </row>
    <row r="13" spans="1:52" ht="25.5" customHeight="1" thickBot="1">
      <c r="A13" s="1209"/>
      <c r="B13" s="1210"/>
      <c r="C13" s="1374"/>
      <c r="D13" s="1374"/>
      <c r="E13" s="1212"/>
      <c r="F13" s="1203">
        <f>work1基本情報!C9</f>
        <v>1</v>
      </c>
      <c r="G13" s="1201">
        <f>work1基本情報!D9</f>
        <v>6</v>
      </c>
      <c r="H13" s="1227">
        <f>work1基本情報!E9</f>
        <v>1</v>
      </c>
      <c r="I13" s="1203">
        <f>work1基本情報!F9</f>
        <v>0</v>
      </c>
      <c r="J13" s="1199">
        <f>work1基本情報!G9</f>
        <v>3</v>
      </c>
      <c r="K13" s="1228">
        <v>9</v>
      </c>
      <c r="L13" s="1203">
        <f>work1基本情報!H9</f>
        <v>6</v>
      </c>
      <c r="M13" s="1199">
        <f>work1基本情報!I9</f>
        <v>0</v>
      </c>
      <c r="N13" s="1199" t="str">
        <f>work1基本情報!J9</f>
        <v>×</v>
      </c>
      <c r="O13" s="1199" t="str">
        <f>work1基本情報!K9</f>
        <v>×</v>
      </c>
      <c r="P13" s="1199" t="str">
        <f>work1基本情報!L9</f>
        <v>×</v>
      </c>
      <c r="Q13" s="1201" t="str">
        <f>work1基本情報!M9</f>
        <v>×</v>
      </c>
      <c r="R13" s="1203">
        <f>work1基本情報!O9</f>
        <v>0</v>
      </c>
      <c r="S13" s="1199">
        <f>work1基本情報!P9</f>
        <v>0</v>
      </c>
      <c r="T13" s="1199">
        <f>work1基本情報!Q9</f>
        <v>0</v>
      </c>
      <c r="U13" s="1254">
        <v>0</v>
      </c>
      <c r="V13" s="19"/>
      <c r="AC13" s="1232"/>
      <c r="AD13" s="1234"/>
      <c r="AF13" s="1236"/>
      <c r="AG13" s="1225"/>
      <c r="AH13" s="1225"/>
      <c r="AI13" s="1225"/>
      <c r="AJ13" s="1239"/>
      <c r="AK13" s="1225"/>
      <c r="AL13" s="1226"/>
      <c r="AO13" s="385" t="s">
        <v>87</v>
      </c>
      <c r="AP13" s="386" t="s">
        <v>159</v>
      </c>
      <c r="AQ13" s="386" t="s">
        <v>320</v>
      </c>
    </row>
    <row r="14" spans="1:52" ht="6.75" customHeight="1" thickBot="1">
      <c r="A14" s="1213"/>
      <c r="B14" s="1214"/>
      <c r="C14" s="1215"/>
      <c r="D14" s="1215"/>
      <c r="E14" s="1216"/>
      <c r="F14" s="1204"/>
      <c r="G14" s="1202"/>
      <c r="H14" s="1227"/>
      <c r="I14" s="1204"/>
      <c r="J14" s="1229"/>
      <c r="K14" s="1230"/>
      <c r="L14" s="1204"/>
      <c r="M14" s="1200"/>
      <c r="N14" s="1200"/>
      <c r="O14" s="1200"/>
      <c r="P14" s="1200"/>
      <c r="Q14" s="1202"/>
      <c r="R14" s="1204"/>
      <c r="S14" s="1200"/>
      <c r="T14" s="1200"/>
      <c r="U14" s="1255"/>
      <c r="V14" s="19"/>
      <c r="AO14" s="387"/>
      <c r="AP14" s="388"/>
      <c r="AQ14" s="389"/>
    </row>
    <row r="15" spans="1:52" ht="24" customHeight="1">
      <c r="A15" s="20" t="s">
        <v>70</v>
      </c>
      <c r="B15" s="1189" t="s">
        <v>80</v>
      </c>
      <c r="C15" s="1190"/>
      <c r="D15" s="1190"/>
      <c r="E15" s="1190"/>
      <c r="F15" s="1190"/>
      <c r="G15" s="1191"/>
      <c r="H15" s="1182" t="s">
        <v>81</v>
      </c>
      <c r="I15" s="1195"/>
      <c r="J15" s="1195"/>
      <c r="K15" s="1195"/>
      <c r="L15" s="1195"/>
      <c r="M15" s="1195"/>
      <c r="N15" s="1195"/>
      <c r="O15" s="1195"/>
      <c r="P15" s="1195"/>
      <c r="Q15" s="1195"/>
      <c r="R15" s="1195"/>
      <c r="S15" s="1195"/>
      <c r="T15" s="1196"/>
      <c r="U15" s="1182" t="s">
        <v>82</v>
      </c>
      <c r="V15" s="1195"/>
      <c r="W15" s="1195"/>
      <c r="X15" s="1195"/>
      <c r="Y15" s="1195"/>
      <c r="Z15" s="1195"/>
      <c r="AA15" s="1196"/>
      <c r="AB15" s="21"/>
      <c r="AC15" s="1181" t="s">
        <v>83</v>
      </c>
      <c r="AD15" s="1181"/>
      <c r="AE15" s="1181"/>
      <c r="AF15" s="1181"/>
      <c r="AG15" s="22"/>
      <c r="AH15" s="1182" t="s">
        <v>84</v>
      </c>
      <c r="AI15" s="1183"/>
      <c r="AJ15" s="1183"/>
      <c r="AK15" s="1183"/>
      <c r="AL15" s="1184"/>
      <c r="AO15" s="390">
        <f>work1基本情報!H15</f>
        <v>41730</v>
      </c>
      <c r="AP15" s="391">
        <v>4</v>
      </c>
      <c r="AQ15" s="392">
        <v>1</v>
      </c>
    </row>
    <row r="16" spans="1:52" ht="24" customHeight="1">
      <c r="A16" s="23" t="s">
        <v>85</v>
      </c>
      <c r="B16" s="1192"/>
      <c r="C16" s="1193"/>
      <c r="D16" s="1193"/>
      <c r="E16" s="1193"/>
      <c r="F16" s="1193"/>
      <c r="G16" s="1194"/>
      <c r="H16" s="1197"/>
      <c r="I16" s="1168"/>
      <c r="J16" s="1168"/>
      <c r="K16" s="1168"/>
      <c r="L16" s="1168"/>
      <c r="M16" s="1168"/>
      <c r="N16" s="1168"/>
      <c r="O16" s="1168"/>
      <c r="P16" s="1168"/>
      <c r="Q16" s="1168"/>
      <c r="R16" s="1168"/>
      <c r="S16" s="1168"/>
      <c r="T16" s="1198"/>
      <c r="U16" s="1197"/>
      <c r="V16" s="1168"/>
      <c r="W16" s="1168"/>
      <c r="X16" s="1168"/>
      <c r="Y16" s="1168"/>
      <c r="Z16" s="1168"/>
      <c r="AA16" s="1198"/>
      <c r="AB16" s="24"/>
      <c r="AC16" s="1188" t="s">
        <v>86</v>
      </c>
      <c r="AD16" s="1188"/>
      <c r="AE16" s="1188"/>
      <c r="AF16" s="1188"/>
      <c r="AG16" s="25"/>
      <c r="AH16" s="1185"/>
      <c r="AI16" s="1186"/>
      <c r="AJ16" s="1186"/>
      <c r="AK16" s="1186"/>
      <c r="AL16" s="1187"/>
      <c r="AP16" s="391">
        <f>AP15+1</f>
        <v>5</v>
      </c>
      <c r="AQ16" s="392">
        <f>AQ15+1</f>
        <v>2</v>
      </c>
    </row>
    <row r="17" spans="1:43" ht="10.5" customHeight="1">
      <c r="A17" s="1141"/>
      <c r="B17" s="1356" t="str">
        <f>IF(ISERROR(VLOOKUP(work3開始届!C3,'(入力)データ'!$A$6:$Y$36,2,FALSE)),"",VLOOKUP(work3開始届!C3,'(入力)データ'!$A$6:$Y$36,2,FALSE))</f>
        <v>へへへへ邸新築工事</v>
      </c>
      <c r="C17" s="1357"/>
      <c r="D17" s="1357"/>
      <c r="E17" s="1357"/>
      <c r="F17" s="1357"/>
      <c r="G17" s="1358"/>
      <c r="H17" s="1356" t="str">
        <f>IF(ISERROR(VLOOKUP(work3開始届!C3,'(入力)データ'!$A$6:$Y$36,3,FALSE)&amp;VLOOKUP(work3開始届!C3,'(入力)データ'!$A$6:$Y$36,4,FALSE)),"",VLOOKUP(work3開始届!C3,'(入力)データ'!$A$6:$Y$36,3,FALSE)&amp;VLOOKUP(work3開始届!C3,'(入力)データ'!$A$6:$Y$36,4,FALSE))</f>
        <v>高岡市へへへへへ500</v>
      </c>
      <c r="I17" s="1357"/>
      <c r="J17" s="1357"/>
      <c r="K17" s="1357"/>
      <c r="L17" s="1357"/>
      <c r="M17" s="1357"/>
      <c r="N17" s="1357"/>
      <c r="O17" s="1357"/>
      <c r="P17" s="1357"/>
      <c r="Q17" s="1357"/>
      <c r="R17" s="1357"/>
      <c r="S17" s="1357"/>
      <c r="T17" s="1368"/>
      <c r="U17" s="1157">
        <f>IF(ISERROR(VLOOKUP(work3開始届!C3,'(入力)データ'!$A$6:$Y$36,5,FALSE)),"",VLOOKUP(work3開始届!C3,'(入力)データ'!$A$6:$Y$36,5,FALSE))</f>
        <v>41760</v>
      </c>
      <c r="V17" s="1158"/>
      <c r="W17" s="1114" t="s">
        <v>87</v>
      </c>
      <c r="X17" s="1137">
        <f>U17</f>
        <v>41760</v>
      </c>
      <c r="Y17" s="1114" t="s">
        <v>88</v>
      </c>
      <c r="Z17" s="1139">
        <f>U17</f>
        <v>41760</v>
      </c>
      <c r="AA17" s="1372" t="s">
        <v>89</v>
      </c>
      <c r="AB17" s="1116" t="str">
        <f>IF(ISERROR(VLOOKUP(work3開始届!C3,'(入力)データ'!$A$6:$Y$36,10,FALSE)&amp;VLOOKUP(work3開始届!C3,'(入力)データ'!$A$6:$Y$36,11,FALSE)),"",VLOOKUP(work3開始届!C3,'(入力)データ'!$A$6:$Y$36,10,FALSE)&amp;VLOOKUP(work3開始届!C3,'(入力)データ'!$A$6:$Y$36,11,FALSE))</f>
        <v>高岡市へへへへへへへ252</v>
      </c>
      <c r="AC17" s="1145"/>
      <c r="AD17" s="1145"/>
      <c r="AE17" s="1145"/>
      <c r="AF17" s="1145"/>
      <c r="AG17" s="1146"/>
      <c r="AH17" s="1123" t="s">
        <v>90</v>
      </c>
      <c r="AI17" s="1123"/>
      <c r="AJ17" s="1123"/>
      <c r="AK17" s="1123"/>
      <c r="AL17" s="1124"/>
      <c r="AP17" s="391">
        <f t="shared" ref="AP17:AP26" si="0">AP16+1</f>
        <v>6</v>
      </c>
      <c r="AQ17" s="392">
        <f t="shared" ref="AQ17:AQ45" si="1">AQ16+1</f>
        <v>3</v>
      </c>
    </row>
    <row r="18" spans="1:43" ht="10.5" customHeight="1">
      <c r="A18" s="1142"/>
      <c r="B18" s="1359"/>
      <c r="C18" s="1360"/>
      <c r="D18" s="1360"/>
      <c r="E18" s="1360"/>
      <c r="F18" s="1360"/>
      <c r="G18" s="1361"/>
      <c r="H18" s="1359"/>
      <c r="I18" s="1360"/>
      <c r="J18" s="1360"/>
      <c r="K18" s="1360"/>
      <c r="L18" s="1360"/>
      <c r="M18" s="1360"/>
      <c r="N18" s="1360"/>
      <c r="O18" s="1360"/>
      <c r="P18" s="1360"/>
      <c r="Q18" s="1360"/>
      <c r="R18" s="1360"/>
      <c r="S18" s="1360"/>
      <c r="T18" s="1361"/>
      <c r="U18" s="1159"/>
      <c r="V18" s="1160"/>
      <c r="W18" s="1344"/>
      <c r="X18" s="1138"/>
      <c r="Y18" s="1129"/>
      <c r="Z18" s="1140"/>
      <c r="AA18" s="1373"/>
      <c r="AB18" s="1260"/>
      <c r="AC18" s="1263"/>
      <c r="AD18" s="1263"/>
      <c r="AE18" s="1263"/>
      <c r="AF18" s="1263"/>
      <c r="AG18" s="1264"/>
      <c r="AH18" s="1125">
        <f>IF(ISERROR(VLOOKUP(work3開始届!C3,Work2工事データ!$G$3:$S$52,13,FALSE)),"",VLOOKUP(work3開始届!C3,Work2工事データ!$G$3:$S$52,13,FALSE))</f>
        <v>32400000</v>
      </c>
      <c r="AI18" s="1125"/>
      <c r="AJ18" s="1125"/>
      <c r="AK18" s="1125"/>
      <c r="AL18" s="1126"/>
      <c r="AP18" s="391">
        <f t="shared" si="0"/>
        <v>7</v>
      </c>
      <c r="AQ18" s="392">
        <f t="shared" si="1"/>
        <v>4</v>
      </c>
    </row>
    <row r="19" spans="1:43" ht="10.5" customHeight="1">
      <c r="A19" s="1143"/>
      <c r="B19" s="1362"/>
      <c r="C19" s="1363"/>
      <c r="D19" s="1363"/>
      <c r="E19" s="1363"/>
      <c r="F19" s="1363"/>
      <c r="G19" s="1364"/>
      <c r="H19" s="1362"/>
      <c r="I19" s="1369"/>
      <c r="J19" s="1369"/>
      <c r="K19" s="1369"/>
      <c r="L19" s="1369"/>
      <c r="M19" s="1369"/>
      <c r="N19" s="1369"/>
      <c r="O19" s="1369"/>
      <c r="P19" s="1369"/>
      <c r="Q19" s="1369"/>
      <c r="R19" s="1369"/>
      <c r="S19" s="1369"/>
      <c r="T19" s="1364"/>
      <c r="U19" s="1159">
        <f>IF(ISERROR(VLOOKUP(work3開始届!C3,'(入力)データ'!$A$6:$Y$36,6,FALSE)),"",VLOOKUP(work3開始届!C3,'(入力)データ'!$A$6:$Y$36,6,FALSE))</f>
        <v>41912</v>
      </c>
      <c r="V19" s="1160"/>
      <c r="W19" s="1129" t="s">
        <v>87</v>
      </c>
      <c r="X19" s="1138">
        <f>U19</f>
        <v>41912</v>
      </c>
      <c r="Y19" s="1129" t="s">
        <v>88</v>
      </c>
      <c r="Z19" s="1140">
        <f>U19</f>
        <v>41912</v>
      </c>
      <c r="AA19" s="1129" t="s">
        <v>91</v>
      </c>
      <c r="AB19" s="1346" t="str">
        <f>IF(ISERROR(VLOOKUP(work3開始届!C3,'(入力)データ'!$A$6:$Y$36,9,FALSE)),"",VLOOKUP(work3開始届!C3,'(入力)データ'!$A$6:$Y$36,9,FALSE))</f>
        <v>へへへへへ</v>
      </c>
      <c r="AC19" s="1347"/>
      <c r="AD19" s="1347"/>
      <c r="AE19" s="1347"/>
      <c r="AF19" s="1347"/>
      <c r="AG19" s="1348"/>
      <c r="AH19" s="1338"/>
      <c r="AI19" s="1338"/>
      <c r="AJ19" s="1338"/>
      <c r="AK19" s="1338"/>
      <c r="AL19" s="1126"/>
      <c r="AP19" s="391">
        <f t="shared" si="0"/>
        <v>8</v>
      </c>
      <c r="AQ19" s="392">
        <f t="shared" si="1"/>
        <v>5</v>
      </c>
    </row>
    <row r="20" spans="1:43" ht="10.5" customHeight="1">
      <c r="A20" s="1175"/>
      <c r="B20" s="1365"/>
      <c r="C20" s="1366"/>
      <c r="D20" s="1366"/>
      <c r="E20" s="1366"/>
      <c r="F20" s="1366"/>
      <c r="G20" s="1367"/>
      <c r="H20" s="1365"/>
      <c r="I20" s="1366"/>
      <c r="J20" s="1366"/>
      <c r="K20" s="1366"/>
      <c r="L20" s="1366"/>
      <c r="M20" s="1366"/>
      <c r="N20" s="1366"/>
      <c r="O20" s="1366"/>
      <c r="P20" s="1366"/>
      <c r="Q20" s="1366"/>
      <c r="R20" s="1366"/>
      <c r="S20" s="1366"/>
      <c r="T20" s="1367"/>
      <c r="U20" s="1179"/>
      <c r="V20" s="1180"/>
      <c r="W20" s="1172"/>
      <c r="X20" s="1173"/>
      <c r="Y20" s="1168"/>
      <c r="Z20" s="1174"/>
      <c r="AA20" s="1168"/>
      <c r="AB20" s="1349"/>
      <c r="AC20" s="1350"/>
      <c r="AD20" s="1350"/>
      <c r="AE20" s="1350"/>
      <c r="AF20" s="1350"/>
      <c r="AG20" s="1351"/>
      <c r="AH20" s="1166"/>
      <c r="AI20" s="1166"/>
      <c r="AJ20" s="1166"/>
      <c r="AK20" s="1166"/>
      <c r="AL20" s="1167"/>
      <c r="AP20" s="391">
        <f t="shared" si="0"/>
        <v>9</v>
      </c>
      <c r="AQ20" s="392">
        <f t="shared" si="1"/>
        <v>6</v>
      </c>
    </row>
    <row r="21" spans="1:43" ht="10.5" customHeight="1">
      <c r="A21" s="1141"/>
      <c r="B21" s="1356" t="str">
        <f>IF(ISERROR(VLOOKUP(work3開始届!C4,'(入力)データ'!$A$6:$Y$36,2,FALSE)),"",VLOOKUP(work3開始届!C4,'(入力)データ'!$A$6:$Y$36,2,FALSE))</f>
        <v>ほほほほ邸床バリアフリー工事</v>
      </c>
      <c r="C21" s="1357"/>
      <c r="D21" s="1357"/>
      <c r="E21" s="1357"/>
      <c r="F21" s="1357"/>
      <c r="G21" s="1358"/>
      <c r="H21" s="1356" t="str">
        <f>IF(ISERROR(VLOOKUP(work3開始届!C4,'(入力)データ'!$A$6:$Y$36,3,FALSE)&amp;VLOOKUP(work3開始届!C4,'(入力)データ'!$A$6:$Y$36,4,FALSE)),"",VLOOKUP(work3開始届!C4,'(入力)データ'!$A$6:$Y$36,3,FALSE)&amp;VLOOKUP(work3開始届!C4,'(入力)データ'!$A$6:$Y$36,4,FALSE))</f>
        <v>富山市ほほほほほ600</v>
      </c>
      <c r="I21" s="1357"/>
      <c r="J21" s="1357"/>
      <c r="K21" s="1357"/>
      <c r="L21" s="1357"/>
      <c r="M21" s="1357"/>
      <c r="N21" s="1357"/>
      <c r="O21" s="1357"/>
      <c r="P21" s="1357"/>
      <c r="Q21" s="1357"/>
      <c r="R21" s="1357"/>
      <c r="S21" s="1357"/>
      <c r="T21" s="1368"/>
      <c r="U21" s="1157">
        <f>IF(ISERROR(VLOOKUP(work3開始届!C4,'(入力)データ'!$A$6:$Y$36,5,FALSE)),"",VLOOKUP(work3開始届!C4,'(入力)データ'!$A$6:$Y$36,5,FALSE))</f>
        <v>41760</v>
      </c>
      <c r="V21" s="1158"/>
      <c r="W21" s="1114" t="s">
        <v>87</v>
      </c>
      <c r="X21" s="1137">
        <f>U21</f>
        <v>41760</v>
      </c>
      <c r="Y21" s="1114" t="s">
        <v>88</v>
      </c>
      <c r="Z21" s="1139">
        <f>U21</f>
        <v>41760</v>
      </c>
      <c r="AA21" s="1114" t="s">
        <v>89</v>
      </c>
      <c r="AB21" s="1116" t="str">
        <f>IF(ISERROR(VLOOKUP(work3開始届!C4,'(入力)データ'!$A$6:$Y$36,10,FALSE)&amp;VLOOKUP(work3開始届!C4,'(入力)データ'!$A$6:$Y$36,11,FALSE)),"",VLOOKUP(work3開始届!C4,'(入力)データ'!$A$6:$Y$36,10,FALSE)&amp;VLOOKUP(work3開始届!C4,'(入力)データ'!$A$6:$Y$36,11,FALSE))</f>
        <v>富山市ほほほほほほ600</v>
      </c>
      <c r="AC21" s="1145"/>
      <c r="AD21" s="1145"/>
      <c r="AE21" s="1145"/>
      <c r="AF21" s="1145"/>
      <c r="AG21" s="1146"/>
      <c r="AH21" s="1336" t="s">
        <v>90</v>
      </c>
      <c r="AI21" s="1336"/>
      <c r="AJ21" s="1336"/>
      <c r="AK21" s="1336"/>
      <c r="AL21" s="1337"/>
      <c r="AP21" s="391">
        <f t="shared" si="0"/>
        <v>10</v>
      </c>
      <c r="AQ21" s="392">
        <f t="shared" si="1"/>
        <v>7</v>
      </c>
    </row>
    <row r="22" spans="1:43" ht="10.5" customHeight="1">
      <c r="A22" s="1142"/>
      <c r="B22" s="1359"/>
      <c r="C22" s="1360"/>
      <c r="D22" s="1360"/>
      <c r="E22" s="1360"/>
      <c r="F22" s="1360"/>
      <c r="G22" s="1361"/>
      <c r="H22" s="1359"/>
      <c r="I22" s="1360"/>
      <c r="J22" s="1360"/>
      <c r="K22" s="1360"/>
      <c r="L22" s="1360"/>
      <c r="M22" s="1360"/>
      <c r="N22" s="1360"/>
      <c r="O22" s="1360"/>
      <c r="P22" s="1360"/>
      <c r="Q22" s="1360"/>
      <c r="R22" s="1360"/>
      <c r="S22" s="1360"/>
      <c r="T22" s="1361"/>
      <c r="U22" s="1159"/>
      <c r="V22" s="1160"/>
      <c r="W22" s="1344"/>
      <c r="X22" s="1138"/>
      <c r="Y22" s="1345"/>
      <c r="Z22" s="1140"/>
      <c r="AA22" s="1345"/>
      <c r="AB22" s="1260"/>
      <c r="AC22" s="1263"/>
      <c r="AD22" s="1263"/>
      <c r="AE22" s="1263"/>
      <c r="AF22" s="1263"/>
      <c r="AG22" s="1264"/>
      <c r="AH22" s="1125">
        <f>IF(ISERROR(VLOOKUP(work3開始届!C4,Work2工事データ!$G$3:$S$52,13,FALSE)),"",VLOOKUP(work3開始届!C4,Work2工事データ!$G$3:$S$52,13,FALSE))</f>
        <v>756000</v>
      </c>
      <c r="AI22" s="1125"/>
      <c r="AJ22" s="1125"/>
      <c r="AK22" s="1125"/>
      <c r="AL22" s="1126"/>
      <c r="AP22" s="391">
        <f t="shared" si="0"/>
        <v>11</v>
      </c>
      <c r="AQ22" s="392">
        <f t="shared" si="1"/>
        <v>8</v>
      </c>
    </row>
    <row r="23" spans="1:43" ht="10.5" customHeight="1">
      <c r="A23" s="1143"/>
      <c r="B23" s="1362"/>
      <c r="C23" s="1363"/>
      <c r="D23" s="1363"/>
      <c r="E23" s="1363"/>
      <c r="F23" s="1363"/>
      <c r="G23" s="1364"/>
      <c r="H23" s="1362"/>
      <c r="I23" s="1369"/>
      <c r="J23" s="1369"/>
      <c r="K23" s="1369"/>
      <c r="L23" s="1369"/>
      <c r="M23" s="1369"/>
      <c r="N23" s="1369"/>
      <c r="O23" s="1369"/>
      <c r="P23" s="1369"/>
      <c r="Q23" s="1369"/>
      <c r="R23" s="1369"/>
      <c r="S23" s="1369"/>
      <c r="T23" s="1364"/>
      <c r="U23" s="1159">
        <f>IF(ISERROR(VLOOKUP(work3開始届!C4,'(入力)データ'!$A$6:$Y$36,6,FALSE)),"",VLOOKUP(work3開始届!C4,'(入力)データ'!$A$6:$Y$36,6,FALSE))</f>
        <v>41790</v>
      </c>
      <c r="V23" s="1160"/>
      <c r="W23" s="1129" t="s">
        <v>87</v>
      </c>
      <c r="X23" s="1138">
        <f>U23</f>
        <v>41790</v>
      </c>
      <c r="Y23" s="1129" t="s">
        <v>88</v>
      </c>
      <c r="Z23" s="1140">
        <f>U23</f>
        <v>41790</v>
      </c>
      <c r="AA23" s="1129" t="s">
        <v>91</v>
      </c>
      <c r="AB23" s="1346" t="str">
        <f>IF(ISERROR(VLOOKUP(work3開始届!C4,'(入力)データ'!$A$6:$Y$36,9,FALSE)),"",VLOOKUP(work3開始届!C4,'(入力)データ'!$A$6:$Y$36,9,FALSE))</f>
        <v>ほほほほほ</v>
      </c>
      <c r="AC23" s="1347"/>
      <c r="AD23" s="1347"/>
      <c r="AE23" s="1347"/>
      <c r="AF23" s="1347"/>
      <c r="AG23" s="1348"/>
      <c r="AH23" s="1338"/>
      <c r="AI23" s="1338"/>
      <c r="AJ23" s="1338"/>
      <c r="AK23" s="1338"/>
      <c r="AL23" s="1126"/>
      <c r="AP23" s="391">
        <f t="shared" si="0"/>
        <v>12</v>
      </c>
      <c r="AQ23" s="392">
        <f t="shared" si="1"/>
        <v>9</v>
      </c>
    </row>
    <row r="24" spans="1:43" ht="10.5" customHeight="1">
      <c r="A24" s="1175"/>
      <c r="B24" s="1365"/>
      <c r="C24" s="1366"/>
      <c r="D24" s="1366"/>
      <c r="E24" s="1366"/>
      <c r="F24" s="1366"/>
      <c r="G24" s="1367"/>
      <c r="H24" s="1365"/>
      <c r="I24" s="1366"/>
      <c r="J24" s="1366"/>
      <c r="K24" s="1366"/>
      <c r="L24" s="1366"/>
      <c r="M24" s="1366"/>
      <c r="N24" s="1366"/>
      <c r="O24" s="1366"/>
      <c r="P24" s="1366"/>
      <c r="Q24" s="1366"/>
      <c r="R24" s="1366"/>
      <c r="S24" s="1366"/>
      <c r="T24" s="1367"/>
      <c r="U24" s="1179"/>
      <c r="V24" s="1180"/>
      <c r="W24" s="1172"/>
      <c r="X24" s="1173"/>
      <c r="Y24" s="1168"/>
      <c r="Z24" s="1174"/>
      <c r="AA24" s="1168"/>
      <c r="AB24" s="1349"/>
      <c r="AC24" s="1350"/>
      <c r="AD24" s="1350"/>
      <c r="AE24" s="1350"/>
      <c r="AF24" s="1350"/>
      <c r="AG24" s="1351"/>
      <c r="AH24" s="1166"/>
      <c r="AI24" s="1166"/>
      <c r="AJ24" s="1166"/>
      <c r="AK24" s="1166"/>
      <c r="AL24" s="1167"/>
      <c r="AP24" s="391">
        <v>1</v>
      </c>
      <c r="AQ24" s="392">
        <f t="shared" si="1"/>
        <v>10</v>
      </c>
    </row>
    <row r="25" spans="1:43" ht="10.5" customHeight="1">
      <c r="A25" s="1141"/>
      <c r="B25" s="1356" t="str">
        <f>IF(ISERROR(VLOOKUP(work3開始届!C5,'(入力)データ'!$A$6:$Y$36,2,FALSE)),"",VLOOKUP(work3開始届!C5,'(入力)データ'!$A$6:$Y$36,2,FALSE))</f>
        <v/>
      </c>
      <c r="C25" s="1357"/>
      <c r="D25" s="1357"/>
      <c r="E25" s="1357"/>
      <c r="F25" s="1357"/>
      <c r="G25" s="1358"/>
      <c r="H25" s="1356" t="str">
        <f>IF(ISERROR(VLOOKUP(work3開始届!C5,'(入力)データ'!$A$6:$Y$36,3,FALSE)&amp;VLOOKUP(work3開始届!C5,'(入力)データ'!$A$6:$Y$36,4,FALSE)),"",VLOOKUP(work3開始届!C5,'(入力)データ'!$A$6:$Y$36,3,FALSE)&amp;VLOOKUP(work3開始届!C5,'(入力)データ'!$A$6:$Y$36,4,FALSE))</f>
        <v/>
      </c>
      <c r="I25" s="1357"/>
      <c r="J25" s="1357"/>
      <c r="K25" s="1357"/>
      <c r="L25" s="1357"/>
      <c r="M25" s="1357"/>
      <c r="N25" s="1357"/>
      <c r="O25" s="1357"/>
      <c r="P25" s="1357"/>
      <c r="Q25" s="1357"/>
      <c r="R25" s="1357"/>
      <c r="S25" s="1357"/>
      <c r="T25" s="1368"/>
      <c r="U25" s="1157" t="str">
        <f>IF(ISERROR(VLOOKUP(work3開始届!C5,'(入力)データ'!$A$6:$Y$36,5,FALSE)),"",VLOOKUP(work3開始届!C5,'(入力)データ'!$A$6:$Y$36,5,FALSE))</f>
        <v/>
      </c>
      <c r="V25" s="1158"/>
      <c r="W25" s="1114" t="s">
        <v>87</v>
      </c>
      <c r="X25" s="1137" t="str">
        <f>U25</f>
        <v/>
      </c>
      <c r="Y25" s="1114" t="s">
        <v>88</v>
      </c>
      <c r="Z25" s="1139" t="str">
        <f>U25</f>
        <v/>
      </c>
      <c r="AA25" s="1114" t="s">
        <v>89</v>
      </c>
      <c r="AB25" s="1116" t="str">
        <f>IF(ISERROR(VLOOKUP(work3開始届!C5,'(入力)データ'!$A$6:$Y$36,10,FALSE)&amp;VLOOKUP(work3開始届!C5,'(入力)データ'!$A$6:$Y$36,11,FALSE)),"",VLOOKUP(work3開始届!C5,'(入力)データ'!$A$6:$Y$36,10,FALSE)&amp;VLOOKUP(work3開始届!C5,'(入力)データ'!$A$6:$Y$36,11,FALSE))</f>
        <v/>
      </c>
      <c r="AC25" s="1145"/>
      <c r="AD25" s="1145"/>
      <c r="AE25" s="1145"/>
      <c r="AF25" s="1145"/>
      <c r="AG25" s="1146"/>
      <c r="AH25" s="1336" t="s">
        <v>90</v>
      </c>
      <c r="AI25" s="1336"/>
      <c r="AJ25" s="1336"/>
      <c r="AK25" s="1336"/>
      <c r="AL25" s="1337"/>
      <c r="AP25" s="391">
        <f t="shared" si="0"/>
        <v>2</v>
      </c>
      <c r="AQ25" s="392">
        <f t="shared" si="1"/>
        <v>11</v>
      </c>
    </row>
    <row r="26" spans="1:43" ht="10.5" customHeight="1">
      <c r="A26" s="1142"/>
      <c r="B26" s="1359"/>
      <c r="C26" s="1360"/>
      <c r="D26" s="1360"/>
      <c r="E26" s="1360"/>
      <c r="F26" s="1360"/>
      <c r="G26" s="1361"/>
      <c r="H26" s="1359"/>
      <c r="I26" s="1360"/>
      <c r="J26" s="1360"/>
      <c r="K26" s="1360"/>
      <c r="L26" s="1360"/>
      <c r="M26" s="1360"/>
      <c r="N26" s="1360"/>
      <c r="O26" s="1360"/>
      <c r="P26" s="1360"/>
      <c r="Q26" s="1360"/>
      <c r="R26" s="1360"/>
      <c r="S26" s="1360"/>
      <c r="T26" s="1361"/>
      <c r="U26" s="1159"/>
      <c r="V26" s="1160"/>
      <c r="W26" s="1344"/>
      <c r="X26" s="1138"/>
      <c r="Y26" s="1345"/>
      <c r="Z26" s="1140"/>
      <c r="AA26" s="1345"/>
      <c r="AB26" s="1260"/>
      <c r="AC26" s="1263"/>
      <c r="AD26" s="1263"/>
      <c r="AE26" s="1263"/>
      <c r="AF26" s="1263"/>
      <c r="AG26" s="1264"/>
      <c r="AH26" s="1125" t="str">
        <f>IF(ISERROR(VLOOKUP(work3開始届!C5,Work2工事データ!$G$3:$S$52,13,FALSE)),"",VLOOKUP(work3開始届!C5,Work2工事データ!$G$3:$S$52,13,FALSE))</f>
        <v/>
      </c>
      <c r="AI26" s="1125"/>
      <c r="AJ26" s="1125"/>
      <c r="AK26" s="1125"/>
      <c r="AL26" s="1126"/>
      <c r="AP26" s="393">
        <f t="shared" si="0"/>
        <v>3</v>
      </c>
      <c r="AQ26" s="392">
        <f t="shared" si="1"/>
        <v>12</v>
      </c>
    </row>
    <row r="27" spans="1:43" ht="10.5" customHeight="1">
      <c r="A27" s="1143"/>
      <c r="B27" s="1362"/>
      <c r="C27" s="1363"/>
      <c r="D27" s="1363"/>
      <c r="E27" s="1363"/>
      <c r="F27" s="1363"/>
      <c r="G27" s="1364"/>
      <c r="H27" s="1362"/>
      <c r="I27" s="1369"/>
      <c r="J27" s="1369"/>
      <c r="K27" s="1369"/>
      <c r="L27" s="1369"/>
      <c r="M27" s="1369"/>
      <c r="N27" s="1369"/>
      <c r="O27" s="1369"/>
      <c r="P27" s="1369"/>
      <c r="Q27" s="1369"/>
      <c r="R27" s="1369"/>
      <c r="S27" s="1369"/>
      <c r="T27" s="1364"/>
      <c r="U27" s="1159" t="str">
        <f>IF(ISERROR(VLOOKUP(work3開始届!C5,'(入力)データ'!$A$6:$Y$36,6,FALSE)),"",VLOOKUP(work3開始届!C5,'(入力)データ'!$A$6:$Y$36,6,FALSE))</f>
        <v/>
      </c>
      <c r="V27" s="1160"/>
      <c r="W27" s="1129" t="s">
        <v>87</v>
      </c>
      <c r="X27" s="1138" t="str">
        <f>U27</f>
        <v/>
      </c>
      <c r="Y27" s="1129" t="s">
        <v>88</v>
      </c>
      <c r="Z27" s="1140" t="str">
        <f>U27</f>
        <v/>
      </c>
      <c r="AA27" s="1129" t="s">
        <v>91</v>
      </c>
      <c r="AB27" s="1346" t="str">
        <f>IF(ISERROR(VLOOKUP(work3開始届!C5,'(入力)データ'!$A$6:$Y$36,9,FALSE)),"",VLOOKUP(work3開始届!C5,'(入力)データ'!$A$6:$Y$36,9,FALSE))</f>
        <v/>
      </c>
      <c r="AC27" s="1347"/>
      <c r="AD27" s="1347"/>
      <c r="AE27" s="1347"/>
      <c r="AF27" s="1347"/>
      <c r="AG27" s="1348"/>
      <c r="AH27" s="1338"/>
      <c r="AI27" s="1338"/>
      <c r="AJ27" s="1338"/>
      <c r="AK27" s="1338"/>
      <c r="AL27" s="1126"/>
      <c r="AQ27" s="392">
        <f t="shared" si="1"/>
        <v>13</v>
      </c>
    </row>
    <row r="28" spans="1:43" ht="10.5" customHeight="1">
      <c r="A28" s="1175"/>
      <c r="B28" s="1365"/>
      <c r="C28" s="1366"/>
      <c r="D28" s="1366"/>
      <c r="E28" s="1366"/>
      <c r="F28" s="1366"/>
      <c r="G28" s="1367"/>
      <c r="H28" s="1365"/>
      <c r="I28" s="1366"/>
      <c r="J28" s="1366"/>
      <c r="K28" s="1366"/>
      <c r="L28" s="1366"/>
      <c r="M28" s="1366"/>
      <c r="N28" s="1366"/>
      <c r="O28" s="1366"/>
      <c r="P28" s="1366"/>
      <c r="Q28" s="1366"/>
      <c r="R28" s="1366"/>
      <c r="S28" s="1366"/>
      <c r="T28" s="1367"/>
      <c r="U28" s="1179"/>
      <c r="V28" s="1180"/>
      <c r="W28" s="1172"/>
      <c r="X28" s="1173"/>
      <c r="Y28" s="1168"/>
      <c r="Z28" s="1174"/>
      <c r="AA28" s="1168"/>
      <c r="AB28" s="1349"/>
      <c r="AC28" s="1350"/>
      <c r="AD28" s="1350"/>
      <c r="AE28" s="1350"/>
      <c r="AF28" s="1350"/>
      <c r="AG28" s="1351"/>
      <c r="AH28" s="1166"/>
      <c r="AI28" s="1166"/>
      <c r="AJ28" s="1166"/>
      <c r="AK28" s="1166"/>
      <c r="AL28" s="1167"/>
      <c r="AQ28" s="392">
        <f t="shared" si="1"/>
        <v>14</v>
      </c>
    </row>
    <row r="29" spans="1:43" ht="10.5" customHeight="1">
      <c r="A29" s="1141"/>
      <c r="B29" s="1356" t="str">
        <f>IF(ISERROR(VLOOKUP(work3開始届!C6,'(入力)データ'!$A$6:$Y$36,2,FALSE)),"",VLOOKUP(work3開始届!C6,'(入力)データ'!$A$6:$Y$36,2,FALSE))</f>
        <v/>
      </c>
      <c r="C29" s="1357"/>
      <c r="D29" s="1357"/>
      <c r="E29" s="1357"/>
      <c r="F29" s="1357"/>
      <c r="G29" s="1358"/>
      <c r="H29" s="1356" t="str">
        <f>IF(ISERROR(VLOOKUP(work3開始届!C6,'(入力)データ'!$A$6:$Y$36,3,FALSE)&amp;VLOOKUP(work3開始届!C6,'(入力)データ'!$A$6:$Y$36,4,FALSE)),"",VLOOKUP(work3開始届!C6,'(入力)データ'!$A$6:$Y$36,3,FALSE)&amp;VLOOKUP(work3開始届!C6,'(入力)データ'!$A$6:$Y$36,4,FALSE))</f>
        <v/>
      </c>
      <c r="I29" s="1357"/>
      <c r="J29" s="1357"/>
      <c r="K29" s="1357"/>
      <c r="L29" s="1357"/>
      <c r="M29" s="1357"/>
      <c r="N29" s="1357"/>
      <c r="O29" s="1357"/>
      <c r="P29" s="1357"/>
      <c r="Q29" s="1357"/>
      <c r="R29" s="1357"/>
      <c r="S29" s="1357"/>
      <c r="T29" s="1368"/>
      <c r="U29" s="1157" t="str">
        <f>IF(ISERROR(VLOOKUP(work3開始届!C6,'(入力)データ'!$A$6:$Y$36,5,FALSE)),"",VLOOKUP(work3開始届!C6,'(入力)データ'!$A$6:$Y$36,5,FALSE))</f>
        <v/>
      </c>
      <c r="V29" s="1158"/>
      <c r="W29" s="1114" t="s">
        <v>87</v>
      </c>
      <c r="X29" s="1137" t="str">
        <f>U29</f>
        <v/>
      </c>
      <c r="Y29" s="1114" t="s">
        <v>88</v>
      </c>
      <c r="Z29" s="1139" t="str">
        <f>U29</f>
        <v/>
      </c>
      <c r="AA29" s="1114" t="s">
        <v>89</v>
      </c>
      <c r="AB29" s="1116" t="str">
        <f>IF(ISERROR(VLOOKUP(work3開始届!C6,'(入力)データ'!$A$6:$Y$36,10,FALSE)&amp;VLOOKUP(work3開始届!C6,'(入力)データ'!$A$6:$Y$36,11,FALSE)),"",VLOOKUP(work3開始届!C6,'(入力)データ'!$A$6:$Y$36,10,FALSE)&amp;VLOOKUP(work3開始届!C6,'(入力)データ'!$A$6:$Y$36,11,FALSE))</f>
        <v/>
      </c>
      <c r="AC29" s="1145"/>
      <c r="AD29" s="1145"/>
      <c r="AE29" s="1145"/>
      <c r="AF29" s="1145"/>
      <c r="AG29" s="1146"/>
      <c r="AH29" s="1336" t="s">
        <v>90</v>
      </c>
      <c r="AI29" s="1336"/>
      <c r="AJ29" s="1336"/>
      <c r="AK29" s="1336"/>
      <c r="AL29" s="1337"/>
      <c r="AQ29" s="392">
        <f t="shared" si="1"/>
        <v>15</v>
      </c>
    </row>
    <row r="30" spans="1:43" ht="10.5" customHeight="1">
      <c r="A30" s="1142"/>
      <c r="B30" s="1359"/>
      <c r="C30" s="1360"/>
      <c r="D30" s="1360"/>
      <c r="E30" s="1360"/>
      <c r="F30" s="1360"/>
      <c r="G30" s="1361"/>
      <c r="H30" s="1359"/>
      <c r="I30" s="1360"/>
      <c r="J30" s="1360"/>
      <c r="K30" s="1360"/>
      <c r="L30" s="1360"/>
      <c r="M30" s="1360"/>
      <c r="N30" s="1360"/>
      <c r="O30" s="1360"/>
      <c r="P30" s="1360"/>
      <c r="Q30" s="1360"/>
      <c r="R30" s="1360"/>
      <c r="S30" s="1360"/>
      <c r="T30" s="1361"/>
      <c r="U30" s="1159"/>
      <c r="V30" s="1160"/>
      <c r="W30" s="1344"/>
      <c r="X30" s="1138"/>
      <c r="Y30" s="1345"/>
      <c r="Z30" s="1140"/>
      <c r="AA30" s="1345"/>
      <c r="AB30" s="1260"/>
      <c r="AC30" s="1263"/>
      <c r="AD30" s="1263"/>
      <c r="AE30" s="1263"/>
      <c r="AF30" s="1263"/>
      <c r="AG30" s="1264"/>
      <c r="AH30" s="1125" t="str">
        <f>IF(ISERROR(VLOOKUP(work3開始届!C6,Work2工事データ!$G$3:$S$52,13,FALSE)),"",VLOOKUP(work3開始届!C6,Work2工事データ!$G$3:$S$52,13,FALSE))</f>
        <v/>
      </c>
      <c r="AI30" s="1125"/>
      <c r="AJ30" s="1125"/>
      <c r="AK30" s="1125"/>
      <c r="AL30" s="1126"/>
      <c r="AQ30" s="392">
        <f t="shared" si="1"/>
        <v>16</v>
      </c>
    </row>
    <row r="31" spans="1:43" ht="10.5" customHeight="1">
      <c r="A31" s="1143"/>
      <c r="B31" s="1362"/>
      <c r="C31" s="1363"/>
      <c r="D31" s="1363"/>
      <c r="E31" s="1363"/>
      <c r="F31" s="1363"/>
      <c r="G31" s="1364"/>
      <c r="H31" s="1362"/>
      <c r="I31" s="1369"/>
      <c r="J31" s="1369"/>
      <c r="K31" s="1369"/>
      <c r="L31" s="1369"/>
      <c r="M31" s="1369"/>
      <c r="N31" s="1369"/>
      <c r="O31" s="1369"/>
      <c r="P31" s="1369"/>
      <c r="Q31" s="1369"/>
      <c r="R31" s="1369"/>
      <c r="S31" s="1369"/>
      <c r="T31" s="1364"/>
      <c r="U31" s="1159" t="str">
        <f>IF(ISERROR(VLOOKUP(work3開始届!C6,'(入力)データ'!$A$6:$Y$36,6,FALSE)),"",VLOOKUP(work3開始届!C6,'(入力)データ'!$A$6:$Y$36,6,FALSE))</f>
        <v/>
      </c>
      <c r="V31" s="1160"/>
      <c r="W31" s="1129" t="s">
        <v>87</v>
      </c>
      <c r="X31" s="1138" t="str">
        <f>U31</f>
        <v/>
      </c>
      <c r="Y31" s="1129" t="s">
        <v>88</v>
      </c>
      <c r="Z31" s="1140" t="str">
        <f>U31</f>
        <v/>
      </c>
      <c r="AA31" s="1129" t="s">
        <v>91</v>
      </c>
      <c r="AB31" s="1346" t="str">
        <f>IF(ISERROR(VLOOKUP(work3開始届!C6,'(入力)データ'!$A$6:$Y$36,9,FALSE)),"",VLOOKUP(work3開始届!C6,'(入力)データ'!$A$6:$Y$36,9,FALSE))</f>
        <v/>
      </c>
      <c r="AC31" s="1347"/>
      <c r="AD31" s="1347"/>
      <c r="AE31" s="1347"/>
      <c r="AF31" s="1347"/>
      <c r="AG31" s="1348"/>
      <c r="AH31" s="1338"/>
      <c r="AI31" s="1338"/>
      <c r="AJ31" s="1338"/>
      <c r="AK31" s="1338"/>
      <c r="AL31" s="1126"/>
      <c r="AQ31" s="392">
        <f t="shared" si="1"/>
        <v>17</v>
      </c>
    </row>
    <row r="32" spans="1:43" ht="10.5" customHeight="1">
      <c r="A32" s="1175"/>
      <c r="B32" s="1365"/>
      <c r="C32" s="1366"/>
      <c r="D32" s="1366"/>
      <c r="E32" s="1366"/>
      <c r="F32" s="1366"/>
      <c r="G32" s="1367"/>
      <c r="H32" s="1365"/>
      <c r="I32" s="1366"/>
      <c r="J32" s="1366"/>
      <c r="K32" s="1366"/>
      <c r="L32" s="1366"/>
      <c r="M32" s="1366"/>
      <c r="N32" s="1366"/>
      <c r="O32" s="1366"/>
      <c r="P32" s="1366"/>
      <c r="Q32" s="1366"/>
      <c r="R32" s="1366"/>
      <c r="S32" s="1366"/>
      <c r="T32" s="1367"/>
      <c r="U32" s="1179"/>
      <c r="V32" s="1180"/>
      <c r="W32" s="1172"/>
      <c r="X32" s="1173"/>
      <c r="Y32" s="1168"/>
      <c r="Z32" s="1174"/>
      <c r="AA32" s="1168"/>
      <c r="AB32" s="1349"/>
      <c r="AC32" s="1350"/>
      <c r="AD32" s="1350"/>
      <c r="AE32" s="1350"/>
      <c r="AF32" s="1350"/>
      <c r="AG32" s="1351"/>
      <c r="AH32" s="1166"/>
      <c r="AI32" s="1166"/>
      <c r="AJ32" s="1166"/>
      <c r="AK32" s="1166"/>
      <c r="AL32" s="1167"/>
      <c r="AQ32" s="392">
        <f t="shared" si="1"/>
        <v>18</v>
      </c>
    </row>
    <row r="33" spans="1:43" ht="10.5" customHeight="1">
      <c r="A33" s="1141"/>
      <c r="B33" s="1356" t="str">
        <f>IF(ISERROR(VLOOKUP(work3開始届!C7,'(入力)データ'!$A$6:$Y$36,2,FALSE)),"",VLOOKUP(work3開始届!C7,'(入力)データ'!$A$6:$Y$36,2,FALSE))</f>
        <v/>
      </c>
      <c r="C33" s="1357"/>
      <c r="D33" s="1357"/>
      <c r="E33" s="1357"/>
      <c r="F33" s="1357"/>
      <c r="G33" s="1358"/>
      <c r="H33" s="1356" t="str">
        <f>IF(ISERROR(VLOOKUP(work3開始届!C7,'(入力)データ'!$A$6:$Y$36,3,FALSE)&amp;VLOOKUP(work3開始届!C7,'(入力)データ'!$A$6:$Y$36,4,FALSE)),"",VLOOKUP(work3開始届!C7,'(入力)データ'!$A$6:$Y$36,3,FALSE)&amp;VLOOKUP(work3開始届!C7,'(入力)データ'!$A$6:$Y$36,4,FALSE))</f>
        <v/>
      </c>
      <c r="I33" s="1357"/>
      <c r="J33" s="1357"/>
      <c r="K33" s="1357"/>
      <c r="L33" s="1357"/>
      <c r="M33" s="1357"/>
      <c r="N33" s="1357"/>
      <c r="O33" s="1357"/>
      <c r="P33" s="1357"/>
      <c r="Q33" s="1357"/>
      <c r="R33" s="1357"/>
      <c r="S33" s="1357"/>
      <c r="T33" s="1368"/>
      <c r="U33" s="1157" t="str">
        <f>IF(ISERROR(VLOOKUP(work3開始届!C7,'(入力)データ'!$A$6:$Y$36,5,FALSE)),"",VLOOKUP(work3開始届!C7,'(入力)データ'!$A$6:$Y$36,5,FALSE))</f>
        <v/>
      </c>
      <c r="V33" s="1158"/>
      <c r="W33" s="1114" t="s">
        <v>87</v>
      </c>
      <c r="X33" s="1137" t="str">
        <f>U33</f>
        <v/>
      </c>
      <c r="Y33" s="1114" t="s">
        <v>88</v>
      </c>
      <c r="Z33" s="1139" t="str">
        <f>U33</f>
        <v/>
      </c>
      <c r="AA33" s="1114" t="s">
        <v>89</v>
      </c>
      <c r="AB33" s="1116" t="str">
        <f>IF(ISERROR(VLOOKUP(work3開始届!C7,'(入力)データ'!$A$6:$Y$36,10,FALSE)&amp;VLOOKUP(work3開始届!C7,'(入力)データ'!$A$6:$Y$36,11,FALSE)),"",VLOOKUP(work3開始届!C7,'(入力)データ'!$A$6:$Y$36,10,FALSE)&amp;VLOOKUP(work3開始届!C7,'(入力)データ'!$A$6:$Y$36,11,FALSE))</f>
        <v/>
      </c>
      <c r="AC33" s="1145"/>
      <c r="AD33" s="1145"/>
      <c r="AE33" s="1145"/>
      <c r="AF33" s="1145"/>
      <c r="AG33" s="1146"/>
      <c r="AH33" s="1336" t="s">
        <v>90</v>
      </c>
      <c r="AI33" s="1336"/>
      <c r="AJ33" s="1336"/>
      <c r="AK33" s="1336"/>
      <c r="AL33" s="1337"/>
      <c r="AQ33" s="392">
        <f t="shared" si="1"/>
        <v>19</v>
      </c>
    </row>
    <row r="34" spans="1:43" ht="10.5" customHeight="1">
      <c r="A34" s="1142"/>
      <c r="B34" s="1359"/>
      <c r="C34" s="1360"/>
      <c r="D34" s="1360"/>
      <c r="E34" s="1360"/>
      <c r="F34" s="1360"/>
      <c r="G34" s="1361"/>
      <c r="H34" s="1359"/>
      <c r="I34" s="1360"/>
      <c r="J34" s="1360"/>
      <c r="K34" s="1360"/>
      <c r="L34" s="1360"/>
      <c r="M34" s="1360"/>
      <c r="N34" s="1360"/>
      <c r="O34" s="1360"/>
      <c r="P34" s="1360"/>
      <c r="Q34" s="1360"/>
      <c r="R34" s="1360"/>
      <c r="S34" s="1360"/>
      <c r="T34" s="1361"/>
      <c r="U34" s="1159"/>
      <c r="V34" s="1160"/>
      <c r="W34" s="1122"/>
      <c r="X34" s="1138"/>
      <c r="Y34" s="1115"/>
      <c r="Z34" s="1140"/>
      <c r="AA34" s="1115"/>
      <c r="AB34" s="1260"/>
      <c r="AC34" s="1263"/>
      <c r="AD34" s="1263"/>
      <c r="AE34" s="1263"/>
      <c r="AF34" s="1263"/>
      <c r="AG34" s="1264"/>
      <c r="AH34" s="1125" t="str">
        <f>IF(ISERROR(VLOOKUP(work3開始届!C7,Work2工事データ!$G$3:$S$52,13,FALSE)),"",VLOOKUP(work3開始届!C7,Work2工事データ!$G$3:$S$52,13,FALSE))</f>
        <v/>
      </c>
      <c r="AI34" s="1125"/>
      <c r="AJ34" s="1125"/>
      <c r="AK34" s="1125"/>
      <c r="AL34" s="1126"/>
      <c r="AQ34" s="392">
        <f t="shared" si="1"/>
        <v>20</v>
      </c>
    </row>
    <row r="35" spans="1:43" ht="10.5" customHeight="1">
      <c r="A35" s="1143"/>
      <c r="B35" s="1362"/>
      <c r="C35" s="1363"/>
      <c r="D35" s="1363"/>
      <c r="E35" s="1363"/>
      <c r="F35" s="1363"/>
      <c r="G35" s="1364"/>
      <c r="H35" s="1362"/>
      <c r="I35" s="1363"/>
      <c r="J35" s="1363"/>
      <c r="K35" s="1363"/>
      <c r="L35" s="1363"/>
      <c r="M35" s="1363"/>
      <c r="N35" s="1363"/>
      <c r="O35" s="1363"/>
      <c r="P35" s="1363"/>
      <c r="Q35" s="1363"/>
      <c r="R35" s="1363"/>
      <c r="S35" s="1363"/>
      <c r="T35" s="1364"/>
      <c r="U35" s="1159" t="str">
        <f>IF(ISERROR(VLOOKUP(work3開始届!C7,'(入力)データ'!$A$6:$Y$36,6,FALSE)),"",VLOOKUP(work3開始届!C7,'(入力)データ'!$A$6:$Y$36,6,FALSE))</f>
        <v/>
      </c>
      <c r="V35" s="1160"/>
      <c r="W35" s="1129" t="s">
        <v>87</v>
      </c>
      <c r="X35" s="1138" t="str">
        <f>U35</f>
        <v/>
      </c>
      <c r="Y35" s="1129" t="s">
        <v>88</v>
      </c>
      <c r="Z35" s="1140" t="str">
        <f>U35</f>
        <v/>
      </c>
      <c r="AA35" s="1129" t="s">
        <v>91</v>
      </c>
      <c r="AB35" s="1346" t="str">
        <f>IF(ISERROR(VLOOKUP(work3開始届!C7,'(入力)データ'!$A$6:$Y$36,9,FALSE)),"",VLOOKUP(work3開始届!C7,'(入力)データ'!$A$6:$Y$36,9,FALSE))</f>
        <v/>
      </c>
      <c r="AC35" s="1375"/>
      <c r="AD35" s="1375"/>
      <c r="AE35" s="1375"/>
      <c r="AF35" s="1375"/>
      <c r="AG35" s="1348"/>
      <c r="AH35" s="1125"/>
      <c r="AI35" s="1125"/>
      <c r="AJ35" s="1125"/>
      <c r="AK35" s="1125"/>
      <c r="AL35" s="1126"/>
      <c r="AQ35" s="392">
        <f t="shared" si="1"/>
        <v>21</v>
      </c>
    </row>
    <row r="36" spans="1:43" ht="10.5" customHeight="1" thickBot="1">
      <c r="A36" s="1144"/>
      <c r="B36" s="1380"/>
      <c r="C36" s="1381"/>
      <c r="D36" s="1381"/>
      <c r="E36" s="1381"/>
      <c r="F36" s="1381"/>
      <c r="G36" s="1382"/>
      <c r="H36" s="1380"/>
      <c r="I36" s="1381"/>
      <c r="J36" s="1381"/>
      <c r="K36" s="1381"/>
      <c r="L36" s="1381"/>
      <c r="M36" s="1381"/>
      <c r="N36" s="1381"/>
      <c r="O36" s="1381"/>
      <c r="P36" s="1381"/>
      <c r="Q36" s="1381"/>
      <c r="R36" s="1381"/>
      <c r="S36" s="1381"/>
      <c r="T36" s="1382"/>
      <c r="U36" s="1161"/>
      <c r="V36" s="1162"/>
      <c r="W36" s="1163"/>
      <c r="X36" s="1164"/>
      <c r="Y36" s="1130"/>
      <c r="Z36" s="1165"/>
      <c r="AA36" s="1130"/>
      <c r="AB36" s="1376"/>
      <c r="AC36" s="1377"/>
      <c r="AD36" s="1377"/>
      <c r="AE36" s="1377"/>
      <c r="AF36" s="1377"/>
      <c r="AG36" s="1378"/>
      <c r="AH36" s="1127"/>
      <c r="AI36" s="1127"/>
      <c r="AJ36" s="1127"/>
      <c r="AK36" s="1127"/>
      <c r="AL36" s="1128"/>
      <c r="AQ36" s="392">
        <f t="shared" si="1"/>
        <v>22</v>
      </c>
    </row>
    <row r="37" spans="1:43" ht="7.5" customHeight="1">
      <c r="AQ37" s="392">
        <f t="shared" si="1"/>
        <v>23</v>
      </c>
    </row>
    <row r="38" spans="1:43" ht="13.5" customHeight="1">
      <c r="AE38" s="26"/>
      <c r="AF38" s="1342" t="s">
        <v>92</v>
      </c>
      <c r="AG38" s="1343"/>
      <c r="AH38" s="28" t="str">
        <f>work1基本情報!C5</f>
        <v>930</v>
      </c>
      <c r="AI38" s="29" t="s">
        <v>7</v>
      </c>
      <c r="AJ38" s="30" t="str">
        <f>work1基本情報!F5</f>
        <v>0289</v>
      </c>
      <c r="AK38" s="31" t="s">
        <v>93</v>
      </c>
      <c r="AL38" s="32"/>
      <c r="AQ38" s="392">
        <f t="shared" si="1"/>
        <v>24</v>
      </c>
    </row>
    <row r="39" spans="1:43" ht="13.5" customHeight="1">
      <c r="A39" s="1342" t="s">
        <v>94</v>
      </c>
      <c r="B39" s="1379"/>
      <c r="C39" s="1379"/>
      <c r="D39" s="478">
        <f>work3開始届!D3</f>
        <v>41800</v>
      </c>
      <c r="E39" s="1383" t="s">
        <v>95</v>
      </c>
      <c r="F39" s="1384"/>
      <c r="G39" s="1384"/>
      <c r="H39" s="1384"/>
      <c r="I39" s="1384"/>
      <c r="J39" s="1384"/>
      <c r="K39" s="1384"/>
      <c r="L39" s="1384"/>
      <c r="M39" s="1384"/>
      <c r="N39" s="1384"/>
      <c r="O39" s="31"/>
      <c r="P39" s="31"/>
      <c r="AF39" s="27" t="s">
        <v>96</v>
      </c>
      <c r="AG39" s="28" t="str">
        <f>work1基本情報!C4</f>
        <v>076</v>
      </c>
      <c r="AH39" s="1339" t="s">
        <v>97</v>
      </c>
      <c r="AI39" s="1339"/>
      <c r="AJ39" s="30" t="str">
        <f>work1基本情報!F4</f>
        <v>463</v>
      </c>
      <c r="AK39" s="33" t="s">
        <v>98</v>
      </c>
      <c r="AQ39" s="392">
        <f t="shared" si="1"/>
        <v>25</v>
      </c>
    </row>
    <row r="40" spans="1:43" ht="13.5" customHeight="1">
      <c r="AF40" s="31"/>
      <c r="AG40" s="34"/>
      <c r="AH40" s="34"/>
      <c r="AI40" s="1340" t="str">
        <f>work1基本情報!I4</f>
        <v>6418</v>
      </c>
      <c r="AJ40" s="1341"/>
      <c r="AK40" s="33" t="s">
        <v>99</v>
      </c>
      <c r="AQ40" s="392">
        <f t="shared" si="1"/>
        <v>26</v>
      </c>
    </row>
    <row r="41" spans="1:43" ht="14.25" customHeight="1">
      <c r="AQ41" s="392">
        <f t="shared" si="1"/>
        <v>27</v>
      </c>
    </row>
    <row r="42" spans="1:43" ht="18" customHeight="1">
      <c r="AC42" s="35" t="s">
        <v>100</v>
      </c>
      <c r="AD42" s="1301" t="str">
        <f>work1基本情報!C3</f>
        <v>中新川郡舟橋村△△△△1-2-3</v>
      </c>
      <c r="AE42" s="1301"/>
      <c r="AF42" s="1301"/>
      <c r="AG42" s="1301"/>
      <c r="AH42" s="1301"/>
      <c r="AI42" s="1301"/>
      <c r="AJ42" s="1301"/>
      <c r="AK42" s="1301"/>
      <c r="AL42" s="1301"/>
      <c r="AQ42" s="392">
        <f t="shared" si="1"/>
        <v>28</v>
      </c>
    </row>
    <row r="43" spans="1:43" ht="20.25" customHeight="1">
      <c r="B43" s="1271">
        <f>IF(F1=0,"",F1)</f>
        <v>41730</v>
      </c>
      <c r="C43" s="1271"/>
      <c r="D43" s="36" t="s">
        <v>87</v>
      </c>
      <c r="E43" s="890">
        <f>IF(M1=0,"",M1)</f>
        <v>7</v>
      </c>
      <c r="F43" s="36" t="s">
        <v>88</v>
      </c>
      <c r="G43" s="890">
        <f>IF(R1=0,"",R1)</f>
        <v>10</v>
      </c>
      <c r="H43" s="36" t="s">
        <v>101</v>
      </c>
      <c r="K43" s="37"/>
      <c r="L43" s="37"/>
      <c r="AA43" s="1278" t="s">
        <v>102</v>
      </c>
      <c r="AB43" s="1278"/>
      <c r="AD43" s="1272" t="str">
        <f>work1基本情報!C2</f>
        <v>株式会社　富山建設</v>
      </c>
      <c r="AE43" s="1272"/>
      <c r="AF43" s="1272"/>
      <c r="AG43" s="1272"/>
      <c r="AH43" s="1272"/>
      <c r="AI43" s="1272"/>
      <c r="AJ43" s="1272"/>
      <c r="AK43" s="1272"/>
      <c r="AL43" s="1272"/>
      <c r="AQ43" s="392">
        <f t="shared" si="1"/>
        <v>29</v>
      </c>
    </row>
    <row r="44" spans="1:43" ht="20.25" customHeight="1">
      <c r="A44" s="19"/>
      <c r="B44" s="1273" t="str">
        <f>work1基本情報!C12</f>
        <v>魚津</v>
      </c>
      <c r="C44" s="1273"/>
      <c r="D44" s="1273"/>
      <c r="E44" s="1296" t="s">
        <v>103</v>
      </c>
      <c r="F44" s="1297"/>
      <c r="G44" s="1297"/>
      <c r="H44" s="1297"/>
      <c r="I44" s="1297"/>
      <c r="J44" s="1297"/>
      <c r="K44" s="1297"/>
      <c r="L44" s="1297"/>
      <c r="M44" s="1297"/>
      <c r="N44" s="39"/>
      <c r="O44" s="38"/>
      <c r="AC44" s="35" t="s">
        <v>104</v>
      </c>
      <c r="AD44" s="1302" t="str">
        <f>work1基本情報!C6&amp;"   "&amp;work1基本情報!C7</f>
        <v>代表取締役   ○○　○○</v>
      </c>
      <c r="AE44" s="1302"/>
      <c r="AF44" s="1302"/>
      <c r="AG44" s="1302"/>
      <c r="AH44" s="1302"/>
      <c r="AI44" s="1302"/>
      <c r="AJ44" s="1302"/>
      <c r="AK44" s="1302"/>
      <c r="AL44" s="953" t="s">
        <v>105</v>
      </c>
      <c r="AQ44" s="392">
        <f t="shared" si="1"/>
        <v>30</v>
      </c>
    </row>
    <row r="45" spans="1:43" ht="13.5" customHeight="1">
      <c r="A45" s="40"/>
      <c r="B45" s="1274"/>
      <c r="C45" s="1274"/>
      <c r="D45" s="1274"/>
      <c r="E45" s="1298"/>
      <c r="F45" s="1298"/>
      <c r="G45" s="1298"/>
      <c r="H45" s="1298"/>
      <c r="I45" s="1298"/>
      <c r="J45" s="1298"/>
      <c r="K45" s="1298"/>
      <c r="L45" s="1298"/>
      <c r="M45" s="1298"/>
      <c r="N45" s="41"/>
      <c r="O45" s="38"/>
      <c r="AC45" s="1323" t="s">
        <v>106</v>
      </c>
      <c r="AD45" s="1323"/>
      <c r="AE45" s="1323"/>
      <c r="AF45" s="1323"/>
      <c r="AG45" s="1323"/>
      <c r="AH45" s="1323"/>
      <c r="AI45" s="1323"/>
      <c r="AJ45" s="1323"/>
      <c r="AK45" s="1323"/>
      <c r="AL45" s="1323"/>
      <c r="AQ45" s="394">
        <f t="shared" si="1"/>
        <v>31</v>
      </c>
    </row>
    <row r="46" spans="1:43" ht="9" customHeight="1"/>
    <row r="47" spans="1:43" ht="7.5" customHeight="1">
      <c r="AA47" s="42"/>
      <c r="AB47" s="1324" t="s">
        <v>107</v>
      </c>
      <c r="AC47" s="1299" t="s">
        <v>108</v>
      </c>
      <c r="AD47" s="1300"/>
      <c r="AE47" s="1314" t="s">
        <v>11</v>
      </c>
      <c r="AF47" s="1315"/>
      <c r="AG47" s="1315"/>
      <c r="AH47" s="1315"/>
      <c r="AI47" s="1316"/>
      <c r="AJ47" s="1307" t="s">
        <v>5</v>
      </c>
      <c r="AK47" s="1308"/>
      <c r="AL47" s="1309"/>
    </row>
    <row r="48" spans="1:43" ht="8.25" customHeight="1">
      <c r="A48" s="1278" t="s">
        <v>109</v>
      </c>
      <c r="B48" s="1275" t="s">
        <v>110</v>
      </c>
      <c r="C48" s="1276"/>
      <c r="D48" s="1276"/>
      <c r="E48" s="1276"/>
      <c r="F48" s="1276"/>
      <c r="G48" s="1276"/>
      <c r="H48" s="1276"/>
      <c r="I48" s="1276"/>
      <c r="J48" s="1276"/>
      <c r="K48" s="1276"/>
      <c r="L48" s="1276"/>
      <c r="M48" s="1276"/>
      <c r="N48" s="1277"/>
      <c r="O48" s="43"/>
      <c r="AA48" s="44"/>
      <c r="AB48" s="1325"/>
      <c r="AC48" s="1303" t="s">
        <v>111</v>
      </c>
      <c r="AD48" s="1304"/>
      <c r="AE48" s="1317"/>
      <c r="AF48" s="1318"/>
      <c r="AG48" s="1318"/>
      <c r="AH48" s="1318"/>
      <c r="AI48" s="1319"/>
      <c r="AJ48" s="1310"/>
      <c r="AK48" s="1310"/>
      <c r="AL48" s="1311"/>
    </row>
    <row r="49" spans="1:39" ht="8.25" customHeight="1">
      <c r="A49" s="1278"/>
      <c r="B49" s="1276"/>
      <c r="C49" s="1276"/>
      <c r="D49" s="1276"/>
      <c r="E49" s="1276"/>
      <c r="F49" s="1276"/>
      <c r="G49" s="1276"/>
      <c r="H49" s="1276"/>
      <c r="I49" s="1276"/>
      <c r="J49" s="1276"/>
      <c r="K49" s="1276"/>
      <c r="L49" s="1276"/>
      <c r="M49" s="1276"/>
      <c r="N49" s="1277"/>
      <c r="O49" s="43"/>
      <c r="AA49" s="44"/>
      <c r="AB49" s="1325"/>
      <c r="AC49" s="1305" t="s">
        <v>112</v>
      </c>
      <c r="AD49" s="1306"/>
      <c r="AE49" s="1320"/>
      <c r="AF49" s="1321"/>
      <c r="AG49" s="1321"/>
      <c r="AH49" s="1321"/>
      <c r="AI49" s="1322"/>
      <c r="AJ49" s="1312"/>
      <c r="AK49" s="1312"/>
      <c r="AL49" s="1313"/>
    </row>
    <row r="50" spans="1:39" ht="10.5" customHeight="1">
      <c r="A50" s="509"/>
      <c r="B50" s="1275" t="s">
        <v>113</v>
      </c>
      <c r="C50" s="1276"/>
      <c r="D50" s="1276"/>
      <c r="E50" s="1276"/>
      <c r="F50" s="1276"/>
      <c r="G50" s="1276"/>
      <c r="H50" s="1276"/>
      <c r="I50" s="1276"/>
      <c r="J50" s="1277"/>
      <c r="K50" s="1277"/>
      <c r="L50" s="1277"/>
      <c r="M50" s="1277"/>
      <c r="N50" s="1277"/>
      <c r="O50" s="43"/>
      <c r="AA50" s="44"/>
      <c r="AB50" s="1325"/>
      <c r="AC50" s="1279"/>
      <c r="AD50" s="1280"/>
      <c r="AE50" s="1287"/>
      <c r="AF50" s="1288"/>
      <c r="AG50" s="1288"/>
      <c r="AH50" s="1288"/>
      <c r="AI50" s="1289"/>
      <c r="AJ50" s="1327"/>
      <c r="AK50" s="1328"/>
      <c r="AL50" s="1329"/>
    </row>
    <row r="51" spans="1:39" ht="10.5" customHeight="1">
      <c r="A51" s="509"/>
      <c r="B51" s="1275" t="s">
        <v>114</v>
      </c>
      <c r="C51" s="1276"/>
      <c r="D51" s="1276"/>
      <c r="E51" s="1276"/>
      <c r="F51" s="1276"/>
      <c r="G51" s="1276"/>
      <c r="H51" s="1276"/>
      <c r="I51" s="1276"/>
      <c r="J51" s="1276"/>
      <c r="K51" s="1276"/>
      <c r="L51" s="1276"/>
      <c r="M51" s="1276"/>
      <c r="N51" s="1277"/>
      <c r="O51" s="43"/>
      <c r="AA51" s="44"/>
      <c r="AB51" s="1325"/>
      <c r="AC51" s="1281"/>
      <c r="AD51" s="1282"/>
      <c r="AE51" s="1290"/>
      <c r="AF51" s="1291"/>
      <c r="AG51" s="1291"/>
      <c r="AH51" s="1291"/>
      <c r="AI51" s="1292"/>
      <c r="AJ51" s="1330"/>
      <c r="AK51" s="1331"/>
      <c r="AL51" s="1332"/>
    </row>
    <row r="52" spans="1:39" ht="10.5" customHeight="1">
      <c r="A52" s="509"/>
      <c r="B52" s="1275" t="s">
        <v>115</v>
      </c>
      <c r="C52" s="1276"/>
      <c r="D52" s="1276"/>
      <c r="E52" s="1276"/>
      <c r="F52" s="1276"/>
      <c r="G52" s="1276"/>
      <c r="H52" s="1276"/>
      <c r="I52" s="1276"/>
      <c r="J52" s="1276"/>
      <c r="K52" s="1276"/>
      <c r="L52" s="1276"/>
      <c r="M52" s="1277"/>
      <c r="N52" s="1277"/>
      <c r="O52" s="43"/>
      <c r="AA52" s="44"/>
      <c r="AB52" s="1325"/>
      <c r="AC52" s="1283"/>
      <c r="AD52" s="1284"/>
      <c r="AE52" s="1290"/>
      <c r="AF52" s="1291"/>
      <c r="AG52" s="1291"/>
      <c r="AH52" s="1291"/>
      <c r="AI52" s="1292"/>
      <c r="AJ52" s="1330"/>
      <c r="AK52" s="1331"/>
      <c r="AL52" s="1332"/>
    </row>
    <row r="53" spans="1:39" ht="11.25" customHeight="1">
      <c r="AA53" s="44"/>
      <c r="AB53" s="1326"/>
      <c r="AC53" s="1285"/>
      <c r="AD53" s="1286"/>
      <c r="AE53" s="1293"/>
      <c r="AF53" s="1294"/>
      <c r="AG53" s="1294"/>
      <c r="AH53" s="1294"/>
      <c r="AI53" s="1295"/>
      <c r="AJ53" s="1333"/>
      <c r="AK53" s="1334"/>
      <c r="AL53" s="1335"/>
    </row>
    <row r="54" spans="1:39" ht="11.2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45"/>
      <c r="AB54" s="46"/>
      <c r="AC54" s="47"/>
      <c r="AD54" s="47"/>
      <c r="AE54" s="19"/>
      <c r="AF54" s="19"/>
      <c r="AG54" s="19"/>
      <c r="AH54" s="48"/>
      <c r="AI54" s="18"/>
      <c r="AJ54" s="47"/>
      <c r="AK54" s="47"/>
      <c r="AL54" s="47"/>
      <c r="AM54" s="19"/>
    </row>
    <row r="55" spans="1:39" ht="5.2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45"/>
      <c r="AB55" s="46"/>
      <c r="AC55" s="47"/>
      <c r="AD55" s="47"/>
      <c r="AE55" s="19"/>
      <c r="AF55" s="19"/>
      <c r="AG55" s="19"/>
      <c r="AH55" s="48"/>
      <c r="AI55" s="18"/>
      <c r="AJ55" s="47"/>
      <c r="AK55" s="47"/>
      <c r="AL55" s="47"/>
    </row>
    <row r="56" spans="1:39" ht="24" customHeight="1">
      <c r="A56" s="1256" t="s">
        <v>68</v>
      </c>
      <c r="B56" s="1257"/>
      <c r="C56" s="1257"/>
      <c r="D56" s="1257"/>
      <c r="E56" s="1257"/>
      <c r="F56" s="1257"/>
      <c r="G56" s="1257"/>
      <c r="H56" s="510"/>
      <c r="I56" s="510"/>
      <c r="J56" s="510"/>
      <c r="K56" s="1418" t="s">
        <v>69</v>
      </c>
      <c r="L56" s="1419"/>
      <c r="M56" s="1419"/>
      <c r="N56" s="1419"/>
      <c r="O56" s="1419"/>
      <c r="P56" s="1419"/>
      <c r="Q56" s="1419"/>
      <c r="R56" s="1419"/>
      <c r="S56" s="1419"/>
      <c r="T56" s="1419"/>
      <c r="U56" s="1419"/>
      <c r="V56" s="1419"/>
      <c r="W56" s="1419"/>
      <c r="X56" s="1419"/>
      <c r="Y56" s="1419"/>
      <c r="Z56" s="1419"/>
      <c r="AA56" s="1419"/>
      <c r="AB56" s="1419"/>
      <c r="AC56" s="1419"/>
      <c r="AD56" s="510"/>
      <c r="AE56" s="19"/>
      <c r="AF56" s="19"/>
      <c r="AG56" s="1258" t="s">
        <v>116</v>
      </c>
      <c r="AH56" s="1259"/>
      <c r="AI56" s="1259"/>
      <c r="AJ56" s="19"/>
      <c r="AK56" s="19"/>
      <c r="AL56" s="19"/>
    </row>
    <row r="57" spans="1:39" ht="24" customHeight="1" thickBot="1">
      <c r="A57" s="19"/>
      <c r="B57" s="19"/>
      <c r="C57" s="19"/>
      <c r="D57" s="19"/>
      <c r="E57" s="19"/>
      <c r="F57" s="19"/>
      <c r="G57" s="50"/>
      <c r="H57" s="50"/>
      <c r="I57" s="50"/>
      <c r="J57" s="50"/>
      <c r="K57" s="17"/>
      <c r="L57" s="1370" t="s">
        <v>71</v>
      </c>
      <c r="M57" s="1371"/>
      <c r="N57" s="1371"/>
      <c r="O57" s="1371"/>
      <c r="P57" s="1371"/>
      <c r="Q57" s="1371"/>
      <c r="R57" s="1371"/>
      <c r="S57" s="1371"/>
      <c r="T57" s="1371"/>
      <c r="U57" s="1371"/>
      <c r="V57" s="1371"/>
      <c r="W57" s="1371"/>
      <c r="X57" s="1371"/>
      <c r="Y57" s="1371"/>
      <c r="Z57" s="1371"/>
      <c r="AA57" s="1371"/>
      <c r="AB57" s="1371"/>
      <c r="AC57" s="1371"/>
      <c r="AD57" s="50"/>
      <c r="AE57" s="19"/>
      <c r="AF57" s="19"/>
      <c r="AG57" s="1259"/>
      <c r="AH57" s="1259"/>
      <c r="AI57" s="1259"/>
      <c r="AJ57" s="19"/>
      <c r="AK57" s="19"/>
      <c r="AL57" s="19"/>
    </row>
    <row r="58" spans="1:39" ht="6.75" customHeight="1" thickBo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row>
    <row r="59" spans="1:39" ht="6.75" customHeight="1" thickBot="1">
      <c r="A59" s="1205" t="s">
        <v>73</v>
      </c>
      <c r="B59" s="1206"/>
      <c r="C59" s="1207"/>
      <c r="D59" s="1207"/>
      <c r="E59" s="1208"/>
      <c r="F59" s="1217" t="s">
        <v>13</v>
      </c>
      <c r="G59" s="1218"/>
      <c r="H59" s="1221" t="s">
        <v>14</v>
      </c>
      <c r="I59" s="1240" t="s">
        <v>15</v>
      </c>
      <c r="J59" s="1240"/>
      <c r="K59" s="1241"/>
      <c r="L59" s="1243" t="s">
        <v>74</v>
      </c>
      <c r="M59" s="1244"/>
      <c r="N59" s="1244"/>
      <c r="O59" s="1244"/>
      <c r="P59" s="1244"/>
      <c r="Q59" s="1245"/>
      <c r="R59" s="1243" t="s">
        <v>75</v>
      </c>
      <c r="S59" s="1249"/>
      <c r="T59" s="1249"/>
      <c r="U59" s="1250"/>
      <c r="V59" s="18"/>
      <c r="W59" s="19"/>
      <c r="X59" s="19"/>
      <c r="Y59" s="19"/>
      <c r="Z59" s="19"/>
      <c r="AA59" s="19"/>
      <c r="AB59" s="19"/>
      <c r="AC59" s="19"/>
      <c r="AD59" s="19"/>
      <c r="AE59" s="19"/>
      <c r="AF59" s="19"/>
      <c r="AG59" s="19"/>
      <c r="AH59" s="19"/>
      <c r="AI59" s="19"/>
      <c r="AJ59" s="19"/>
      <c r="AK59" s="19"/>
      <c r="AL59" s="19"/>
    </row>
    <row r="60" spans="1:39" ht="6.75" customHeight="1">
      <c r="A60" s="1209"/>
      <c r="B60" s="1210"/>
      <c r="C60" s="1211"/>
      <c r="D60" s="1211"/>
      <c r="E60" s="1212"/>
      <c r="F60" s="1219"/>
      <c r="G60" s="1220"/>
      <c r="H60" s="1222"/>
      <c r="I60" s="1242"/>
      <c r="J60" s="1242"/>
      <c r="K60" s="1242"/>
      <c r="L60" s="1246"/>
      <c r="M60" s="1247"/>
      <c r="N60" s="1247"/>
      <c r="O60" s="1247"/>
      <c r="P60" s="1247"/>
      <c r="Q60" s="1248"/>
      <c r="R60" s="1251"/>
      <c r="S60" s="1252"/>
      <c r="T60" s="1252"/>
      <c r="U60" s="1253"/>
      <c r="V60" s="18"/>
      <c r="W60" s="19"/>
      <c r="X60" s="19"/>
      <c r="Y60" s="19"/>
      <c r="Z60" s="19"/>
      <c r="AA60" s="19"/>
      <c r="AB60" s="19"/>
      <c r="AC60" s="1231" t="s">
        <v>76</v>
      </c>
      <c r="AD60" s="1233" t="s">
        <v>77</v>
      </c>
      <c r="AE60" s="19"/>
      <c r="AF60" s="1235">
        <f>AF12</f>
        <v>1</v>
      </c>
      <c r="AG60" s="1223" t="s">
        <v>78</v>
      </c>
      <c r="AH60" s="1237"/>
      <c r="AI60" s="1237"/>
      <c r="AJ60" s="1238">
        <f>AJ12</f>
        <v>1</v>
      </c>
      <c r="AK60" s="1223" t="s">
        <v>79</v>
      </c>
      <c r="AL60" s="1224"/>
    </row>
    <row r="61" spans="1:39" ht="25.5" customHeight="1" thickBot="1">
      <c r="A61" s="1209"/>
      <c r="B61" s="1210"/>
      <c r="C61" s="1211"/>
      <c r="D61" s="1211"/>
      <c r="E61" s="1212"/>
      <c r="F61" s="1203">
        <f t="shared" ref="F61:U61" si="2">F13</f>
        <v>1</v>
      </c>
      <c r="G61" s="1201">
        <f t="shared" si="2"/>
        <v>6</v>
      </c>
      <c r="H61" s="1227">
        <f t="shared" si="2"/>
        <v>1</v>
      </c>
      <c r="I61" s="1203">
        <f t="shared" si="2"/>
        <v>0</v>
      </c>
      <c r="J61" s="1199">
        <f t="shared" si="2"/>
        <v>3</v>
      </c>
      <c r="K61" s="1228">
        <f t="shared" si="2"/>
        <v>9</v>
      </c>
      <c r="L61" s="1203">
        <f t="shared" si="2"/>
        <v>6</v>
      </c>
      <c r="M61" s="1199">
        <f t="shared" si="2"/>
        <v>0</v>
      </c>
      <c r="N61" s="1199" t="str">
        <f t="shared" si="2"/>
        <v>×</v>
      </c>
      <c r="O61" s="1199" t="str">
        <f t="shared" si="2"/>
        <v>×</v>
      </c>
      <c r="P61" s="1199" t="str">
        <f t="shared" si="2"/>
        <v>×</v>
      </c>
      <c r="Q61" s="1201" t="str">
        <f t="shared" si="2"/>
        <v>×</v>
      </c>
      <c r="R61" s="1203">
        <f t="shared" si="2"/>
        <v>0</v>
      </c>
      <c r="S61" s="1199">
        <f t="shared" si="2"/>
        <v>0</v>
      </c>
      <c r="T61" s="1199">
        <f t="shared" si="2"/>
        <v>0</v>
      </c>
      <c r="U61" s="1254">
        <f t="shared" si="2"/>
        <v>0</v>
      </c>
      <c r="V61" s="19"/>
      <c r="W61" s="19"/>
      <c r="X61" s="19"/>
      <c r="Y61" s="19"/>
      <c r="Z61" s="19"/>
      <c r="AA61" s="19"/>
      <c r="AB61" s="19"/>
      <c r="AC61" s="1232"/>
      <c r="AD61" s="1234"/>
      <c r="AE61" s="19"/>
      <c r="AF61" s="1236"/>
      <c r="AG61" s="1225"/>
      <c r="AH61" s="1225"/>
      <c r="AI61" s="1225"/>
      <c r="AJ61" s="1239"/>
      <c r="AK61" s="1225"/>
      <c r="AL61" s="1226"/>
    </row>
    <row r="62" spans="1:39" ht="6.75" customHeight="1" thickBot="1">
      <c r="A62" s="1213"/>
      <c r="B62" s="1214"/>
      <c r="C62" s="1215"/>
      <c r="D62" s="1215"/>
      <c r="E62" s="1216"/>
      <c r="F62" s="1204"/>
      <c r="G62" s="1202"/>
      <c r="H62" s="1227"/>
      <c r="I62" s="1204"/>
      <c r="J62" s="1229"/>
      <c r="K62" s="1230"/>
      <c r="L62" s="1204"/>
      <c r="M62" s="1200"/>
      <c r="N62" s="1200"/>
      <c r="O62" s="1200"/>
      <c r="P62" s="1200"/>
      <c r="Q62" s="1202"/>
      <c r="R62" s="1204"/>
      <c r="S62" s="1200"/>
      <c r="T62" s="1200"/>
      <c r="U62" s="1255"/>
      <c r="V62" s="19"/>
      <c r="W62" s="19"/>
      <c r="X62" s="19"/>
      <c r="Y62" s="19"/>
      <c r="Z62" s="19"/>
      <c r="AA62" s="19"/>
      <c r="AB62" s="19"/>
      <c r="AC62" s="19"/>
      <c r="AD62" s="19"/>
      <c r="AE62" s="19"/>
      <c r="AF62" s="19"/>
      <c r="AG62" s="19"/>
      <c r="AH62" s="19"/>
      <c r="AI62" s="19"/>
      <c r="AJ62" s="19"/>
      <c r="AK62" s="19"/>
      <c r="AL62" s="19"/>
    </row>
    <row r="63" spans="1:39" ht="24" customHeight="1">
      <c r="A63" s="20" t="s">
        <v>70</v>
      </c>
      <c r="B63" s="1189" t="s">
        <v>80</v>
      </c>
      <c r="C63" s="1190"/>
      <c r="D63" s="1190"/>
      <c r="E63" s="1190"/>
      <c r="F63" s="1190"/>
      <c r="G63" s="1191"/>
      <c r="H63" s="1182" t="s">
        <v>81</v>
      </c>
      <c r="I63" s="1195"/>
      <c r="J63" s="1195"/>
      <c r="K63" s="1195"/>
      <c r="L63" s="1195"/>
      <c r="M63" s="1195"/>
      <c r="N63" s="1195"/>
      <c r="O63" s="1195"/>
      <c r="P63" s="1195"/>
      <c r="Q63" s="1195"/>
      <c r="R63" s="1195"/>
      <c r="S63" s="1195"/>
      <c r="T63" s="1196"/>
      <c r="U63" s="1182" t="s">
        <v>82</v>
      </c>
      <c r="V63" s="1195"/>
      <c r="W63" s="1195"/>
      <c r="X63" s="1195"/>
      <c r="Y63" s="1195"/>
      <c r="Z63" s="1195"/>
      <c r="AA63" s="1196"/>
      <c r="AB63" s="21"/>
      <c r="AC63" s="1181" t="s">
        <v>83</v>
      </c>
      <c r="AD63" s="1181"/>
      <c r="AE63" s="1181"/>
      <c r="AF63" s="1181"/>
      <c r="AG63" s="22"/>
      <c r="AH63" s="1182" t="s">
        <v>84</v>
      </c>
      <c r="AI63" s="1183"/>
      <c r="AJ63" s="1183"/>
      <c r="AK63" s="1183"/>
      <c r="AL63" s="1184"/>
    </row>
    <row r="64" spans="1:39" ht="24" customHeight="1">
      <c r="A64" s="23" t="s">
        <v>85</v>
      </c>
      <c r="B64" s="1192"/>
      <c r="C64" s="1193"/>
      <c r="D64" s="1193"/>
      <c r="E64" s="1193"/>
      <c r="F64" s="1193"/>
      <c r="G64" s="1194"/>
      <c r="H64" s="1197"/>
      <c r="I64" s="1168"/>
      <c r="J64" s="1168"/>
      <c r="K64" s="1168"/>
      <c r="L64" s="1168"/>
      <c r="M64" s="1168"/>
      <c r="N64" s="1168"/>
      <c r="O64" s="1168"/>
      <c r="P64" s="1168"/>
      <c r="Q64" s="1168"/>
      <c r="R64" s="1168"/>
      <c r="S64" s="1168"/>
      <c r="T64" s="1198"/>
      <c r="U64" s="1197"/>
      <c r="V64" s="1168"/>
      <c r="W64" s="1168"/>
      <c r="X64" s="1168"/>
      <c r="Y64" s="1168"/>
      <c r="Z64" s="1168"/>
      <c r="AA64" s="1198"/>
      <c r="AB64" s="24"/>
      <c r="AC64" s="1188" t="s">
        <v>86</v>
      </c>
      <c r="AD64" s="1188"/>
      <c r="AE64" s="1188"/>
      <c r="AF64" s="1188"/>
      <c r="AG64" s="25"/>
      <c r="AH64" s="1185"/>
      <c r="AI64" s="1186"/>
      <c r="AJ64" s="1186"/>
      <c r="AK64" s="1186"/>
      <c r="AL64" s="1187"/>
    </row>
    <row r="65" spans="1:38" ht="10.5" customHeight="1">
      <c r="A65" s="1141"/>
      <c r="B65" s="1116" t="str">
        <f t="shared" ref="B65:V65" si="3">B17</f>
        <v>へへへへ邸新築工事</v>
      </c>
      <c r="C65" s="1145">
        <f t="shared" si="3"/>
        <v>0</v>
      </c>
      <c r="D65" s="1145">
        <f t="shared" si="3"/>
        <v>0</v>
      </c>
      <c r="E65" s="1145">
        <f t="shared" si="3"/>
        <v>0</v>
      </c>
      <c r="F65" s="1145">
        <f t="shared" si="3"/>
        <v>0</v>
      </c>
      <c r="G65" s="1146">
        <f t="shared" si="3"/>
        <v>0</v>
      </c>
      <c r="H65" s="1116" t="str">
        <f t="shared" si="3"/>
        <v>高岡市へへへへへ500</v>
      </c>
      <c r="I65" s="1145">
        <f t="shared" si="3"/>
        <v>0</v>
      </c>
      <c r="J65" s="1145">
        <f t="shared" si="3"/>
        <v>0</v>
      </c>
      <c r="K65" s="1145">
        <f t="shared" si="3"/>
        <v>0</v>
      </c>
      <c r="L65" s="1145">
        <f t="shared" si="3"/>
        <v>0</v>
      </c>
      <c r="M65" s="1145">
        <f t="shared" si="3"/>
        <v>0</v>
      </c>
      <c r="N65" s="1145">
        <f t="shared" si="3"/>
        <v>0</v>
      </c>
      <c r="O65" s="1145">
        <f t="shared" si="3"/>
        <v>0</v>
      </c>
      <c r="P65" s="1145">
        <f t="shared" si="3"/>
        <v>0</v>
      </c>
      <c r="Q65" s="1145">
        <f t="shared" si="3"/>
        <v>0</v>
      </c>
      <c r="R65" s="1145">
        <f t="shared" si="3"/>
        <v>0</v>
      </c>
      <c r="S65" s="1145">
        <f t="shared" si="3"/>
        <v>0</v>
      </c>
      <c r="T65" s="1156">
        <f t="shared" si="3"/>
        <v>0</v>
      </c>
      <c r="U65" s="1157">
        <f t="shared" si="3"/>
        <v>41760</v>
      </c>
      <c r="V65" s="1158">
        <f t="shared" si="3"/>
        <v>0</v>
      </c>
      <c r="W65" s="1114" t="s">
        <v>87</v>
      </c>
      <c r="X65" s="1137">
        <f>X17</f>
        <v>41760</v>
      </c>
      <c r="Y65" s="1114" t="s">
        <v>88</v>
      </c>
      <c r="Z65" s="1139">
        <f>Z17</f>
        <v>41760</v>
      </c>
      <c r="AA65" s="1114" t="s">
        <v>89</v>
      </c>
      <c r="AB65" s="1116" t="str">
        <f t="shared" ref="AB65:AG65" si="4">AB17</f>
        <v>高岡市へへへへへへへ252</v>
      </c>
      <c r="AC65" s="1117">
        <f t="shared" si="4"/>
        <v>0</v>
      </c>
      <c r="AD65" s="1117">
        <f t="shared" si="4"/>
        <v>0</v>
      </c>
      <c r="AE65" s="1117">
        <f t="shared" si="4"/>
        <v>0</v>
      </c>
      <c r="AF65" s="1117">
        <f t="shared" si="4"/>
        <v>0</v>
      </c>
      <c r="AG65" s="1118">
        <f t="shared" si="4"/>
        <v>0</v>
      </c>
      <c r="AH65" s="1123" t="s">
        <v>90</v>
      </c>
      <c r="AI65" s="1123"/>
      <c r="AJ65" s="1123"/>
      <c r="AK65" s="1123"/>
      <c r="AL65" s="1124"/>
    </row>
    <row r="66" spans="1:38" ht="10.5" customHeight="1">
      <c r="A66" s="1142"/>
      <c r="B66" s="1147"/>
      <c r="C66" s="1148"/>
      <c r="D66" s="1148"/>
      <c r="E66" s="1148"/>
      <c r="F66" s="1148"/>
      <c r="G66" s="1149"/>
      <c r="H66" s="1147"/>
      <c r="I66" s="1148"/>
      <c r="J66" s="1148"/>
      <c r="K66" s="1148"/>
      <c r="L66" s="1148"/>
      <c r="M66" s="1148"/>
      <c r="N66" s="1148"/>
      <c r="O66" s="1148"/>
      <c r="P66" s="1148"/>
      <c r="Q66" s="1148"/>
      <c r="R66" s="1148"/>
      <c r="S66" s="1148"/>
      <c r="T66" s="1149"/>
      <c r="U66" s="1159"/>
      <c r="V66" s="1160"/>
      <c r="W66" s="1122"/>
      <c r="X66" s="1138"/>
      <c r="Y66" s="1115"/>
      <c r="Z66" s="1140"/>
      <c r="AA66" s="1115"/>
      <c r="AB66" s="1119"/>
      <c r="AC66" s="1120"/>
      <c r="AD66" s="1120"/>
      <c r="AE66" s="1120"/>
      <c r="AF66" s="1120"/>
      <c r="AG66" s="1121"/>
      <c r="AH66" s="1125">
        <f>AH18</f>
        <v>32400000</v>
      </c>
      <c r="AI66" s="1125"/>
      <c r="AJ66" s="1125"/>
      <c r="AK66" s="1125"/>
      <c r="AL66" s="1126"/>
    </row>
    <row r="67" spans="1:38" ht="10.5" customHeight="1">
      <c r="A67" s="1143"/>
      <c r="B67" s="1150">
        <f t="shared" ref="B67:V67" si="5">B19</f>
        <v>0</v>
      </c>
      <c r="C67" s="1151">
        <f t="shared" si="5"/>
        <v>0</v>
      </c>
      <c r="D67" s="1151">
        <f t="shared" si="5"/>
        <v>0</v>
      </c>
      <c r="E67" s="1151">
        <f t="shared" si="5"/>
        <v>0</v>
      </c>
      <c r="F67" s="1151">
        <f t="shared" si="5"/>
        <v>0</v>
      </c>
      <c r="G67" s="1152">
        <f t="shared" si="5"/>
        <v>0</v>
      </c>
      <c r="H67" s="1150">
        <f t="shared" si="5"/>
        <v>0</v>
      </c>
      <c r="I67" s="1151">
        <f t="shared" si="5"/>
        <v>0</v>
      </c>
      <c r="J67" s="1151">
        <f t="shared" si="5"/>
        <v>0</v>
      </c>
      <c r="K67" s="1151">
        <f t="shared" si="5"/>
        <v>0</v>
      </c>
      <c r="L67" s="1151">
        <f t="shared" si="5"/>
        <v>0</v>
      </c>
      <c r="M67" s="1151">
        <f t="shared" si="5"/>
        <v>0</v>
      </c>
      <c r="N67" s="1151">
        <f t="shared" si="5"/>
        <v>0</v>
      </c>
      <c r="O67" s="1151">
        <f t="shared" si="5"/>
        <v>0</v>
      </c>
      <c r="P67" s="1151">
        <f t="shared" si="5"/>
        <v>0</v>
      </c>
      <c r="Q67" s="1151">
        <f t="shared" si="5"/>
        <v>0</v>
      </c>
      <c r="R67" s="1151">
        <f t="shared" si="5"/>
        <v>0</v>
      </c>
      <c r="S67" s="1151">
        <f t="shared" si="5"/>
        <v>0</v>
      </c>
      <c r="T67" s="1152">
        <f t="shared" si="5"/>
        <v>0</v>
      </c>
      <c r="U67" s="1159">
        <f t="shared" si="5"/>
        <v>41912</v>
      </c>
      <c r="V67" s="1160">
        <f t="shared" si="5"/>
        <v>0</v>
      </c>
      <c r="W67" s="1129" t="s">
        <v>87</v>
      </c>
      <c r="X67" s="1138">
        <f>X19</f>
        <v>41912</v>
      </c>
      <c r="Y67" s="1129" t="s">
        <v>88</v>
      </c>
      <c r="Z67" s="1140">
        <f>Z19</f>
        <v>41912</v>
      </c>
      <c r="AA67" s="1129" t="s">
        <v>91</v>
      </c>
      <c r="AB67" s="1131" t="str">
        <f t="shared" ref="AB67:AG67" si="6">AB19</f>
        <v>へへへへへ</v>
      </c>
      <c r="AC67" s="1132">
        <f t="shared" si="6"/>
        <v>0</v>
      </c>
      <c r="AD67" s="1132">
        <f t="shared" si="6"/>
        <v>0</v>
      </c>
      <c r="AE67" s="1132">
        <f t="shared" si="6"/>
        <v>0</v>
      </c>
      <c r="AF67" s="1132">
        <f t="shared" si="6"/>
        <v>0</v>
      </c>
      <c r="AG67" s="1133">
        <f t="shared" si="6"/>
        <v>0</v>
      </c>
      <c r="AH67" s="1125"/>
      <c r="AI67" s="1125"/>
      <c r="AJ67" s="1125"/>
      <c r="AK67" s="1125"/>
      <c r="AL67" s="1126"/>
    </row>
    <row r="68" spans="1:38" ht="10.5" customHeight="1">
      <c r="A68" s="1175"/>
      <c r="B68" s="1176"/>
      <c r="C68" s="1177"/>
      <c r="D68" s="1177"/>
      <c r="E68" s="1177"/>
      <c r="F68" s="1177"/>
      <c r="G68" s="1178"/>
      <c r="H68" s="1176"/>
      <c r="I68" s="1177"/>
      <c r="J68" s="1177"/>
      <c r="K68" s="1177"/>
      <c r="L68" s="1177"/>
      <c r="M68" s="1177"/>
      <c r="N68" s="1177"/>
      <c r="O68" s="1177"/>
      <c r="P68" s="1177"/>
      <c r="Q68" s="1177"/>
      <c r="R68" s="1177"/>
      <c r="S68" s="1177"/>
      <c r="T68" s="1178"/>
      <c r="U68" s="1179"/>
      <c r="V68" s="1180"/>
      <c r="W68" s="1172"/>
      <c r="X68" s="1173"/>
      <c r="Y68" s="1168"/>
      <c r="Z68" s="1174"/>
      <c r="AA68" s="1168"/>
      <c r="AB68" s="1169"/>
      <c r="AC68" s="1170"/>
      <c r="AD68" s="1170"/>
      <c r="AE68" s="1170"/>
      <c r="AF68" s="1170"/>
      <c r="AG68" s="1171"/>
      <c r="AH68" s="1166"/>
      <c r="AI68" s="1166"/>
      <c r="AJ68" s="1166"/>
      <c r="AK68" s="1166"/>
      <c r="AL68" s="1167"/>
    </row>
    <row r="69" spans="1:38" ht="10.5" customHeight="1">
      <c r="A69" s="1141"/>
      <c r="B69" s="1116" t="str">
        <f t="shared" ref="B69:V69" si="7">B21</f>
        <v>ほほほほ邸床バリアフリー工事</v>
      </c>
      <c r="C69" s="1145">
        <f t="shared" si="7"/>
        <v>0</v>
      </c>
      <c r="D69" s="1145">
        <f t="shared" si="7"/>
        <v>0</v>
      </c>
      <c r="E69" s="1145">
        <f t="shared" si="7"/>
        <v>0</v>
      </c>
      <c r="F69" s="1145">
        <f t="shared" si="7"/>
        <v>0</v>
      </c>
      <c r="G69" s="1146">
        <f t="shared" si="7"/>
        <v>0</v>
      </c>
      <c r="H69" s="1116" t="str">
        <f t="shared" si="7"/>
        <v>富山市ほほほほほ600</v>
      </c>
      <c r="I69" s="1145">
        <f t="shared" si="7"/>
        <v>0</v>
      </c>
      <c r="J69" s="1145">
        <f t="shared" si="7"/>
        <v>0</v>
      </c>
      <c r="K69" s="1145">
        <f t="shared" si="7"/>
        <v>0</v>
      </c>
      <c r="L69" s="1145">
        <f t="shared" si="7"/>
        <v>0</v>
      </c>
      <c r="M69" s="1145">
        <f t="shared" si="7"/>
        <v>0</v>
      </c>
      <c r="N69" s="1145">
        <f t="shared" si="7"/>
        <v>0</v>
      </c>
      <c r="O69" s="1145">
        <f t="shared" si="7"/>
        <v>0</v>
      </c>
      <c r="P69" s="1145">
        <f t="shared" si="7"/>
        <v>0</v>
      </c>
      <c r="Q69" s="1145">
        <f t="shared" si="7"/>
        <v>0</v>
      </c>
      <c r="R69" s="1145">
        <f t="shared" si="7"/>
        <v>0</v>
      </c>
      <c r="S69" s="1145">
        <f t="shared" si="7"/>
        <v>0</v>
      </c>
      <c r="T69" s="1156">
        <f t="shared" si="7"/>
        <v>0</v>
      </c>
      <c r="U69" s="1157">
        <f t="shared" si="7"/>
        <v>41760</v>
      </c>
      <c r="V69" s="1158">
        <f t="shared" si="7"/>
        <v>0</v>
      </c>
      <c r="W69" s="1114" t="s">
        <v>87</v>
      </c>
      <c r="X69" s="1137">
        <f>X21</f>
        <v>41760</v>
      </c>
      <c r="Y69" s="1114" t="s">
        <v>88</v>
      </c>
      <c r="Z69" s="1139">
        <f>Z21</f>
        <v>41760</v>
      </c>
      <c r="AA69" s="1114" t="s">
        <v>89</v>
      </c>
      <c r="AB69" s="1116" t="str">
        <f t="shared" ref="AB69:AG69" si="8">AB21</f>
        <v>富山市ほほほほほほ600</v>
      </c>
      <c r="AC69" s="1117">
        <f t="shared" si="8"/>
        <v>0</v>
      </c>
      <c r="AD69" s="1117">
        <f t="shared" si="8"/>
        <v>0</v>
      </c>
      <c r="AE69" s="1117">
        <f t="shared" si="8"/>
        <v>0</v>
      </c>
      <c r="AF69" s="1117">
        <f t="shared" si="8"/>
        <v>0</v>
      </c>
      <c r="AG69" s="1118">
        <f t="shared" si="8"/>
        <v>0</v>
      </c>
      <c r="AH69" s="1123" t="s">
        <v>90</v>
      </c>
      <c r="AI69" s="1123"/>
      <c r="AJ69" s="1123"/>
      <c r="AK69" s="1123"/>
      <c r="AL69" s="1124"/>
    </row>
    <row r="70" spans="1:38" ht="10.5" customHeight="1">
      <c r="A70" s="1142"/>
      <c r="B70" s="1147"/>
      <c r="C70" s="1148"/>
      <c r="D70" s="1148"/>
      <c r="E70" s="1148"/>
      <c r="F70" s="1148"/>
      <c r="G70" s="1149"/>
      <c r="H70" s="1147"/>
      <c r="I70" s="1148"/>
      <c r="J70" s="1148"/>
      <c r="K70" s="1148"/>
      <c r="L70" s="1148"/>
      <c r="M70" s="1148"/>
      <c r="N70" s="1148"/>
      <c r="O70" s="1148"/>
      <c r="P70" s="1148"/>
      <c r="Q70" s="1148"/>
      <c r="R70" s="1148"/>
      <c r="S70" s="1148"/>
      <c r="T70" s="1149"/>
      <c r="U70" s="1159"/>
      <c r="V70" s="1160"/>
      <c r="W70" s="1122"/>
      <c r="X70" s="1138"/>
      <c r="Y70" s="1115"/>
      <c r="Z70" s="1140"/>
      <c r="AA70" s="1115"/>
      <c r="AB70" s="1119"/>
      <c r="AC70" s="1120"/>
      <c r="AD70" s="1120"/>
      <c r="AE70" s="1120"/>
      <c r="AF70" s="1120"/>
      <c r="AG70" s="1121"/>
      <c r="AH70" s="1125">
        <f>AH22</f>
        <v>756000</v>
      </c>
      <c r="AI70" s="1125"/>
      <c r="AJ70" s="1125"/>
      <c r="AK70" s="1125"/>
      <c r="AL70" s="1126"/>
    </row>
    <row r="71" spans="1:38" ht="10.5" customHeight="1">
      <c r="A71" s="1143"/>
      <c r="B71" s="1150">
        <f t="shared" ref="B71:V71" si="9">B23</f>
        <v>0</v>
      </c>
      <c r="C71" s="1151">
        <f t="shared" si="9"/>
        <v>0</v>
      </c>
      <c r="D71" s="1151">
        <f t="shared" si="9"/>
        <v>0</v>
      </c>
      <c r="E71" s="1151">
        <f t="shared" si="9"/>
        <v>0</v>
      </c>
      <c r="F71" s="1151">
        <f t="shared" si="9"/>
        <v>0</v>
      </c>
      <c r="G71" s="1152">
        <f t="shared" si="9"/>
        <v>0</v>
      </c>
      <c r="H71" s="1150">
        <f t="shared" si="9"/>
        <v>0</v>
      </c>
      <c r="I71" s="1151">
        <f t="shared" si="9"/>
        <v>0</v>
      </c>
      <c r="J71" s="1151">
        <f t="shared" si="9"/>
        <v>0</v>
      </c>
      <c r="K71" s="1151">
        <f t="shared" si="9"/>
        <v>0</v>
      </c>
      <c r="L71" s="1151">
        <f t="shared" si="9"/>
        <v>0</v>
      </c>
      <c r="M71" s="1151">
        <f t="shared" si="9"/>
        <v>0</v>
      </c>
      <c r="N71" s="1151">
        <f t="shared" si="9"/>
        <v>0</v>
      </c>
      <c r="O71" s="1151">
        <f t="shared" si="9"/>
        <v>0</v>
      </c>
      <c r="P71" s="1151">
        <f t="shared" si="9"/>
        <v>0</v>
      </c>
      <c r="Q71" s="1151">
        <f t="shared" si="9"/>
        <v>0</v>
      </c>
      <c r="R71" s="1151">
        <f t="shared" si="9"/>
        <v>0</v>
      </c>
      <c r="S71" s="1151">
        <f t="shared" si="9"/>
        <v>0</v>
      </c>
      <c r="T71" s="1152">
        <f t="shared" si="9"/>
        <v>0</v>
      </c>
      <c r="U71" s="1159">
        <f t="shared" si="9"/>
        <v>41790</v>
      </c>
      <c r="V71" s="1160">
        <f t="shared" si="9"/>
        <v>0</v>
      </c>
      <c r="W71" s="1129" t="s">
        <v>87</v>
      </c>
      <c r="X71" s="1138">
        <f>X23</f>
        <v>41790</v>
      </c>
      <c r="Y71" s="1129" t="s">
        <v>88</v>
      </c>
      <c r="Z71" s="1140">
        <f>Z23</f>
        <v>41790</v>
      </c>
      <c r="AA71" s="1129" t="s">
        <v>91</v>
      </c>
      <c r="AB71" s="1131" t="str">
        <f t="shared" ref="AB71:AG71" si="10">AB23</f>
        <v>ほほほほほ</v>
      </c>
      <c r="AC71" s="1132">
        <f t="shared" si="10"/>
        <v>0</v>
      </c>
      <c r="AD71" s="1132">
        <f t="shared" si="10"/>
        <v>0</v>
      </c>
      <c r="AE71" s="1132">
        <f t="shared" si="10"/>
        <v>0</v>
      </c>
      <c r="AF71" s="1132">
        <f t="shared" si="10"/>
        <v>0</v>
      </c>
      <c r="AG71" s="1133">
        <f t="shared" si="10"/>
        <v>0</v>
      </c>
      <c r="AH71" s="1125"/>
      <c r="AI71" s="1125"/>
      <c r="AJ71" s="1125"/>
      <c r="AK71" s="1125"/>
      <c r="AL71" s="1126"/>
    </row>
    <row r="72" spans="1:38" ht="10.5" customHeight="1">
      <c r="A72" s="1175"/>
      <c r="B72" s="1176"/>
      <c r="C72" s="1177"/>
      <c r="D72" s="1177"/>
      <c r="E72" s="1177"/>
      <c r="F72" s="1177"/>
      <c r="G72" s="1178"/>
      <c r="H72" s="1176"/>
      <c r="I72" s="1177"/>
      <c r="J72" s="1177"/>
      <c r="K72" s="1177"/>
      <c r="L72" s="1177"/>
      <c r="M72" s="1177"/>
      <c r="N72" s="1177"/>
      <c r="O72" s="1177"/>
      <c r="P72" s="1177"/>
      <c r="Q72" s="1177"/>
      <c r="R72" s="1177"/>
      <c r="S72" s="1177"/>
      <c r="T72" s="1178"/>
      <c r="U72" s="1179"/>
      <c r="V72" s="1180"/>
      <c r="W72" s="1172"/>
      <c r="X72" s="1173"/>
      <c r="Y72" s="1168"/>
      <c r="Z72" s="1174"/>
      <c r="AA72" s="1168"/>
      <c r="AB72" s="1169"/>
      <c r="AC72" s="1170"/>
      <c r="AD72" s="1170"/>
      <c r="AE72" s="1170"/>
      <c r="AF72" s="1170"/>
      <c r="AG72" s="1171"/>
      <c r="AH72" s="1166"/>
      <c r="AI72" s="1166"/>
      <c r="AJ72" s="1166"/>
      <c r="AK72" s="1166"/>
      <c r="AL72" s="1167"/>
    </row>
    <row r="73" spans="1:38" ht="10.5" customHeight="1">
      <c r="A73" s="1141"/>
      <c r="B73" s="1116" t="str">
        <f t="shared" ref="B73:V73" si="11">B25</f>
        <v/>
      </c>
      <c r="C73" s="1145">
        <f t="shared" si="11"/>
        <v>0</v>
      </c>
      <c r="D73" s="1145">
        <f t="shared" si="11"/>
        <v>0</v>
      </c>
      <c r="E73" s="1145">
        <f t="shared" si="11"/>
        <v>0</v>
      </c>
      <c r="F73" s="1145">
        <f t="shared" si="11"/>
        <v>0</v>
      </c>
      <c r="G73" s="1146">
        <f t="shared" si="11"/>
        <v>0</v>
      </c>
      <c r="H73" s="1116" t="str">
        <f t="shared" si="11"/>
        <v/>
      </c>
      <c r="I73" s="1145">
        <f t="shared" si="11"/>
        <v>0</v>
      </c>
      <c r="J73" s="1145">
        <f t="shared" si="11"/>
        <v>0</v>
      </c>
      <c r="K73" s="1145">
        <f t="shared" si="11"/>
        <v>0</v>
      </c>
      <c r="L73" s="1145">
        <f t="shared" si="11"/>
        <v>0</v>
      </c>
      <c r="M73" s="1145">
        <f t="shared" si="11"/>
        <v>0</v>
      </c>
      <c r="N73" s="1145">
        <f t="shared" si="11"/>
        <v>0</v>
      </c>
      <c r="O73" s="1145">
        <f t="shared" si="11"/>
        <v>0</v>
      </c>
      <c r="P73" s="1145">
        <f t="shared" si="11"/>
        <v>0</v>
      </c>
      <c r="Q73" s="1145">
        <f t="shared" si="11"/>
        <v>0</v>
      </c>
      <c r="R73" s="1145">
        <f t="shared" si="11"/>
        <v>0</v>
      </c>
      <c r="S73" s="1145">
        <f t="shared" si="11"/>
        <v>0</v>
      </c>
      <c r="T73" s="1156">
        <f t="shared" si="11"/>
        <v>0</v>
      </c>
      <c r="U73" s="1157" t="str">
        <f t="shared" si="11"/>
        <v/>
      </c>
      <c r="V73" s="1158">
        <f t="shared" si="11"/>
        <v>0</v>
      </c>
      <c r="W73" s="1114" t="s">
        <v>87</v>
      </c>
      <c r="X73" s="1137" t="str">
        <f>X25</f>
        <v/>
      </c>
      <c r="Y73" s="1114" t="s">
        <v>88</v>
      </c>
      <c r="Z73" s="1139" t="str">
        <f>Z25</f>
        <v/>
      </c>
      <c r="AA73" s="1114" t="s">
        <v>89</v>
      </c>
      <c r="AB73" s="1116" t="str">
        <f t="shared" ref="AB73:AG73" si="12">AB25</f>
        <v/>
      </c>
      <c r="AC73" s="1117">
        <f t="shared" si="12"/>
        <v>0</v>
      </c>
      <c r="AD73" s="1117">
        <f t="shared" si="12"/>
        <v>0</v>
      </c>
      <c r="AE73" s="1117">
        <f t="shared" si="12"/>
        <v>0</v>
      </c>
      <c r="AF73" s="1117">
        <f t="shared" si="12"/>
        <v>0</v>
      </c>
      <c r="AG73" s="1118">
        <f t="shared" si="12"/>
        <v>0</v>
      </c>
      <c r="AH73" s="1123" t="s">
        <v>90</v>
      </c>
      <c r="AI73" s="1123"/>
      <c r="AJ73" s="1123"/>
      <c r="AK73" s="1123"/>
      <c r="AL73" s="1124"/>
    </row>
    <row r="74" spans="1:38" ht="10.5" customHeight="1">
      <c r="A74" s="1142"/>
      <c r="B74" s="1147"/>
      <c r="C74" s="1148"/>
      <c r="D74" s="1148"/>
      <c r="E74" s="1148"/>
      <c r="F74" s="1148"/>
      <c r="G74" s="1149"/>
      <c r="H74" s="1147"/>
      <c r="I74" s="1148"/>
      <c r="J74" s="1148"/>
      <c r="K74" s="1148"/>
      <c r="L74" s="1148"/>
      <c r="M74" s="1148"/>
      <c r="N74" s="1148"/>
      <c r="O74" s="1148"/>
      <c r="P74" s="1148"/>
      <c r="Q74" s="1148"/>
      <c r="R74" s="1148"/>
      <c r="S74" s="1148"/>
      <c r="T74" s="1149"/>
      <c r="U74" s="1159"/>
      <c r="V74" s="1160"/>
      <c r="W74" s="1122"/>
      <c r="X74" s="1138"/>
      <c r="Y74" s="1115"/>
      <c r="Z74" s="1140"/>
      <c r="AA74" s="1115"/>
      <c r="AB74" s="1119"/>
      <c r="AC74" s="1120"/>
      <c r="AD74" s="1120"/>
      <c r="AE74" s="1120"/>
      <c r="AF74" s="1120"/>
      <c r="AG74" s="1121"/>
      <c r="AH74" s="1125" t="str">
        <f>AH26</f>
        <v/>
      </c>
      <c r="AI74" s="1125"/>
      <c r="AJ74" s="1125"/>
      <c r="AK74" s="1125"/>
      <c r="AL74" s="1126"/>
    </row>
    <row r="75" spans="1:38" ht="10.5" customHeight="1">
      <c r="A75" s="1143"/>
      <c r="B75" s="1150">
        <f t="shared" ref="B75:V75" si="13">B27</f>
        <v>0</v>
      </c>
      <c r="C75" s="1151">
        <f t="shared" si="13"/>
        <v>0</v>
      </c>
      <c r="D75" s="1151">
        <f t="shared" si="13"/>
        <v>0</v>
      </c>
      <c r="E75" s="1151">
        <f t="shared" si="13"/>
        <v>0</v>
      </c>
      <c r="F75" s="1151">
        <f t="shared" si="13"/>
        <v>0</v>
      </c>
      <c r="G75" s="1152">
        <f t="shared" si="13"/>
        <v>0</v>
      </c>
      <c r="H75" s="1150">
        <f t="shared" si="13"/>
        <v>0</v>
      </c>
      <c r="I75" s="1151">
        <f t="shared" si="13"/>
        <v>0</v>
      </c>
      <c r="J75" s="1151">
        <f t="shared" si="13"/>
        <v>0</v>
      </c>
      <c r="K75" s="1151">
        <f t="shared" si="13"/>
        <v>0</v>
      </c>
      <c r="L75" s="1151">
        <f t="shared" si="13"/>
        <v>0</v>
      </c>
      <c r="M75" s="1151">
        <f t="shared" si="13"/>
        <v>0</v>
      </c>
      <c r="N75" s="1151">
        <f t="shared" si="13"/>
        <v>0</v>
      </c>
      <c r="O75" s="1151">
        <f t="shared" si="13"/>
        <v>0</v>
      </c>
      <c r="P75" s="1151">
        <f t="shared" si="13"/>
        <v>0</v>
      </c>
      <c r="Q75" s="1151">
        <f t="shared" si="13"/>
        <v>0</v>
      </c>
      <c r="R75" s="1151">
        <f t="shared" si="13"/>
        <v>0</v>
      </c>
      <c r="S75" s="1151">
        <f t="shared" si="13"/>
        <v>0</v>
      </c>
      <c r="T75" s="1152">
        <f t="shared" si="13"/>
        <v>0</v>
      </c>
      <c r="U75" s="1159" t="str">
        <f t="shared" si="13"/>
        <v/>
      </c>
      <c r="V75" s="1160">
        <f t="shared" si="13"/>
        <v>0</v>
      </c>
      <c r="W75" s="1129" t="s">
        <v>87</v>
      </c>
      <c r="X75" s="1138" t="str">
        <f>X27</f>
        <v/>
      </c>
      <c r="Y75" s="1129" t="s">
        <v>88</v>
      </c>
      <c r="Z75" s="1140" t="str">
        <f>Z27</f>
        <v/>
      </c>
      <c r="AA75" s="1129" t="s">
        <v>91</v>
      </c>
      <c r="AB75" s="1131" t="str">
        <f t="shared" ref="AB75:AG75" si="14">AB27</f>
        <v/>
      </c>
      <c r="AC75" s="1132">
        <f t="shared" si="14"/>
        <v>0</v>
      </c>
      <c r="AD75" s="1132">
        <f t="shared" si="14"/>
        <v>0</v>
      </c>
      <c r="AE75" s="1132">
        <f t="shared" si="14"/>
        <v>0</v>
      </c>
      <c r="AF75" s="1132">
        <f t="shared" si="14"/>
        <v>0</v>
      </c>
      <c r="AG75" s="1133">
        <f t="shared" si="14"/>
        <v>0</v>
      </c>
      <c r="AH75" s="1125"/>
      <c r="AI75" s="1125"/>
      <c r="AJ75" s="1125"/>
      <c r="AK75" s="1125"/>
      <c r="AL75" s="1126"/>
    </row>
    <row r="76" spans="1:38" ht="10.5" customHeight="1">
      <c r="A76" s="1175"/>
      <c r="B76" s="1176"/>
      <c r="C76" s="1177"/>
      <c r="D76" s="1177"/>
      <c r="E76" s="1177"/>
      <c r="F76" s="1177"/>
      <c r="G76" s="1178"/>
      <c r="H76" s="1176"/>
      <c r="I76" s="1177"/>
      <c r="J76" s="1177"/>
      <c r="K76" s="1177"/>
      <c r="L76" s="1177"/>
      <c r="M76" s="1177"/>
      <c r="N76" s="1177"/>
      <c r="O76" s="1177"/>
      <c r="P76" s="1177"/>
      <c r="Q76" s="1177"/>
      <c r="R76" s="1177"/>
      <c r="S76" s="1177"/>
      <c r="T76" s="1178"/>
      <c r="U76" s="1179"/>
      <c r="V76" s="1180"/>
      <c r="W76" s="1172"/>
      <c r="X76" s="1173"/>
      <c r="Y76" s="1168"/>
      <c r="Z76" s="1174"/>
      <c r="AA76" s="1168"/>
      <c r="AB76" s="1169"/>
      <c r="AC76" s="1170"/>
      <c r="AD76" s="1170"/>
      <c r="AE76" s="1170"/>
      <c r="AF76" s="1170"/>
      <c r="AG76" s="1171"/>
      <c r="AH76" s="1166"/>
      <c r="AI76" s="1166"/>
      <c r="AJ76" s="1166"/>
      <c r="AK76" s="1166"/>
      <c r="AL76" s="1167"/>
    </row>
    <row r="77" spans="1:38" ht="10.5" customHeight="1">
      <c r="A77" s="1141"/>
      <c r="B77" s="1116" t="str">
        <f t="shared" ref="B77:V77" si="15">B29</f>
        <v/>
      </c>
      <c r="C77" s="1145">
        <f t="shared" si="15"/>
        <v>0</v>
      </c>
      <c r="D77" s="1145">
        <f t="shared" si="15"/>
        <v>0</v>
      </c>
      <c r="E77" s="1145">
        <f t="shared" si="15"/>
        <v>0</v>
      </c>
      <c r="F77" s="1145">
        <f t="shared" si="15"/>
        <v>0</v>
      </c>
      <c r="G77" s="1146">
        <f t="shared" si="15"/>
        <v>0</v>
      </c>
      <c r="H77" s="1116" t="str">
        <f t="shared" si="15"/>
        <v/>
      </c>
      <c r="I77" s="1145">
        <f t="shared" si="15"/>
        <v>0</v>
      </c>
      <c r="J77" s="1145">
        <f t="shared" si="15"/>
        <v>0</v>
      </c>
      <c r="K77" s="1145">
        <f t="shared" si="15"/>
        <v>0</v>
      </c>
      <c r="L77" s="1145">
        <f t="shared" si="15"/>
        <v>0</v>
      </c>
      <c r="M77" s="1145">
        <f t="shared" si="15"/>
        <v>0</v>
      </c>
      <c r="N77" s="1145">
        <f t="shared" si="15"/>
        <v>0</v>
      </c>
      <c r="O77" s="1145">
        <f t="shared" si="15"/>
        <v>0</v>
      </c>
      <c r="P77" s="1145">
        <f t="shared" si="15"/>
        <v>0</v>
      </c>
      <c r="Q77" s="1145">
        <f t="shared" si="15"/>
        <v>0</v>
      </c>
      <c r="R77" s="1145">
        <f t="shared" si="15"/>
        <v>0</v>
      </c>
      <c r="S77" s="1145">
        <f t="shared" si="15"/>
        <v>0</v>
      </c>
      <c r="T77" s="1156">
        <f t="shared" si="15"/>
        <v>0</v>
      </c>
      <c r="U77" s="1157" t="str">
        <f t="shared" si="15"/>
        <v/>
      </c>
      <c r="V77" s="1158">
        <f t="shared" si="15"/>
        <v>0</v>
      </c>
      <c r="W77" s="1114" t="s">
        <v>87</v>
      </c>
      <c r="X77" s="1137" t="str">
        <f>X29</f>
        <v/>
      </c>
      <c r="Y77" s="1114" t="s">
        <v>88</v>
      </c>
      <c r="Z77" s="1139" t="str">
        <f>Z29</f>
        <v/>
      </c>
      <c r="AA77" s="1114" t="s">
        <v>89</v>
      </c>
      <c r="AB77" s="1116" t="str">
        <f t="shared" ref="AB77:AG77" si="16">AB29</f>
        <v/>
      </c>
      <c r="AC77" s="1117">
        <f t="shared" si="16"/>
        <v>0</v>
      </c>
      <c r="AD77" s="1117">
        <f t="shared" si="16"/>
        <v>0</v>
      </c>
      <c r="AE77" s="1117">
        <f t="shared" si="16"/>
        <v>0</v>
      </c>
      <c r="AF77" s="1117">
        <f t="shared" si="16"/>
        <v>0</v>
      </c>
      <c r="AG77" s="1118">
        <f t="shared" si="16"/>
        <v>0</v>
      </c>
      <c r="AH77" s="1123" t="s">
        <v>90</v>
      </c>
      <c r="AI77" s="1123"/>
      <c r="AJ77" s="1123"/>
      <c r="AK77" s="1123"/>
      <c r="AL77" s="1124"/>
    </row>
    <row r="78" spans="1:38" ht="10.5" customHeight="1">
      <c r="A78" s="1142"/>
      <c r="B78" s="1147"/>
      <c r="C78" s="1148"/>
      <c r="D78" s="1148"/>
      <c r="E78" s="1148"/>
      <c r="F78" s="1148"/>
      <c r="G78" s="1149"/>
      <c r="H78" s="1147"/>
      <c r="I78" s="1148"/>
      <c r="J78" s="1148"/>
      <c r="K78" s="1148"/>
      <c r="L78" s="1148"/>
      <c r="M78" s="1148"/>
      <c r="N78" s="1148"/>
      <c r="O78" s="1148"/>
      <c r="P78" s="1148"/>
      <c r="Q78" s="1148"/>
      <c r="R78" s="1148"/>
      <c r="S78" s="1148"/>
      <c r="T78" s="1149"/>
      <c r="U78" s="1159"/>
      <c r="V78" s="1160"/>
      <c r="W78" s="1122"/>
      <c r="X78" s="1138"/>
      <c r="Y78" s="1115"/>
      <c r="Z78" s="1140"/>
      <c r="AA78" s="1115"/>
      <c r="AB78" s="1119"/>
      <c r="AC78" s="1120"/>
      <c r="AD78" s="1120"/>
      <c r="AE78" s="1120"/>
      <c r="AF78" s="1120"/>
      <c r="AG78" s="1121"/>
      <c r="AH78" s="1125" t="str">
        <f>AH30</f>
        <v/>
      </c>
      <c r="AI78" s="1125"/>
      <c r="AJ78" s="1125"/>
      <c r="AK78" s="1125"/>
      <c r="AL78" s="1126"/>
    </row>
    <row r="79" spans="1:38" ht="10.5" customHeight="1">
      <c r="A79" s="1143"/>
      <c r="B79" s="1150">
        <f t="shared" ref="B79:V79" si="17">B31</f>
        <v>0</v>
      </c>
      <c r="C79" s="1151">
        <f t="shared" si="17"/>
        <v>0</v>
      </c>
      <c r="D79" s="1151">
        <f t="shared" si="17"/>
        <v>0</v>
      </c>
      <c r="E79" s="1151">
        <f t="shared" si="17"/>
        <v>0</v>
      </c>
      <c r="F79" s="1151">
        <f t="shared" si="17"/>
        <v>0</v>
      </c>
      <c r="G79" s="1152">
        <f t="shared" si="17"/>
        <v>0</v>
      </c>
      <c r="H79" s="1150">
        <f t="shared" si="17"/>
        <v>0</v>
      </c>
      <c r="I79" s="1151">
        <f t="shared" si="17"/>
        <v>0</v>
      </c>
      <c r="J79" s="1151">
        <f t="shared" si="17"/>
        <v>0</v>
      </c>
      <c r="K79" s="1151">
        <f t="shared" si="17"/>
        <v>0</v>
      </c>
      <c r="L79" s="1151">
        <f t="shared" si="17"/>
        <v>0</v>
      </c>
      <c r="M79" s="1151">
        <f t="shared" si="17"/>
        <v>0</v>
      </c>
      <c r="N79" s="1151">
        <f t="shared" si="17"/>
        <v>0</v>
      </c>
      <c r="O79" s="1151">
        <f t="shared" si="17"/>
        <v>0</v>
      </c>
      <c r="P79" s="1151">
        <f t="shared" si="17"/>
        <v>0</v>
      </c>
      <c r="Q79" s="1151">
        <f t="shared" si="17"/>
        <v>0</v>
      </c>
      <c r="R79" s="1151">
        <f t="shared" si="17"/>
        <v>0</v>
      </c>
      <c r="S79" s="1151">
        <f t="shared" si="17"/>
        <v>0</v>
      </c>
      <c r="T79" s="1152">
        <f t="shared" si="17"/>
        <v>0</v>
      </c>
      <c r="U79" s="1159" t="str">
        <f t="shared" si="17"/>
        <v/>
      </c>
      <c r="V79" s="1160">
        <f t="shared" si="17"/>
        <v>0</v>
      </c>
      <c r="W79" s="1129" t="s">
        <v>87</v>
      </c>
      <c r="X79" s="1138" t="str">
        <f>X31</f>
        <v/>
      </c>
      <c r="Y79" s="1129" t="s">
        <v>88</v>
      </c>
      <c r="Z79" s="1140" t="str">
        <f>Z31</f>
        <v/>
      </c>
      <c r="AA79" s="1129" t="s">
        <v>91</v>
      </c>
      <c r="AB79" s="1131" t="str">
        <f t="shared" ref="AB79:AG79" si="18">AB31</f>
        <v/>
      </c>
      <c r="AC79" s="1132">
        <f t="shared" si="18"/>
        <v>0</v>
      </c>
      <c r="AD79" s="1132">
        <f t="shared" si="18"/>
        <v>0</v>
      </c>
      <c r="AE79" s="1132">
        <f t="shared" si="18"/>
        <v>0</v>
      </c>
      <c r="AF79" s="1132">
        <f t="shared" si="18"/>
        <v>0</v>
      </c>
      <c r="AG79" s="1133">
        <f t="shared" si="18"/>
        <v>0</v>
      </c>
      <c r="AH79" s="1125"/>
      <c r="AI79" s="1125"/>
      <c r="AJ79" s="1125"/>
      <c r="AK79" s="1125"/>
      <c r="AL79" s="1126"/>
    </row>
    <row r="80" spans="1:38" ht="10.5" customHeight="1">
      <c r="A80" s="1175"/>
      <c r="B80" s="1176"/>
      <c r="C80" s="1177"/>
      <c r="D80" s="1177"/>
      <c r="E80" s="1177"/>
      <c r="F80" s="1177"/>
      <c r="G80" s="1178"/>
      <c r="H80" s="1176"/>
      <c r="I80" s="1177"/>
      <c r="J80" s="1177"/>
      <c r="K80" s="1177"/>
      <c r="L80" s="1177"/>
      <c r="M80" s="1177"/>
      <c r="N80" s="1177"/>
      <c r="O80" s="1177"/>
      <c r="P80" s="1177"/>
      <c r="Q80" s="1177"/>
      <c r="R80" s="1177"/>
      <c r="S80" s="1177"/>
      <c r="T80" s="1178"/>
      <c r="U80" s="1179"/>
      <c r="V80" s="1180"/>
      <c r="W80" s="1172"/>
      <c r="X80" s="1173"/>
      <c r="Y80" s="1168"/>
      <c r="Z80" s="1174"/>
      <c r="AA80" s="1168"/>
      <c r="AB80" s="1169"/>
      <c r="AC80" s="1170"/>
      <c r="AD80" s="1170"/>
      <c r="AE80" s="1170"/>
      <c r="AF80" s="1170"/>
      <c r="AG80" s="1171"/>
      <c r="AH80" s="1166"/>
      <c r="AI80" s="1166"/>
      <c r="AJ80" s="1166"/>
      <c r="AK80" s="1166"/>
      <c r="AL80" s="1167"/>
    </row>
    <row r="81" spans="1:38" ht="10.5" customHeight="1">
      <c r="A81" s="1141"/>
      <c r="B81" s="1116" t="str">
        <f t="shared" ref="B81:V81" si="19">B33</f>
        <v/>
      </c>
      <c r="C81" s="1145">
        <f t="shared" si="19"/>
        <v>0</v>
      </c>
      <c r="D81" s="1145">
        <f t="shared" si="19"/>
        <v>0</v>
      </c>
      <c r="E81" s="1145">
        <f t="shared" si="19"/>
        <v>0</v>
      </c>
      <c r="F81" s="1145">
        <f t="shared" si="19"/>
        <v>0</v>
      </c>
      <c r="G81" s="1146">
        <f t="shared" si="19"/>
        <v>0</v>
      </c>
      <c r="H81" s="1116" t="str">
        <f t="shared" si="19"/>
        <v/>
      </c>
      <c r="I81" s="1145">
        <f t="shared" si="19"/>
        <v>0</v>
      </c>
      <c r="J81" s="1145">
        <f t="shared" si="19"/>
        <v>0</v>
      </c>
      <c r="K81" s="1145">
        <f t="shared" si="19"/>
        <v>0</v>
      </c>
      <c r="L81" s="1145">
        <f t="shared" si="19"/>
        <v>0</v>
      </c>
      <c r="M81" s="1145">
        <f t="shared" si="19"/>
        <v>0</v>
      </c>
      <c r="N81" s="1145">
        <f t="shared" si="19"/>
        <v>0</v>
      </c>
      <c r="O81" s="1145">
        <f t="shared" si="19"/>
        <v>0</v>
      </c>
      <c r="P81" s="1145">
        <f t="shared" si="19"/>
        <v>0</v>
      </c>
      <c r="Q81" s="1145">
        <f t="shared" si="19"/>
        <v>0</v>
      </c>
      <c r="R81" s="1145">
        <f t="shared" si="19"/>
        <v>0</v>
      </c>
      <c r="S81" s="1145">
        <f t="shared" si="19"/>
        <v>0</v>
      </c>
      <c r="T81" s="1156">
        <f t="shared" si="19"/>
        <v>0</v>
      </c>
      <c r="U81" s="1157" t="str">
        <f t="shared" si="19"/>
        <v/>
      </c>
      <c r="V81" s="1158">
        <f t="shared" si="19"/>
        <v>0</v>
      </c>
      <c r="W81" s="1114" t="s">
        <v>87</v>
      </c>
      <c r="X81" s="1137" t="str">
        <f>X33</f>
        <v/>
      </c>
      <c r="Y81" s="1114" t="s">
        <v>88</v>
      </c>
      <c r="Z81" s="1139" t="str">
        <f>Z33</f>
        <v/>
      </c>
      <c r="AA81" s="1114" t="s">
        <v>89</v>
      </c>
      <c r="AB81" s="1116" t="str">
        <f t="shared" ref="AB81:AG81" si="20">AB33</f>
        <v/>
      </c>
      <c r="AC81" s="1117">
        <f t="shared" si="20"/>
        <v>0</v>
      </c>
      <c r="AD81" s="1117">
        <f t="shared" si="20"/>
        <v>0</v>
      </c>
      <c r="AE81" s="1117">
        <f t="shared" si="20"/>
        <v>0</v>
      </c>
      <c r="AF81" s="1117">
        <f t="shared" si="20"/>
        <v>0</v>
      </c>
      <c r="AG81" s="1118">
        <f t="shared" si="20"/>
        <v>0</v>
      </c>
      <c r="AH81" s="1123" t="s">
        <v>90</v>
      </c>
      <c r="AI81" s="1123"/>
      <c r="AJ81" s="1123"/>
      <c r="AK81" s="1123"/>
      <c r="AL81" s="1124"/>
    </row>
    <row r="82" spans="1:38" ht="10.5" customHeight="1">
      <c r="A82" s="1142"/>
      <c r="B82" s="1147"/>
      <c r="C82" s="1148"/>
      <c r="D82" s="1148"/>
      <c r="E82" s="1148"/>
      <c r="F82" s="1148"/>
      <c r="G82" s="1149"/>
      <c r="H82" s="1147"/>
      <c r="I82" s="1148"/>
      <c r="J82" s="1148"/>
      <c r="K82" s="1148"/>
      <c r="L82" s="1148"/>
      <c r="M82" s="1148"/>
      <c r="N82" s="1148"/>
      <c r="O82" s="1148"/>
      <c r="P82" s="1148"/>
      <c r="Q82" s="1148"/>
      <c r="R82" s="1148"/>
      <c r="S82" s="1148"/>
      <c r="T82" s="1149"/>
      <c r="U82" s="1159"/>
      <c r="V82" s="1160"/>
      <c r="W82" s="1122"/>
      <c r="X82" s="1138"/>
      <c r="Y82" s="1115"/>
      <c r="Z82" s="1140"/>
      <c r="AA82" s="1115"/>
      <c r="AB82" s="1119"/>
      <c r="AC82" s="1120"/>
      <c r="AD82" s="1120"/>
      <c r="AE82" s="1120"/>
      <c r="AF82" s="1120"/>
      <c r="AG82" s="1121"/>
      <c r="AH82" s="1125" t="str">
        <f>AH34</f>
        <v/>
      </c>
      <c r="AI82" s="1125"/>
      <c r="AJ82" s="1125"/>
      <c r="AK82" s="1125"/>
      <c r="AL82" s="1126"/>
    </row>
    <row r="83" spans="1:38" ht="10.5" customHeight="1">
      <c r="A83" s="1143"/>
      <c r="B83" s="1150">
        <f t="shared" ref="B83:V83" si="21">B35</f>
        <v>0</v>
      </c>
      <c r="C83" s="1151">
        <f t="shared" si="21"/>
        <v>0</v>
      </c>
      <c r="D83" s="1151">
        <f t="shared" si="21"/>
        <v>0</v>
      </c>
      <c r="E83" s="1151">
        <f t="shared" si="21"/>
        <v>0</v>
      </c>
      <c r="F83" s="1151">
        <f t="shared" si="21"/>
        <v>0</v>
      </c>
      <c r="G83" s="1152">
        <f t="shared" si="21"/>
        <v>0</v>
      </c>
      <c r="H83" s="1150">
        <f t="shared" si="21"/>
        <v>0</v>
      </c>
      <c r="I83" s="1151">
        <f t="shared" si="21"/>
        <v>0</v>
      </c>
      <c r="J83" s="1151">
        <f t="shared" si="21"/>
        <v>0</v>
      </c>
      <c r="K83" s="1151">
        <f t="shared" si="21"/>
        <v>0</v>
      </c>
      <c r="L83" s="1151">
        <f t="shared" si="21"/>
        <v>0</v>
      </c>
      <c r="M83" s="1151">
        <f t="shared" si="21"/>
        <v>0</v>
      </c>
      <c r="N83" s="1151">
        <f t="shared" si="21"/>
        <v>0</v>
      </c>
      <c r="O83" s="1151">
        <f t="shared" si="21"/>
        <v>0</v>
      </c>
      <c r="P83" s="1151">
        <f t="shared" si="21"/>
        <v>0</v>
      </c>
      <c r="Q83" s="1151">
        <f t="shared" si="21"/>
        <v>0</v>
      </c>
      <c r="R83" s="1151">
        <f t="shared" si="21"/>
        <v>0</v>
      </c>
      <c r="S83" s="1151">
        <f t="shared" si="21"/>
        <v>0</v>
      </c>
      <c r="T83" s="1152">
        <f t="shared" si="21"/>
        <v>0</v>
      </c>
      <c r="U83" s="1159" t="str">
        <f t="shared" si="21"/>
        <v/>
      </c>
      <c r="V83" s="1160">
        <f t="shared" si="21"/>
        <v>0</v>
      </c>
      <c r="W83" s="1129" t="s">
        <v>87</v>
      </c>
      <c r="X83" s="1138" t="str">
        <f>X35</f>
        <v/>
      </c>
      <c r="Y83" s="1129" t="s">
        <v>88</v>
      </c>
      <c r="Z83" s="1140" t="str">
        <f>Z35</f>
        <v/>
      </c>
      <c r="AA83" s="1129" t="s">
        <v>91</v>
      </c>
      <c r="AB83" s="1131" t="str">
        <f t="shared" ref="AB83:AG83" si="22">AB35</f>
        <v/>
      </c>
      <c r="AC83" s="1132">
        <f t="shared" si="22"/>
        <v>0</v>
      </c>
      <c r="AD83" s="1132">
        <f t="shared" si="22"/>
        <v>0</v>
      </c>
      <c r="AE83" s="1132">
        <f t="shared" si="22"/>
        <v>0</v>
      </c>
      <c r="AF83" s="1132">
        <f t="shared" si="22"/>
        <v>0</v>
      </c>
      <c r="AG83" s="1133">
        <f t="shared" si="22"/>
        <v>0</v>
      </c>
      <c r="AH83" s="1125"/>
      <c r="AI83" s="1125"/>
      <c r="AJ83" s="1125"/>
      <c r="AK83" s="1125"/>
      <c r="AL83" s="1126"/>
    </row>
    <row r="84" spans="1:38" ht="10.5" customHeight="1" thickBot="1">
      <c r="A84" s="1144"/>
      <c r="B84" s="1153"/>
      <c r="C84" s="1154"/>
      <c r="D84" s="1154"/>
      <c r="E84" s="1154"/>
      <c r="F84" s="1154"/>
      <c r="G84" s="1155"/>
      <c r="H84" s="1153"/>
      <c r="I84" s="1154"/>
      <c r="J84" s="1154"/>
      <c r="K84" s="1154"/>
      <c r="L84" s="1154"/>
      <c r="M84" s="1154"/>
      <c r="N84" s="1154"/>
      <c r="O84" s="1154"/>
      <c r="P84" s="1154"/>
      <c r="Q84" s="1154"/>
      <c r="R84" s="1154"/>
      <c r="S84" s="1154"/>
      <c r="T84" s="1155"/>
      <c r="U84" s="1161"/>
      <c r="V84" s="1162"/>
      <c r="W84" s="1163"/>
      <c r="X84" s="1164"/>
      <c r="Y84" s="1130"/>
      <c r="Z84" s="1165"/>
      <c r="AA84" s="1130"/>
      <c r="AB84" s="1134"/>
      <c r="AC84" s="1135"/>
      <c r="AD84" s="1135"/>
      <c r="AE84" s="1135"/>
      <c r="AF84" s="1135"/>
      <c r="AG84" s="1136"/>
      <c r="AH84" s="1127"/>
      <c r="AI84" s="1127"/>
      <c r="AJ84" s="1127"/>
      <c r="AK84" s="1127"/>
      <c r="AL84" s="1128"/>
    </row>
    <row r="85" spans="1:38" ht="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row>
    <row r="86" spans="1:38" ht="13.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8"/>
      <c r="AF86" s="1385" t="s">
        <v>92</v>
      </c>
      <c r="AG86" s="1389"/>
      <c r="AH86" s="511" t="str">
        <f>AH38</f>
        <v>930</v>
      </c>
      <c r="AI86" s="512" t="s">
        <v>7</v>
      </c>
      <c r="AJ86" s="513" t="str">
        <f>AJ38</f>
        <v>0289</v>
      </c>
      <c r="AK86" s="514" t="s">
        <v>93</v>
      </c>
      <c r="AL86" s="515"/>
    </row>
    <row r="87" spans="1:38" ht="13.5" customHeight="1">
      <c r="A87" s="1385" t="s">
        <v>94</v>
      </c>
      <c r="B87" s="1390"/>
      <c r="C87" s="1390"/>
      <c r="D87" s="516">
        <f>D39</f>
        <v>41800</v>
      </c>
      <c r="E87" s="1391" t="s">
        <v>95</v>
      </c>
      <c r="F87" s="1310"/>
      <c r="G87" s="1310"/>
      <c r="H87" s="1310"/>
      <c r="I87" s="1310"/>
      <c r="J87" s="1310"/>
      <c r="K87" s="1310"/>
      <c r="L87" s="1310"/>
      <c r="M87" s="1310"/>
      <c r="N87" s="1310"/>
      <c r="O87" s="514"/>
      <c r="P87" s="514"/>
      <c r="Q87" s="19"/>
      <c r="R87" s="19"/>
      <c r="S87" s="19"/>
      <c r="T87" s="19"/>
      <c r="U87" s="19"/>
      <c r="V87" s="19"/>
      <c r="W87" s="19"/>
      <c r="X87" s="19"/>
      <c r="Y87" s="19"/>
      <c r="Z87" s="19"/>
      <c r="AA87" s="19"/>
      <c r="AB87" s="19"/>
      <c r="AC87" s="19"/>
      <c r="AD87" s="19"/>
      <c r="AE87" s="19"/>
      <c r="AF87" s="48" t="s">
        <v>96</v>
      </c>
      <c r="AG87" s="517" t="str">
        <f>AG39</f>
        <v>076</v>
      </c>
      <c r="AH87" s="1129" t="s">
        <v>97</v>
      </c>
      <c r="AI87" s="1129"/>
      <c r="AJ87" s="464" t="str">
        <f>AJ39</f>
        <v>463</v>
      </c>
      <c r="AK87" s="512" t="s">
        <v>98</v>
      </c>
      <c r="AL87" s="19"/>
    </row>
    <row r="88" spans="1:38" ht="13.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514"/>
      <c r="AG88" s="514"/>
      <c r="AH88" s="514"/>
      <c r="AI88" s="1420" t="str">
        <f>AI40</f>
        <v>6418</v>
      </c>
      <c r="AJ88" s="1420"/>
      <c r="AK88" s="512" t="s">
        <v>99</v>
      </c>
      <c r="AL88" s="19"/>
    </row>
    <row r="89" spans="1:38" ht="14.2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row>
    <row r="90" spans="1:38" ht="18"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35" t="s">
        <v>100</v>
      </c>
      <c r="AD90" s="1301" t="str">
        <f>AD42</f>
        <v>中新川郡舟橋村△△△△1-2-3</v>
      </c>
      <c r="AE90" s="1301"/>
      <c r="AF90" s="1301"/>
      <c r="AG90" s="1301"/>
      <c r="AH90" s="1301"/>
      <c r="AI90" s="1301"/>
      <c r="AJ90" s="1301"/>
      <c r="AK90" s="1301"/>
      <c r="AL90" s="1301"/>
    </row>
    <row r="91" spans="1:38" ht="20.25" customHeight="1">
      <c r="A91" s="19"/>
      <c r="B91" s="1271">
        <f>IF(B43=0,"",B43)</f>
        <v>41730</v>
      </c>
      <c r="C91" s="1271"/>
      <c r="D91" s="36" t="s">
        <v>87</v>
      </c>
      <c r="E91" s="529">
        <f>E43</f>
        <v>7</v>
      </c>
      <c r="F91" s="36" t="s">
        <v>88</v>
      </c>
      <c r="G91" s="529">
        <f>G43</f>
        <v>10</v>
      </c>
      <c r="H91" s="36" t="s">
        <v>101</v>
      </c>
      <c r="I91" s="19"/>
      <c r="J91" s="19"/>
      <c r="K91" s="37"/>
      <c r="L91" s="37"/>
      <c r="M91" s="19"/>
      <c r="N91" s="19"/>
      <c r="O91" s="19"/>
      <c r="P91" s="19"/>
      <c r="Q91" s="19"/>
      <c r="R91" s="19"/>
      <c r="S91" s="19"/>
      <c r="T91" s="19"/>
      <c r="U91" s="19"/>
      <c r="V91" s="19"/>
      <c r="W91" s="19"/>
      <c r="X91" s="19"/>
      <c r="Y91" s="19"/>
      <c r="Z91" s="19"/>
      <c r="AA91" s="1421" t="s">
        <v>102</v>
      </c>
      <c r="AB91" s="1421"/>
      <c r="AC91" s="19"/>
      <c r="AD91" s="1272" t="str">
        <f>AD43</f>
        <v>株式会社　富山建設</v>
      </c>
      <c r="AE91" s="1272"/>
      <c r="AF91" s="1272"/>
      <c r="AG91" s="1272"/>
      <c r="AH91" s="1272"/>
      <c r="AI91" s="1272"/>
      <c r="AJ91" s="1272"/>
      <c r="AK91" s="1272"/>
      <c r="AL91" s="1272"/>
    </row>
    <row r="92" spans="1:38" ht="20.25" customHeight="1">
      <c r="A92" s="19"/>
      <c r="B92" s="1273" t="str">
        <f>B44</f>
        <v>魚津</v>
      </c>
      <c r="C92" s="1273"/>
      <c r="D92" s="1273"/>
      <c r="E92" s="1296" t="s">
        <v>103</v>
      </c>
      <c r="F92" s="1297"/>
      <c r="G92" s="1297"/>
      <c r="H92" s="1297"/>
      <c r="I92" s="1297"/>
      <c r="J92" s="1297"/>
      <c r="K92" s="1297"/>
      <c r="L92" s="1297"/>
      <c r="M92" s="1297"/>
      <c r="N92" s="518"/>
      <c r="O92" s="38"/>
      <c r="P92" s="19"/>
      <c r="Q92" s="19"/>
      <c r="R92" s="19"/>
      <c r="S92" s="19"/>
      <c r="T92" s="19"/>
      <c r="U92" s="19"/>
      <c r="V92" s="19"/>
      <c r="W92" s="19"/>
      <c r="X92" s="19"/>
      <c r="Y92" s="19"/>
      <c r="Z92" s="19"/>
      <c r="AA92" s="19"/>
      <c r="AB92" s="19"/>
      <c r="AC92" s="35" t="s">
        <v>104</v>
      </c>
      <c r="AD92" s="1302" t="str">
        <f>AD44</f>
        <v>代表取締役   ○○　○○</v>
      </c>
      <c r="AE92" s="1302"/>
      <c r="AF92" s="1302"/>
      <c r="AG92" s="1302"/>
      <c r="AH92" s="1302"/>
      <c r="AI92" s="1302"/>
      <c r="AJ92" s="1302"/>
      <c r="AK92" s="1302"/>
      <c r="AL92" s="954" t="s">
        <v>105</v>
      </c>
    </row>
    <row r="93" spans="1:38" ht="13.5" customHeight="1">
      <c r="A93" s="49"/>
      <c r="B93" s="1274"/>
      <c r="C93" s="1274"/>
      <c r="D93" s="1274"/>
      <c r="E93" s="1298"/>
      <c r="F93" s="1298"/>
      <c r="G93" s="1298"/>
      <c r="H93" s="1298"/>
      <c r="I93" s="1298"/>
      <c r="J93" s="1298"/>
      <c r="K93" s="1298"/>
      <c r="L93" s="1298"/>
      <c r="M93" s="1298"/>
      <c r="N93" s="41"/>
      <c r="O93" s="38"/>
      <c r="P93" s="19"/>
      <c r="Q93" s="19"/>
      <c r="R93" s="19"/>
      <c r="S93" s="19"/>
      <c r="T93" s="19"/>
      <c r="U93" s="19"/>
      <c r="V93" s="19"/>
      <c r="W93" s="19"/>
      <c r="X93" s="19"/>
      <c r="Y93" s="19"/>
      <c r="Z93" s="19"/>
      <c r="AA93" s="19"/>
      <c r="AB93" s="19"/>
      <c r="AC93" s="1323" t="s">
        <v>106</v>
      </c>
      <c r="AD93" s="1323"/>
      <c r="AE93" s="1323"/>
      <c r="AF93" s="1323"/>
      <c r="AG93" s="1323"/>
      <c r="AH93" s="1323"/>
      <c r="AI93" s="1323"/>
      <c r="AJ93" s="1323"/>
      <c r="AK93" s="1323"/>
      <c r="AL93" s="1323"/>
    </row>
    <row r="94" spans="1:38" ht="9"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row>
    <row r="95" spans="1:38" ht="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42"/>
      <c r="AB95" s="1324" t="s">
        <v>107</v>
      </c>
      <c r="AC95" s="1299" t="s">
        <v>108</v>
      </c>
      <c r="AD95" s="1300"/>
      <c r="AE95" s="1314" t="s">
        <v>11</v>
      </c>
      <c r="AF95" s="1315"/>
      <c r="AG95" s="1315"/>
      <c r="AH95" s="1315"/>
      <c r="AI95" s="1316"/>
      <c r="AJ95" s="1307" t="s">
        <v>5</v>
      </c>
      <c r="AK95" s="1308"/>
      <c r="AL95" s="1309"/>
    </row>
    <row r="96" spans="1:38" ht="7.5" customHeight="1">
      <c r="A96" s="1385" t="s">
        <v>109</v>
      </c>
      <c r="B96" s="1386" t="s">
        <v>110</v>
      </c>
      <c r="C96" s="1387"/>
      <c r="D96" s="1387"/>
      <c r="E96" s="1387"/>
      <c r="F96" s="1387"/>
      <c r="G96" s="1387"/>
      <c r="H96" s="1387"/>
      <c r="I96" s="1387"/>
      <c r="J96" s="1387"/>
      <c r="K96" s="1387"/>
      <c r="L96" s="1387"/>
      <c r="M96" s="1387"/>
      <c r="N96" s="1388"/>
      <c r="O96" s="519"/>
      <c r="P96" s="19"/>
      <c r="Q96" s="19"/>
      <c r="R96" s="19"/>
      <c r="S96" s="19"/>
      <c r="T96" s="19"/>
      <c r="U96" s="19"/>
      <c r="V96" s="19"/>
      <c r="W96" s="19"/>
      <c r="X96" s="19"/>
      <c r="Y96" s="19"/>
      <c r="Z96" s="19"/>
      <c r="AA96" s="44"/>
      <c r="AB96" s="1325"/>
      <c r="AC96" s="1303" t="s">
        <v>111</v>
      </c>
      <c r="AD96" s="1304"/>
      <c r="AE96" s="1317"/>
      <c r="AF96" s="1318"/>
      <c r="AG96" s="1318"/>
      <c r="AH96" s="1318"/>
      <c r="AI96" s="1319"/>
      <c r="AJ96" s="1310"/>
      <c r="AK96" s="1310"/>
      <c r="AL96" s="1311"/>
    </row>
    <row r="97" spans="1:38" ht="7.5" customHeight="1">
      <c r="A97" s="1385"/>
      <c r="B97" s="1387"/>
      <c r="C97" s="1387"/>
      <c r="D97" s="1387"/>
      <c r="E97" s="1387"/>
      <c r="F97" s="1387"/>
      <c r="G97" s="1387"/>
      <c r="H97" s="1387"/>
      <c r="I97" s="1387"/>
      <c r="J97" s="1387"/>
      <c r="K97" s="1387"/>
      <c r="L97" s="1387"/>
      <c r="M97" s="1387"/>
      <c r="N97" s="1388"/>
      <c r="O97" s="519"/>
      <c r="P97" s="19"/>
      <c r="Q97" s="19"/>
      <c r="R97" s="19"/>
      <c r="S97" s="19"/>
      <c r="T97" s="19"/>
      <c r="U97" s="19"/>
      <c r="V97" s="19"/>
      <c r="W97" s="19"/>
      <c r="X97" s="19"/>
      <c r="Y97" s="19"/>
      <c r="Z97" s="19"/>
      <c r="AA97" s="44"/>
      <c r="AB97" s="1325"/>
      <c r="AC97" s="1305" t="s">
        <v>112</v>
      </c>
      <c r="AD97" s="1306"/>
      <c r="AE97" s="1320"/>
      <c r="AF97" s="1321"/>
      <c r="AG97" s="1321"/>
      <c r="AH97" s="1321"/>
      <c r="AI97" s="1322"/>
      <c r="AJ97" s="1312"/>
      <c r="AK97" s="1312"/>
      <c r="AL97" s="1313"/>
    </row>
    <row r="98" spans="1:38" ht="12.75" customHeight="1">
      <c r="A98" s="19"/>
      <c r="B98" s="1386" t="s">
        <v>113</v>
      </c>
      <c r="C98" s="1387"/>
      <c r="D98" s="1387"/>
      <c r="E98" s="1387"/>
      <c r="F98" s="1387"/>
      <c r="G98" s="1387"/>
      <c r="H98" s="1387"/>
      <c r="I98" s="1387"/>
      <c r="J98" s="1388"/>
      <c r="K98" s="1388"/>
      <c r="L98" s="1388"/>
      <c r="M98" s="1388"/>
      <c r="N98" s="1388"/>
      <c r="O98" s="519"/>
      <c r="P98" s="19"/>
      <c r="Q98" s="19"/>
      <c r="R98" s="19"/>
      <c r="S98" s="19"/>
      <c r="T98" s="19"/>
      <c r="U98" s="19"/>
      <c r="V98" s="19"/>
      <c r="W98" s="19"/>
      <c r="X98" s="19"/>
      <c r="Y98" s="19"/>
      <c r="Z98" s="19"/>
      <c r="AA98" s="44"/>
      <c r="AB98" s="1325"/>
      <c r="AC98" s="1392" t="str">
        <f>IF(AC50="","",AC50)</f>
        <v/>
      </c>
      <c r="AD98" s="1393"/>
      <c r="AE98" s="1400" t="str">
        <f>IF(AE50="","",AE50)</f>
        <v/>
      </c>
      <c r="AF98" s="1401"/>
      <c r="AG98" s="1401"/>
      <c r="AH98" s="1401"/>
      <c r="AI98" s="1402"/>
      <c r="AJ98" s="1409" t="str">
        <f>IF(AJ50="","",AJ50)</f>
        <v/>
      </c>
      <c r="AK98" s="1410"/>
      <c r="AL98" s="1411"/>
    </row>
    <row r="99" spans="1:38" ht="12.75" customHeight="1">
      <c r="A99" s="19"/>
      <c r="B99" s="1386" t="s">
        <v>114</v>
      </c>
      <c r="C99" s="1387"/>
      <c r="D99" s="1387"/>
      <c r="E99" s="1387"/>
      <c r="F99" s="1387"/>
      <c r="G99" s="1387"/>
      <c r="H99" s="1387"/>
      <c r="I99" s="1387"/>
      <c r="J99" s="1387"/>
      <c r="K99" s="1387"/>
      <c r="L99" s="1387"/>
      <c r="M99" s="1387"/>
      <c r="N99" s="1388"/>
      <c r="O99" s="519"/>
      <c r="P99" s="19"/>
      <c r="Q99" s="19"/>
      <c r="R99" s="19"/>
      <c r="S99" s="19"/>
      <c r="T99" s="19"/>
      <c r="U99" s="19"/>
      <c r="V99" s="19"/>
      <c r="W99" s="19"/>
      <c r="X99" s="19"/>
      <c r="Y99" s="19"/>
      <c r="Z99" s="19"/>
      <c r="AA99" s="44"/>
      <c r="AB99" s="1325"/>
      <c r="AC99" s="1394"/>
      <c r="AD99" s="1395"/>
      <c r="AE99" s="1403"/>
      <c r="AF99" s="1404"/>
      <c r="AG99" s="1404"/>
      <c r="AH99" s="1404"/>
      <c r="AI99" s="1405"/>
      <c r="AJ99" s="1412"/>
      <c r="AK99" s="1413"/>
      <c r="AL99" s="1414"/>
    </row>
    <row r="100" spans="1:38" ht="12.75" customHeight="1">
      <c r="A100" s="19"/>
      <c r="B100" s="1386" t="s">
        <v>115</v>
      </c>
      <c r="C100" s="1387"/>
      <c r="D100" s="1387"/>
      <c r="E100" s="1387"/>
      <c r="F100" s="1387"/>
      <c r="G100" s="1387"/>
      <c r="H100" s="1387"/>
      <c r="I100" s="1387"/>
      <c r="J100" s="1387"/>
      <c r="K100" s="1387"/>
      <c r="L100" s="1387"/>
      <c r="M100" s="1388"/>
      <c r="N100" s="1388"/>
      <c r="O100" s="519"/>
      <c r="P100" s="19"/>
      <c r="Q100" s="19"/>
      <c r="R100" s="19"/>
      <c r="S100" s="19"/>
      <c r="T100" s="19"/>
      <c r="U100" s="19"/>
      <c r="V100" s="19"/>
      <c r="W100" s="19"/>
      <c r="X100" s="19"/>
      <c r="Y100" s="19"/>
      <c r="Z100" s="19"/>
      <c r="AA100" s="44"/>
      <c r="AB100" s="1325"/>
      <c r="AC100" s="1396" t="str">
        <f>IF(AC52="","",AC52)</f>
        <v/>
      </c>
      <c r="AD100" s="1397"/>
      <c r="AE100" s="1403"/>
      <c r="AF100" s="1404"/>
      <c r="AG100" s="1404"/>
      <c r="AH100" s="1404"/>
      <c r="AI100" s="1405"/>
      <c r="AJ100" s="1412"/>
      <c r="AK100" s="1413"/>
      <c r="AL100" s="1414"/>
    </row>
    <row r="101" spans="1:38" ht="12.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44"/>
      <c r="AB101" s="1326"/>
      <c r="AC101" s="1398"/>
      <c r="AD101" s="1399"/>
      <c r="AE101" s="1406"/>
      <c r="AF101" s="1407"/>
      <c r="AG101" s="1407"/>
      <c r="AH101" s="1407"/>
      <c r="AI101" s="1408"/>
      <c r="AJ101" s="1415"/>
      <c r="AK101" s="1416"/>
      <c r="AL101" s="1417"/>
    </row>
    <row r="102" spans="1:38" ht="8.2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row>
    <row r="103" spans="1:38" ht="8.25" customHeight="1" thickBo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row>
    <row r="104" spans="1:38" ht="24" customHeight="1">
      <c r="A104" s="1256" t="s">
        <v>68</v>
      </c>
      <c r="B104" s="1257"/>
      <c r="C104" s="1257"/>
      <c r="D104" s="1257"/>
      <c r="E104" s="1257"/>
      <c r="F104" s="1257"/>
      <c r="G104" s="1257"/>
      <c r="H104" s="510"/>
      <c r="I104" s="510"/>
      <c r="J104" s="510"/>
      <c r="K104" s="510"/>
      <c r="L104" s="52"/>
      <c r="M104" s="52"/>
      <c r="N104" s="52"/>
      <c r="O104" s="52"/>
      <c r="P104" s="52"/>
      <c r="Q104" s="52"/>
      <c r="R104" s="52"/>
      <c r="S104" s="52"/>
      <c r="T104" s="52"/>
      <c r="U104" s="52"/>
      <c r="V104" s="52"/>
      <c r="W104" s="52"/>
      <c r="X104" s="52"/>
      <c r="Y104" s="52"/>
      <c r="Z104" s="52"/>
      <c r="AA104" s="52"/>
      <c r="AB104" s="52"/>
      <c r="AC104" s="52"/>
      <c r="AD104" s="510"/>
      <c r="AE104" s="19"/>
      <c r="AF104" s="19"/>
      <c r="AG104" s="1268" t="s">
        <v>70</v>
      </c>
      <c r="AH104" s="1269"/>
      <c r="AI104" s="1270"/>
      <c r="AJ104" s="19"/>
      <c r="AK104" s="19"/>
      <c r="AL104" s="19"/>
    </row>
    <row r="105" spans="1:38" ht="24" customHeight="1" thickBot="1">
      <c r="A105" s="19"/>
      <c r="B105" s="19"/>
      <c r="C105" s="19"/>
      <c r="D105" s="19"/>
      <c r="E105" s="19"/>
      <c r="F105" s="19"/>
      <c r="G105" s="50"/>
      <c r="H105" s="50"/>
      <c r="I105" s="50"/>
      <c r="J105" s="50"/>
      <c r="K105" s="50"/>
      <c r="L105" s="51"/>
      <c r="M105" s="52"/>
      <c r="N105" s="52"/>
      <c r="O105" s="52"/>
      <c r="P105" s="52"/>
      <c r="Q105" s="52"/>
      <c r="R105" s="52"/>
      <c r="S105" s="52"/>
      <c r="T105" s="52"/>
      <c r="U105" s="52"/>
      <c r="V105" s="52"/>
      <c r="W105" s="52"/>
      <c r="X105" s="52"/>
      <c r="Y105" s="52"/>
      <c r="Z105" s="52"/>
      <c r="AA105" s="52"/>
      <c r="AB105" s="52"/>
      <c r="AC105" s="52"/>
      <c r="AD105" s="50"/>
      <c r="AE105" s="19"/>
      <c r="AF105" s="19"/>
      <c r="AG105" s="1265" t="s">
        <v>72</v>
      </c>
      <c r="AH105" s="1266"/>
      <c r="AI105" s="1267"/>
      <c r="AJ105" s="19"/>
      <c r="AK105" s="19"/>
      <c r="AL105" s="19"/>
    </row>
    <row r="106" spans="1:38" ht="6.75" customHeight="1" thickBo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row>
    <row r="107" spans="1:38" ht="6.75" customHeight="1" thickBot="1">
      <c r="A107" s="1205" t="s">
        <v>73</v>
      </c>
      <c r="B107" s="1206"/>
      <c r="C107" s="1207"/>
      <c r="D107" s="1207"/>
      <c r="E107" s="1208"/>
      <c r="F107" s="1217" t="s">
        <v>13</v>
      </c>
      <c r="G107" s="1218"/>
      <c r="H107" s="1221" t="s">
        <v>14</v>
      </c>
      <c r="I107" s="1240" t="s">
        <v>15</v>
      </c>
      <c r="J107" s="1240"/>
      <c r="K107" s="1241"/>
      <c r="L107" s="1243" t="s">
        <v>74</v>
      </c>
      <c r="M107" s="1244"/>
      <c r="N107" s="1244"/>
      <c r="O107" s="1244"/>
      <c r="P107" s="1244"/>
      <c r="Q107" s="1245"/>
      <c r="R107" s="1243" t="s">
        <v>75</v>
      </c>
      <c r="S107" s="1249"/>
      <c r="T107" s="1249"/>
      <c r="U107" s="1250"/>
      <c r="V107" s="18"/>
      <c r="W107" s="19"/>
      <c r="X107" s="19"/>
      <c r="Y107" s="19"/>
      <c r="Z107" s="19"/>
      <c r="AA107" s="19"/>
      <c r="AB107" s="19"/>
      <c r="AC107" s="19"/>
      <c r="AD107" s="19"/>
      <c r="AE107" s="19"/>
      <c r="AF107" s="19"/>
      <c r="AG107" s="19"/>
      <c r="AH107" s="19"/>
      <c r="AI107" s="19"/>
      <c r="AJ107" s="19"/>
      <c r="AK107" s="19"/>
      <c r="AL107" s="19"/>
    </row>
    <row r="108" spans="1:38" ht="6.75" customHeight="1">
      <c r="A108" s="1209"/>
      <c r="B108" s="1210"/>
      <c r="C108" s="1211"/>
      <c r="D108" s="1211"/>
      <c r="E108" s="1212"/>
      <c r="F108" s="1219"/>
      <c r="G108" s="1220"/>
      <c r="H108" s="1222"/>
      <c r="I108" s="1242"/>
      <c r="J108" s="1242"/>
      <c r="K108" s="1242"/>
      <c r="L108" s="1246"/>
      <c r="M108" s="1247"/>
      <c r="N108" s="1247"/>
      <c r="O108" s="1247"/>
      <c r="P108" s="1247"/>
      <c r="Q108" s="1248"/>
      <c r="R108" s="1251"/>
      <c r="S108" s="1252"/>
      <c r="T108" s="1252"/>
      <c r="U108" s="1253"/>
      <c r="V108" s="18"/>
      <c r="W108" s="19"/>
      <c r="X108" s="19"/>
      <c r="Y108" s="19"/>
      <c r="Z108" s="19"/>
      <c r="AA108" s="19"/>
      <c r="AB108" s="19"/>
      <c r="AC108" s="1231" t="s">
        <v>76</v>
      </c>
      <c r="AD108" s="1233" t="s">
        <v>77</v>
      </c>
      <c r="AE108" s="19"/>
      <c r="AF108" s="1235" t="str">
        <f>IF(work3開始届!C8=0,"",2)</f>
        <v/>
      </c>
      <c r="AG108" s="1223" t="s">
        <v>78</v>
      </c>
      <c r="AH108" s="1237"/>
      <c r="AI108" s="1237"/>
      <c r="AJ108" s="1238" t="str">
        <f>IF(work3開始届!C8=0,"",2)</f>
        <v/>
      </c>
      <c r="AK108" s="1223" t="s">
        <v>79</v>
      </c>
      <c r="AL108" s="1224"/>
    </row>
    <row r="109" spans="1:38" ht="25.5" customHeight="1" thickBot="1">
      <c r="A109" s="1209"/>
      <c r="B109" s="1210"/>
      <c r="C109" s="1211"/>
      <c r="D109" s="1211"/>
      <c r="E109" s="1212"/>
      <c r="F109" s="1203" t="str">
        <f>IF(work3開始届!$C$8=0,"",F13)</f>
        <v/>
      </c>
      <c r="G109" s="1201" t="str">
        <f>IF(work3開始届!$C$8=0,"",G13)</f>
        <v/>
      </c>
      <c r="H109" s="1227" t="str">
        <f>IF(work3開始届!$C$8=0,"",H13)</f>
        <v/>
      </c>
      <c r="I109" s="1203" t="str">
        <f>IF(work3開始届!$C$8=0,"",I13)</f>
        <v/>
      </c>
      <c r="J109" s="1199" t="str">
        <f>IF(work3開始届!$C$8=0,"",J13)</f>
        <v/>
      </c>
      <c r="K109" s="1228" t="str">
        <f>IF(work3開始届!$C$8=0,"",K13)</f>
        <v/>
      </c>
      <c r="L109" s="1203" t="str">
        <f>IF(work3開始届!$C$8=0,"",L13)</f>
        <v/>
      </c>
      <c r="M109" s="1199" t="str">
        <f>IF(work3開始届!$C$8=0,"",M13)</f>
        <v/>
      </c>
      <c r="N109" s="1199" t="str">
        <f>IF(work3開始届!$C$8=0,"",N13)</f>
        <v/>
      </c>
      <c r="O109" s="1199" t="str">
        <f>IF(work3開始届!$C$8=0,"",O13)</f>
        <v/>
      </c>
      <c r="P109" s="1199" t="str">
        <f>IF(work3開始届!$C$8=0,"",P13)</f>
        <v/>
      </c>
      <c r="Q109" s="1201" t="str">
        <f>IF(work3開始届!$C$8=0,"",Q13)</f>
        <v/>
      </c>
      <c r="R109" s="1203" t="str">
        <f>IF(work3開始届!$C$8=0,"",R13)</f>
        <v/>
      </c>
      <c r="S109" s="1199" t="str">
        <f>IF(work3開始届!$C$8=0,"",S13)</f>
        <v/>
      </c>
      <c r="T109" s="1199" t="str">
        <f>IF(work3開始届!$C$8=0,"",T13)</f>
        <v/>
      </c>
      <c r="U109" s="1254" t="str">
        <f>IF(work3開始届!$C$8=0,"",U13)</f>
        <v/>
      </c>
      <c r="V109" s="19"/>
      <c r="W109" s="19"/>
      <c r="X109" s="19"/>
      <c r="Y109" s="19"/>
      <c r="Z109" s="19"/>
      <c r="AA109" s="19"/>
      <c r="AB109" s="19"/>
      <c r="AC109" s="1232"/>
      <c r="AD109" s="1234"/>
      <c r="AE109" s="19"/>
      <c r="AF109" s="1236"/>
      <c r="AG109" s="1225"/>
      <c r="AH109" s="1225"/>
      <c r="AI109" s="1225"/>
      <c r="AJ109" s="1239"/>
      <c r="AK109" s="1225"/>
      <c r="AL109" s="1226"/>
    </row>
    <row r="110" spans="1:38" ht="6.75" customHeight="1" thickBot="1">
      <c r="A110" s="1213"/>
      <c r="B110" s="1214"/>
      <c r="C110" s="1215"/>
      <c r="D110" s="1215"/>
      <c r="E110" s="1216"/>
      <c r="F110" s="1204"/>
      <c r="G110" s="1202"/>
      <c r="H110" s="1227"/>
      <c r="I110" s="1204"/>
      <c r="J110" s="1229"/>
      <c r="K110" s="1230"/>
      <c r="L110" s="1204"/>
      <c r="M110" s="1200"/>
      <c r="N110" s="1200"/>
      <c r="O110" s="1200"/>
      <c r="P110" s="1200"/>
      <c r="Q110" s="1202"/>
      <c r="R110" s="1204"/>
      <c r="S110" s="1200"/>
      <c r="T110" s="1200"/>
      <c r="U110" s="1255"/>
      <c r="V110" s="19"/>
      <c r="W110" s="19"/>
      <c r="X110" s="19"/>
      <c r="Y110" s="19"/>
      <c r="Z110" s="19"/>
      <c r="AA110" s="19"/>
      <c r="AB110" s="19"/>
      <c r="AC110" s="19"/>
      <c r="AD110" s="19"/>
      <c r="AE110" s="19"/>
      <c r="AF110" s="19"/>
      <c r="AG110" s="19"/>
      <c r="AH110" s="19"/>
      <c r="AI110" s="19"/>
      <c r="AJ110" s="19"/>
      <c r="AK110" s="19"/>
      <c r="AL110" s="19"/>
    </row>
    <row r="111" spans="1:38" ht="24" customHeight="1">
      <c r="A111" s="20" t="s">
        <v>70</v>
      </c>
      <c r="B111" s="1189" t="s">
        <v>80</v>
      </c>
      <c r="C111" s="1190"/>
      <c r="D111" s="1190"/>
      <c r="E111" s="1190"/>
      <c r="F111" s="1190"/>
      <c r="G111" s="1191"/>
      <c r="H111" s="1182" t="s">
        <v>81</v>
      </c>
      <c r="I111" s="1195"/>
      <c r="J111" s="1195"/>
      <c r="K111" s="1195"/>
      <c r="L111" s="1195"/>
      <c r="M111" s="1195"/>
      <c r="N111" s="1195"/>
      <c r="O111" s="1195"/>
      <c r="P111" s="1195"/>
      <c r="Q111" s="1195"/>
      <c r="R111" s="1195"/>
      <c r="S111" s="1195"/>
      <c r="T111" s="1196"/>
      <c r="U111" s="1182" t="s">
        <v>82</v>
      </c>
      <c r="V111" s="1195"/>
      <c r="W111" s="1195"/>
      <c r="X111" s="1195"/>
      <c r="Y111" s="1195"/>
      <c r="Z111" s="1195"/>
      <c r="AA111" s="1196"/>
      <c r="AB111" s="21"/>
      <c r="AC111" s="1181" t="s">
        <v>83</v>
      </c>
      <c r="AD111" s="1181"/>
      <c r="AE111" s="1181"/>
      <c r="AF111" s="1181"/>
      <c r="AG111" s="22"/>
      <c r="AH111" s="1182" t="s">
        <v>84</v>
      </c>
      <c r="AI111" s="1183"/>
      <c r="AJ111" s="1183"/>
      <c r="AK111" s="1183"/>
      <c r="AL111" s="1184"/>
    </row>
    <row r="112" spans="1:38" ht="24" customHeight="1">
      <c r="A112" s="23" t="s">
        <v>85</v>
      </c>
      <c r="B112" s="1192"/>
      <c r="C112" s="1193"/>
      <c r="D112" s="1193"/>
      <c r="E112" s="1193"/>
      <c r="F112" s="1193"/>
      <c r="G112" s="1194"/>
      <c r="H112" s="1197"/>
      <c r="I112" s="1168"/>
      <c r="J112" s="1168"/>
      <c r="K112" s="1168"/>
      <c r="L112" s="1168"/>
      <c r="M112" s="1168"/>
      <c r="N112" s="1168"/>
      <c r="O112" s="1168"/>
      <c r="P112" s="1168"/>
      <c r="Q112" s="1168"/>
      <c r="R112" s="1168"/>
      <c r="S112" s="1168"/>
      <c r="T112" s="1198"/>
      <c r="U112" s="1197"/>
      <c r="V112" s="1168"/>
      <c r="W112" s="1168"/>
      <c r="X112" s="1168"/>
      <c r="Y112" s="1168"/>
      <c r="Z112" s="1168"/>
      <c r="AA112" s="1198"/>
      <c r="AB112" s="24"/>
      <c r="AC112" s="1188" t="s">
        <v>86</v>
      </c>
      <c r="AD112" s="1188"/>
      <c r="AE112" s="1188"/>
      <c r="AF112" s="1188"/>
      <c r="AG112" s="25"/>
      <c r="AH112" s="1185"/>
      <c r="AI112" s="1186"/>
      <c r="AJ112" s="1186"/>
      <c r="AK112" s="1186"/>
      <c r="AL112" s="1187"/>
    </row>
    <row r="113" spans="1:38" ht="10.5" customHeight="1">
      <c r="A113" s="1141"/>
      <c r="B113" s="1116" t="str">
        <f>IF(ISERROR(VLOOKUP(work3開始届!C8,'(入力)データ'!$A$6:$Y$36,2,FALSE)),"",VLOOKUP(work3開始届!C8,'(入力)データ'!$A$6:$Y$36,2,FALSE))</f>
        <v/>
      </c>
      <c r="C113" s="1145"/>
      <c r="D113" s="1145"/>
      <c r="E113" s="1145"/>
      <c r="F113" s="1145"/>
      <c r="G113" s="1146"/>
      <c r="H113" s="1116" t="str">
        <f>IF(ISERROR(VLOOKUP(work3開始届!C8,'(入力)データ'!$A$6:$Y$36,3,FALSE)&amp;VLOOKUP(work3開始届!C8,'(入力)データ'!$A$6:$Y$36,4,FALSE)),"",VLOOKUP(work3開始届!C8,'(入力)データ'!$A$6:$Y$36,3,FALSE)&amp;VLOOKUP(work3開始届!C8,'(入力)データ'!$A$6:$Y$36,4,FALSE))</f>
        <v/>
      </c>
      <c r="I113" s="1145"/>
      <c r="J113" s="1145"/>
      <c r="K113" s="1145"/>
      <c r="L113" s="1145"/>
      <c r="M113" s="1145"/>
      <c r="N113" s="1145"/>
      <c r="O113" s="1145"/>
      <c r="P113" s="1145"/>
      <c r="Q113" s="1145"/>
      <c r="R113" s="1145"/>
      <c r="S113" s="1145"/>
      <c r="T113" s="1156"/>
      <c r="U113" s="1157" t="str">
        <f>IF(ISERROR(VLOOKUP(work3開始届!C8,'(入力)データ'!$A$6:$Y$36,5,FALSE)),"",VLOOKUP(work3開始届!C8,'(入力)データ'!$A$6:$Y$36,5,FALSE))</f>
        <v/>
      </c>
      <c r="V113" s="1158"/>
      <c r="W113" s="1114" t="s">
        <v>87</v>
      </c>
      <c r="X113" s="1137" t="str">
        <f>U113</f>
        <v/>
      </c>
      <c r="Y113" s="1114" t="s">
        <v>88</v>
      </c>
      <c r="Z113" s="1139" t="str">
        <f>U113</f>
        <v/>
      </c>
      <c r="AA113" s="1114" t="s">
        <v>89</v>
      </c>
      <c r="AB113" s="1116" t="str">
        <f>IF(ISERROR(VLOOKUP(work3開始届!C8,'(入力)データ'!$A$6:$Y$36,10,FALSE)&amp;VLOOKUP(work3開始届!C8,'(入力)データ'!$A$6:$Y$36,11,FALSE)),"",VLOOKUP(work3開始届!C8,'(入力)データ'!$A$6:$Y$36,10,FALSE)&amp;VLOOKUP(work3開始届!C8,'(入力)データ'!$A$6:$Y$36,11,FALSE))</f>
        <v/>
      </c>
      <c r="AC113" s="1117"/>
      <c r="AD113" s="1117"/>
      <c r="AE113" s="1117"/>
      <c r="AF113" s="1117"/>
      <c r="AG113" s="1118"/>
      <c r="AH113" s="1123" t="s">
        <v>90</v>
      </c>
      <c r="AI113" s="1123"/>
      <c r="AJ113" s="1123"/>
      <c r="AK113" s="1123"/>
      <c r="AL113" s="1124"/>
    </row>
    <row r="114" spans="1:38" ht="10.5" customHeight="1">
      <c r="A114" s="1142"/>
      <c r="B114" s="1147"/>
      <c r="C114" s="1148"/>
      <c r="D114" s="1148"/>
      <c r="E114" s="1148"/>
      <c r="F114" s="1148"/>
      <c r="G114" s="1149"/>
      <c r="H114" s="1147"/>
      <c r="I114" s="1148"/>
      <c r="J114" s="1148"/>
      <c r="K114" s="1148"/>
      <c r="L114" s="1148"/>
      <c r="M114" s="1148"/>
      <c r="N114" s="1148"/>
      <c r="O114" s="1148"/>
      <c r="P114" s="1148"/>
      <c r="Q114" s="1148"/>
      <c r="R114" s="1148"/>
      <c r="S114" s="1148"/>
      <c r="T114" s="1149"/>
      <c r="U114" s="1159"/>
      <c r="V114" s="1160"/>
      <c r="W114" s="1122"/>
      <c r="X114" s="1138"/>
      <c r="Y114" s="1115"/>
      <c r="Z114" s="1140"/>
      <c r="AA114" s="1115"/>
      <c r="AB114" s="1119"/>
      <c r="AC114" s="1120"/>
      <c r="AD114" s="1120"/>
      <c r="AE114" s="1120"/>
      <c r="AF114" s="1120"/>
      <c r="AG114" s="1121"/>
      <c r="AH114" s="1125" t="str">
        <f>IF(ISERROR(VLOOKUP(work3開始届!C8,Work2工事データ!$G$3:$S$52,13,FALSE)),"",VLOOKUP(work3開始届!C8,Work2工事データ!$G$3:$S$52,13,FALSE))</f>
        <v/>
      </c>
      <c r="AI114" s="1125"/>
      <c r="AJ114" s="1125"/>
      <c r="AK114" s="1125"/>
      <c r="AL114" s="1126"/>
    </row>
    <row r="115" spans="1:38" ht="10.5" customHeight="1">
      <c r="A115" s="1143"/>
      <c r="B115" s="1150"/>
      <c r="C115" s="1151"/>
      <c r="D115" s="1151"/>
      <c r="E115" s="1151"/>
      <c r="F115" s="1151"/>
      <c r="G115" s="1152"/>
      <c r="H115" s="1150"/>
      <c r="I115" s="1151"/>
      <c r="J115" s="1151"/>
      <c r="K115" s="1151"/>
      <c r="L115" s="1151"/>
      <c r="M115" s="1151"/>
      <c r="N115" s="1151"/>
      <c r="O115" s="1151"/>
      <c r="P115" s="1151"/>
      <c r="Q115" s="1151"/>
      <c r="R115" s="1151"/>
      <c r="S115" s="1151"/>
      <c r="T115" s="1152"/>
      <c r="U115" s="1159" t="str">
        <f>IF(ISERROR(VLOOKUP(work3開始届!C8,'(入力)データ'!$A$6:$Y$36,6,FALSE)),"",VLOOKUP(work3開始届!C8,'(入力)データ'!$A$6:$Y$36,6,FALSE))</f>
        <v/>
      </c>
      <c r="V115" s="1160"/>
      <c r="W115" s="1129" t="s">
        <v>87</v>
      </c>
      <c r="X115" s="1138" t="str">
        <f>U115</f>
        <v/>
      </c>
      <c r="Y115" s="1129" t="s">
        <v>88</v>
      </c>
      <c r="Z115" s="1140" t="str">
        <f>U115</f>
        <v/>
      </c>
      <c r="AA115" s="1129" t="s">
        <v>91</v>
      </c>
      <c r="AB115" s="1131" t="str">
        <f>IF(ISERROR(VLOOKUP(work3開始届!C8,'(入力)データ'!$A$6:$Y$36,9,FALSE)),"",VLOOKUP(work3開始届!C8,'(入力)データ'!$A$6:$Y$36,9,FALSE))</f>
        <v/>
      </c>
      <c r="AC115" s="1132"/>
      <c r="AD115" s="1132"/>
      <c r="AE115" s="1132"/>
      <c r="AF115" s="1132"/>
      <c r="AG115" s="1133"/>
      <c r="AH115" s="1125"/>
      <c r="AI115" s="1125"/>
      <c r="AJ115" s="1125"/>
      <c r="AK115" s="1125"/>
      <c r="AL115" s="1126"/>
    </row>
    <row r="116" spans="1:38" ht="10.5" customHeight="1">
      <c r="A116" s="1175"/>
      <c r="B116" s="1176"/>
      <c r="C116" s="1177"/>
      <c r="D116" s="1177"/>
      <c r="E116" s="1177"/>
      <c r="F116" s="1177"/>
      <c r="G116" s="1178"/>
      <c r="H116" s="1176"/>
      <c r="I116" s="1177"/>
      <c r="J116" s="1177"/>
      <c r="K116" s="1177"/>
      <c r="L116" s="1177"/>
      <c r="M116" s="1177"/>
      <c r="N116" s="1177"/>
      <c r="O116" s="1177"/>
      <c r="P116" s="1177"/>
      <c r="Q116" s="1177"/>
      <c r="R116" s="1177"/>
      <c r="S116" s="1177"/>
      <c r="T116" s="1178"/>
      <c r="U116" s="1179"/>
      <c r="V116" s="1180"/>
      <c r="W116" s="1172"/>
      <c r="X116" s="1173"/>
      <c r="Y116" s="1168"/>
      <c r="Z116" s="1174"/>
      <c r="AA116" s="1168"/>
      <c r="AB116" s="1169"/>
      <c r="AC116" s="1170"/>
      <c r="AD116" s="1170"/>
      <c r="AE116" s="1170"/>
      <c r="AF116" s="1170"/>
      <c r="AG116" s="1171"/>
      <c r="AH116" s="1166"/>
      <c r="AI116" s="1166"/>
      <c r="AJ116" s="1166"/>
      <c r="AK116" s="1166"/>
      <c r="AL116" s="1167"/>
    </row>
    <row r="117" spans="1:38" ht="10.5" customHeight="1">
      <c r="A117" s="1141"/>
      <c r="B117" s="1116" t="str">
        <f>IF(ISERROR(VLOOKUP(work3開始届!C9,'(入力)データ'!$A$6:$Y$36,2,FALSE)),"",VLOOKUP(work3開始届!C9,'(入力)データ'!$A$6:$Y$36,2,FALSE))</f>
        <v/>
      </c>
      <c r="C117" s="1145"/>
      <c r="D117" s="1145"/>
      <c r="E117" s="1145"/>
      <c r="F117" s="1145"/>
      <c r="G117" s="1146"/>
      <c r="H117" s="1116" t="str">
        <f>IF(ISERROR(VLOOKUP(work3開始届!C9,'(入力)データ'!$A$6:$Y$36,3,FALSE)&amp;VLOOKUP(work3開始届!C9,'(入力)データ'!$A$6:$Y$36,4,FALSE)),"",VLOOKUP(work3開始届!C9,'(入力)データ'!$A$6:$Y$36,3,FALSE)&amp;VLOOKUP(work3開始届!C9,'(入力)データ'!$A$6:$Y$36,4,FALSE))</f>
        <v/>
      </c>
      <c r="I117" s="1145"/>
      <c r="J117" s="1145"/>
      <c r="K117" s="1145"/>
      <c r="L117" s="1145"/>
      <c r="M117" s="1145"/>
      <c r="N117" s="1145"/>
      <c r="O117" s="1145"/>
      <c r="P117" s="1145"/>
      <c r="Q117" s="1145"/>
      <c r="R117" s="1145"/>
      <c r="S117" s="1145"/>
      <c r="T117" s="1156"/>
      <c r="U117" s="1157" t="str">
        <f>IF(ISERROR(VLOOKUP(work3開始届!C9,'(入力)データ'!$A$6:$Y$36,5,FALSE)),"",VLOOKUP(work3開始届!C9,'(入力)データ'!$A$6:$Y$36,5,FALSE))</f>
        <v/>
      </c>
      <c r="V117" s="1158"/>
      <c r="W117" s="1114" t="s">
        <v>87</v>
      </c>
      <c r="X117" s="1137" t="str">
        <f>U117</f>
        <v/>
      </c>
      <c r="Y117" s="1114" t="s">
        <v>88</v>
      </c>
      <c r="Z117" s="1139" t="str">
        <f>U117</f>
        <v/>
      </c>
      <c r="AA117" s="1114" t="s">
        <v>89</v>
      </c>
      <c r="AB117" s="1116" t="str">
        <f>IF(ISERROR(VLOOKUP(work3開始届!C9,'(入力)データ'!$A$6:$Y$36,10,FALSE)&amp;VLOOKUP(work3開始届!C9,'(入力)データ'!$A$6:$Y$36,11,FALSE)),"",VLOOKUP(work3開始届!C9,'(入力)データ'!$A$6:$Y$36,10,FALSE)&amp;VLOOKUP(work3開始届!C9,'(入力)データ'!$A$6:$Y$36,11,FALSE))</f>
        <v/>
      </c>
      <c r="AC117" s="1117"/>
      <c r="AD117" s="1117"/>
      <c r="AE117" s="1117"/>
      <c r="AF117" s="1117"/>
      <c r="AG117" s="1118"/>
      <c r="AH117" s="1123" t="s">
        <v>90</v>
      </c>
      <c r="AI117" s="1123"/>
      <c r="AJ117" s="1123"/>
      <c r="AK117" s="1123"/>
      <c r="AL117" s="1124"/>
    </row>
    <row r="118" spans="1:38" ht="10.5" customHeight="1">
      <c r="A118" s="1142"/>
      <c r="B118" s="1147"/>
      <c r="C118" s="1148"/>
      <c r="D118" s="1148"/>
      <c r="E118" s="1148"/>
      <c r="F118" s="1148"/>
      <c r="G118" s="1149"/>
      <c r="H118" s="1147"/>
      <c r="I118" s="1148"/>
      <c r="J118" s="1148"/>
      <c r="K118" s="1148"/>
      <c r="L118" s="1148"/>
      <c r="M118" s="1148"/>
      <c r="N118" s="1148"/>
      <c r="O118" s="1148"/>
      <c r="P118" s="1148"/>
      <c r="Q118" s="1148"/>
      <c r="R118" s="1148"/>
      <c r="S118" s="1148"/>
      <c r="T118" s="1149"/>
      <c r="U118" s="1159"/>
      <c r="V118" s="1160"/>
      <c r="W118" s="1122"/>
      <c r="X118" s="1138"/>
      <c r="Y118" s="1115"/>
      <c r="Z118" s="1140"/>
      <c r="AA118" s="1115"/>
      <c r="AB118" s="1119"/>
      <c r="AC118" s="1120"/>
      <c r="AD118" s="1120"/>
      <c r="AE118" s="1120"/>
      <c r="AF118" s="1120"/>
      <c r="AG118" s="1121"/>
      <c r="AH118" s="1125" t="str">
        <f>IF(ISERROR(VLOOKUP(work3開始届!C9,Work2工事データ!$G$3:$S$52,13,FALSE)),"",VLOOKUP(work3開始届!C9,Work2工事データ!$G$3:$S$52,13,FALSE))</f>
        <v/>
      </c>
      <c r="AI118" s="1125"/>
      <c r="AJ118" s="1125"/>
      <c r="AK118" s="1125"/>
      <c r="AL118" s="1126"/>
    </row>
    <row r="119" spans="1:38" ht="10.5" customHeight="1">
      <c r="A119" s="1143"/>
      <c r="B119" s="1150"/>
      <c r="C119" s="1151"/>
      <c r="D119" s="1151"/>
      <c r="E119" s="1151"/>
      <c r="F119" s="1151"/>
      <c r="G119" s="1152"/>
      <c r="H119" s="1150"/>
      <c r="I119" s="1151"/>
      <c r="J119" s="1151"/>
      <c r="K119" s="1151"/>
      <c r="L119" s="1151"/>
      <c r="M119" s="1151"/>
      <c r="N119" s="1151"/>
      <c r="O119" s="1151"/>
      <c r="P119" s="1151"/>
      <c r="Q119" s="1151"/>
      <c r="R119" s="1151"/>
      <c r="S119" s="1151"/>
      <c r="T119" s="1152"/>
      <c r="U119" s="1159" t="str">
        <f>IF(ISERROR(VLOOKUP(work3開始届!C9,'(入力)データ'!$A$6:$Y$36,6,FALSE)),"",VLOOKUP(work3開始届!C9,'(入力)データ'!$A$6:$Y$36,6,FALSE))</f>
        <v/>
      </c>
      <c r="V119" s="1160"/>
      <c r="W119" s="1129" t="s">
        <v>87</v>
      </c>
      <c r="X119" s="1138" t="str">
        <f>U119</f>
        <v/>
      </c>
      <c r="Y119" s="1129" t="s">
        <v>88</v>
      </c>
      <c r="Z119" s="1140" t="str">
        <f>U119</f>
        <v/>
      </c>
      <c r="AA119" s="1129" t="s">
        <v>91</v>
      </c>
      <c r="AB119" s="1131" t="str">
        <f>IF(ISERROR(VLOOKUP(work3開始届!C9,'(入力)データ'!$A$6:$Y$36,9,FALSE)),"",VLOOKUP(work3開始届!C9,'(入力)データ'!$A$6:$Y$36,9,FALSE))</f>
        <v/>
      </c>
      <c r="AC119" s="1132"/>
      <c r="AD119" s="1132"/>
      <c r="AE119" s="1132"/>
      <c r="AF119" s="1132"/>
      <c r="AG119" s="1133"/>
      <c r="AH119" s="1125"/>
      <c r="AI119" s="1125"/>
      <c r="AJ119" s="1125"/>
      <c r="AK119" s="1125"/>
      <c r="AL119" s="1126"/>
    </row>
    <row r="120" spans="1:38" ht="10.5" customHeight="1">
      <c r="A120" s="1175"/>
      <c r="B120" s="1176"/>
      <c r="C120" s="1177"/>
      <c r="D120" s="1177"/>
      <c r="E120" s="1177"/>
      <c r="F120" s="1177"/>
      <c r="G120" s="1178"/>
      <c r="H120" s="1176"/>
      <c r="I120" s="1177"/>
      <c r="J120" s="1177"/>
      <c r="K120" s="1177"/>
      <c r="L120" s="1177"/>
      <c r="M120" s="1177"/>
      <c r="N120" s="1177"/>
      <c r="O120" s="1177"/>
      <c r="P120" s="1177"/>
      <c r="Q120" s="1177"/>
      <c r="R120" s="1177"/>
      <c r="S120" s="1177"/>
      <c r="T120" s="1178"/>
      <c r="U120" s="1179"/>
      <c r="V120" s="1180"/>
      <c r="W120" s="1172"/>
      <c r="X120" s="1173"/>
      <c r="Y120" s="1168"/>
      <c r="Z120" s="1174"/>
      <c r="AA120" s="1168"/>
      <c r="AB120" s="1169"/>
      <c r="AC120" s="1170"/>
      <c r="AD120" s="1170"/>
      <c r="AE120" s="1170"/>
      <c r="AF120" s="1170"/>
      <c r="AG120" s="1171"/>
      <c r="AH120" s="1166"/>
      <c r="AI120" s="1166"/>
      <c r="AJ120" s="1166"/>
      <c r="AK120" s="1166"/>
      <c r="AL120" s="1167"/>
    </row>
    <row r="121" spans="1:38" ht="10.5" customHeight="1">
      <c r="A121" s="1141"/>
      <c r="B121" s="1116" t="str">
        <f>IF(ISERROR(VLOOKUP(work3開始届!C10,'(入力)データ'!$A$6:$Y$36,2,FALSE)),"",VLOOKUP(work3開始届!C10,'(入力)データ'!$A$6:$Y$36,2,FALSE))</f>
        <v/>
      </c>
      <c r="C121" s="1145"/>
      <c r="D121" s="1145"/>
      <c r="E121" s="1145"/>
      <c r="F121" s="1145"/>
      <c r="G121" s="1146"/>
      <c r="H121" s="1116" t="str">
        <f>IF(ISERROR(VLOOKUP(work3開始届!C10,'(入力)データ'!$A$6:$Y$36,3,FALSE)&amp;VLOOKUP(work3開始届!C10,'(入力)データ'!$A$6:$Y$36,4,FALSE)),"",VLOOKUP(work3開始届!C10,'(入力)データ'!$A$6:$Y$36,3,FALSE)&amp;VLOOKUP(work3開始届!C10,'(入力)データ'!$A$6:$Y$36,4,FALSE))</f>
        <v/>
      </c>
      <c r="I121" s="1145"/>
      <c r="J121" s="1145"/>
      <c r="K121" s="1145"/>
      <c r="L121" s="1145"/>
      <c r="M121" s="1145"/>
      <c r="N121" s="1145"/>
      <c r="O121" s="1145"/>
      <c r="P121" s="1145"/>
      <c r="Q121" s="1145"/>
      <c r="R121" s="1145"/>
      <c r="S121" s="1145"/>
      <c r="T121" s="1156"/>
      <c r="U121" s="1157" t="str">
        <f>IF(ISERROR(VLOOKUP(work3開始届!C10,'(入力)データ'!$A$6:$Y$36,5,FALSE)),"",VLOOKUP(work3開始届!C10,'(入力)データ'!$A$6:$Y$36,5,FALSE))</f>
        <v/>
      </c>
      <c r="V121" s="1158"/>
      <c r="W121" s="1114" t="s">
        <v>87</v>
      </c>
      <c r="X121" s="1137" t="str">
        <f>U121</f>
        <v/>
      </c>
      <c r="Y121" s="1114" t="s">
        <v>88</v>
      </c>
      <c r="Z121" s="1139" t="str">
        <f>U121</f>
        <v/>
      </c>
      <c r="AA121" s="1114" t="s">
        <v>89</v>
      </c>
      <c r="AB121" s="1116" t="str">
        <f>IF(ISERROR(VLOOKUP(work3開始届!C10,'(入力)データ'!$A$6:$Y$36,10,FALSE)&amp;VLOOKUP(work3開始届!C10,'(入力)データ'!$A$6:$Y$36,11,FALSE)),"",VLOOKUP(work3開始届!C10,'(入力)データ'!$A$6:$Y$36,10,FALSE)&amp;VLOOKUP(work3開始届!C10,'(入力)データ'!$A$6:$Y$36,11,FALSE))</f>
        <v/>
      </c>
      <c r="AC121" s="1117"/>
      <c r="AD121" s="1117"/>
      <c r="AE121" s="1117"/>
      <c r="AF121" s="1117"/>
      <c r="AG121" s="1118"/>
      <c r="AH121" s="1123" t="s">
        <v>90</v>
      </c>
      <c r="AI121" s="1123"/>
      <c r="AJ121" s="1123"/>
      <c r="AK121" s="1123"/>
      <c r="AL121" s="1124"/>
    </row>
    <row r="122" spans="1:38" ht="10.5" customHeight="1">
      <c r="A122" s="1142"/>
      <c r="B122" s="1147"/>
      <c r="C122" s="1148"/>
      <c r="D122" s="1148"/>
      <c r="E122" s="1148"/>
      <c r="F122" s="1148"/>
      <c r="G122" s="1149"/>
      <c r="H122" s="1147"/>
      <c r="I122" s="1148"/>
      <c r="J122" s="1148"/>
      <c r="K122" s="1148"/>
      <c r="L122" s="1148"/>
      <c r="M122" s="1148"/>
      <c r="N122" s="1148"/>
      <c r="O122" s="1148"/>
      <c r="P122" s="1148"/>
      <c r="Q122" s="1148"/>
      <c r="R122" s="1148"/>
      <c r="S122" s="1148"/>
      <c r="T122" s="1149"/>
      <c r="U122" s="1159"/>
      <c r="V122" s="1160"/>
      <c r="W122" s="1122"/>
      <c r="X122" s="1138"/>
      <c r="Y122" s="1115"/>
      <c r="Z122" s="1140"/>
      <c r="AA122" s="1115"/>
      <c r="AB122" s="1119"/>
      <c r="AC122" s="1120"/>
      <c r="AD122" s="1120"/>
      <c r="AE122" s="1120"/>
      <c r="AF122" s="1120"/>
      <c r="AG122" s="1121"/>
      <c r="AH122" s="1125" t="str">
        <f>IF(ISERROR(VLOOKUP(work3開始届!C10,Work2工事データ!$G$3:$S$52,13,FALSE)),"",VLOOKUP(work3開始届!C10,Work2工事データ!$G$3:$S$52,13,FALSE))</f>
        <v/>
      </c>
      <c r="AI122" s="1125"/>
      <c r="AJ122" s="1125"/>
      <c r="AK122" s="1125"/>
      <c r="AL122" s="1126"/>
    </row>
    <row r="123" spans="1:38" ht="10.5" customHeight="1">
      <c r="A123" s="1143"/>
      <c r="B123" s="1150"/>
      <c r="C123" s="1151"/>
      <c r="D123" s="1151"/>
      <c r="E123" s="1151"/>
      <c r="F123" s="1151"/>
      <c r="G123" s="1152"/>
      <c r="H123" s="1150"/>
      <c r="I123" s="1151"/>
      <c r="J123" s="1151"/>
      <c r="K123" s="1151"/>
      <c r="L123" s="1151"/>
      <c r="M123" s="1151"/>
      <c r="N123" s="1151"/>
      <c r="O123" s="1151"/>
      <c r="P123" s="1151"/>
      <c r="Q123" s="1151"/>
      <c r="R123" s="1151"/>
      <c r="S123" s="1151"/>
      <c r="T123" s="1152"/>
      <c r="U123" s="1159" t="str">
        <f>IF(ISERROR(VLOOKUP(work3開始届!C10,'(入力)データ'!$A$6:$Y$36,6,FALSE)),"",VLOOKUP(work3開始届!C10,'(入力)データ'!$A$6:$Y$36,6,FALSE))</f>
        <v/>
      </c>
      <c r="V123" s="1160"/>
      <c r="W123" s="1129" t="s">
        <v>87</v>
      </c>
      <c r="X123" s="1138" t="str">
        <f>U123</f>
        <v/>
      </c>
      <c r="Y123" s="1129" t="s">
        <v>88</v>
      </c>
      <c r="Z123" s="1140" t="str">
        <f>U123</f>
        <v/>
      </c>
      <c r="AA123" s="1129" t="s">
        <v>91</v>
      </c>
      <c r="AB123" s="1131" t="str">
        <f>IF(ISERROR(VLOOKUP(work3開始届!C10,'(入力)データ'!$A$6:$Y$36,9,FALSE)),"",VLOOKUP(work3開始届!C10,'(入力)データ'!$A$6:$Y$36,9,FALSE))</f>
        <v/>
      </c>
      <c r="AC123" s="1132"/>
      <c r="AD123" s="1132"/>
      <c r="AE123" s="1132"/>
      <c r="AF123" s="1132"/>
      <c r="AG123" s="1133"/>
      <c r="AH123" s="1125"/>
      <c r="AI123" s="1125"/>
      <c r="AJ123" s="1125"/>
      <c r="AK123" s="1125"/>
      <c r="AL123" s="1126"/>
    </row>
    <row r="124" spans="1:38" ht="10.5" customHeight="1">
      <c r="A124" s="1175"/>
      <c r="B124" s="1176"/>
      <c r="C124" s="1177"/>
      <c r="D124" s="1177"/>
      <c r="E124" s="1177"/>
      <c r="F124" s="1177"/>
      <c r="G124" s="1178"/>
      <c r="H124" s="1176"/>
      <c r="I124" s="1177"/>
      <c r="J124" s="1177"/>
      <c r="K124" s="1177"/>
      <c r="L124" s="1177"/>
      <c r="M124" s="1177"/>
      <c r="N124" s="1177"/>
      <c r="O124" s="1177"/>
      <c r="P124" s="1177"/>
      <c r="Q124" s="1177"/>
      <c r="R124" s="1177"/>
      <c r="S124" s="1177"/>
      <c r="T124" s="1178"/>
      <c r="U124" s="1179"/>
      <c r="V124" s="1180"/>
      <c r="W124" s="1172"/>
      <c r="X124" s="1173"/>
      <c r="Y124" s="1168"/>
      <c r="Z124" s="1174"/>
      <c r="AA124" s="1168"/>
      <c r="AB124" s="1169"/>
      <c r="AC124" s="1170"/>
      <c r="AD124" s="1170"/>
      <c r="AE124" s="1170"/>
      <c r="AF124" s="1170"/>
      <c r="AG124" s="1171"/>
      <c r="AH124" s="1166"/>
      <c r="AI124" s="1166"/>
      <c r="AJ124" s="1166"/>
      <c r="AK124" s="1166"/>
      <c r="AL124" s="1167"/>
    </row>
    <row r="125" spans="1:38" ht="10.5" customHeight="1">
      <c r="A125" s="1141"/>
      <c r="B125" s="1116" t="str">
        <f>IF(ISERROR(VLOOKUP(work3開始届!C11,'(入力)データ'!$A$6:$Y$36,2,FALSE)),"",VLOOKUP(work3開始届!C11,'(入力)データ'!$A$6:$Y$36,2,FALSE))</f>
        <v/>
      </c>
      <c r="C125" s="1145"/>
      <c r="D125" s="1145"/>
      <c r="E125" s="1145"/>
      <c r="F125" s="1145"/>
      <c r="G125" s="1146"/>
      <c r="H125" s="1116" t="str">
        <f>IF(ISERROR(VLOOKUP(work3開始届!C11,'(入力)データ'!$A$6:$Y$36,3,FALSE)&amp;VLOOKUP(work3開始届!C11,'(入力)データ'!$A$6:$Y$36,4,FALSE)),"",VLOOKUP(work3開始届!C11,'(入力)データ'!$A$6:$Y$36,3,FALSE)&amp;VLOOKUP(work3開始届!C11,'(入力)データ'!$A$6:$Y$36,4,FALSE))</f>
        <v/>
      </c>
      <c r="I125" s="1145"/>
      <c r="J125" s="1145"/>
      <c r="K125" s="1145"/>
      <c r="L125" s="1145"/>
      <c r="M125" s="1145"/>
      <c r="N125" s="1145"/>
      <c r="O125" s="1145"/>
      <c r="P125" s="1145"/>
      <c r="Q125" s="1145"/>
      <c r="R125" s="1145"/>
      <c r="S125" s="1145"/>
      <c r="T125" s="1156"/>
      <c r="U125" s="1157" t="str">
        <f>IF(ISERROR(VLOOKUP(work3開始届!C11,'(入力)データ'!$A$6:$Y$36,5,FALSE)),"",VLOOKUP(work3開始届!C11,'(入力)データ'!$A$6:$Y$36,5,FALSE))</f>
        <v/>
      </c>
      <c r="V125" s="1158"/>
      <c r="W125" s="1114" t="s">
        <v>87</v>
      </c>
      <c r="X125" s="1137" t="str">
        <f>U125</f>
        <v/>
      </c>
      <c r="Y125" s="1114" t="s">
        <v>88</v>
      </c>
      <c r="Z125" s="1139" t="str">
        <f>U125</f>
        <v/>
      </c>
      <c r="AA125" s="1114" t="s">
        <v>89</v>
      </c>
      <c r="AB125" s="1116" t="str">
        <f>IF(ISERROR(VLOOKUP(work3開始届!C11,'(入力)データ'!$A$6:$Y$36,10,FALSE)&amp;VLOOKUP(work3開始届!C11,'(入力)データ'!$A$6:$Y$36,11,FALSE)),"",VLOOKUP(work3開始届!C11,'(入力)データ'!$A$6:$Y$36,10,FALSE)&amp;VLOOKUP(work3開始届!C11,'(入力)データ'!$A$6:$Y$36,11,FALSE))</f>
        <v/>
      </c>
      <c r="AC125" s="1117"/>
      <c r="AD125" s="1117"/>
      <c r="AE125" s="1117"/>
      <c r="AF125" s="1117"/>
      <c r="AG125" s="1118"/>
      <c r="AH125" s="1123" t="s">
        <v>90</v>
      </c>
      <c r="AI125" s="1123"/>
      <c r="AJ125" s="1123"/>
      <c r="AK125" s="1123"/>
      <c r="AL125" s="1124"/>
    </row>
    <row r="126" spans="1:38" ht="10.5" customHeight="1">
      <c r="A126" s="1142"/>
      <c r="B126" s="1147"/>
      <c r="C126" s="1148"/>
      <c r="D126" s="1148"/>
      <c r="E126" s="1148"/>
      <c r="F126" s="1148"/>
      <c r="G126" s="1149"/>
      <c r="H126" s="1147"/>
      <c r="I126" s="1148"/>
      <c r="J126" s="1148"/>
      <c r="K126" s="1148"/>
      <c r="L126" s="1148"/>
      <c r="M126" s="1148"/>
      <c r="N126" s="1148"/>
      <c r="O126" s="1148"/>
      <c r="P126" s="1148"/>
      <c r="Q126" s="1148"/>
      <c r="R126" s="1148"/>
      <c r="S126" s="1148"/>
      <c r="T126" s="1149"/>
      <c r="U126" s="1159"/>
      <c r="V126" s="1160"/>
      <c r="W126" s="1122"/>
      <c r="X126" s="1138"/>
      <c r="Y126" s="1115"/>
      <c r="Z126" s="1140"/>
      <c r="AA126" s="1115"/>
      <c r="AB126" s="1119"/>
      <c r="AC126" s="1120"/>
      <c r="AD126" s="1120"/>
      <c r="AE126" s="1120"/>
      <c r="AF126" s="1120"/>
      <c r="AG126" s="1121"/>
      <c r="AH126" s="1125" t="str">
        <f>IF(ISERROR(VLOOKUP(work3開始届!C11,Work2工事データ!$G$3:$S$52,13,FALSE)),"",VLOOKUP(work3開始届!C11,Work2工事データ!$G$3:$S$52,13,FALSE))</f>
        <v/>
      </c>
      <c r="AI126" s="1125"/>
      <c r="AJ126" s="1125"/>
      <c r="AK126" s="1125"/>
      <c r="AL126" s="1126"/>
    </row>
    <row r="127" spans="1:38" ht="10.5" customHeight="1">
      <c r="A127" s="1143"/>
      <c r="B127" s="1150"/>
      <c r="C127" s="1151"/>
      <c r="D127" s="1151"/>
      <c r="E127" s="1151"/>
      <c r="F127" s="1151"/>
      <c r="G127" s="1152"/>
      <c r="H127" s="1150"/>
      <c r="I127" s="1151"/>
      <c r="J127" s="1151"/>
      <c r="K127" s="1151"/>
      <c r="L127" s="1151"/>
      <c r="M127" s="1151"/>
      <c r="N127" s="1151"/>
      <c r="O127" s="1151"/>
      <c r="P127" s="1151"/>
      <c r="Q127" s="1151"/>
      <c r="R127" s="1151"/>
      <c r="S127" s="1151"/>
      <c r="T127" s="1152"/>
      <c r="U127" s="1159" t="str">
        <f>IF(ISERROR(VLOOKUP(work3開始届!C11,'(入力)データ'!$A$6:$Y$36,6,FALSE)),"",VLOOKUP(work3開始届!C11,'(入力)データ'!$A$6:$Y$36,6,FALSE))</f>
        <v/>
      </c>
      <c r="V127" s="1160"/>
      <c r="W127" s="1129" t="s">
        <v>87</v>
      </c>
      <c r="X127" s="1138" t="str">
        <f>U127</f>
        <v/>
      </c>
      <c r="Y127" s="1129" t="s">
        <v>88</v>
      </c>
      <c r="Z127" s="1140" t="str">
        <f>U127</f>
        <v/>
      </c>
      <c r="AA127" s="1129" t="s">
        <v>91</v>
      </c>
      <c r="AB127" s="1131" t="str">
        <f>IF(ISERROR(VLOOKUP(work3開始届!C11,'(入力)データ'!$A$6:$Y$36,9,FALSE)),"",VLOOKUP(work3開始届!C11,'(入力)データ'!$A$6:$Y$36,9,FALSE))</f>
        <v/>
      </c>
      <c r="AC127" s="1132"/>
      <c r="AD127" s="1132"/>
      <c r="AE127" s="1132"/>
      <c r="AF127" s="1132"/>
      <c r="AG127" s="1133"/>
      <c r="AH127" s="1125"/>
      <c r="AI127" s="1125"/>
      <c r="AJ127" s="1125"/>
      <c r="AK127" s="1125"/>
      <c r="AL127" s="1126"/>
    </row>
    <row r="128" spans="1:38" ht="10.5" customHeight="1">
      <c r="A128" s="1175"/>
      <c r="B128" s="1176"/>
      <c r="C128" s="1177"/>
      <c r="D128" s="1177"/>
      <c r="E128" s="1177"/>
      <c r="F128" s="1177"/>
      <c r="G128" s="1178"/>
      <c r="H128" s="1176"/>
      <c r="I128" s="1177"/>
      <c r="J128" s="1177"/>
      <c r="K128" s="1177"/>
      <c r="L128" s="1177"/>
      <c r="M128" s="1177"/>
      <c r="N128" s="1177"/>
      <c r="O128" s="1177"/>
      <c r="P128" s="1177"/>
      <c r="Q128" s="1177"/>
      <c r="R128" s="1177"/>
      <c r="S128" s="1177"/>
      <c r="T128" s="1178"/>
      <c r="U128" s="1179"/>
      <c r="V128" s="1180"/>
      <c r="W128" s="1172"/>
      <c r="X128" s="1173"/>
      <c r="Y128" s="1168"/>
      <c r="Z128" s="1174"/>
      <c r="AA128" s="1168"/>
      <c r="AB128" s="1169"/>
      <c r="AC128" s="1170"/>
      <c r="AD128" s="1170"/>
      <c r="AE128" s="1170"/>
      <c r="AF128" s="1170"/>
      <c r="AG128" s="1171"/>
      <c r="AH128" s="1166"/>
      <c r="AI128" s="1166"/>
      <c r="AJ128" s="1166"/>
      <c r="AK128" s="1166"/>
      <c r="AL128" s="1167"/>
    </row>
    <row r="129" spans="1:38" ht="10.5" customHeight="1">
      <c r="A129" s="1141"/>
      <c r="B129" s="1116" t="str">
        <f>IF(ISERROR(VLOOKUP(work3開始届!C12,'(入力)データ'!$A$6:$Y$36,2,FALSE)),"",VLOOKUP(work3開始届!C12,'(入力)データ'!$A$6:$Y$36,2,FALSE))</f>
        <v/>
      </c>
      <c r="C129" s="1145"/>
      <c r="D129" s="1145"/>
      <c r="E129" s="1145"/>
      <c r="F129" s="1145"/>
      <c r="G129" s="1146"/>
      <c r="H129" s="1116" t="str">
        <f>IF(ISERROR(VLOOKUP(work3開始届!C12,'(入力)データ'!$A$6:$Y$36,3,FALSE)&amp;VLOOKUP(work3開始届!C12,'(入力)データ'!$A$6:$Y$36,4,FALSE)),"",VLOOKUP(work3開始届!C12,'(入力)データ'!$A$6:$Y$36,3,FALSE)&amp;VLOOKUP(work3開始届!C12,'(入力)データ'!$A$6:$Y$36,4,FALSE))</f>
        <v/>
      </c>
      <c r="I129" s="1145"/>
      <c r="J129" s="1145"/>
      <c r="K129" s="1145"/>
      <c r="L129" s="1145"/>
      <c r="M129" s="1145"/>
      <c r="N129" s="1145"/>
      <c r="O129" s="1145"/>
      <c r="P129" s="1145"/>
      <c r="Q129" s="1145"/>
      <c r="R129" s="1145"/>
      <c r="S129" s="1145"/>
      <c r="T129" s="1156"/>
      <c r="U129" s="1157" t="str">
        <f>IF(ISERROR(VLOOKUP(work3開始届!C12,'(入力)データ'!$A$6:$Y$36,5,FALSE)),"",VLOOKUP(work3開始届!C12,'(入力)データ'!$A$6:$Y$36,5,FALSE))</f>
        <v/>
      </c>
      <c r="V129" s="1158"/>
      <c r="W129" s="1114" t="s">
        <v>87</v>
      </c>
      <c r="X129" s="1137" t="str">
        <f>U129</f>
        <v/>
      </c>
      <c r="Y129" s="1114" t="s">
        <v>88</v>
      </c>
      <c r="Z129" s="1139" t="str">
        <f>U129</f>
        <v/>
      </c>
      <c r="AA129" s="1114" t="s">
        <v>89</v>
      </c>
      <c r="AB129" s="1116" t="str">
        <f>IF(ISERROR(VLOOKUP(work3開始届!C12,'(入力)データ'!$A$6:$Y$36,10,FALSE)&amp;VLOOKUP(work3開始届!C12,'(入力)データ'!$A$6:$Y$36,11,FALSE)),"",VLOOKUP(work3開始届!C12,'(入力)データ'!$A$6:$Y$36,10,FALSE)&amp;VLOOKUP(work3開始届!C12,'(入力)データ'!$A$6:$Y$36,11,FALSE))</f>
        <v/>
      </c>
      <c r="AC129" s="1117"/>
      <c r="AD129" s="1117"/>
      <c r="AE129" s="1117"/>
      <c r="AF129" s="1117"/>
      <c r="AG129" s="1118"/>
      <c r="AH129" s="1123" t="s">
        <v>90</v>
      </c>
      <c r="AI129" s="1123"/>
      <c r="AJ129" s="1123"/>
      <c r="AK129" s="1123"/>
      <c r="AL129" s="1124"/>
    </row>
    <row r="130" spans="1:38" ht="10.5" customHeight="1">
      <c r="A130" s="1142"/>
      <c r="B130" s="1147"/>
      <c r="C130" s="1148"/>
      <c r="D130" s="1148"/>
      <c r="E130" s="1148"/>
      <c r="F130" s="1148"/>
      <c r="G130" s="1149"/>
      <c r="H130" s="1147"/>
      <c r="I130" s="1148"/>
      <c r="J130" s="1148"/>
      <c r="K130" s="1148"/>
      <c r="L130" s="1148"/>
      <c r="M130" s="1148"/>
      <c r="N130" s="1148"/>
      <c r="O130" s="1148"/>
      <c r="P130" s="1148"/>
      <c r="Q130" s="1148"/>
      <c r="R130" s="1148"/>
      <c r="S130" s="1148"/>
      <c r="T130" s="1149"/>
      <c r="U130" s="1159"/>
      <c r="V130" s="1160"/>
      <c r="W130" s="1122"/>
      <c r="X130" s="1138"/>
      <c r="Y130" s="1115"/>
      <c r="Z130" s="1140"/>
      <c r="AA130" s="1115"/>
      <c r="AB130" s="1119"/>
      <c r="AC130" s="1120"/>
      <c r="AD130" s="1120"/>
      <c r="AE130" s="1120"/>
      <c r="AF130" s="1120"/>
      <c r="AG130" s="1121"/>
      <c r="AH130" s="1125" t="str">
        <f>IF(ISERROR(VLOOKUP(work3開始届!C12,Work2工事データ!$G$3:$S$52,13,FALSE)),"",VLOOKUP(work3開始届!C12,Work2工事データ!$G$3:$S$52,13,FALSE))</f>
        <v/>
      </c>
      <c r="AI130" s="1125"/>
      <c r="AJ130" s="1125"/>
      <c r="AK130" s="1125"/>
      <c r="AL130" s="1126"/>
    </row>
    <row r="131" spans="1:38" ht="10.5" customHeight="1">
      <c r="A131" s="1143"/>
      <c r="B131" s="1150"/>
      <c r="C131" s="1151"/>
      <c r="D131" s="1151"/>
      <c r="E131" s="1151"/>
      <c r="F131" s="1151"/>
      <c r="G131" s="1152"/>
      <c r="H131" s="1150"/>
      <c r="I131" s="1151"/>
      <c r="J131" s="1151"/>
      <c r="K131" s="1151"/>
      <c r="L131" s="1151"/>
      <c r="M131" s="1151"/>
      <c r="N131" s="1151"/>
      <c r="O131" s="1151"/>
      <c r="P131" s="1151"/>
      <c r="Q131" s="1151"/>
      <c r="R131" s="1151"/>
      <c r="S131" s="1151"/>
      <c r="T131" s="1152"/>
      <c r="U131" s="1159" t="str">
        <f>IF(ISERROR(VLOOKUP(work3開始届!C12,'(入力)データ'!$A$6:$Y$36,6,FALSE)),"",VLOOKUP(work3開始届!C12,'(入力)データ'!$A$6:$Y$36,6,FALSE))</f>
        <v/>
      </c>
      <c r="V131" s="1160"/>
      <c r="W131" s="1129" t="s">
        <v>87</v>
      </c>
      <c r="X131" s="1138" t="str">
        <f>U131</f>
        <v/>
      </c>
      <c r="Y131" s="1129" t="s">
        <v>88</v>
      </c>
      <c r="Z131" s="1140" t="str">
        <f>U131</f>
        <v/>
      </c>
      <c r="AA131" s="1129" t="s">
        <v>91</v>
      </c>
      <c r="AB131" s="1131" t="str">
        <f>IF(ISERROR(VLOOKUP(work3開始届!C12,'(入力)データ'!$A$6:$Y$36,9,FALSE)),"",VLOOKUP(work3開始届!C12,'(入力)データ'!$A$6:$Y$36,9,FALSE))</f>
        <v/>
      </c>
      <c r="AC131" s="1132"/>
      <c r="AD131" s="1132"/>
      <c r="AE131" s="1132"/>
      <c r="AF131" s="1132"/>
      <c r="AG131" s="1133"/>
      <c r="AH131" s="1125"/>
      <c r="AI131" s="1125"/>
      <c r="AJ131" s="1125"/>
      <c r="AK131" s="1125"/>
      <c r="AL131" s="1126"/>
    </row>
    <row r="132" spans="1:38" ht="10.5" customHeight="1">
      <c r="A132" s="1143"/>
      <c r="B132" s="1150"/>
      <c r="C132" s="1151"/>
      <c r="D132" s="1151"/>
      <c r="E132" s="1151"/>
      <c r="F132" s="1151"/>
      <c r="G132" s="1152"/>
      <c r="H132" s="1150"/>
      <c r="I132" s="1151"/>
      <c r="J132" s="1151"/>
      <c r="K132" s="1151"/>
      <c r="L132" s="1151"/>
      <c r="M132" s="1151"/>
      <c r="N132" s="1151"/>
      <c r="O132" s="1151"/>
      <c r="P132" s="1151"/>
      <c r="Q132" s="1151"/>
      <c r="R132" s="1151"/>
      <c r="S132" s="1151"/>
      <c r="T132" s="1152"/>
      <c r="U132" s="1159"/>
      <c r="V132" s="1160"/>
      <c r="W132" s="1122"/>
      <c r="X132" s="1138"/>
      <c r="Y132" s="1115"/>
      <c r="Z132" s="1140"/>
      <c r="AA132" s="1115"/>
      <c r="AB132" s="1131"/>
      <c r="AC132" s="1132"/>
      <c r="AD132" s="1132"/>
      <c r="AE132" s="1132"/>
      <c r="AF132" s="1132"/>
      <c r="AG132" s="1133"/>
      <c r="AH132" s="1125"/>
      <c r="AI132" s="1125"/>
      <c r="AJ132" s="1125"/>
      <c r="AK132" s="1125"/>
      <c r="AL132" s="1126"/>
    </row>
    <row r="133" spans="1:38" ht="10.5" customHeight="1">
      <c r="A133" s="1141"/>
      <c r="B133" s="1116" t="str">
        <f>IF(ISERROR(VLOOKUP(work3開始届!C13,'(入力)データ'!$A$6:$Y$36,2,FALSE)),"",VLOOKUP(work3開始届!C13,'(入力)データ'!$A$6:$Y$36,2,FALSE))</f>
        <v/>
      </c>
      <c r="C133" s="1145"/>
      <c r="D133" s="1145"/>
      <c r="E133" s="1145"/>
      <c r="F133" s="1145"/>
      <c r="G133" s="1146"/>
      <c r="H133" s="1116" t="str">
        <f>IF(ISERROR(VLOOKUP(work3開始届!C13,'(入力)データ'!$A$6:$Y$36,3,FALSE)&amp;VLOOKUP(work3開始届!C13,'(入力)データ'!$A$6:$Y$36,4,FALSE)),"",VLOOKUP(work3開始届!C13,'(入力)データ'!$A$6:$Y$36,3,FALSE)&amp;VLOOKUP(work3開始届!C13,'(入力)データ'!$A$6:$Y$36,4,FALSE))</f>
        <v/>
      </c>
      <c r="I133" s="1145"/>
      <c r="J133" s="1145"/>
      <c r="K133" s="1145"/>
      <c r="L133" s="1145"/>
      <c r="M133" s="1145"/>
      <c r="N133" s="1145"/>
      <c r="O133" s="1145"/>
      <c r="P133" s="1145"/>
      <c r="Q133" s="1145"/>
      <c r="R133" s="1145"/>
      <c r="S133" s="1145"/>
      <c r="T133" s="1156"/>
      <c r="U133" s="1157" t="str">
        <f>IF(ISERROR(VLOOKUP(work3開始届!C13,'(入力)データ'!$A$6:$Y$36,5,FALSE)),"",VLOOKUP(work3開始届!C13,'(入力)データ'!$A$6:$Y$36,5,FALSE))</f>
        <v/>
      </c>
      <c r="V133" s="1158"/>
      <c r="W133" s="1114" t="s">
        <v>87</v>
      </c>
      <c r="X133" s="1137" t="str">
        <f>U133</f>
        <v/>
      </c>
      <c r="Y133" s="1114" t="s">
        <v>88</v>
      </c>
      <c r="Z133" s="1139" t="str">
        <f>U133</f>
        <v/>
      </c>
      <c r="AA133" s="1114" t="s">
        <v>89</v>
      </c>
      <c r="AB133" s="1116" t="str">
        <f>IF(ISERROR(VLOOKUP(work3開始届!C13,'(入力)データ'!$A$6:$Y$36,10,FALSE)&amp;VLOOKUP(work3開始届!C13,'(入力)データ'!$A$6:$Y$36,11,FALSE)),"",VLOOKUP(work3開始届!C13,'(入力)データ'!$A$6:$Y$36,10,FALSE)&amp;VLOOKUP(work3開始届!C13,'(入力)データ'!$A$6:$Y$36,11,FALSE))</f>
        <v/>
      </c>
      <c r="AC133" s="1117"/>
      <c r="AD133" s="1117"/>
      <c r="AE133" s="1117"/>
      <c r="AF133" s="1117"/>
      <c r="AG133" s="1118"/>
      <c r="AH133" s="1123" t="s">
        <v>90</v>
      </c>
      <c r="AI133" s="1123"/>
      <c r="AJ133" s="1123"/>
      <c r="AK133" s="1123"/>
      <c r="AL133" s="1124"/>
    </row>
    <row r="134" spans="1:38" ht="10.5" customHeight="1">
      <c r="A134" s="1142"/>
      <c r="B134" s="1147"/>
      <c r="C134" s="1148"/>
      <c r="D134" s="1148"/>
      <c r="E134" s="1148"/>
      <c r="F134" s="1148"/>
      <c r="G134" s="1149"/>
      <c r="H134" s="1147"/>
      <c r="I134" s="1148"/>
      <c r="J134" s="1148"/>
      <c r="K134" s="1148"/>
      <c r="L134" s="1148"/>
      <c r="M134" s="1148"/>
      <c r="N134" s="1148"/>
      <c r="O134" s="1148"/>
      <c r="P134" s="1148"/>
      <c r="Q134" s="1148"/>
      <c r="R134" s="1148"/>
      <c r="S134" s="1148"/>
      <c r="T134" s="1149"/>
      <c r="U134" s="1159"/>
      <c r="V134" s="1160"/>
      <c r="W134" s="1122"/>
      <c r="X134" s="1138"/>
      <c r="Y134" s="1115"/>
      <c r="Z134" s="1140"/>
      <c r="AA134" s="1115"/>
      <c r="AB134" s="1119"/>
      <c r="AC134" s="1120"/>
      <c r="AD134" s="1120"/>
      <c r="AE134" s="1120"/>
      <c r="AF134" s="1120"/>
      <c r="AG134" s="1121"/>
      <c r="AH134" s="1125" t="str">
        <f>IF(ISERROR(VLOOKUP(work3開始届!C13,Work2工事データ!$G$3:$S$52,13,FALSE)),"",VLOOKUP(work3開始届!C13,Work2工事データ!$G$3:$S$52,13,FALSE))</f>
        <v/>
      </c>
      <c r="AI134" s="1125"/>
      <c r="AJ134" s="1125"/>
      <c r="AK134" s="1125"/>
      <c r="AL134" s="1126"/>
    </row>
    <row r="135" spans="1:38" ht="10.5" customHeight="1">
      <c r="A135" s="1143"/>
      <c r="B135" s="1150"/>
      <c r="C135" s="1151"/>
      <c r="D135" s="1151"/>
      <c r="E135" s="1151"/>
      <c r="F135" s="1151"/>
      <c r="G135" s="1152"/>
      <c r="H135" s="1150"/>
      <c r="I135" s="1151"/>
      <c r="J135" s="1151"/>
      <c r="K135" s="1151"/>
      <c r="L135" s="1151"/>
      <c r="M135" s="1151"/>
      <c r="N135" s="1151"/>
      <c r="O135" s="1151"/>
      <c r="P135" s="1151"/>
      <c r="Q135" s="1151"/>
      <c r="R135" s="1151"/>
      <c r="S135" s="1151"/>
      <c r="T135" s="1152"/>
      <c r="U135" s="1159" t="str">
        <f>IF(ISERROR(VLOOKUP(work3開始届!C13,'(入力)データ'!$A$6:$Y$36,6,FALSE)),"",VLOOKUP(work3開始届!C13,'(入力)データ'!$A$6:$Y$36,6,FALSE))</f>
        <v/>
      </c>
      <c r="V135" s="1160"/>
      <c r="W135" s="1129" t="s">
        <v>87</v>
      </c>
      <c r="X135" s="1138" t="str">
        <f>U135</f>
        <v/>
      </c>
      <c r="Y135" s="1129" t="s">
        <v>88</v>
      </c>
      <c r="Z135" s="1140" t="str">
        <f>U135</f>
        <v/>
      </c>
      <c r="AA135" s="1129" t="s">
        <v>91</v>
      </c>
      <c r="AB135" s="1131" t="str">
        <f>IF(ISERROR(VLOOKUP(work3開始届!C13,'(入力)データ'!$A$6:$Y$36,9,FALSE)),"",VLOOKUP(work3開始届!C13,'(入力)データ'!$A$6:$Y$36,9,FALSE))</f>
        <v/>
      </c>
      <c r="AC135" s="1132"/>
      <c r="AD135" s="1132"/>
      <c r="AE135" s="1132"/>
      <c r="AF135" s="1132"/>
      <c r="AG135" s="1133"/>
      <c r="AH135" s="1125"/>
      <c r="AI135" s="1125"/>
      <c r="AJ135" s="1125"/>
      <c r="AK135" s="1125"/>
      <c r="AL135" s="1126"/>
    </row>
    <row r="136" spans="1:38" ht="10.5" customHeight="1">
      <c r="A136" s="1175"/>
      <c r="B136" s="1176"/>
      <c r="C136" s="1177"/>
      <c r="D136" s="1177"/>
      <c r="E136" s="1177"/>
      <c r="F136" s="1177"/>
      <c r="G136" s="1178"/>
      <c r="H136" s="1176"/>
      <c r="I136" s="1177"/>
      <c r="J136" s="1177"/>
      <c r="K136" s="1177"/>
      <c r="L136" s="1177"/>
      <c r="M136" s="1177"/>
      <c r="N136" s="1177"/>
      <c r="O136" s="1177"/>
      <c r="P136" s="1177"/>
      <c r="Q136" s="1177"/>
      <c r="R136" s="1177"/>
      <c r="S136" s="1177"/>
      <c r="T136" s="1178"/>
      <c r="U136" s="1179"/>
      <c r="V136" s="1180"/>
      <c r="W136" s="1172"/>
      <c r="X136" s="1173"/>
      <c r="Y136" s="1168"/>
      <c r="Z136" s="1174"/>
      <c r="AA136" s="1168"/>
      <c r="AB136" s="1169"/>
      <c r="AC136" s="1170"/>
      <c r="AD136" s="1170"/>
      <c r="AE136" s="1170"/>
      <c r="AF136" s="1170"/>
      <c r="AG136" s="1171"/>
      <c r="AH136" s="1166"/>
      <c r="AI136" s="1166"/>
      <c r="AJ136" s="1166"/>
      <c r="AK136" s="1166"/>
      <c r="AL136" s="1167"/>
    </row>
    <row r="137" spans="1:38" ht="10.5" customHeight="1">
      <c r="A137" s="1141"/>
      <c r="B137" s="1116" t="str">
        <f>IF(ISERROR(VLOOKUP(work3開始届!C14,'(入力)データ'!$A$6:$Y$36,2,FALSE)),"",VLOOKUP(work3開始届!C14,'(入力)データ'!$A$6:$Y$36,2,FALSE))</f>
        <v/>
      </c>
      <c r="C137" s="1145"/>
      <c r="D137" s="1145"/>
      <c r="E137" s="1145"/>
      <c r="F137" s="1145"/>
      <c r="G137" s="1146"/>
      <c r="H137" s="1116" t="str">
        <f>IF(ISERROR(VLOOKUP(work3開始届!C14,'(入力)データ'!$A$6:$Y$36,3,FALSE)&amp;VLOOKUP(work3開始届!C14,'(入力)データ'!$A$6:$Y$36,4,FALSE)),"",VLOOKUP(work3開始届!C14,'(入力)データ'!$A$6:$Y$36,3,FALSE)&amp;VLOOKUP(work3開始届!C14,'(入力)データ'!$A$6:$Y$36,4,FALSE))</f>
        <v/>
      </c>
      <c r="I137" s="1145"/>
      <c r="J137" s="1145"/>
      <c r="K137" s="1145"/>
      <c r="L137" s="1145"/>
      <c r="M137" s="1145"/>
      <c r="N137" s="1145"/>
      <c r="O137" s="1145"/>
      <c r="P137" s="1145"/>
      <c r="Q137" s="1145"/>
      <c r="R137" s="1145"/>
      <c r="S137" s="1145"/>
      <c r="T137" s="1156"/>
      <c r="U137" s="1157" t="str">
        <f>IF(ISERROR(VLOOKUP(work3開始届!C14,'(入力)データ'!$A$6:$Y$36,5,FALSE)),"",VLOOKUP(work3開始届!C14,'(入力)データ'!$A$6:$Y$36,5,FALSE))</f>
        <v/>
      </c>
      <c r="V137" s="1158"/>
      <c r="W137" s="1114" t="s">
        <v>87</v>
      </c>
      <c r="X137" s="1137" t="str">
        <f>U137</f>
        <v/>
      </c>
      <c r="Y137" s="1114" t="s">
        <v>88</v>
      </c>
      <c r="Z137" s="1139" t="str">
        <f>U137</f>
        <v/>
      </c>
      <c r="AA137" s="1114" t="s">
        <v>89</v>
      </c>
      <c r="AB137" s="1116" t="str">
        <f>IF(ISERROR(VLOOKUP(work3開始届!C14,'(入力)データ'!$A$6:$Y$36,10,FALSE)&amp;VLOOKUP(work3開始届!C14,'(入力)データ'!$A$6:$Y$36,11,FALSE)),"",VLOOKUP(work3開始届!C14,'(入力)データ'!$A$6:$Y$36,10,FALSE)&amp;VLOOKUP(work3開始届!C14,'(入力)データ'!$A$6:$Y$36,11,FALSE))</f>
        <v/>
      </c>
      <c r="AC137" s="1117"/>
      <c r="AD137" s="1117"/>
      <c r="AE137" s="1117"/>
      <c r="AF137" s="1117"/>
      <c r="AG137" s="1118"/>
      <c r="AH137" s="1123" t="s">
        <v>90</v>
      </c>
      <c r="AI137" s="1123"/>
      <c r="AJ137" s="1123"/>
      <c r="AK137" s="1123"/>
      <c r="AL137" s="1124"/>
    </row>
    <row r="138" spans="1:38" ht="10.5" customHeight="1">
      <c r="A138" s="1142"/>
      <c r="B138" s="1147"/>
      <c r="C138" s="1148"/>
      <c r="D138" s="1148"/>
      <c r="E138" s="1148"/>
      <c r="F138" s="1148"/>
      <c r="G138" s="1149"/>
      <c r="H138" s="1147"/>
      <c r="I138" s="1148"/>
      <c r="J138" s="1148"/>
      <c r="K138" s="1148"/>
      <c r="L138" s="1148"/>
      <c r="M138" s="1148"/>
      <c r="N138" s="1148"/>
      <c r="O138" s="1148"/>
      <c r="P138" s="1148"/>
      <c r="Q138" s="1148"/>
      <c r="R138" s="1148"/>
      <c r="S138" s="1148"/>
      <c r="T138" s="1149"/>
      <c r="U138" s="1159"/>
      <c r="V138" s="1160"/>
      <c r="W138" s="1122"/>
      <c r="X138" s="1138"/>
      <c r="Y138" s="1115"/>
      <c r="Z138" s="1140"/>
      <c r="AA138" s="1115"/>
      <c r="AB138" s="1119"/>
      <c r="AC138" s="1120"/>
      <c r="AD138" s="1120"/>
      <c r="AE138" s="1120"/>
      <c r="AF138" s="1120"/>
      <c r="AG138" s="1121"/>
      <c r="AH138" s="1125" t="str">
        <f>IF(ISERROR(VLOOKUP(work3開始届!C14,Work2工事データ!$G$3:$S$52,13,FALSE)),"",VLOOKUP(work3開始届!C14,Work2工事データ!$G$3:$S$52,13,FALSE))</f>
        <v/>
      </c>
      <c r="AI138" s="1125"/>
      <c r="AJ138" s="1125"/>
      <c r="AK138" s="1125"/>
      <c r="AL138" s="1126"/>
    </row>
    <row r="139" spans="1:38" ht="10.5" customHeight="1">
      <c r="A139" s="1143"/>
      <c r="B139" s="1150"/>
      <c r="C139" s="1151"/>
      <c r="D139" s="1151"/>
      <c r="E139" s="1151"/>
      <c r="F139" s="1151"/>
      <c r="G139" s="1152"/>
      <c r="H139" s="1150"/>
      <c r="I139" s="1151"/>
      <c r="J139" s="1151"/>
      <c r="K139" s="1151"/>
      <c r="L139" s="1151"/>
      <c r="M139" s="1151"/>
      <c r="N139" s="1151"/>
      <c r="O139" s="1151"/>
      <c r="P139" s="1151"/>
      <c r="Q139" s="1151"/>
      <c r="R139" s="1151"/>
      <c r="S139" s="1151"/>
      <c r="T139" s="1152"/>
      <c r="U139" s="1159" t="str">
        <f>IF(ISERROR(VLOOKUP(work3開始届!C14,'(入力)データ'!$A$6:$Y$36,6,FALSE)),"",VLOOKUP(work3開始届!C14,'(入力)データ'!$A$6:$Y$36,6,FALSE))</f>
        <v/>
      </c>
      <c r="V139" s="1160"/>
      <c r="W139" s="1129" t="s">
        <v>87</v>
      </c>
      <c r="X139" s="1138" t="str">
        <f>U139</f>
        <v/>
      </c>
      <c r="Y139" s="1129" t="s">
        <v>88</v>
      </c>
      <c r="Z139" s="1140" t="str">
        <f>U139</f>
        <v/>
      </c>
      <c r="AA139" s="1129" t="s">
        <v>91</v>
      </c>
      <c r="AB139" s="1131" t="str">
        <f>IF(ISERROR(VLOOKUP(work3開始届!C14,'(入力)データ'!$A$6:$Y$36,9,FALSE)),"",VLOOKUP(work3開始届!C14,'(入力)データ'!$A$6:$Y$36,9,FALSE))</f>
        <v/>
      </c>
      <c r="AC139" s="1132"/>
      <c r="AD139" s="1132"/>
      <c r="AE139" s="1132"/>
      <c r="AF139" s="1132"/>
      <c r="AG139" s="1133"/>
      <c r="AH139" s="1125"/>
      <c r="AI139" s="1125"/>
      <c r="AJ139" s="1125"/>
      <c r="AK139" s="1125"/>
      <c r="AL139" s="1126"/>
    </row>
    <row r="140" spans="1:38" ht="10.5" customHeight="1">
      <c r="A140" s="1175"/>
      <c r="B140" s="1176"/>
      <c r="C140" s="1177"/>
      <c r="D140" s="1177"/>
      <c r="E140" s="1177"/>
      <c r="F140" s="1177"/>
      <c r="G140" s="1178"/>
      <c r="H140" s="1176"/>
      <c r="I140" s="1177"/>
      <c r="J140" s="1177"/>
      <c r="K140" s="1177"/>
      <c r="L140" s="1177"/>
      <c r="M140" s="1177"/>
      <c r="N140" s="1177"/>
      <c r="O140" s="1177"/>
      <c r="P140" s="1177"/>
      <c r="Q140" s="1177"/>
      <c r="R140" s="1177"/>
      <c r="S140" s="1177"/>
      <c r="T140" s="1178"/>
      <c r="U140" s="1179"/>
      <c r="V140" s="1180"/>
      <c r="W140" s="1172"/>
      <c r="X140" s="1173"/>
      <c r="Y140" s="1168"/>
      <c r="Z140" s="1174"/>
      <c r="AA140" s="1168"/>
      <c r="AB140" s="1169"/>
      <c r="AC140" s="1170"/>
      <c r="AD140" s="1170"/>
      <c r="AE140" s="1170"/>
      <c r="AF140" s="1170"/>
      <c r="AG140" s="1171"/>
      <c r="AH140" s="1166"/>
      <c r="AI140" s="1166"/>
      <c r="AJ140" s="1166"/>
      <c r="AK140" s="1166"/>
      <c r="AL140" s="1167"/>
    </row>
    <row r="141" spans="1:38" ht="10.5" customHeight="1">
      <c r="A141" s="1141"/>
      <c r="B141" s="1116" t="str">
        <f>IF(ISERROR(VLOOKUP(work3開始届!C15,'(入力)データ'!$A$6:$Y$36,2,FALSE)),"",VLOOKUP(work3開始届!C15,'(入力)データ'!$A$6:$Y$36,2,FALSE))</f>
        <v/>
      </c>
      <c r="C141" s="1145"/>
      <c r="D141" s="1145"/>
      <c r="E141" s="1145"/>
      <c r="F141" s="1145"/>
      <c r="G141" s="1146"/>
      <c r="H141" s="1116" t="str">
        <f>IF(ISERROR(VLOOKUP(work3開始届!C15,'(入力)データ'!$A$6:$Y$36,3,FALSE)&amp;VLOOKUP(work3開始届!C15,'(入力)データ'!$A$6:$Y$36,4,FALSE)),"",VLOOKUP(work3開始届!C15,'(入力)データ'!$A$6:$Y$36,3,FALSE)&amp;VLOOKUP(work3開始届!C15,'(入力)データ'!$A$6:$Y$36,4,FALSE))</f>
        <v/>
      </c>
      <c r="I141" s="1145"/>
      <c r="J141" s="1145"/>
      <c r="K141" s="1145"/>
      <c r="L141" s="1145"/>
      <c r="M141" s="1145"/>
      <c r="N141" s="1145"/>
      <c r="O141" s="1145"/>
      <c r="P141" s="1145"/>
      <c r="Q141" s="1145"/>
      <c r="R141" s="1145"/>
      <c r="S141" s="1145"/>
      <c r="T141" s="1156"/>
      <c r="U141" s="1157" t="str">
        <f>IF(ISERROR(VLOOKUP(work3開始届!C15,'(入力)データ'!$A$6:$Y$36,5,FALSE)),"",VLOOKUP(work3開始届!C15,'(入力)データ'!$A$6:$Y$36,5,FALSE))</f>
        <v/>
      </c>
      <c r="V141" s="1158"/>
      <c r="W141" s="1114" t="s">
        <v>87</v>
      </c>
      <c r="X141" s="1137" t="str">
        <f>U141</f>
        <v/>
      </c>
      <c r="Y141" s="1114" t="s">
        <v>88</v>
      </c>
      <c r="Z141" s="1139" t="str">
        <f>U141</f>
        <v/>
      </c>
      <c r="AA141" s="1114" t="s">
        <v>89</v>
      </c>
      <c r="AB141" s="1116" t="str">
        <f>IF(ISERROR(VLOOKUP(work3開始届!C15,'(入力)データ'!$A$6:$Y$36,10,FALSE)&amp;VLOOKUP(work3開始届!C15,'(入力)データ'!$A$6:$Y$36,11,FALSE)),"",VLOOKUP(work3開始届!C15,'(入力)データ'!$A$6:$Y$36,10,FALSE)&amp;VLOOKUP(work3開始届!C15,'(入力)データ'!$A$6:$Y$36,11,FALSE))</f>
        <v/>
      </c>
      <c r="AC141" s="1117"/>
      <c r="AD141" s="1117"/>
      <c r="AE141" s="1117"/>
      <c r="AF141" s="1117"/>
      <c r="AG141" s="1118"/>
      <c r="AH141" s="1123" t="s">
        <v>90</v>
      </c>
      <c r="AI141" s="1123"/>
      <c r="AJ141" s="1123"/>
      <c r="AK141" s="1123"/>
      <c r="AL141" s="1124"/>
    </row>
    <row r="142" spans="1:38" ht="10.5" customHeight="1">
      <c r="A142" s="1142"/>
      <c r="B142" s="1147"/>
      <c r="C142" s="1148"/>
      <c r="D142" s="1148"/>
      <c r="E142" s="1148"/>
      <c r="F142" s="1148"/>
      <c r="G142" s="1149"/>
      <c r="H142" s="1147"/>
      <c r="I142" s="1148"/>
      <c r="J142" s="1148"/>
      <c r="K142" s="1148"/>
      <c r="L142" s="1148"/>
      <c r="M142" s="1148"/>
      <c r="N142" s="1148"/>
      <c r="O142" s="1148"/>
      <c r="P142" s="1148"/>
      <c r="Q142" s="1148"/>
      <c r="R142" s="1148"/>
      <c r="S142" s="1148"/>
      <c r="T142" s="1149"/>
      <c r="U142" s="1159"/>
      <c r="V142" s="1160"/>
      <c r="W142" s="1122"/>
      <c r="X142" s="1138"/>
      <c r="Y142" s="1115"/>
      <c r="Z142" s="1140"/>
      <c r="AA142" s="1115"/>
      <c r="AB142" s="1119"/>
      <c r="AC142" s="1120"/>
      <c r="AD142" s="1120"/>
      <c r="AE142" s="1120"/>
      <c r="AF142" s="1120"/>
      <c r="AG142" s="1121"/>
      <c r="AH142" s="1125" t="str">
        <f>IF(ISERROR(VLOOKUP(work3開始届!C15,Work2工事データ!$G$3:$S$52,13,FALSE)),"",VLOOKUP(work3開始届!C15,Work2工事データ!$G$3:$S$52,13,FALSE))</f>
        <v/>
      </c>
      <c r="AI142" s="1125"/>
      <c r="AJ142" s="1125"/>
      <c r="AK142" s="1125"/>
      <c r="AL142" s="1126"/>
    </row>
    <row r="143" spans="1:38" ht="10.5" customHeight="1">
      <c r="A143" s="1143"/>
      <c r="B143" s="1150"/>
      <c r="C143" s="1151"/>
      <c r="D143" s="1151"/>
      <c r="E143" s="1151"/>
      <c r="F143" s="1151"/>
      <c r="G143" s="1152"/>
      <c r="H143" s="1150"/>
      <c r="I143" s="1151"/>
      <c r="J143" s="1151"/>
      <c r="K143" s="1151"/>
      <c r="L143" s="1151"/>
      <c r="M143" s="1151"/>
      <c r="N143" s="1151"/>
      <c r="O143" s="1151"/>
      <c r="P143" s="1151"/>
      <c r="Q143" s="1151"/>
      <c r="R143" s="1151"/>
      <c r="S143" s="1151"/>
      <c r="T143" s="1152"/>
      <c r="U143" s="1159" t="str">
        <f>IF(ISERROR(VLOOKUP(work3開始届!C15,'(入力)データ'!$A$6:$Y$36,6,FALSE)),"",VLOOKUP(work3開始届!C15,'(入力)データ'!$A$6:$Y$36,6,FALSE))</f>
        <v/>
      </c>
      <c r="V143" s="1160"/>
      <c r="W143" s="1129" t="s">
        <v>87</v>
      </c>
      <c r="X143" s="1138" t="str">
        <f>U143</f>
        <v/>
      </c>
      <c r="Y143" s="1129" t="s">
        <v>88</v>
      </c>
      <c r="Z143" s="1140" t="str">
        <f>U143</f>
        <v/>
      </c>
      <c r="AA143" s="1129" t="s">
        <v>91</v>
      </c>
      <c r="AB143" s="1131" t="str">
        <f>IF(ISERROR(VLOOKUP(work3開始届!C15,'(入力)データ'!$A$6:$Y$36,9,FALSE)),"",VLOOKUP(work3開始届!C15,'(入力)データ'!$A$6:$Y$36,9,FALSE))</f>
        <v/>
      </c>
      <c r="AC143" s="1132"/>
      <c r="AD143" s="1132"/>
      <c r="AE143" s="1132"/>
      <c r="AF143" s="1132"/>
      <c r="AG143" s="1133"/>
      <c r="AH143" s="1125"/>
      <c r="AI143" s="1125"/>
      <c r="AJ143" s="1125"/>
      <c r="AK143" s="1125"/>
      <c r="AL143" s="1126"/>
    </row>
    <row r="144" spans="1:38" ht="10.5" customHeight="1">
      <c r="A144" s="1175"/>
      <c r="B144" s="1176"/>
      <c r="C144" s="1177"/>
      <c r="D144" s="1177"/>
      <c r="E144" s="1177"/>
      <c r="F144" s="1177"/>
      <c r="G144" s="1178"/>
      <c r="H144" s="1176"/>
      <c r="I144" s="1177"/>
      <c r="J144" s="1177"/>
      <c r="K144" s="1177"/>
      <c r="L144" s="1177"/>
      <c r="M144" s="1177"/>
      <c r="N144" s="1177"/>
      <c r="O144" s="1177"/>
      <c r="P144" s="1177"/>
      <c r="Q144" s="1177"/>
      <c r="R144" s="1177"/>
      <c r="S144" s="1177"/>
      <c r="T144" s="1178"/>
      <c r="U144" s="1179"/>
      <c r="V144" s="1180"/>
      <c r="W144" s="1172"/>
      <c r="X144" s="1173"/>
      <c r="Y144" s="1168"/>
      <c r="Z144" s="1174"/>
      <c r="AA144" s="1168"/>
      <c r="AB144" s="1169"/>
      <c r="AC144" s="1170"/>
      <c r="AD144" s="1170"/>
      <c r="AE144" s="1170"/>
      <c r="AF144" s="1170"/>
      <c r="AG144" s="1171"/>
      <c r="AH144" s="1166"/>
      <c r="AI144" s="1166"/>
      <c r="AJ144" s="1166"/>
      <c r="AK144" s="1166"/>
      <c r="AL144" s="1167"/>
    </row>
    <row r="145" spans="1:39" ht="10.5" customHeight="1">
      <c r="A145" s="1142"/>
      <c r="B145" s="1260" t="str">
        <f>IF(ISERROR(VLOOKUP(work3開始届!C16,'(入力)データ'!$A$6:$Y$36,2,FALSE)),"",VLOOKUP(work3開始届!C16,'(入力)データ'!$A$6:$Y$36,2,FALSE))</f>
        <v/>
      </c>
      <c r="C145" s="1263"/>
      <c r="D145" s="1263"/>
      <c r="E145" s="1263"/>
      <c r="F145" s="1263"/>
      <c r="G145" s="1264"/>
      <c r="H145" s="1260" t="str">
        <f>IF(ISERROR(VLOOKUP(work3開始届!C16,'(入力)データ'!$A$6:$Y$36,3,FALSE)&amp;VLOOKUP(work3開始届!C16,'(入力)データ'!$A$6:$Y$36,4,FALSE)),"",VLOOKUP(work3開始届!C16,'(入力)データ'!$A$6:$Y$36,3,FALSE)&amp;VLOOKUP(work3開始届!C16,'(入力)データ'!$A$6:$Y$36,4,FALSE))</f>
        <v/>
      </c>
      <c r="I145" s="1263"/>
      <c r="J145" s="1263"/>
      <c r="K145" s="1263"/>
      <c r="L145" s="1263"/>
      <c r="M145" s="1263"/>
      <c r="N145" s="1263"/>
      <c r="O145" s="1263"/>
      <c r="P145" s="1263"/>
      <c r="Q145" s="1263"/>
      <c r="R145" s="1263"/>
      <c r="S145" s="1263"/>
      <c r="T145" s="1149"/>
      <c r="U145" s="1159" t="str">
        <f>IF(ISERROR(VLOOKUP(work3開始届!C16,'(入力)データ'!$A$6:$Y$36,5,FALSE)),"",VLOOKUP(work3開始届!C16,'(入力)データ'!$A$6:$Y$36,5,FALSE))</f>
        <v/>
      </c>
      <c r="V145" s="1160"/>
      <c r="W145" s="1129" t="s">
        <v>87</v>
      </c>
      <c r="X145" s="1138" t="str">
        <f>U145</f>
        <v/>
      </c>
      <c r="Y145" s="1129" t="s">
        <v>88</v>
      </c>
      <c r="Z145" s="1140" t="str">
        <f>U145</f>
        <v/>
      </c>
      <c r="AA145" s="1129" t="s">
        <v>89</v>
      </c>
      <c r="AB145" s="1260" t="str">
        <f>IF(ISERROR(VLOOKUP(work3開始届!C16,'(入力)データ'!$A$6:$Y$36,10,FALSE)&amp;VLOOKUP(work3開始届!C16,'(入力)データ'!$A$6:$Y$36,11,FALSE)),"",VLOOKUP(work3開始届!C16,'(入力)データ'!$A$6:$Y$36,10,FALSE)&amp;VLOOKUP(work3開始届!C16,'(入力)データ'!$A$6:$Y$36,11,FALSE))</f>
        <v/>
      </c>
      <c r="AC145" s="1120"/>
      <c r="AD145" s="1120"/>
      <c r="AE145" s="1120"/>
      <c r="AF145" s="1120"/>
      <c r="AG145" s="1121"/>
      <c r="AH145" s="1261" t="s">
        <v>90</v>
      </c>
      <c r="AI145" s="1261"/>
      <c r="AJ145" s="1261"/>
      <c r="AK145" s="1261"/>
      <c r="AL145" s="1262"/>
    </row>
    <row r="146" spans="1:39" ht="10.5" customHeight="1">
      <c r="A146" s="1142"/>
      <c r="B146" s="1147"/>
      <c r="C146" s="1148"/>
      <c r="D146" s="1148"/>
      <c r="E146" s="1148"/>
      <c r="F146" s="1148"/>
      <c r="G146" s="1149"/>
      <c r="H146" s="1147"/>
      <c r="I146" s="1148"/>
      <c r="J146" s="1148"/>
      <c r="K146" s="1148"/>
      <c r="L146" s="1148"/>
      <c r="M146" s="1148"/>
      <c r="N146" s="1148"/>
      <c r="O146" s="1148"/>
      <c r="P146" s="1148"/>
      <c r="Q146" s="1148"/>
      <c r="R146" s="1148"/>
      <c r="S146" s="1148"/>
      <c r="T146" s="1149"/>
      <c r="U146" s="1159"/>
      <c r="V146" s="1160"/>
      <c r="W146" s="1122"/>
      <c r="X146" s="1138"/>
      <c r="Y146" s="1115"/>
      <c r="Z146" s="1140"/>
      <c r="AA146" s="1115"/>
      <c r="AB146" s="1119"/>
      <c r="AC146" s="1120"/>
      <c r="AD146" s="1120"/>
      <c r="AE146" s="1120"/>
      <c r="AF146" s="1120"/>
      <c r="AG146" s="1121"/>
      <c r="AH146" s="1125" t="str">
        <f>IF(ISERROR(VLOOKUP(work3開始届!C16,Work2工事データ!$G$3:$S$52,13,FALSE)),"",VLOOKUP(work3開始届!C16,Work2工事データ!$G$3:$S$52,13,FALSE))</f>
        <v/>
      </c>
      <c r="AI146" s="1125"/>
      <c r="AJ146" s="1125"/>
      <c r="AK146" s="1125"/>
      <c r="AL146" s="1126"/>
    </row>
    <row r="147" spans="1:39" ht="10.5" customHeight="1">
      <c r="A147" s="1143"/>
      <c r="B147" s="1150"/>
      <c r="C147" s="1151"/>
      <c r="D147" s="1151"/>
      <c r="E147" s="1151"/>
      <c r="F147" s="1151"/>
      <c r="G147" s="1152"/>
      <c r="H147" s="1150"/>
      <c r="I147" s="1151"/>
      <c r="J147" s="1151"/>
      <c r="K147" s="1151"/>
      <c r="L147" s="1151"/>
      <c r="M147" s="1151"/>
      <c r="N147" s="1151"/>
      <c r="O147" s="1151"/>
      <c r="P147" s="1151"/>
      <c r="Q147" s="1151"/>
      <c r="R147" s="1151"/>
      <c r="S147" s="1151"/>
      <c r="T147" s="1152"/>
      <c r="U147" s="1159" t="str">
        <f>IF(ISERROR(VLOOKUP(work3開始届!C16,'(入力)データ'!$A$6:$Y$36,6,FALSE)),"",VLOOKUP(work3開始届!C16,'(入力)データ'!$A$6:$Y$36,6,FALSE))</f>
        <v/>
      </c>
      <c r="V147" s="1160"/>
      <c r="W147" s="1129" t="s">
        <v>87</v>
      </c>
      <c r="X147" s="1138" t="str">
        <f>U147</f>
        <v/>
      </c>
      <c r="Y147" s="1129" t="s">
        <v>88</v>
      </c>
      <c r="Z147" s="1140" t="str">
        <f>U147</f>
        <v/>
      </c>
      <c r="AA147" s="1129" t="s">
        <v>91</v>
      </c>
      <c r="AB147" s="1131" t="str">
        <f>IF(ISERROR(VLOOKUP(work3開始届!C16,'(入力)データ'!$A$6:$Y$36,9,FALSE)),"",VLOOKUP(work3開始届!C16,'(入力)データ'!$A$6:$Y$36,9,FALSE))</f>
        <v/>
      </c>
      <c r="AC147" s="1132"/>
      <c r="AD147" s="1132"/>
      <c r="AE147" s="1132"/>
      <c r="AF147" s="1132"/>
      <c r="AG147" s="1133"/>
      <c r="AH147" s="1125"/>
      <c r="AI147" s="1125"/>
      <c r="AJ147" s="1125"/>
      <c r="AK147" s="1125"/>
      <c r="AL147" s="1126"/>
    </row>
    <row r="148" spans="1:39" ht="10.5" customHeight="1" thickBot="1">
      <c r="A148" s="1144"/>
      <c r="B148" s="1153"/>
      <c r="C148" s="1154"/>
      <c r="D148" s="1154"/>
      <c r="E148" s="1154"/>
      <c r="F148" s="1154"/>
      <c r="G148" s="1155"/>
      <c r="H148" s="1153"/>
      <c r="I148" s="1154"/>
      <c r="J148" s="1154"/>
      <c r="K148" s="1154"/>
      <c r="L148" s="1154"/>
      <c r="M148" s="1154"/>
      <c r="N148" s="1154"/>
      <c r="O148" s="1154"/>
      <c r="P148" s="1154"/>
      <c r="Q148" s="1154"/>
      <c r="R148" s="1154"/>
      <c r="S148" s="1154"/>
      <c r="T148" s="1155"/>
      <c r="U148" s="1161"/>
      <c r="V148" s="1162"/>
      <c r="W148" s="1163"/>
      <c r="X148" s="1164"/>
      <c r="Y148" s="1130"/>
      <c r="Z148" s="1165"/>
      <c r="AA148" s="1130"/>
      <c r="AB148" s="1134"/>
      <c r="AC148" s="1135"/>
      <c r="AD148" s="1135"/>
      <c r="AE148" s="1135"/>
      <c r="AF148" s="1135"/>
      <c r="AG148" s="1136"/>
      <c r="AH148" s="1127"/>
      <c r="AI148" s="1127"/>
      <c r="AJ148" s="1127"/>
      <c r="AK148" s="1127"/>
      <c r="AL148" s="1128"/>
    </row>
    <row r="149" spans="1:39" ht="13.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45"/>
      <c r="AB149" s="38"/>
      <c r="AC149" s="47"/>
      <c r="AD149" s="47"/>
      <c r="AE149" s="19"/>
      <c r="AF149" s="19"/>
      <c r="AG149" s="19"/>
      <c r="AH149" s="48"/>
      <c r="AI149" s="18"/>
      <c r="AJ149" s="47"/>
      <c r="AK149" s="47"/>
      <c r="AL149" s="47"/>
    </row>
    <row r="150" spans="1:39">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row>
    <row r="151" spans="1:39" ht="22.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row>
    <row r="152" spans="1:39" ht="24" customHeight="1">
      <c r="A152" s="1256" t="s">
        <v>68</v>
      </c>
      <c r="B152" s="1257"/>
      <c r="C152" s="1257"/>
      <c r="D152" s="1257"/>
      <c r="E152" s="1257"/>
      <c r="F152" s="1257"/>
      <c r="G152" s="1257"/>
      <c r="H152" s="510"/>
      <c r="I152" s="510"/>
      <c r="J152" s="510"/>
      <c r="K152" s="510"/>
      <c r="L152" s="52"/>
      <c r="M152" s="52"/>
      <c r="N152" s="52"/>
      <c r="O152" s="52"/>
      <c r="P152" s="52"/>
      <c r="Q152" s="52"/>
      <c r="R152" s="52"/>
      <c r="S152" s="52"/>
      <c r="T152" s="52"/>
      <c r="U152" s="52"/>
      <c r="V152" s="52"/>
      <c r="W152" s="52"/>
      <c r="X152" s="52"/>
      <c r="Y152" s="52"/>
      <c r="Z152" s="52"/>
      <c r="AA152" s="52"/>
      <c r="AB152" s="52"/>
      <c r="AC152" s="52"/>
      <c r="AD152" s="510"/>
      <c r="AE152" s="19"/>
      <c r="AF152" s="19"/>
      <c r="AG152" s="1258" t="s">
        <v>116</v>
      </c>
      <c r="AH152" s="1259"/>
      <c r="AI152" s="1259"/>
      <c r="AJ152" s="19"/>
      <c r="AK152" s="19"/>
      <c r="AL152" s="19"/>
    </row>
    <row r="153" spans="1:39" ht="24" customHeight="1">
      <c r="A153" s="19"/>
      <c r="B153" s="19"/>
      <c r="C153" s="19"/>
      <c r="D153" s="19"/>
      <c r="E153" s="19"/>
      <c r="F153" s="19"/>
      <c r="G153" s="50"/>
      <c r="H153" s="50"/>
      <c r="I153" s="50"/>
      <c r="J153" s="50"/>
      <c r="K153" s="50"/>
      <c r="L153" s="51"/>
      <c r="M153" s="52"/>
      <c r="N153" s="52"/>
      <c r="O153" s="52"/>
      <c r="P153" s="52"/>
      <c r="Q153" s="52"/>
      <c r="R153" s="52"/>
      <c r="S153" s="52"/>
      <c r="T153" s="52"/>
      <c r="U153" s="52"/>
      <c r="V153" s="52"/>
      <c r="W153" s="52"/>
      <c r="X153" s="52"/>
      <c r="Y153" s="52"/>
      <c r="Z153" s="52"/>
      <c r="AA153" s="52"/>
      <c r="AB153" s="52"/>
      <c r="AC153" s="52"/>
      <c r="AD153" s="50"/>
      <c r="AE153" s="19"/>
      <c r="AF153" s="19"/>
      <c r="AG153" s="1259"/>
      <c r="AH153" s="1259"/>
      <c r="AI153" s="1259"/>
      <c r="AJ153" s="19"/>
      <c r="AK153" s="19"/>
      <c r="AL153" s="19"/>
    </row>
    <row r="154" spans="1:39" ht="6.75" customHeight="1" thickBo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row>
    <row r="155" spans="1:39" ht="6.75" customHeight="1" thickBot="1">
      <c r="A155" s="1205" t="s">
        <v>73</v>
      </c>
      <c r="B155" s="1206"/>
      <c r="C155" s="1207"/>
      <c r="D155" s="1207"/>
      <c r="E155" s="1208"/>
      <c r="F155" s="1217" t="s">
        <v>13</v>
      </c>
      <c r="G155" s="1218"/>
      <c r="H155" s="1221" t="s">
        <v>14</v>
      </c>
      <c r="I155" s="1240" t="s">
        <v>15</v>
      </c>
      <c r="J155" s="1240"/>
      <c r="K155" s="1241"/>
      <c r="L155" s="1243" t="s">
        <v>74</v>
      </c>
      <c r="M155" s="1244"/>
      <c r="N155" s="1244"/>
      <c r="O155" s="1244"/>
      <c r="P155" s="1244"/>
      <c r="Q155" s="1245"/>
      <c r="R155" s="1243" t="s">
        <v>75</v>
      </c>
      <c r="S155" s="1249"/>
      <c r="T155" s="1249"/>
      <c r="U155" s="1250"/>
      <c r="V155" s="18"/>
      <c r="W155" s="19"/>
      <c r="X155" s="19"/>
      <c r="Y155" s="19"/>
      <c r="Z155" s="19"/>
      <c r="AA155" s="19"/>
      <c r="AB155" s="19"/>
      <c r="AC155" s="19"/>
      <c r="AD155" s="19"/>
      <c r="AE155" s="19"/>
      <c r="AF155" s="19"/>
      <c r="AG155" s="19"/>
      <c r="AH155" s="19"/>
      <c r="AI155" s="19"/>
      <c r="AJ155" s="19"/>
      <c r="AK155" s="19"/>
      <c r="AL155" s="19"/>
    </row>
    <row r="156" spans="1:39" ht="6.75" customHeight="1">
      <c r="A156" s="1209"/>
      <c r="B156" s="1210"/>
      <c r="C156" s="1211"/>
      <c r="D156" s="1211"/>
      <c r="E156" s="1212"/>
      <c r="F156" s="1219"/>
      <c r="G156" s="1220"/>
      <c r="H156" s="1222"/>
      <c r="I156" s="1242"/>
      <c r="J156" s="1242"/>
      <c r="K156" s="1242"/>
      <c r="L156" s="1246"/>
      <c r="M156" s="1247"/>
      <c r="N156" s="1247"/>
      <c r="O156" s="1247"/>
      <c r="P156" s="1247"/>
      <c r="Q156" s="1248"/>
      <c r="R156" s="1251"/>
      <c r="S156" s="1252"/>
      <c r="T156" s="1252"/>
      <c r="U156" s="1253"/>
      <c r="V156" s="18"/>
      <c r="W156" s="19"/>
      <c r="X156" s="19"/>
      <c r="Y156" s="19"/>
      <c r="Z156" s="19"/>
      <c r="AA156" s="19"/>
      <c r="AB156" s="19"/>
      <c r="AC156" s="1231" t="s">
        <v>76</v>
      </c>
      <c r="AD156" s="1233" t="s">
        <v>77</v>
      </c>
      <c r="AE156" s="19"/>
      <c r="AF156" s="1235" t="str">
        <f>AF108</f>
        <v/>
      </c>
      <c r="AG156" s="1223" t="s">
        <v>78</v>
      </c>
      <c r="AH156" s="1237"/>
      <c r="AI156" s="1237"/>
      <c r="AJ156" s="1238" t="str">
        <f>AJ108</f>
        <v/>
      </c>
      <c r="AK156" s="1223" t="s">
        <v>79</v>
      </c>
      <c r="AL156" s="1224"/>
    </row>
    <row r="157" spans="1:39" ht="25.5" customHeight="1" thickBot="1">
      <c r="A157" s="1209"/>
      <c r="B157" s="1210"/>
      <c r="C157" s="1211"/>
      <c r="D157" s="1211"/>
      <c r="E157" s="1212"/>
      <c r="F157" s="1203" t="str">
        <f t="shared" ref="F157:U157" si="23">F109</f>
        <v/>
      </c>
      <c r="G157" s="1201" t="str">
        <f t="shared" si="23"/>
        <v/>
      </c>
      <c r="H157" s="1227" t="str">
        <f t="shared" si="23"/>
        <v/>
      </c>
      <c r="I157" s="1203" t="str">
        <f t="shared" si="23"/>
        <v/>
      </c>
      <c r="J157" s="1199" t="str">
        <f t="shared" si="23"/>
        <v/>
      </c>
      <c r="K157" s="1228" t="str">
        <f t="shared" si="23"/>
        <v/>
      </c>
      <c r="L157" s="1203" t="str">
        <f t="shared" si="23"/>
        <v/>
      </c>
      <c r="M157" s="1199" t="str">
        <f t="shared" si="23"/>
        <v/>
      </c>
      <c r="N157" s="1199" t="str">
        <f t="shared" si="23"/>
        <v/>
      </c>
      <c r="O157" s="1199" t="str">
        <f t="shared" si="23"/>
        <v/>
      </c>
      <c r="P157" s="1199" t="str">
        <f t="shared" si="23"/>
        <v/>
      </c>
      <c r="Q157" s="1201" t="str">
        <f t="shared" si="23"/>
        <v/>
      </c>
      <c r="R157" s="1203" t="str">
        <f t="shared" si="23"/>
        <v/>
      </c>
      <c r="S157" s="1199" t="str">
        <f t="shared" si="23"/>
        <v/>
      </c>
      <c r="T157" s="1199" t="str">
        <f t="shared" si="23"/>
        <v/>
      </c>
      <c r="U157" s="1254" t="str">
        <f t="shared" si="23"/>
        <v/>
      </c>
      <c r="V157" s="19"/>
      <c r="W157" s="19"/>
      <c r="X157" s="19"/>
      <c r="Y157" s="19"/>
      <c r="Z157" s="19"/>
      <c r="AA157" s="19"/>
      <c r="AB157" s="19"/>
      <c r="AC157" s="1232"/>
      <c r="AD157" s="1234"/>
      <c r="AE157" s="19"/>
      <c r="AF157" s="1236"/>
      <c r="AG157" s="1225"/>
      <c r="AH157" s="1225"/>
      <c r="AI157" s="1225"/>
      <c r="AJ157" s="1239"/>
      <c r="AK157" s="1225"/>
      <c r="AL157" s="1226"/>
    </row>
    <row r="158" spans="1:39" ht="6.75" customHeight="1" thickBot="1">
      <c r="A158" s="1213"/>
      <c r="B158" s="1214"/>
      <c r="C158" s="1215"/>
      <c r="D158" s="1215"/>
      <c r="E158" s="1216"/>
      <c r="F158" s="1204"/>
      <c r="G158" s="1202"/>
      <c r="H158" s="1227"/>
      <c r="I158" s="1204"/>
      <c r="J158" s="1229"/>
      <c r="K158" s="1230"/>
      <c r="L158" s="1204"/>
      <c r="M158" s="1200"/>
      <c r="N158" s="1200"/>
      <c r="O158" s="1200"/>
      <c r="P158" s="1200"/>
      <c r="Q158" s="1202"/>
      <c r="R158" s="1204"/>
      <c r="S158" s="1200"/>
      <c r="T158" s="1200"/>
      <c r="U158" s="1255"/>
      <c r="V158" s="19"/>
      <c r="W158" s="19"/>
      <c r="X158" s="19"/>
      <c r="Y158" s="19"/>
      <c r="Z158" s="19"/>
      <c r="AA158" s="19"/>
      <c r="AB158" s="19"/>
      <c r="AC158" s="19"/>
      <c r="AD158" s="19"/>
      <c r="AE158" s="19"/>
      <c r="AF158" s="19"/>
      <c r="AG158" s="19"/>
      <c r="AH158" s="19"/>
      <c r="AI158" s="19"/>
      <c r="AJ158" s="19"/>
      <c r="AK158" s="19"/>
      <c r="AL158" s="19"/>
    </row>
    <row r="159" spans="1:39" ht="24" customHeight="1">
      <c r="A159" s="20" t="s">
        <v>70</v>
      </c>
      <c r="B159" s="1189" t="s">
        <v>80</v>
      </c>
      <c r="C159" s="1190"/>
      <c r="D159" s="1190"/>
      <c r="E159" s="1190"/>
      <c r="F159" s="1190"/>
      <c r="G159" s="1191"/>
      <c r="H159" s="1182" t="s">
        <v>81</v>
      </c>
      <c r="I159" s="1195"/>
      <c r="J159" s="1195"/>
      <c r="K159" s="1195"/>
      <c r="L159" s="1195"/>
      <c r="M159" s="1195"/>
      <c r="N159" s="1195"/>
      <c r="O159" s="1195"/>
      <c r="P159" s="1195"/>
      <c r="Q159" s="1195"/>
      <c r="R159" s="1195"/>
      <c r="S159" s="1195"/>
      <c r="T159" s="1196"/>
      <c r="U159" s="1182" t="s">
        <v>82</v>
      </c>
      <c r="V159" s="1195"/>
      <c r="W159" s="1195"/>
      <c r="X159" s="1195"/>
      <c r="Y159" s="1195"/>
      <c r="Z159" s="1195"/>
      <c r="AA159" s="1196"/>
      <c r="AB159" s="21"/>
      <c r="AC159" s="1181" t="s">
        <v>83</v>
      </c>
      <c r="AD159" s="1181"/>
      <c r="AE159" s="1181"/>
      <c r="AF159" s="1181"/>
      <c r="AG159" s="22"/>
      <c r="AH159" s="1182" t="s">
        <v>84</v>
      </c>
      <c r="AI159" s="1183"/>
      <c r="AJ159" s="1183"/>
      <c r="AK159" s="1183"/>
      <c r="AL159" s="1184"/>
    </row>
    <row r="160" spans="1:39" ht="24" customHeight="1">
      <c r="A160" s="23" t="s">
        <v>85</v>
      </c>
      <c r="B160" s="1192"/>
      <c r="C160" s="1193"/>
      <c r="D160" s="1193"/>
      <c r="E160" s="1193"/>
      <c r="F160" s="1193"/>
      <c r="G160" s="1194"/>
      <c r="H160" s="1197"/>
      <c r="I160" s="1168"/>
      <c r="J160" s="1168"/>
      <c r="K160" s="1168"/>
      <c r="L160" s="1168"/>
      <c r="M160" s="1168"/>
      <c r="N160" s="1168"/>
      <c r="O160" s="1168"/>
      <c r="P160" s="1168"/>
      <c r="Q160" s="1168"/>
      <c r="R160" s="1168"/>
      <c r="S160" s="1168"/>
      <c r="T160" s="1198"/>
      <c r="U160" s="1197"/>
      <c r="V160" s="1168"/>
      <c r="W160" s="1168"/>
      <c r="X160" s="1168"/>
      <c r="Y160" s="1168"/>
      <c r="Z160" s="1168"/>
      <c r="AA160" s="1198"/>
      <c r="AB160" s="24"/>
      <c r="AC160" s="1188" t="s">
        <v>86</v>
      </c>
      <c r="AD160" s="1188"/>
      <c r="AE160" s="1188"/>
      <c r="AF160" s="1188"/>
      <c r="AG160" s="25"/>
      <c r="AH160" s="1185"/>
      <c r="AI160" s="1186"/>
      <c r="AJ160" s="1186"/>
      <c r="AK160" s="1186"/>
      <c r="AL160" s="1187"/>
    </row>
    <row r="161" spans="1:38" ht="10.5" customHeight="1">
      <c r="A161" s="1141"/>
      <c r="B161" s="1116" t="str">
        <f t="shared" ref="B161:V161" si="24">B113</f>
        <v/>
      </c>
      <c r="C161" s="1145">
        <f t="shared" si="24"/>
        <v>0</v>
      </c>
      <c r="D161" s="1145">
        <f t="shared" si="24"/>
        <v>0</v>
      </c>
      <c r="E161" s="1145">
        <f t="shared" si="24"/>
        <v>0</v>
      </c>
      <c r="F161" s="1145">
        <f t="shared" si="24"/>
        <v>0</v>
      </c>
      <c r="G161" s="1146">
        <f t="shared" si="24"/>
        <v>0</v>
      </c>
      <c r="H161" s="1116" t="str">
        <f t="shared" si="24"/>
        <v/>
      </c>
      <c r="I161" s="1145">
        <f t="shared" si="24"/>
        <v>0</v>
      </c>
      <c r="J161" s="1145">
        <f t="shared" si="24"/>
        <v>0</v>
      </c>
      <c r="K161" s="1145">
        <f t="shared" si="24"/>
        <v>0</v>
      </c>
      <c r="L161" s="1145">
        <f t="shared" si="24"/>
        <v>0</v>
      </c>
      <c r="M161" s="1145">
        <f t="shared" si="24"/>
        <v>0</v>
      </c>
      <c r="N161" s="1145">
        <f t="shared" si="24"/>
        <v>0</v>
      </c>
      <c r="O161" s="1145">
        <f t="shared" si="24"/>
        <v>0</v>
      </c>
      <c r="P161" s="1145">
        <f t="shared" si="24"/>
        <v>0</v>
      </c>
      <c r="Q161" s="1145">
        <f t="shared" si="24"/>
        <v>0</v>
      </c>
      <c r="R161" s="1145">
        <f t="shared" si="24"/>
        <v>0</v>
      </c>
      <c r="S161" s="1145">
        <f t="shared" si="24"/>
        <v>0</v>
      </c>
      <c r="T161" s="1156">
        <f t="shared" si="24"/>
        <v>0</v>
      </c>
      <c r="U161" s="1157" t="str">
        <f t="shared" si="24"/>
        <v/>
      </c>
      <c r="V161" s="1158">
        <f t="shared" si="24"/>
        <v>0</v>
      </c>
      <c r="W161" s="1114" t="s">
        <v>87</v>
      </c>
      <c r="X161" s="1137" t="str">
        <f>X113</f>
        <v/>
      </c>
      <c r="Y161" s="1114" t="s">
        <v>88</v>
      </c>
      <c r="Z161" s="1139" t="str">
        <f>Z113</f>
        <v/>
      </c>
      <c r="AA161" s="1114" t="s">
        <v>89</v>
      </c>
      <c r="AB161" s="1116" t="str">
        <f t="shared" ref="AB161:AG161" si="25">AB113</f>
        <v/>
      </c>
      <c r="AC161" s="1117">
        <f t="shared" si="25"/>
        <v>0</v>
      </c>
      <c r="AD161" s="1117">
        <f t="shared" si="25"/>
        <v>0</v>
      </c>
      <c r="AE161" s="1117">
        <f t="shared" si="25"/>
        <v>0</v>
      </c>
      <c r="AF161" s="1117">
        <f t="shared" si="25"/>
        <v>0</v>
      </c>
      <c r="AG161" s="1118">
        <f t="shared" si="25"/>
        <v>0</v>
      </c>
      <c r="AH161" s="1123" t="s">
        <v>90</v>
      </c>
      <c r="AI161" s="1123"/>
      <c r="AJ161" s="1123"/>
      <c r="AK161" s="1123"/>
      <c r="AL161" s="1124"/>
    </row>
    <row r="162" spans="1:38" ht="10.5" customHeight="1">
      <c r="A162" s="1142"/>
      <c r="B162" s="1147"/>
      <c r="C162" s="1148"/>
      <c r="D162" s="1148"/>
      <c r="E162" s="1148"/>
      <c r="F162" s="1148"/>
      <c r="G162" s="1149"/>
      <c r="H162" s="1147"/>
      <c r="I162" s="1148"/>
      <c r="J162" s="1148"/>
      <c r="K162" s="1148"/>
      <c r="L162" s="1148"/>
      <c r="M162" s="1148"/>
      <c r="N162" s="1148"/>
      <c r="O162" s="1148"/>
      <c r="P162" s="1148"/>
      <c r="Q162" s="1148"/>
      <c r="R162" s="1148"/>
      <c r="S162" s="1148"/>
      <c r="T162" s="1149"/>
      <c r="U162" s="1159"/>
      <c r="V162" s="1160"/>
      <c r="W162" s="1122"/>
      <c r="X162" s="1138"/>
      <c r="Y162" s="1115"/>
      <c r="Z162" s="1140"/>
      <c r="AA162" s="1115"/>
      <c r="AB162" s="1119"/>
      <c r="AC162" s="1120"/>
      <c r="AD162" s="1120"/>
      <c r="AE162" s="1120"/>
      <c r="AF162" s="1120"/>
      <c r="AG162" s="1121"/>
      <c r="AH162" s="1125" t="str">
        <f>AH114</f>
        <v/>
      </c>
      <c r="AI162" s="1125"/>
      <c r="AJ162" s="1125"/>
      <c r="AK162" s="1125"/>
      <c r="AL162" s="1126"/>
    </row>
    <row r="163" spans="1:38" ht="10.5" customHeight="1">
      <c r="A163" s="1143"/>
      <c r="B163" s="1150">
        <f t="shared" ref="B163:V163" si="26">B115</f>
        <v>0</v>
      </c>
      <c r="C163" s="1151">
        <f t="shared" si="26"/>
        <v>0</v>
      </c>
      <c r="D163" s="1151">
        <f t="shared" si="26"/>
        <v>0</v>
      </c>
      <c r="E163" s="1151">
        <f t="shared" si="26"/>
        <v>0</v>
      </c>
      <c r="F163" s="1151">
        <f t="shared" si="26"/>
        <v>0</v>
      </c>
      <c r="G163" s="1152">
        <f t="shared" si="26"/>
        <v>0</v>
      </c>
      <c r="H163" s="1150">
        <f t="shared" si="26"/>
        <v>0</v>
      </c>
      <c r="I163" s="1151">
        <f t="shared" si="26"/>
        <v>0</v>
      </c>
      <c r="J163" s="1151">
        <f t="shared" si="26"/>
        <v>0</v>
      </c>
      <c r="K163" s="1151">
        <f t="shared" si="26"/>
        <v>0</v>
      </c>
      <c r="L163" s="1151">
        <f t="shared" si="26"/>
        <v>0</v>
      </c>
      <c r="M163" s="1151">
        <f t="shared" si="26"/>
        <v>0</v>
      </c>
      <c r="N163" s="1151">
        <f t="shared" si="26"/>
        <v>0</v>
      </c>
      <c r="O163" s="1151">
        <f t="shared" si="26"/>
        <v>0</v>
      </c>
      <c r="P163" s="1151">
        <f t="shared" si="26"/>
        <v>0</v>
      </c>
      <c r="Q163" s="1151">
        <f t="shared" si="26"/>
        <v>0</v>
      </c>
      <c r="R163" s="1151">
        <f t="shared" si="26"/>
        <v>0</v>
      </c>
      <c r="S163" s="1151">
        <f t="shared" si="26"/>
        <v>0</v>
      </c>
      <c r="T163" s="1152">
        <f t="shared" si="26"/>
        <v>0</v>
      </c>
      <c r="U163" s="1159" t="str">
        <f t="shared" si="26"/>
        <v/>
      </c>
      <c r="V163" s="1160">
        <f t="shared" si="26"/>
        <v>0</v>
      </c>
      <c r="W163" s="1129" t="s">
        <v>87</v>
      </c>
      <c r="X163" s="1138" t="str">
        <f>X115</f>
        <v/>
      </c>
      <c r="Y163" s="1129" t="s">
        <v>88</v>
      </c>
      <c r="Z163" s="1140" t="str">
        <f>Z115</f>
        <v/>
      </c>
      <c r="AA163" s="1129" t="s">
        <v>91</v>
      </c>
      <c r="AB163" s="1131" t="str">
        <f t="shared" ref="AB163:AG163" si="27">AB115</f>
        <v/>
      </c>
      <c r="AC163" s="1132">
        <f t="shared" si="27"/>
        <v>0</v>
      </c>
      <c r="AD163" s="1132">
        <f t="shared" si="27"/>
        <v>0</v>
      </c>
      <c r="AE163" s="1132">
        <f t="shared" si="27"/>
        <v>0</v>
      </c>
      <c r="AF163" s="1132">
        <f t="shared" si="27"/>
        <v>0</v>
      </c>
      <c r="AG163" s="1133">
        <f t="shared" si="27"/>
        <v>0</v>
      </c>
      <c r="AH163" s="1125"/>
      <c r="AI163" s="1125"/>
      <c r="AJ163" s="1125"/>
      <c r="AK163" s="1125"/>
      <c r="AL163" s="1126"/>
    </row>
    <row r="164" spans="1:38" ht="10.5" customHeight="1">
      <c r="A164" s="1175"/>
      <c r="B164" s="1176"/>
      <c r="C164" s="1177"/>
      <c r="D164" s="1177"/>
      <c r="E164" s="1177"/>
      <c r="F164" s="1177"/>
      <c r="G164" s="1178"/>
      <c r="H164" s="1176"/>
      <c r="I164" s="1177"/>
      <c r="J164" s="1177"/>
      <c r="K164" s="1177"/>
      <c r="L164" s="1177"/>
      <c r="M164" s="1177"/>
      <c r="N164" s="1177"/>
      <c r="O164" s="1177"/>
      <c r="P164" s="1177"/>
      <c r="Q164" s="1177"/>
      <c r="R164" s="1177"/>
      <c r="S164" s="1177"/>
      <c r="T164" s="1178"/>
      <c r="U164" s="1179"/>
      <c r="V164" s="1180"/>
      <c r="W164" s="1172"/>
      <c r="X164" s="1173"/>
      <c r="Y164" s="1168"/>
      <c r="Z164" s="1174"/>
      <c r="AA164" s="1168"/>
      <c r="AB164" s="1169"/>
      <c r="AC164" s="1170"/>
      <c r="AD164" s="1170"/>
      <c r="AE164" s="1170"/>
      <c r="AF164" s="1170"/>
      <c r="AG164" s="1171"/>
      <c r="AH164" s="1166"/>
      <c r="AI164" s="1166"/>
      <c r="AJ164" s="1166"/>
      <c r="AK164" s="1166"/>
      <c r="AL164" s="1167"/>
    </row>
    <row r="165" spans="1:38" ht="10.5" customHeight="1">
      <c r="A165" s="1141"/>
      <c r="B165" s="1116" t="str">
        <f t="shared" ref="B165:V165" si="28">B117</f>
        <v/>
      </c>
      <c r="C165" s="1145">
        <f t="shared" si="28"/>
        <v>0</v>
      </c>
      <c r="D165" s="1145">
        <f t="shared" si="28"/>
        <v>0</v>
      </c>
      <c r="E165" s="1145">
        <f t="shared" si="28"/>
        <v>0</v>
      </c>
      <c r="F165" s="1145">
        <f t="shared" si="28"/>
        <v>0</v>
      </c>
      <c r="G165" s="1146">
        <f t="shared" si="28"/>
        <v>0</v>
      </c>
      <c r="H165" s="1116" t="str">
        <f t="shared" si="28"/>
        <v/>
      </c>
      <c r="I165" s="1145">
        <f t="shared" si="28"/>
        <v>0</v>
      </c>
      <c r="J165" s="1145">
        <f t="shared" si="28"/>
        <v>0</v>
      </c>
      <c r="K165" s="1145">
        <f t="shared" si="28"/>
        <v>0</v>
      </c>
      <c r="L165" s="1145">
        <f t="shared" si="28"/>
        <v>0</v>
      </c>
      <c r="M165" s="1145">
        <f t="shared" si="28"/>
        <v>0</v>
      </c>
      <c r="N165" s="1145">
        <f t="shared" si="28"/>
        <v>0</v>
      </c>
      <c r="O165" s="1145">
        <f t="shared" si="28"/>
        <v>0</v>
      </c>
      <c r="P165" s="1145">
        <f t="shared" si="28"/>
        <v>0</v>
      </c>
      <c r="Q165" s="1145">
        <f t="shared" si="28"/>
        <v>0</v>
      </c>
      <c r="R165" s="1145">
        <f t="shared" si="28"/>
        <v>0</v>
      </c>
      <c r="S165" s="1145">
        <f t="shared" si="28"/>
        <v>0</v>
      </c>
      <c r="T165" s="1156">
        <f t="shared" si="28"/>
        <v>0</v>
      </c>
      <c r="U165" s="1157" t="str">
        <f t="shared" si="28"/>
        <v/>
      </c>
      <c r="V165" s="1158">
        <f t="shared" si="28"/>
        <v>0</v>
      </c>
      <c r="W165" s="1114" t="s">
        <v>87</v>
      </c>
      <c r="X165" s="1137" t="str">
        <f>X117</f>
        <v/>
      </c>
      <c r="Y165" s="1114" t="s">
        <v>88</v>
      </c>
      <c r="Z165" s="1139" t="str">
        <f>Z117</f>
        <v/>
      </c>
      <c r="AA165" s="1114" t="s">
        <v>89</v>
      </c>
      <c r="AB165" s="1116" t="str">
        <f t="shared" ref="AB165:AG165" si="29">AB117</f>
        <v/>
      </c>
      <c r="AC165" s="1117">
        <f t="shared" si="29"/>
        <v>0</v>
      </c>
      <c r="AD165" s="1117">
        <f t="shared" si="29"/>
        <v>0</v>
      </c>
      <c r="AE165" s="1117">
        <f t="shared" si="29"/>
        <v>0</v>
      </c>
      <c r="AF165" s="1117">
        <f t="shared" si="29"/>
        <v>0</v>
      </c>
      <c r="AG165" s="1118">
        <f t="shared" si="29"/>
        <v>0</v>
      </c>
      <c r="AH165" s="1123" t="s">
        <v>90</v>
      </c>
      <c r="AI165" s="1123"/>
      <c r="AJ165" s="1123"/>
      <c r="AK165" s="1123"/>
      <c r="AL165" s="1124"/>
    </row>
    <row r="166" spans="1:38" ht="10.5" customHeight="1">
      <c r="A166" s="1142"/>
      <c r="B166" s="1147"/>
      <c r="C166" s="1148"/>
      <c r="D166" s="1148"/>
      <c r="E166" s="1148"/>
      <c r="F166" s="1148"/>
      <c r="G166" s="1149"/>
      <c r="H166" s="1147"/>
      <c r="I166" s="1148"/>
      <c r="J166" s="1148"/>
      <c r="K166" s="1148"/>
      <c r="L166" s="1148"/>
      <c r="M166" s="1148"/>
      <c r="N166" s="1148"/>
      <c r="O166" s="1148"/>
      <c r="P166" s="1148"/>
      <c r="Q166" s="1148"/>
      <c r="R166" s="1148"/>
      <c r="S166" s="1148"/>
      <c r="T166" s="1149"/>
      <c r="U166" s="1159"/>
      <c r="V166" s="1160"/>
      <c r="W166" s="1122"/>
      <c r="X166" s="1138"/>
      <c r="Y166" s="1115"/>
      <c r="Z166" s="1140"/>
      <c r="AA166" s="1115"/>
      <c r="AB166" s="1119"/>
      <c r="AC166" s="1120"/>
      <c r="AD166" s="1120"/>
      <c r="AE166" s="1120"/>
      <c r="AF166" s="1120"/>
      <c r="AG166" s="1121"/>
      <c r="AH166" s="1125" t="str">
        <f>AH118</f>
        <v/>
      </c>
      <c r="AI166" s="1125"/>
      <c r="AJ166" s="1125"/>
      <c r="AK166" s="1125"/>
      <c r="AL166" s="1126"/>
    </row>
    <row r="167" spans="1:38" ht="10.5" customHeight="1">
      <c r="A167" s="1143"/>
      <c r="B167" s="1150">
        <f t="shared" ref="B167:V167" si="30">B119</f>
        <v>0</v>
      </c>
      <c r="C167" s="1151">
        <f t="shared" si="30"/>
        <v>0</v>
      </c>
      <c r="D167" s="1151">
        <f t="shared" si="30"/>
        <v>0</v>
      </c>
      <c r="E167" s="1151">
        <f t="shared" si="30"/>
        <v>0</v>
      </c>
      <c r="F167" s="1151">
        <f t="shared" si="30"/>
        <v>0</v>
      </c>
      <c r="G167" s="1152">
        <f t="shared" si="30"/>
        <v>0</v>
      </c>
      <c r="H167" s="1150">
        <f t="shared" si="30"/>
        <v>0</v>
      </c>
      <c r="I167" s="1151">
        <f t="shared" si="30"/>
        <v>0</v>
      </c>
      <c r="J167" s="1151">
        <f t="shared" si="30"/>
        <v>0</v>
      </c>
      <c r="K167" s="1151">
        <f t="shared" si="30"/>
        <v>0</v>
      </c>
      <c r="L167" s="1151">
        <f t="shared" si="30"/>
        <v>0</v>
      </c>
      <c r="M167" s="1151">
        <f t="shared" si="30"/>
        <v>0</v>
      </c>
      <c r="N167" s="1151">
        <f t="shared" si="30"/>
        <v>0</v>
      </c>
      <c r="O167" s="1151">
        <f t="shared" si="30"/>
        <v>0</v>
      </c>
      <c r="P167" s="1151">
        <f t="shared" si="30"/>
        <v>0</v>
      </c>
      <c r="Q167" s="1151">
        <f t="shared" si="30"/>
        <v>0</v>
      </c>
      <c r="R167" s="1151">
        <f t="shared" si="30"/>
        <v>0</v>
      </c>
      <c r="S167" s="1151">
        <f t="shared" si="30"/>
        <v>0</v>
      </c>
      <c r="T167" s="1152">
        <f t="shared" si="30"/>
        <v>0</v>
      </c>
      <c r="U167" s="1159" t="str">
        <f t="shared" si="30"/>
        <v/>
      </c>
      <c r="V167" s="1160">
        <f t="shared" si="30"/>
        <v>0</v>
      </c>
      <c r="W167" s="1129" t="s">
        <v>87</v>
      </c>
      <c r="X167" s="1138" t="str">
        <f>X119</f>
        <v/>
      </c>
      <c r="Y167" s="1129" t="s">
        <v>88</v>
      </c>
      <c r="Z167" s="1140" t="str">
        <f>Z119</f>
        <v/>
      </c>
      <c r="AA167" s="1129" t="s">
        <v>91</v>
      </c>
      <c r="AB167" s="1131" t="str">
        <f t="shared" ref="AB167:AG167" si="31">AB119</f>
        <v/>
      </c>
      <c r="AC167" s="1132">
        <f t="shared" si="31"/>
        <v>0</v>
      </c>
      <c r="AD167" s="1132">
        <f t="shared" si="31"/>
        <v>0</v>
      </c>
      <c r="AE167" s="1132">
        <f t="shared" si="31"/>
        <v>0</v>
      </c>
      <c r="AF167" s="1132">
        <f t="shared" si="31"/>
        <v>0</v>
      </c>
      <c r="AG167" s="1133">
        <f t="shared" si="31"/>
        <v>0</v>
      </c>
      <c r="AH167" s="1125"/>
      <c r="AI167" s="1125"/>
      <c r="AJ167" s="1125"/>
      <c r="AK167" s="1125"/>
      <c r="AL167" s="1126"/>
    </row>
    <row r="168" spans="1:38" ht="10.5" customHeight="1">
      <c r="A168" s="1175"/>
      <c r="B168" s="1176"/>
      <c r="C168" s="1177"/>
      <c r="D168" s="1177"/>
      <c r="E168" s="1177"/>
      <c r="F168" s="1177"/>
      <c r="G168" s="1178"/>
      <c r="H168" s="1176"/>
      <c r="I168" s="1177"/>
      <c r="J168" s="1177"/>
      <c r="K168" s="1177"/>
      <c r="L168" s="1177"/>
      <c r="M168" s="1177"/>
      <c r="N168" s="1177"/>
      <c r="O168" s="1177"/>
      <c r="P168" s="1177"/>
      <c r="Q168" s="1177"/>
      <c r="R168" s="1177"/>
      <c r="S168" s="1177"/>
      <c r="T168" s="1178"/>
      <c r="U168" s="1179"/>
      <c r="V168" s="1180"/>
      <c r="W168" s="1172"/>
      <c r="X168" s="1173"/>
      <c r="Y168" s="1168"/>
      <c r="Z168" s="1174"/>
      <c r="AA168" s="1168"/>
      <c r="AB168" s="1169"/>
      <c r="AC168" s="1170"/>
      <c r="AD168" s="1170"/>
      <c r="AE168" s="1170"/>
      <c r="AF168" s="1170"/>
      <c r="AG168" s="1171"/>
      <c r="AH168" s="1166"/>
      <c r="AI168" s="1166"/>
      <c r="AJ168" s="1166"/>
      <c r="AK168" s="1166"/>
      <c r="AL168" s="1167"/>
    </row>
    <row r="169" spans="1:38" ht="10.5" customHeight="1">
      <c r="A169" s="1141"/>
      <c r="B169" s="1116" t="str">
        <f t="shared" ref="B169:V169" si="32">B121</f>
        <v/>
      </c>
      <c r="C169" s="1145">
        <f t="shared" si="32"/>
        <v>0</v>
      </c>
      <c r="D169" s="1145">
        <f t="shared" si="32"/>
        <v>0</v>
      </c>
      <c r="E169" s="1145">
        <f t="shared" si="32"/>
        <v>0</v>
      </c>
      <c r="F169" s="1145">
        <f t="shared" si="32"/>
        <v>0</v>
      </c>
      <c r="G169" s="1146">
        <f t="shared" si="32"/>
        <v>0</v>
      </c>
      <c r="H169" s="1116" t="str">
        <f t="shared" si="32"/>
        <v/>
      </c>
      <c r="I169" s="1145">
        <f t="shared" si="32"/>
        <v>0</v>
      </c>
      <c r="J169" s="1145">
        <f t="shared" si="32"/>
        <v>0</v>
      </c>
      <c r="K169" s="1145">
        <f t="shared" si="32"/>
        <v>0</v>
      </c>
      <c r="L169" s="1145">
        <f t="shared" si="32"/>
        <v>0</v>
      </c>
      <c r="M169" s="1145">
        <f t="shared" si="32"/>
        <v>0</v>
      </c>
      <c r="N169" s="1145">
        <f t="shared" si="32"/>
        <v>0</v>
      </c>
      <c r="O169" s="1145">
        <f t="shared" si="32"/>
        <v>0</v>
      </c>
      <c r="P169" s="1145">
        <f t="shared" si="32"/>
        <v>0</v>
      </c>
      <c r="Q169" s="1145">
        <f t="shared" si="32"/>
        <v>0</v>
      </c>
      <c r="R169" s="1145">
        <f t="shared" si="32"/>
        <v>0</v>
      </c>
      <c r="S169" s="1145">
        <f t="shared" si="32"/>
        <v>0</v>
      </c>
      <c r="T169" s="1156">
        <f t="shared" si="32"/>
        <v>0</v>
      </c>
      <c r="U169" s="1157" t="str">
        <f t="shared" si="32"/>
        <v/>
      </c>
      <c r="V169" s="1158">
        <f t="shared" si="32"/>
        <v>0</v>
      </c>
      <c r="W169" s="1114" t="s">
        <v>87</v>
      </c>
      <c r="X169" s="1137" t="str">
        <f>X121</f>
        <v/>
      </c>
      <c r="Y169" s="1114" t="s">
        <v>88</v>
      </c>
      <c r="Z169" s="1139" t="str">
        <f>Z121</f>
        <v/>
      </c>
      <c r="AA169" s="1114" t="s">
        <v>89</v>
      </c>
      <c r="AB169" s="1116" t="str">
        <f t="shared" ref="AB169:AG169" si="33">AB121</f>
        <v/>
      </c>
      <c r="AC169" s="1117">
        <f t="shared" si="33"/>
        <v>0</v>
      </c>
      <c r="AD169" s="1117">
        <f t="shared" si="33"/>
        <v>0</v>
      </c>
      <c r="AE169" s="1117">
        <f t="shared" si="33"/>
        <v>0</v>
      </c>
      <c r="AF169" s="1117">
        <f t="shared" si="33"/>
        <v>0</v>
      </c>
      <c r="AG169" s="1118">
        <f t="shared" si="33"/>
        <v>0</v>
      </c>
      <c r="AH169" s="1123" t="s">
        <v>90</v>
      </c>
      <c r="AI169" s="1123"/>
      <c r="AJ169" s="1123"/>
      <c r="AK169" s="1123"/>
      <c r="AL169" s="1124"/>
    </row>
    <row r="170" spans="1:38" ht="10.5" customHeight="1">
      <c r="A170" s="1142"/>
      <c r="B170" s="1147"/>
      <c r="C170" s="1148"/>
      <c r="D170" s="1148"/>
      <c r="E170" s="1148"/>
      <c r="F170" s="1148"/>
      <c r="G170" s="1149"/>
      <c r="H170" s="1147"/>
      <c r="I170" s="1148"/>
      <c r="J170" s="1148"/>
      <c r="K170" s="1148"/>
      <c r="L170" s="1148"/>
      <c r="M170" s="1148"/>
      <c r="N170" s="1148"/>
      <c r="O170" s="1148"/>
      <c r="P170" s="1148"/>
      <c r="Q170" s="1148"/>
      <c r="R170" s="1148"/>
      <c r="S170" s="1148"/>
      <c r="T170" s="1149"/>
      <c r="U170" s="1159"/>
      <c r="V170" s="1160"/>
      <c r="W170" s="1122"/>
      <c r="X170" s="1138"/>
      <c r="Y170" s="1115"/>
      <c r="Z170" s="1140"/>
      <c r="AA170" s="1115"/>
      <c r="AB170" s="1119"/>
      <c r="AC170" s="1120"/>
      <c r="AD170" s="1120"/>
      <c r="AE170" s="1120"/>
      <c r="AF170" s="1120"/>
      <c r="AG170" s="1121"/>
      <c r="AH170" s="1125" t="str">
        <f>AH122</f>
        <v/>
      </c>
      <c r="AI170" s="1125"/>
      <c r="AJ170" s="1125"/>
      <c r="AK170" s="1125"/>
      <c r="AL170" s="1126"/>
    </row>
    <row r="171" spans="1:38" ht="10.5" customHeight="1">
      <c r="A171" s="1143"/>
      <c r="B171" s="1150">
        <f t="shared" ref="B171:V171" si="34">B123</f>
        <v>0</v>
      </c>
      <c r="C171" s="1151">
        <f t="shared" si="34"/>
        <v>0</v>
      </c>
      <c r="D171" s="1151">
        <f t="shared" si="34"/>
        <v>0</v>
      </c>
      <c r="E171" s="1151">
        <f t="shared" si="34"/>
        <v>0</v>
      </c>
      <c r="F171" s="1151">
        <f t="shared" si="34"/>
        <v>0</v>
      </c>
      <c r="G171" s="1152">
        <f t="shared" si="34"/>
        <v>0</v>
      </c>
      <c r="H171" s="1150">
        <f t="shared" si="34"/>
        <v>0</v>
      </c>
      <c r="I171" s="1151">
        <f t="shared" si="34"/>
        <v>0</v>
      </c>
      <c r="J171" s="1151">
        <f t="shared" si="34"/>
        <v>0</v>
      </c>
      <c r="K171" s="1151">
        <f t="shared" si="34"/>
        <v>0</v>
      </c>
      <c r="L171" s="1151">
        <f t="shared" si="34"/>
        <v>0</v>
      </c>
      <c r="M171" s="1151">
        <f t="shared" si="34"/>
        <v>0</v>
      </c>
      <c r="N171" s="1151">
        <f t="shared" si="34"/>
        <v>0</v>
      </c>
      <c r="O171" s="1151">
        <f t="shared" si="34"/>
        <v>0</v>
      </c>
      <c r="P171" s="1151">
        <f t="shared" si="34"/>
        <v>0</v>
      </c>
      <c r="Q171" s="1151">
        <f t="shared" si="34"/>
        <v>0</v>
      </c>
      <c r="R171" s="1151">
        <f t="shared" si="34"/>
        <v>0</v>
      </c>
      <c r="S171" s="1151">
        <f t="shared" si="34"/>
        <v>0</v>
      </c>
      <c r="T171" s="1152">
        <f t="shared" si="34"/>
        <v>0</v>
      </c>
      <c r="U171" s="1159" t="str">
        <f t="shared" si="34"/>
        <v/>
      </c>
      <c r="V171" s="1160">
        <f t="shared" si="34"/>
        <v>0</v>
      </c>
      <c r="W171" s="1129" t="s">
        <v>87</v>
      </c>
      <c r="X171" s="1138" t="str">
        <f>X123</f>
        <v/>
      </c>
      <c r="Y171" s="1129" t="s">
        <v>88</v>
      </c>
      <c r="Z171" s="1140" t="str">
        <f>Z123</f>
        <v/>
      </c>
      <c r="AA171" s="1129" t="s">
        <v>91</v>
      </c>
      <c r="AB171" s="1131" t="str">
        <f t="shared" ref="AB171:AG171" si="35">AB123</f>
        <v/>
      </c>
      <c r="AC171" s="1132">
        <f t="shared" si="35"/>
        <v>0</v>
      </c>
      <c r="AD171" s="1132">
        <f t="shared" si="35"/>
        <v>0</v>
      </c>
      <c r="AE171" s="1132">
        <f t="shared" si="35"/>
        <v>0</v>
      </c>
      <c r="AF171" s="1132">
        <f t="shared" si="35"/>
        <v>0</v>
      </c>
      <c r="AG171" s="1133">
        <f t="shared" si="35"/>
        <v>0</v>
      </c>
      <c r="AH171" s="1125"/>
      <c r="AI171" s="1125"/>
      <c r="AJ171" s="1125"/>
      <c r="AK171" s="1125"/>
      <c r="AL171" s="1126"/>
    </row>
    <row r="172" spans="1:38" ht="10.5" customHeight="1">
      <c r="A172" s="1175"/>
      <c r="B172" s="1176"/>
      <c r="C172" s="1177"/>
      <c r="D172" s="1177"/>
      <c r="E172" s="1177"/>
      <c r="F172" s="1177"/>
      <c r="G172" s="1178"/>
      <c r="H172" s="1176"/>
      <c r="I172" s="1177"/>
      <c r="J172" s="1177"/>
      <c r="K172" s="1177"/>
      <c r="L172" s="1177"/>
      <c r="M172" s="1177"/>
      <c r="N172" s="1177"/>
      <c r="O172" s="1177"/>
      <c r="P172" s="1177"/>
      <c r="Q172" s="1177"/>
      <c r="R172" s="1177"/>
      <c r="S172" s="1177"/>
      <c r="T172" s="1178"/>
      <c r="U172" s="1179"/>
      <c r="V172" s="1180"/>
      <c r="W172" s="1172"/>
      <c r="X172" s="1173"/>
      <c r="Y172" s="1168"/>
      <c r="Z172" s="1174"/>
      <c r="AA172" s="1168"/>
      <c r="AB172" s="1169"/>
      <c r="AC172" s="1170"/>
      <c r="AD172" s="1170"/>
      <c r="AE172" s="1170"/>
      <c r="AF172" s="1170"/>
      <c r="AG172" s="1171"/>
      <c r="AH172" s="1166"/>
      <c r="AI172" s="1166"/>
      <c r="AJ172" s="1166"/>
      <c r="AK172" s="1166"/>
      <c r="AL172" s="1167"/>
    </row>
    <row r="173" spans="1:38" ht="10.5" customHeight="1">
      <c r="A173" s="1141"/>
      <c r="B173" s="1116" t="str">
        <f t="shared" ref="B173:V173" si="36">B125</f>
        <v/>
      </c>
      <c r="C173" s="1145">
        <f t="shared" si="36"/>
        <v>0</v>
      </c>
      <c r="D173" s="1145">
        <f t="shared" si="36"/>
        <v>0</v>
      </c>
      <c r="E173" s="1145">
        <f t="shared" si="36"/>
        <v>0</v>
      </c>
      <c r="F173" s="1145">
        <f t="shared" si="36"/>
        <v>0</v>
      </c>
      <c r="G173" s="1146">
        <f t="shared" si="36"/>
        <v>0</v>
      </c>
      <c r="H173" s="1116" t="str">
        <f t="shared" si="36"/>
        <v/>
      </c>
      <c r="I173" s="1145">
        <f t="shared" si="36"/>
        <v>0</v>
      </c>
      <c r="J173" s="1145">
        <f t="shared" si="36"/>
        <v>0</v>
      </c>
      <c r="K173" s="1145">
        <f t="shared" si="36"/>
        <v>0</v>
      </c>
      <c r="L173" s="1145">
        <f t="shared" si="36"/>
        <v>0</v>
      </c>
      <c r="M173" s="1145">
        <f t="shared" si="36"/>
        <v>0</v>
      </c>
      <c r="N173" s="1145">
        <f t="shared" si="36"/>
        <v>0</v>
      </c>
      <c r="O173" s="1145">
        <f t="shared" si="36"/>
        <v>0</v>
      </c>
      <c r="P173" s="1145">
        <f t="shared" si="36"/>
        <v>0</v>
      </c>
      <c r="Q173" s="1145">
        <f t="shared" si="36"/>
        <v>0</v>
      </c>
      <c r="R173" s="1145">
        <f t="shared" si="36"/>
        <v>0</v>
      </c>
      <c r="S173" s="1145">
        <f t="shared" si="36"/>
        <v>0</v>
      </c>
      <c r="T173" s="1156">
        <f t="shared" si="36"/>
        <v>0</v>
      </c>
      <c r="U173" s="1157" t="str">
        <f t="shared" si="36"/>
        <v/>
      </c>
      <c r="V173" s="1158">
        <f t="shared" si="36"/>
        <v>0</v>
      </c>
      <c r="W173" s="1114" t="s">
        <v>87</v>
      </c>
      <c r="X173" s="1137" t="str">
        <f>X125</f>
        <v/>
      </c>
      <c r="Y173" s="1114" t="s">
        <v>88</v>
      </c>
      <c r="Z173" s="1139" t="str">
        <f>Z125</f>
        <v/>
      </c>
      <c r="AA173" s="1114" t="s">
        <v>89</v>
      </c>
      <c r="AB173" s="1116" t="str">
        <f t="shared" ref="AB173:AG173" si="37">AB125</f>
        <v/>
      </c>
      <c r="AC173" s="1117">
        <f t="shared" si="37"/>
        <v>0</v>
      </c>
      <c r="AD173" s="1117">
        <f t="shared" si="37"/>
        <v>0</v>
      </c>
      <c r="AE173" s="1117">
        <f t="shared" si="37"/>
        <v>0</v>
      </c>
      <c r="AF173" s="1117">
        <f t="shared" si="37"/>
        <v>0</v>
      </c>
      <c r="AG173" s="1118">
        <f t="shared" si="37"/>
        <v>0</v>
      </c>
      <c r="AH173" s="1123" t="s">
        <v>90</v>
      </c>
      <c r="AI173" s="1123"/>
      <c r="AJ173" s="1123"/>
      <c r="AK173" s="1123"/>
      <c r="AL173" s="1124"/>
    </row>
    <row r="174" spans="1:38" ht="10.5" customHeight="1">
      <c r="A174" s="1142"/>
      <c r="B174" s="1147"/>
      <c r="C174" s="1148"/>
      <c r="D174" s="1148"/>
      <c r="E174" s="1148"/>
      <c r="F174" s="1148"/>
      <c r="G174" s="1149"/>
      <c r="H174" s="1147"/>
      <c r="I174" s="1148"/>
      <c r="J174" s="1148"/>
      <c r="K174" s="1148"/>
      <c r="L174" s="1148"/>
      <c r="M174" s="1148"/>
      <c r="N174" s="1148"/>
      <c r="O174" s="1148"/>
      <c r="P174" s="1148"/>
      <c r="Q174" s="1148"/>
      <c r="R174" s="1148"/>
      <c r="S174" s="1148"/>
      <c r="T174" s="1149"/>
      <c r="U174" s="1159"/>
      <c r="V174" s="1160"/>
      <c r="W174" s="1122"/>
      <c r="X174" s="1138"/>
      <c r="Y174" s="1115"/>
      <c r="Z174" s="1140"/>
      <c r="AA174" s="1115"/>
      <c r="AB174" s="1119"/>
      <c r="AC174" s="1120"/>
      <c r="AD174" s="1120"/>
      <c r="AE174" s="1120"/>
      <c r="AF174" s="1120"/>
      <c r="AG174" s="1121"/>
      <c r="AH174" s="1125" t="str">
        <f>AH126</f>
        <v/>
      </c>
      <c r="AI174" s="1125"/>
      <c r="AJ174" s="1125"/>
      <c r="AK174" s="1125"/>
      <c r="AL174" s="1126"/>
    </row>
    <row r="175" spans="1:38" ht="10.5" customHeight="1">
      <c r="A175" s="1143"/>
      <c r="B175" s="1150">
        <f t="shared" ref="B175:V175" si="38">B127</f>
        <v>0</v>
      </c>
      <c r="C175" s="1151">
        <f t="shared" si="38"/>
        <v>0</v>
      </c>
      <c r="D175" s="1151">
        <f t="shared" si="38"/>
        <v>0</v>
      </c>
      <c r="E175" s="1151">
        <f t="shared" si="38"/>
        <v>0</v>
      </c>
      <c r="F175" s="1151">
        <f t="shared" si="38"/>
        <v>0</v>
      </c>
      <c r="G175" s="1152">
        <f t="shared" si="38"/>
        <v>0</v>
      </c>
      <c r="H175" s="1150">
        <f t="shared" si="38"/>
        <v>0</v>
      </c>
      <c r="I175" s="1151">
        <f t="shared" si="38"/>
        <v>0</v>
      </c>
      <c r="J175" s="1151">
        <f t="shared" si="38"/>
        <v>0</v>
      </c>
      <c r="K175" s="1151">
        <f t="shared" si="38"/>
        <v>0</v>
      </c>
      <c r="L175" s="1151">
        <f t="shared" si="38"/>
        <v>0</v>
      </c>
      <c r="M175" s="1151">
        <f t="shared" si="38"/>
        <v>0</v>
      </c>
      <c r="N175" s="1151">
        <f t="shared" si="38"/>
        <v>0</v>
      </c>
      <c r="O175" s="1151">
        <f t="shared" si="38"/>
        <v>0</v>
      </c>
      <c r="P175" s="1151">
        <f t="shared" si="38"/>
        <v>0</v>
      </c>
      <c r="Q175" s="1151">
        <f t="shared" si="38"/>
        <v>0</v>
      </c>
      <c r="R175" s="1151">
        <f t="shared" si="38"/>
        <v>0</v>
      </c>
      <c r="S175" s="1151">
        <f t="shared" si="38"/>
        <v>0</v>
      </c>
      <c r="T175" s="1152">
        <f t="shared" si="38"/>
        <v>0</v>
      </c>
      <c r="U175" s="1159" t="str">
        <f t="shared" si="38"/>
        <v/>
      </c>
      <c r="V175" s="1160">
        <f t="shared" si="38"/>
        <v>0</v>
      </c>
      <c r="W175" s="1129" t="s">
        <v>87</v>
      </c>
      <c r="X175" s="1138" t="str">
        <f>X127</f>
        <v/>
      </c>
      <c r="Y175" s="1129" t="s">
        <v>88</v>
      </c>
      <c r="Z175" s="1140" t="str">
        <f>Z127</f>
        <v/>
      </c>
      <c r="AA175" s="1129" t="s">
        <v>91</v>
      </c>
      <c r="AB175" s="1131" t="str">
        <f t="shared" ref="AB175:AG175" si="39">AB127</f>
        <v/>
      </c>
      <c r="AC175" s="1132">
        <f t="shared" si="39"/>
        <v>0</v>
      </c>
      <c r="AD175" s="1132">
        <f t="shared" si="39"/>
        <v>0</v>
      </c>
      <c r="AE175" s="1132">
        <f t="shared" si="39"/>
        <v>0</v>
      </c>
      <c r="AF175" s="1132">
        <f t="shared" si="39"/>
        <v>0</v>
      </c>
      <c r="AG175" s="1133">
        <f t="shared" si="39"/>
        <v>0</v>
      </c>
      <c r="AH175" s="1125"/>
      <c r="AI175" s="1125"/>
      <c r="AJ175" s="1125"/>
      <c r="AK175" s="1125"/>
      <c r="AL175" s="1126"/>
    </row>
    <row r="176" spans="1:38" ht="10.5" customHeight="1">
      <c r="A176" s="1175"/>
      <c r="B176" s="1176"/>
      <c r="C176" s="1177"/>
      <c r="D176" s="1177"/>
      <c r="E176" s="1177"/>
      <c r="F176" s="1177"/>
      <c r="G176" s="1178"/>
      <c r="H176" s="1176"/>
      <c r="I176" s="1177"/>
      <c r="J176" s="1177"/>
      <c r="K176" s="1177"/>
      <c r="L176" s="1177"/>
      <c r="M176" s="1177"/>
      <c r="N176" s="1177"/>
      <c r="O176" s="1177"/>
      <c r="P176" s="1177"/>
      <c r="Q176" s="1177"/>
      <c r="R176" s="1177"/>
      <c r="S176" s="1177"/>
      <c r="T176" s="1178"/>
      <c r="U176" s="1179"/>
      <c r="V176" s="1180"/>
      <c r="W176" s="1172"/>
      <c r="X176" s="1173"/>
      <c r="Y176" s="1168"/>
      <c r="Z176" s="1174"/>
      <c r="AA176" s="1168"/>
      <c r="AB176" s="1169"/>
      <c r="AC176" s="1170"/>
      <c r="AD176" s="1170"/>
      <c r="AE176" s="1170"/>
      <c r="AF176" s="1170"/>
      <c r="AG176" s="1171"/>
      <c r="AH176" s="1166"/>
      <c r="AI176" s="1166"/>
      <c r="AJ176" s="1166"/>
      <c r="AK176" s="1166"/>
      <c r="AL176" s="1167"/>
    </row>
    <row r="177" spans="1:38" ht="10.5" customHeight="1">
      <c r="A177" s="1141"/>
      <c r="B177" s="1116" t="str">
        <f t="shared" ref="B177:V177" si="40">B129</f>
        <v/>
      </c>
      <c r="C177" s="1145">
        <f t="shared" si="40"/>
        <v>0</v>
      </c>
      <c r="D177" s="1145">
        <f t="shared" si="40"/>
        <v>0</v>
      </c>
      <c r="E177" s="1145">
        <f t="shared" si="40"/>
        <v>0</v>
      </c>
      <c r="F177" s="1145">
        <f t="shared" si="40"/>
        <v>0</v>
      </c>
      <c r="G177" s="1146">
        <f t="shared" si="40"/>
        <v>0</v>
      </c>
      <c r="H177" s="1116" t="str">
        <f t="shared" si="40"/>
        <v/>
      </c>
      <c r="I177" s="1145">
        <f t="shared" si="40"/>
        <v>0</v>
      </c>
      <c r="J177" s="1145">
        <f t="shared" si="40"/>
        <v>0</v>
      </c>
      <c r="K177" s="1145">
        <f t="shared" si="40"/>
        <v>0</v>
      </c>
      <c r="L177" s="1145">
        <f t="shared" si="40"/>
        <v>0</v>
      </c>
      <c r="M177" s="1145">
        <f t="shared" si="40"/>
        <v>0</v>
      </c>
      <c r="N177" s="1145">
        <f t="shared" si="40"/>
        <v>0</v>
      </c>
      <c r="O177" s="1145">
        <f t="shared" si="40"/>
        <v>0</v>
      </c>
      <c r="P177" s="1145">
        <f t="shared" si="40"/>
        <v>0</v>
      </c>
      <c r="Q177" s="1145">
        <f t="shared" si="40"/>
        <v>0</v>
      </c>
      <c r="R177" s="1145">
        <f t="shared" si="40"/>
        <v>0</v>
      </c>
      <c r="S177" s="1145">
        <f t="shared" si="40"/>
        <v>0</v>
      </c>
      <c r="T177" s="1156">
        <f t="shared" si="40"/>
        <v>0</v>
      </c>
      <c r="U177" s="1157" t="str">
        <f t="shared" si="40"/>
        <v/>
      </c>
      <c r="V177" s="1158">
        <f t="shared" si="40"/>
        <v>0</v>
      </c>
      <c r="W177" s="1114" t="s">
        <v>87</v>
      </c>
      <c r="X177" s="1137" t="str">
        <f>X129</f>
        <v/>
      </c>
      <c r="Y177" s="1114" t="s">
        <v>88</v>
      </c>
      <c r="Z177" s="1139" t="str">
        <f>Z129</f>
        <v/>
      </c>
      <c r="AA177" s="1114" t="s">
        <v>89</v>
      </c>
      <c r="AB177" s="1116" t="str">
        <f t="shared" ref="AB177:AG177" si="41">AB129</f>
        <v/>
      </c>
      <c r="AC177" s="1117">
        <f t="shared" si="41"/>
        <v>0</v>
      </c>
      <c r="AD177" s="1117">
        <f t="shared" si="41"/>
        <v>0</v>
      </c>
      <c r="AE177" s="1117">
        <f t="shared" si="41"/>
        <v>0</v>
      </c>
      <c r="AF177" s="1117">
        <f t="shared" si="41"/>
        <v>0</v>
      </c>
      <c r="AG177" s="1118">
        <f t="shared" si="41"/>
        <v>0</v>
      </c>
      <c r="AH177" s="1123" t="s">
        <v>90</v>
      </c>
      <c r="AI177" s="1123"/>
      <c r="AJ177" s="1123"/>
      <c r="AK177" s="1123"/>
      <c r="AL177" s="1124"/>
    </row>
    <row r="178" spans="1:38" ht="10.5" customHeight="1">
      <c r="A178" s="1142"/>
      <c r="B178" s="1147"/>
      <c r="C178" s="1148"/>
      <c r="D178" s="1148"/>
      <c r="E178" s="1148"/>
      <c r="F178" s="1148"/>
      <c r="G178" s="1149"/>
      <c r="H178" s="1147"/>
      <c r="I178" s="1148"/>
      <c r="J178" s="1148"/>
      <c r="K178" s="1148"/>
      <c r="L178" s="1148"/>
      <c r="M178" s="1148"/>
      <c r="N178" s="1148"/>
      <c r="O178" s="1148"/>
      <c r="P178" s="1148"/>
      <c r="Q178" s="1148"/>
      <c r="R178" s="1148"/>
      <c r="S178" s="1148"/>
      <c r="T178" s="1149"/>
      <c r="U178" s="1159"/>
      <c r="V178" s="1160"/>
      <c r="W178" s="1122"/>
      <c r="X178" s="1138"/>
      <c r="Y178" s="1115"/>
      <c r="Z178" s="1140"/>
      <c r="AA178" s="1115"/>
      <c r="AB178" s="1119"/>
      <c r="AC178" s="1120"/>
      <c r="AD178" s="1120"/>
      <c r="AE178" s="1120"/>
      <c r="AF178" s="1120"/>
      <c r="AG178" s="1121"/>
      <c r="AH178" s="1125" t="str">
        <f>AH130</f>
        <v/>
      </c>
      <c r="AI178" s="1125"/>
      <c r="AJ178" s="1125"/>
      <c r="AK178" s="1125"/>
      <c r="AL178" s="1126"/>
    </row>
    <row r="179" spans="1:38" ht="10.5" customHeight="1">
      <c r="A179" s="1143"/>
      <c r="B179" s="1150">
        <f t="shared" ref="B179:V179" si="42">B131</f>
        <v>0</v>
      </c>
      <c r="C179" s="1151">
        <f t="shared" si="42"/>
        <v>0</v>
      </c>
      <c r="D179" s="1151">
        <f t="shared" si="42"/>
        <v>0</v>
      </c>
      <c r="E179" s="1151">
        <f t="shared" si="42"/>
        <v>0</v>
      </c>
      <c r="F179" s="1151">
        <f t="shared" si="42"/>
        <v>0</v>
      </c>
      <c r="G179" s="1152">
        <f t="shared" si="42"/>
        <v>0</v>
      </c>
      <c r="H179" s="1150">
        <f t="shared" si="42"/>
        <v>0</v>
      </c>
      <c r="I179" s="1151">
        <f t="shared" si="42"/>
        <v>0</v>
      </c>
      <c r="J179" s="1151">
        <f t="shared" si="42"/>
        <v>0</v>
      </c>
      <c r="K179" s="1151">
        <f t="shared" si="42"/>
        <v>0</v>
      </c>
      <c r="L179" s="1151">
        <f t="shared" si="42"/>
        <v>0</v>
      </c>
      <c r="M179" s="1151">
        <f t="shared" si="42"/>
        <v>0</v>
      </c>
      <c r="N179" s="1151">
        <f t="shared" si="42"/>
        <v>0</v>
      </c>
      <c r="O179" s="1151">
        <f t="shared" si="42"/>
        <v>0</v>
      </c>
      <c r="P179" s="1151">
        <f t="shared" si="42"/>
        <v>0</v>
      </c>
      <c r="Q179" s="1151">
        <f t="shared" si="42"/>
        <v>0</v>
      </c>
      <c r="R179" s="1151">
        <f t="shared" si="42"/>
        <v>0</v>
      </c>
      <c r="S179" s="1151">
        <f t="shared" si="42"/>
        <v>0</v>
      </c>
      <c r="T179" s="1152">
        <f t="shared" si="42"/>
        <v>0</v>
      </c>
      <c r="U179" s="1159" t="str">
        <f t="shared" si="42"/>
        <v/>
      </c>
      <c r="V179" s="1160">
        <f t="shared" si="42"/>
        <v>0</v>
      </c>
      <c r="W179" s="1129" t="s">
        <v>87</v>
      </c>
      <c r="X179" s="1138" t="str">
        <f>X131</f>
        <v/>
      </c>
      <c r="Y179" s="1129" t="s">
        <v>88</v>
      </c>
      <c r="Z179" s="1140" t="str">
        <f>Z131</f>
        <v/>
      </c>
      <c r="AA179" s="1129" t="s">
        <v>91</v>
      </c>
      <c r="AB179" s="1131" t="str">
        <f t="shared" ref="AB179:AG179" si="43">AB131</f>
        <v/>
      </c>
      <c r="AC179" s="1132">
        <f t="shared" si="43"/>
        <v>0</v>
      </c>
      <c r="AD179" s="1132">
        <f t="shared" si="43"/>
        <v>0</v>
      </c>
      <c r="AE179" s="1132">
        <f t="shared" si="43"/>
        <v>0</v>
      </c>
      <c r="AF179" s="1132">
        <f t="shared" si="43"/>
        <v>0</v>
      </c>
      <c r="AG179" s="1133">
        <f t="shared" si="43"/>
        <v>0</v>
      </c>
      <c r="AH179" s="1125"/>
      <c r="AI179" s="1125"/>
      <c r="AJ179" s="1125"/>
      <c r="AK179" s="1125"/>
      <c r="AL179" s="1126"/>
    </row>
    <row r="180" spans="1:38" ht="10.5" customHeight="1">
      <c r="A180" s="1175"/>
      <c r="B180" s="1176"/>
      <c r="C180" s="1177"/>
      <c r="D180" s="1177"/>
      <c r="E180" s="1177"/>
      <c r="F180" s="1177"/>
      <c r="G180" s="1178"/>
      <c r="H180" s="1176"/>
      <c r="I180" s="1177"/>
      <c r="J180" s="1177"/>
      <c r="K180" s="1177"/>
      <c r="L180" s="1177"/>
      <c r="M180" s="1177"/>
      <c r="N180" s="1177"/>
      <c r="O180" s="1177"/>
      <c r="P180" s="1177"/>
      <c r="Q180" s="1177"/>
      <c r="R180" s="1177"/>
      <c r="S180" s="1177"/>
      <c r="T180" s="1178"/>
      <c r="U180" s="1179"/>
      <c r="V180" s="1180"/>
      <c r="W180" s="1172"/>
      <c r="X180" s="1173"/>
      <c r="Y180" s="1168"/>
      <c r="Z180" s="1174"/>
      <c r="AA180" s="1168"/>
      <c r="AB180" s="1169"/>
      <c r="AC180" s="1170"/>
      <c r="AD180" s="1170"/>
      <c r="AE180" s="1170"/>
      <c r="AF180" s="1170"/>
      <c r="AG180" s="1171"/>
      <c r="AH180" s="1166"/>
      <c r="AI180" s="1166"/>
      <c r="AJ180" s="1166"/>
      <c r="AK180" s="1166"/>
      <c r="AL180" s="1167"/>
    </row>
    <row r="181" spans="1:38" ht="10.5" customHeight="1">
      <c r="A181" s="1141"/>
      <c r="B181" s="1116" t="str">
        <f t="shared" ref="B181:V181" si="44">B133</f>
        <v/>
      </c>
      <c r="C181" s="1145">
        <f t="shared" si="44"/>
        <v>0</v>
      </c>
      <c r="D181" s="1145">
        <f t="shared" si="44"/>
        <v>0</v>
      </c>
      <c r="E181" s="1145">
        <f t="shared" si="44"/>
        <v>0</v>
      </c>
      <c r="F181" s="1145">
        <f t="shared" si="44"/>
        <v>0</v>
      </c>
      <c r="G181" s="1146">
        <f t="shared" si="44"/>
        <v>0</v>
      </c>
      <c r="H181" s="1116" t="str">
        <f t="shared" si="44"/>
        <v/>
      </c>
      <c r="I181" s="1145">
        <f t="shared" si="44"/>
        <v>0</v>
      </c>
      <c r="J181" s="1145">
        <f t="shared" si="44"/>
        <v>0</v>
      </c>
      <c r="K181" s="1145">
        <f t="shared" si="44"/>
        <v>0</v>
      </c>
      <c r="L181" s="1145">
        <f t="shared" si="44"/>
        <v>0</v>
      </c>
      <c r="M181" s="1145">
        <f t="shared" si="44"/>
        <v>0</v>
      </c>
      <c r="N181" s="1145">
        <f t="shared" si="44"/>
        <v>0</v>
      </c>
      <c r="O181" s="1145">
        <f t="shared" si="44"/>
        <v>0</v>
      </c>
      <c r="P181" s="1145">
        <f t="shared" si="44"/>
        <v>0</v>
      </c>
      <c r="Q181" s="1145">
        <f t="shared" si="44"/>
        <v>0</v>
      </c>
      <c r="R181" s="1145">
        <f t="shared" si="44"/>
        <v>0</v>
      </c>
      <c r="S181" s="1145">
        <f t="shared" si="44"/>
        <v>0</v>
      </c>
      <c r="T181" s="1156">
        <f t="shared" si="44"/>
        <v>0</v>
      </c>
      <c r="U181" s="1157" t="str">
        <f t="shared" si="44"/>
        <v/>
      </c>
      <c r="V181" s="1158">
        <f t="shared" si="44"/>
        <v>0</v>
      </c>
      <c r="W181" s="1114" t="s">
        <v>87</v>
      </c>
      <c r="X181" s="1137" t="str">
        <f>X133</f>
        <v/>
      </c>
      <c r="Y181" s="1114" t="s">
        <v>88</v>
      </c>
      <c r="Z181" s="1139" t="str">
        <f>Z133</f>
        <v/>
      </c>
      <c r="AA181" s="1114" t="s">
        <v>89</v>
      </c>
      <c r="AB181" s="1116" t="str">
        <f t="shared" ref="AB181:AG181" si="45">AB133</f>
        <v/>
      </c>
      <c r="AC181" s="1117">
        <f t="shared" si="45"/>
        <v>0</v>
      </c>
      <c r="AD181" s="1117">
        <f t="shared" si="45"/>
        <v>0</v>
      </c>
      <c r="AE181" s="1117">
        <f t="shared" si="45"/>
        <v>0</v>
      </c>
      <c r="AF181" s="1117">
        <f t="shared" si="45"/>
        <v>0</v>
      </c>
      <c r="AG181" s="1118">
        <f t="shared" si="45"/>
        <v>0</v>
      </c>
      <c r="AH181" s="1123" t="s">
        <v>90</v>
      </c>
      <c r="AI181" s="1123"/>
      <c r="AJ181" s="1123"/>
      <c r="AK181" s="1123"/>
      <c r="AL181" s="1124"/>
    </row>
    <row r="182" spans="1:38" ht="10.5" customHeight="1">
      <c r="A182" s="1142"/>
      <c r="B182" s="1147"/>
      <c r="C182" s="1148"/>
      <c r="D182" s="1148"/>
      <c r="E182" s="1148"/>
      <c r="F182" s="1148"/>
      <c r="G182" s="1149"/>
      <c r="H182" s="1147"/>
      <c r="I182" s="1148"/>
      <c r="J182" s="1148"/>
      <c r="K182" s="1148"/>
      <c r="L182" s="1148"/>
      <c r="M182" s="1148"/>
      <c r="N182" s="1148"/>
      <c r="O182" s="1148"/>
      <c r="P182" s="1148"/>
      <c r="Q182" s="1148"/>
      <c r="R182" s="1148"/>
      <c r="S182" s="1148"/>
      <c r="T182" s="1149"/>
      <c r="U182" s="1159"/>
      <c r="V182" s="1160"/>
      <c r="W182" s="1122"/>
      <c r="X182" s="1138"/>
      <c r="Y182" s="1115"/>
      <c r="Z182" s="1140"/>
      <c r="AA182" s="1115"/>
      <c r="AB182" s="1119"/>
      <c r="AC182" s="1120"/>
      <c r="AD182" s="1120"/>
      <c r="AE182" s="1120"/>
      <c r="AF182" s="1120"/>
      <c r="AG182" s="1121"/>
      <c r="AH182" s="1125" t="str">
        <f>AH134</f>
        <v/>
      </c>
      <c r="AI182" s="1125"/>
      <c r="AJ182" s="1125"/>
      <c r="AK182" s="1125"/>
      <c r="AL182" s="1126"/>
    </row>
    <row r="183" spans="1:38" ht="10.5" customHeight="1">
      <c r="A183" s="1143"/>
      <c r="B183" s="1150">
        <f t="shared" ref="B183:V183" si="46">B135</f>
        <v>0</v>
      </c>
      <c r="C183" s="1151">
        <f t="shared" si="46"/>
        <v>0</v>
      </c>
      <c r="D183" s="1151">
        <f t="shared" si="46"/>
        <v>0</v>
      </c>
      <c r="E183" s="1151">
        <f t="shared" si="46"/>
        <v>0</v>
      </c>
      <c r="F183" s="1151">
        <f t="shared" si="46"/>
        <v>0</v>
      </c>
      <c r="G183" s="1152">
        <f t="shared" si="46"/>
        <v>0</v>
      </c>
      <c r="H183" s="1150">
        <f t="shared" si="46"/>
        <v>0</v>
      </c>
      <c r="I183" s="1151">
        <f t="shared" si="46"/>
        <v>0</v>
      </c>
      <c r="J183" s="1151">
        <f t="shared" si="46"/>
        <v>0</v>
      </c>
      <c r="K183" s="1151">
        <f t="shared" si="46"/>
        <v>0</v>
      </c>
      <c r="L183" s="1151">
        <f t="shared" si="46"/>
        <v>0</v>
      </c>
      <c r="M183" s="1151">
        <f t="shared" si="46"/>
        <v>0</v>
      </c>
      <c r="N183" s="1151">
        <f t="shared" si="46"/>
        <v>0</v>
      </c>
      <c r="O183" s="1151">
        <f t="shared" si="46"/>
        <v>0</v>
      </c>
      <c r="P183" s="1151">
        <f t="shared" si="46"/>
        <v>0</v>
      </c>
      <c r="Q183" s="1151">
        <f t="shared" si="46"/>
        <v>0</v>
      </c>
      <c r="R183" s="1151">
        <f t="shared" si="46"/>
        <v>0</v>
      </c>
      <c r="S183" s="1151">
        <f t="shared" si="46"/>
        <v>0</v>
      </c>
      <c r="T183" s="1152">
        <f t="shared" si="46"/>
        <v>0</v>
      </c>
      <c r="U183" s="1159" t="str">
        <f t="shared" si="46"/>
        <v/>
      </c>
      <c r="V183" s="1160">
        <f t="shared" si="46"/>
        <v>0</v>
      </c>
      <c r="W183" s="1129" t="s">
        <v>87</v>
      </c>
      <c r="X183" s="1138" t="str">
        <f>X135</f>
        <v/>
      </c>
      <c r="Y183" s="1129" t="s">
        <v>88</v>
      </c>
      <c r="Z183" s="1140" t="str">
        <f>Z135</f>
        <v/>
      </c>
      <c r="AA183" s="1129" t="s">
        <v>91</v>
      </c>
      <c r="AB183" s="1131" t="str">
        <f t="shared" ref="AB183:AG183" si="47">AB135</f>
        <v/>
      </c>
      <c r="AC183" s="1132">
        <f t="shared" si="47"/>
        <v>0</v>
      </c>
      <c r="AD183" s="1132">
        <f t="shared" si="47"/>
        <v>0</v>
      </c>
      <c r="AE183" s="1132">
        <f t="shared" si="47"/>
        <v>0</v>
      </c>
      <c r="AF183" s="1132">
        <f t="shared" si="47"/>
        <v>0</v>
      </c>
      <c r="AG183" s="1133">
        <f t="shared" si="47"/>
        <v>0</v>
      </c>
      <c r="AH183" s="1125"/>
      <c r="AI183" s="1125"/>
      <c r="AJ183" s="1125"/>
      <c r="AK183" s="1125"/>
      <c r="AL183" s="1126"/>
    </row>
    <row r="184" spans="1:38" ht="10.5" customHeight="1">
      <c r="A184" s="1175"/>
      <c r="B184" s="1176"/>
      <c r="C184" s="1177"/>
      <c r="D184" s="1177"/>
      <c r="E184" s="1177"/>
      <c r="F184" s="1177"/>
      <c r="G184" s="1178"/>
      <c r="H184" s="1176"/>
      <c r="I184" s="1177"/>
      <c r="J184" s="1177"/>
      <c r="K184" s="1177"/>
      <c r="L184" s="1177"/>
      <c r="M184" s="1177"/>
      <c r="N184" s="1177"/>
      <c r="O184" s="1177"/>
      <c r="P184" s="1177"/>
      <c r="Q184" s="1177"/>
      <c r="R184" s="1177"/>
      <c r="S184" s="1177"/>
      <c r="T184" s="1178"/>
      <c r="U184" s="1179"/>
      <c r="V184" s="1180"/>
      <c r="W184" s="1172"/>
      <c r="X184" s="1173"/>
      <c r="Y184" s="1168"/>
      <c r="Z184" s="1174"/>
      <c r="AA184" s="1168"/>
      <c r="AB184" s="1169"/>
      <c r="AC184" s="1170"/>
      <c r="AD184" s="1170"/>
      <c r="AE184" s="1170"/>
      <c r="AF184" s="1170"/>
      <c r="AG184" s="1171"/>
      <c r="AH184" s="1166"/>
      <c r="AI184" s="1166"/>
      <c r="AJ184" s="1166"/>
      <c r="AK184" s="1166"/>
      <c r="AL184" s="1167"/>
    </row>
    <row r="185" spans="1:38" ht="10.5" customHeight="1">
      <c r="A185" s="1141"/>
      <c r="B185" s="1116" t="str">
        <f t="shared" ref="B185:V185" si="48">B137</f>
        <v/>
      </c>
      <c r="C185" s="1145">
        <f t="shared" si="48"/>
        <v>0</v>
      </c>
      <c r="D185" s="1145">
        <f t="shared" si="48"/>
        <v>0</v>
      </c>
      <c r="E185" s="1145">
        <f t="shared" si="48"/>
        <v>0</v>
      </c>
      <c r="F185" s="1145">
        <f t="shared" si="48"/>
        <v>0</v>
      </c>
      <c r="G185" s="1146">
        <f t="shared" si="48"/>
        <v>0</v>
      </c>
      <c r="H185" s="1116" t="str">
        <f t="shared" si="48"/>
        <v/>
      </c>
      <c r="I185" s="1145">
        <f t="shared" si="48"/>
        <v>0</v>
      </c>
      <c r="J185" s="1145">
        <f t="shared" si="48"/>
        <v>0</v>
      </c>
      <c r="K185" s="1145">
        <f t="shared" si="48"/>
        <v>0</v>
      </c>
      <c r="L185" s="1145">
        <f t="shared" si="48"/>
        <v>0</v>
      </c>
      <c r="M185" s="1145">
        <f t="shared" si="48"/>
        <v>0</v>
      </c>
      <c r="N185" s="1145">
        <f t="shared" si="48"/>
        <v>0</v>
      </c>
      <c r="O185" s="1145">
        <f t="shared" si="48"/>
        <v>0</v>
      </c>
      <c r="P185" s="1145">
        <f t="shared" si="48"/>
        <v>0</v>
      </c>
      <c r="Q185" s="1145">
        <f t="shared" si="48"/>
        <v>0</v>
      </c>
      <c r="R185" s="1145">
        <f t="shared" si="48"/>
        <v>0</v>
      </c>
      <c r="S185" s="1145">
        <f t="shared" si="48"/>
        <v>0</v>
      </c>
      <c r="T185" s="1156">
        <f t="shared" si="48"/>
        <v>0</v>
      </c>
      <c r="U185" s="1157" t="str">
        <f t="shared" si="48"/>
        <v/>
      </c>
      <c r="V185" s="1158">
        <f t="shared" si="48"/>
        <v>0</v>
      </c>
      <c r="W185" s="1114" t="s">
        <v>87</v>
      </c>
      <c r="X185" s="1137" t="str">
        <f>X137</f>
        <v/>
      </c>
      <c r="Y185" s="1114" t="s">
        <v>88</v>
      </c>
      <c r="Z185" s="1139" t="str">
        <f>Z137</f>
        <v/>
      </c>
      <c r="AA185" s="1114" t="s">
        <v>89</v>
      </c>
      <c r="AB185" s="1116" t="str">
        <f t="shared" ref="AB185:AG185" si="49">AB137</f>
        <v/>
      </c>
      <c r="AC185" s="1117">
        <f t="shared" si="49"/>
        <v>0</v>
      </c>
      <c r="AD185" s="1117">
        <f t="shared" si="49"/>
        <v>0</v>
      </c>
      <c r="AE185" s="1117">
        <f t="shared" si="49"/>
        <v>0</v>
      </c>
      <c r="AF185" s="1117">
        <f t="shared" si="49"/>
        <v>0</v>
      </c>
      <c r="AG185" s="1118">
        <f t="shared" si="49"/>
        <v>0</v>
      </c>
      <c r="AH185" s="1123" t="s">
        <v>90</v>
      </c>
      <c r="AI185" s="1123"/>
      <c r="AJ185" s="1123"/>
      <c r="AK185" s="1123"/>
      <c r="AL185" s="1124"/>
    </row>
    <row r="186" spans="1:38" ht="10.5" customHeight="1">
      <c r="A186" s="1142"/>
      <c r="B186" s="1147"/>
      <c r="C186" s="1148"/>
      <c r="D186" s="1148"/>
      <c r="E186" s="1148"/>
      <c r="F186" s="1148"/>
      <c r="G186" s="1149"/>
      <c r="H186" s="1147"/>
      <c r="I186" s="1148"/>
      <c r="J186" s="1148"/>
      <c r="K186" s="1148"/>
      <c r="L186" s="1148"/>
      <c r="M186" s="1148"/>
      <c r="N186" s="1148"/>
      <c r="O186" s="1148"/>
      <c r="P186" s="1148"/>
      <c r="Q186" s="1148"/>
      <c r="R186" s="1148"/>
      <c r="S186" s="1148"/>
      <c r="T186" s="1149"/>
      <c r="U186" s="1159"/>
      <c r="V186" s="1160"/>
      <c r="W186" s="1122"/>
      <c r="X186" s="1138"/>
      <c r="Y186" s="1115"/>
      <c r="Z186" s="1140"/>
      <c r="AA186" s="1115"/>
      <c r="AB186" s="1119"/>
      <c r="AC186" s="1120"/>
      <c r="AD186" s="1120"/>
      <c r="AE186" s="1120"/>
      <c r="AF186" s="1120"/>
      <c r="AG186" s="1121"/>
      <c r="AH186" s="1125" t="str">
        <f>AH138</f>
        <v/>
      </c>
      <c r="AI186" s="1125"/>
      <c r="AJ186" s="1125"/>
      <c r="AK186" s="1125"/>
      <c r="AL186" s="1126"/>
    </row>
    <row r="187" spans="1:38" ht="10.5" customHeight="1">
      <c r="A187" s="1143"/>
      <c r="B187" s="1150">
        <f t="shared" ref="B187:V187" si="50">B139</f>
        <v>0</v>
      </c>
      <c r="C187" s="1151">
        <f t="shared" si="50"/>
        <v>0</v>
      </c>
      <c r="D187" s="1151">
        <f t="shared" si="50"/>
        <v>0</v>
      </c>
      <c r="E187" s="1151">
        <f t="shared" si="50"/>
        <v>0</v>
      </c>
      <c r="F187" s="1151">
        <f t="shared" si="50"/>
        <v>0</v>
      </c>
      <c r="G187" s="1152">
        <f t="shared" si="50"/>
        <v>0</v>
      </c>
      <c r="H187" s="1150">
        <f t="shared" si="50"/>
        <v>0</v>
      </c>
      <c r="I187" s="1151">
        <f t="shared" si="50"/>
        <v>0</v>
      </c>
      <c r="J187" s="1151">
        <f t="shared" si="50"/>
        <v>0</v>
      </c>
      <c r="K187" s="1151">
        <f t="shared" si="50"/>
        <v>0</v>
      </c>
      <c r="L187" s="1151">
        <f t="shared" si="50"/>
        <v>0</v>
      </c>
      <c r="M187" s="1151">
        <f t="shared" si="50"/>
        <v>0</v>
      </c>
      <c r="N187" s="1151">
        <f t="shared" si="50"/>
        <v>0</v>
      </c>
      <c r="O187" s="1151">
        <f t="shared" si="50"/>
        <v>0</v>
      </c>
      <c r="P187" s="1151">
        <f t="shared" si="50"/>
        <v>0</v>
      </c>
      <c r="Q187" s="1151">
        <f t="shared" si="50"/>
        <v>0</v>
      </c>
      <c r="R187" s="1151">
        <f t="shared" si="50"/>
        <v>0</v>
      </c>
      <c r="S187" s="1151">
        <f t="shared" si="50"/>
        <v>0</v>
      </c>
      <c r="T187" s="1152">
        <f t="shared" si="50"/>
        <v>0</v>
      </c>
      <c r="U187" s="1159" t="str">
        <f t="shared" si="50"/>
        <v/>
      </c>
      <c r="V187" s="1160">
        <f t="shared" si="50"/>
        <v>0</v>
      </c>
      <c r="W187" s="1129" t="s">
        <v>87</v>
      </c>
      <c r="X187" s="1138" t="str">
        <f>X139</f>
        <v/>
      </c>
      <c r="Y187" s="1129" t="s">
        <v>88</v>
      </c>
      <c r="Z187" s="1140" t="str">
        <f>Z139</f>
        <v/>
      </c>
      <c r="AA187" s="1129" t="s">
        <v>91</v>
      </c>
      <c r="AB187" s="1131" t="str">
        <f t="shared" ref="AB187:AG187" si="51">AB139</f>
        <v/>
      </c>
      <c r="AC187" s="1132">
        <f t="shared" si="51"/>
        <v>0</v>
      </c>
      <c r="AD187" s="1132">
        <f t="shared" si="51"/>
        <v>0</v>
      </c>
      <c r="AE187" s="1132">
        <f t="shared" si="51"/>
        <v>0</v>
      </c>
      <c r="AF187" s="1132">
        <f t="shared" si="51"/>
        <v>0</v>
      </c>
      <c r="AG187" s="1133">
        <f t="shared" si="51"/>
        <v>0</v>
      </c>
      <c r="AH187" s="1125"/>
      <c r="AI187" s="1125"/>
      <c r="AJ187" s="1125"/>
      <c r="AK187" s="1125"/>
      <c r="AL187" s="1126"/>
    </row>
    <row r="188" spans="1:38" ht="10.5" customHeight="1">
      <c r="A188" s="1175"/>
      <c r="B188" s="1176"/>
      <c r="C188" s="1177"/>
      <c r="D188" s="1177"/>
      <c r="E188" s="1177"/>
      <c r="F188" s="1177"/>
      <c r="G188" s="1178"/>
      <c r="H188" s="1176"/>
      <c r="I188" s="1177"/>
      <c r="J188" s="1177"/>
      <c r="K188" s="1177"/>
      <c r="L188" s="1177"/>
      <c r="M188" s="1177"/>
      <c r="N188" s="1177"/>
      <c r="O188" s="1177"/>
      <c r="P188" s="1177"/>
      <c r="Q188" s="1177"/>
      <c r="R188" s="1177"/>
      <c r="S188" s="1177"/>
      <c r="T188" s="1178"/>
      <c r="U188" s="1179"/>
      <c r="V188" s="1180"/>
      <c r="W188" s="1172"/>
      <c r="X188" s="1173"/>
      <c r="Y188" s="1168"/>
      <c r="Z188" s="1174"/>
      <c r="AA188" s="1168"/>
      <c r="AB188" s="1169"/>
      <c r="AC188" s="1170"/>
      <c r="AD188" s="1170"/>
      <c r="AE188" s="1170"/>
      <c r="AF188" s="1170"/>
      <c r="AG188" s="1171"/>
      <c r="AH188" s="1166"/>
      <c r="AI188" s="1166"/>
      <c r="AJ188" s="1166"/>
      <c r="AK188" s="1166"/>
      <c r="AL188" s="1167"/>
    </row>
    <row r="189" spans="1:38" ht="10.5" customHeight="1">
      <c r="A189" s="1141"/>
      <c r="B189" s="1116" t="str">
        <f t="shared" ref="B189:V189" si="52">B141</f>
        <v/>
      </c>
      <c r="C189" s="1145">
        <f t="shared" si="52"/>
        <v>0</v>
      </c>
      <c r="D189" s="1145">
        <f t="shared" si="52"/>
        <v>0</v>
      </c>
      <c r="E189" s="1145">
        <f t="shared" si="52"/>
        <v>0</v>
      </c>
      <c r="F189" s="1145">
        <f t="shared" si="52"/>
        <v>0</v>
      </c>
      <c r="G189" s="1146">
        <f t="shared" si="52"/>
        <v>0</v>
      </c>
      <c r="H189" s="1116" t="str">
        <f t="shared" si="52"/>
        <v/>
      </c>
      <c r="I189" s="1145">
        <f t="shared" si="52"/>
        <v>0</v>
      </c>
      <c r="J189" s="1145">
        <f t="shared" si="52"/>
        <v>0</v>
      </c>
      <c r="K189" s="1145">
        <f t="shared" si="52"/>
        <v>0</v>
      </c>
      <c r="L189" s="1145">
        <f t="shared" si="52"/>
        <v>0</v>
      </c>
      <c r="M189" s="1145">
        <f t="shared" si="52"/>
        <v>0</v>
      </c>
      <c r="N189" s="1145">
        <f t="shared" si="52"/>
        <v>0</v>
      </c>
      <c r="O189" s="1145">
        <f t="shared" si="52"/>
        <v>0</v>
      </c>
      <c r="P189" s="1145">
        <f t="shared" si="52"/>
        <v>0</v>
      </c>
      <c r="Q189" s="1145">
        <f t="shared" si="52"/>
        <v>0</v>
      </c>
      <c r="R189" s="1145">
        <f t="shared" si="52"/>
        <v>0</v>
      </c>
      <c r="S189" s="1145">
        <f t="shared" si="52"/>
        <v>0</v>
      </c>
      <c r="T189" s="1156">
        <f t="shared" si="52"/>
        <v>0</v>
      </c>
      <c r="U189" s="1157" t="str">
        <f t="shared" si="52"/>
        <v/>
      </c>
      <c r="V189" s="1158">
        <f t="shared" si="52"/>
        <v>0</v>
      </c>
      <c r="W189" s="1114" t="s">
        <v>87</v>
      </c>
      <c r="X189" s="1137" t="str">
        <f>X141</f>
        <v/>
      </c>
      <c r="Y189" s="1114" t="s">
        <v>88</v>
      </c>
      <c r="Z189" s="1139" t="str">
        <f>Z141</f>
        <v/>
      </c>
      <c r="AA189" s="1114" t="s">
        <v>89</v>
      </c>
      <c r="AB189" s="1116" t="str">
        <f t="shared" ref="AB189:AG189" si="53">AB141</f>
        <v/>
      </c>
      <c r="AC189" s="1117">
        <f t="shared" si="53"/>
        <v>0</v>
      </c>
      <c r="AD189" s="1117">
        <f t="shared" si="53"/>
        <v>0</v>
      </c>
      <c r="AE189" s="1117">
        <f t="shared" si="53"/>
        <v>0</v>
      </c>
      <c r="AF189" s="1117">
        <f t="shared" si="53"/>
        <v>0</v>
      </c>
      <c r="AG189" s="1118">
        <f t="shared" si="53"/>
        <v>0</v>
      </c>
      <c r="AH189" s="1123" t="s">
        <v>90</v>
      </c>
      <c r="AI189" s="1123"/>
      <c r="AJ189" s="1123"/>
      <c r="AK189" s="1123"/>
      <c r="AL189" s="1124"/>
    </row>
    <row r="190" spans="1:38" ht="10.5" customHeight="1">
      <c r="A190" s="1142"/>
      <c r="B190" s="1147"/>
      <c r="C190" s="1148"/>
      <c r="D190" s="1148"/>
      <c r="E190" s="1148"/>
      <c r="F190" s="1148"/>
      <c r="G190" s="1149"/>
      <c r="H190" s="1147"/>
      <c r="I190" s="1148"/>
      <c r="J190" s="1148"/>
      <c r="K190" s="1148"/>
      <c r="L190" s="1148"/>
      <c r="M190" s="1148"/>
      <c r="N190" s="1148"/>
      <c r="O190" s="1148"/>
      <c r="P190" s="1148"/>
      <c r="Q190" s="1148"/>
      <c r="R190" s="1148"/>
      <c r="S190" s="1148"/>
      <c r="T190" s="1149"/>
      <c r="U190" s="1159"/>
      <c r="V190" s="1160"/>
      <c r="W190" s="1122"/>
      <c r="X190" s="1138"/>
      <c r="Y190" s="1115"/>
      <c r="Z190" s="1140"/>
      <c r="AA190" s="1115"/>
      <c r="AB190" s="1119"/>
      <c r="AC190" s="1120"/>
      <c r="AD190" s="1120"/>
      <c r="AE190" s="1120"/>
      <c r="AF190" s="1120"/>
      <c r="AG190" s="1121"/>
      <c r="AH190" s="1125" t="str">
        <f>AH142</f>
        <v/>
      </c>
      <c r="AI190" s="1125"/>
      <c r="AJ190" s="1125"/>
      <c r="AK190" s="1125"/>
      <c r="AL190" s="1126"/>
    </row>
    <row r="191" spans="1:38" ht="10.5" customHeight="1">
      <c r="A191" s="1143"/>
      <c r="B191" s="1150">
        <f t="shared" ref="B191:V191" si="54">B143</f>
        <v>0</v>
      </c>
      <c r="C191" s="1151">
        <f t="shared" si="54"/>
        <v>0</v>
      </c>
      <c r="D191" s="1151">
        <f t="shared" si="54"/>
        <v>0</v>
      </c>
      <c r="E191" s="1151">
        <f t="shared" si="54"/>
        <v>0</v>
      </c>
      <c r="F191" s="1151">
        <f t="shared" si="54"/>
        <v>0</v>
      </c>
      <c r="G191" s="1152">
        <f t="shared" si="54"/>
        <v>0</v>
      </c>
      <c r="H191" s="1150">
        <f t="shared" si="54"/>
        <v>0</v>
      </c>
      <c r="I191" s="1151">
        <f t="shared" si="54"/>
        <v>0</v>
      </c>
      <c r="J191" s="1151">
        <f t="shared" si="54"/>
        <v>0</v>
      </c>
      <c r="K191" s="1151">
        <f t="shared" si="54"/>
        <v>0</v>
      </c>
      <c r="L191" s="1151">
        <f t="shared" si="54"/>
        <v>0</v>
      </c>
      <c r="M191" s="1151">
        <f t="shared" si="54"/>
        <v>0</v>
      </c>
      <c r="N191" s="1151">
        <f t="shared" si="54"/>
        <v>0</v>
      </c>
      <c r="O191" s="1151">
        <f t="shared" si="54"/>
        <v>0</v>
      </c>
      <c r="P191" s="1151">
        <f t="shared" si="54"/>
        <v>0</v>
      </c>
      <c r="Q191" s="1151">
        <f t="shared" si="54"/>
        <v>0</v>
      </c>
      <c r="R191" s="1151">
        <f t="shared" si="54"/>
        <v>0</v>
      </c>
      <c r="S191" s="1151">
        <f t="shared" si="54"/>
        <v>0</v>
      </c>
      <c r="T191" s="1152">
        <f t="shared" si="54"/>
        <v>0</v>
      </c>
      <c r="U191" s="1159" t="str">
        <f t="shared" si="54"/>
        <v/>
      </c>
      <c r="V191" s="1160">
        <f t="shared" si="54"/>
        <v>0</v>
      </c>
      <c r="W191" s="1129" t="s">
        <v>87</v>
      </c>
      <c r="X191" s="1138" t="str">
        <f>X143</f>
        <v/>
      </c>
      <c r="Y191" s="1129" t="s">
        <v>88</v>
      </c>
      <c r="Z191" s="1140" t="str">
        <f>Z143</f>
        <v/>
      </c>
      <c r="AA191" s="1129" t="s">
        <v>91</v>
      </c>
      <c r="AB191" s="1131" t="str">
        <f t="shared" ref="AB191:AG191" si="55">AB143</f>
        <v/>
      </c>
      <c r="AC191" s="1132">
        <f t="shared" si="55"/>
        <v>0</v>
      </c>
      <c r="AD191" s="1132">
        <f t="shared" si="55"/>
        <v>0</v>
      </c>
      <c r="AE191" s="1132">
        <f t="shared" si="55"/>
        <v>0</v>
      </c>
      <c r="AF191" s="1132">
        <f t="shared" si="55"/>
        <v>0</v>
      </c>
      <c r="AG191" s="1133">
        <f t="shared" si="55"/>
        <v>0</v>
      </c>
      <c r="AH191" s="1125"/>
      <c r="AI191" s="1125"/>
      <c r="AJ191" s="1125"/>
      <c r="AK191" s="1125"/>
      <c r="AL191" s="1126"/>
    </row>
    <row r="192" spans="1:38" ht="10.5" customHeight="1">
      <c r="A192" s="1175"/>
      <c r="B192" s="1176"/>
      <c r="C192" s="1177"/>
      <c r="D192" s="1177"/>
      <c r="E192" s="1177"/>
      <c r="F192" s="1177"/>
      <c r="G192" s="1178"/>
      <c r="H192" s="1176"/>
      <c r="I192" s="1177"/>
      <c r="J192" s="1177"/>
      <c r="K192" s="1177"/>
      <c r="L192" s="1177"/>
      <c r="M192" s="1177"/>
      <c r="N192" s="1177"/>
      <c r="O192" s="1177"/>
      <c r="P192" s="1177"/>
      <c r="Q192" s="1177"/>
      <c r="R192" s="1177"/>
      <c r="S192" s="1177"/>
      <c r="T192" s="1178"/>
      <c r="U192" s="1179"/>
      <c r="V192" s="1180"/>
      <c r="W192" s="1172"/>
      <c r="X192" s="1173"/>
      <c r="Y192" s="1168"/>
      <c r="Z192" s="1174"/>
      <c r="AA192" s="1168"/>
      <c r="AB192" s="1169"/>
      <c r="AC192" s="1170"/>
      <c r="AD192" s="1170"/>
      <c r="AE192" s="1170"/>
      <c r="AF192" s="1170"/>
      <c r="AG192" s="1171"/>
      <c r="AH192" s="1166"/>
      <c r="AI192" s="1166"/>
      <c r="AJ192" s="1166"/>
      <c r="AK192" s="1166"/>
      <c r="AL192" s="1167"/>
    </row>
    <row r="193" spans="1:43" ht="10.5" customHeight="1">
      <c r="A193" s="1141"/>
      <c r="B193" s="1116" t="str">
        <f t="shared" ref="B193:V193" si="56">B145</f>
        <v/>
      </c>
      <c r="C193" s="1145">
        <f t="shared" si="56"/>
        <v>0</v>
      </c>
      <c r="D193" s="1145">
        <f t="shared" si="56"/>
        <v>0</v>
      </c>
      <c r="E193" s="1145">
        <f t="shared" si="56"/>
        <v>0</v>
      </c>
      <c r="F193" s="1145">
        <f t="shared" si="56"/>
        <v>0</v>
      </c>
      <c r="G193" s="1146">
        <f t="shared" si="56"/>
        <v>0</v>
      </c>
      <c r="H193" s="1116" t="str">
        <f t="shared" si="56"/>
        <v/>
      </c>
      <c r="I193" s="1145">
        <f t="shared" si="56"/>
        <v>0</v>
      </c>
      <c r="J193" s="1145">
        <f t="shared" si="56"/>
        <v>0</v>
      </c>
      <c r="K193" s="1145">
        <f t="shared" si="56"/>
        <v>0</v>
      </c>
      <c r="L193" s="1145">
        <f t="shared" si="56"/>
        <v>0</v>
      </c>
      <c r="M193" s="1145">
        <f t="shared" si="56"/>
        <v>0</v>
      </c>
      <c r="N193" s="1145">
        <f t="shared" si="56"/>
        <v>0</v>
      </c>
      <c r="O193" s="1145">
        <f t="shared" si="56"/>
        <v>0</v>
      </c>
      <c r="P193" s="1145">
        <f t="shared" si="56"/>
        <v>0</v>
      </c>
      <c r="Q193" s="1145">
        <f t="shared" si="56"/>
        <v>0</v>
      </c>
      <c r="R193" s="1145">
        <f t="shared" si="56"/>
        <v>0</v>
      </c>
      <c r="S193" s="1145">
        <f t="shared" si="56"/>
        <v>0</v>
      </c>
      <c r="T193" s="1156">
        <f t="shared" si="56"/>
        <v>0</v>
      </c>
      <c r="U193" s="1157" t="str">
        <f t="shared" si="56"/>
        <v/>
      </c>
      <c r="V193" s="1158">
        <f t="shared" si="56"/>
        <v>0</v>
      </c>
      <c r="W193" s="1114" t="s">
        <v>87</v>
      </c>
      <c r="X193" s="1137" t="str">
        <f>X145</f>
        <v/>
      </c>
      <c r="Y193" s="1114" t="s">
        <v>88</v>
      </c>
      <c r="Z193" s="1139" t="str">
        <f>Z145</f>
        <v/>
      </c>
      <c r="AA193" s="1114" t="s">
        <v>89</v>
      </c>
      <c r="AB193" s="1116" t="str">
        <f t="shared" ref="AB193:AG193" si="57">AB145</f>
        <v/>
      </c>
      <c r="AC193" s="1117">
        <f t="shared" si="57"/>
        <v>0</v>
      </c>
      <c r="AD193" s="1117">
        <f t="shared" si="57"/>
        <v>0</v>
      </c>
      <c r="AE193" s="1117">
        <f t="shared" si="57"/>
        <v>0</v>
      </c>
      <c r="AF193" s="1117">
        <f t="shared" si="57"/>
        <v>0</v>
      </c>
      <c r="AG193" s="1118">
        <f t="shared" si="57"/>
        <v>0</v>
      </c>
      <c r="AH193" s="1123" t="s">
        <v>90</v>
      </c>
      <c r="AI193" s="1123"/>
      <c r="AJ193" s="1123"/>
      <c r="AK193" s="1123"/>
      <c r="AL193" s="1124"/>
    </row>
    <row r="194" spans="1:43" ht="10.5" customHeight="1">
      <c r="A194" s="1142"/>
      <c r="B194" s="1147"/>
      <c r="C194" s="1148"/>
      <c r="D194" s="1148"/>
      <c r="E194" s="1148"/>
      <c r="F194" s="1148"/>
      <c r="G194" s="1149"/>
      <c r="H194" s="1147"/>
      <c r="I194" s="1148"/>
      <c r="J194" s="1148"/>
      <c r="K194" s="1148"/>
      <c r="L194" s="1148"/>
      <c r="M194" s="1148"/>
      <c r="N194" s="1148"/>
      <c r="O194" s="1148"/>
      <c r="P194" s="1148"/>
      <c r="Q194" s="1148"/>
      <c r="R194" s="1148"/>
      <c r="S194" s="1148"/>
      <c r="T194" s="1149"/>
      <c r="U194" s="1159"/>
      <c r="V194" s="1160"/>
      <c r="W194" s="1122"/>
      <c r="X194" s="1138"/>
      <c r="Y194" s="1115"/>
      <c r="Z194" s="1140"/>
      <c r="AA194" s="1115"/>
      <c r="AB194" s="1119"/>
      <c r="AC194" s="1120"/>
      <c r="AD194" s="1120"/>
      <c r="AE194" s="1120"/>
      <c r="AF194" s="1120"/>
      <c r="AG194" s="1121"/>
      <c r="AH194" s="1125" t="str">
        <f>AH146</f>
        <v/>
      </c>
      <c r="AI194" s="1125"/>
      <c r="AJ194" s="1125"/>
      <c r="AK194" s="1125"/>
      <c r="AL194" s="1126"/>
    </row>
    <row r="195" spans="1:43" ht="10.5" customHeight="1">
      <c r="A195" s="1143"/>
      <c r="B195" s="1150">
        <f t="shared" ref="B195:V195" si="58">B147</f>
        <v>0</v>
      </c>
      <c r="C195" s="1151">
        <f t="shared" si="58"/>
        <v>0</v>
      </c>
      <c r="D195" s="1151">
        <f t="shared" si="58"/>
        <v>0</v>
      </c>
      <c r="E195" s="1151">
        <f t="shared" si="58"/>
        <v>0</v>
      </c>
      <c r="F195" s="1151">
        <f t="shared" si="58"/>
        <v>0</v>
      </c>
      <c r="G195" s="1152">
        <f t="shared" si="58"/>
        <v>0</v>
      </c>
      <c r="H195" s="1150">
        <f t="shared" si="58"/>
        <v>0</v>
      </c>
      <c r="I195" s="1151">
        <f t="shared" si="58"/>
        <v>0</v>
      </c>
      <c r="J195" s="1151">
        <f t="shared" si="58"/>
        <v>0</v>
      </c>
      <c r="K195" s="1151">
        <f t="shared" si="58"/>
        <v>0</v>
      </c>
      <c r="L195" s="1151">
        <f t="shared" si="58"/>
        <v>0</v>
      </c>
      <c r="M195" s="1151">
        <f t="shared" si="58"/>
        <v>0</v>
      </c>
      <c r="N195" s="1151">
        <f t="shared" si="58"/>
        <v>0</v>
      </c>
      <c r="O195" s="1151">
        <f t="shared" si="58"/>
        <v>0</v>
      </c>
      <c r="P195" s="1151">
        <f t="shared" si="58"/>
        <v>0</v>
      </c>
      <c r="Q195" s="1151">
        <f t="shared" si="58"/>
        <v>0</v>
      </c>
      <c r="R195" s="1151">
        <f t="shared" si="58"/>
        <v>0</v>
      </c>
      <c r="S195" s="1151">
        <f t="shared" si="58"/>
        <v>0</v>
      </c>
      <c r="T195" s="1152">
        <f t="shared" si="58"/>
        <v>0</v>
      </c>
      <c r="U195" s="1159" t="str">
        <f t="shared" si="58"/>
        <v/>
      </c>
      <c r="V195" s="1160">
        <f t="shared" si="58"/>
        <v>0</v>
      </c>
      <c r="W195" s="1129" t="s">
        <v>87</v>
      </c>
      <c r="X195" s="1138" t="str">
        <f>X147</f>
        <v/>
      </c>
      <c r="Y195" s="1129" t="s">
        <v>88</v>
      </c>
      <c r="Z195" s="1140" t="str">
        <f>Z147</f>
        <v/>
      </c>
      <c r="AA195" s="1129" t="s">
        <v>91</v>
      </c>
      <c r="AB195" s="1131" t="str">
        <f t="shared" ref="AB195:AG195" si="59">AB147</f>
        <v/>
      </c>
      <c r="AC195" s="1132">
        <f t="shared" si="59"/>
        <v>0</v>
      </c>
      <c r="AD195" s="1132">
        <f t="shared" si="59"/>
        <v>0</v>
      </c>
      <c r="AE195" s="1132">
        <f t="shared" si="59"/>
        <v>0</v>
      </c>
      <c r="AF195" s="1132">
        <f t="shared" si="59"/>
        <v>0</v>
      </c>
      <c r="AG195" s="1133">
        <f t="shared" si="59"/>
        <v>0</v>
      </c>
      <c r="AH195" s="1125"/>
      <c r="AI195" s="1125"/>
      <c r="AJ195" s="1125"/>
      <c r="AK195" s="1125"/>
      <c r="AL195" s="1126"/>
    </row>
    <row r="196" spans="1:43" ht="10.5" customHeight="1" thickBot="1">
      <c r="A196" s="1144"/>
      <c r="B196" s="1153"/>
      <c r="C196" s="1154"/>
      <c r="D196" s="1154"/>
      <c r="E196" s="1154"/>
      <c r="F196" s="1154"/>
      <c r="G196" s="1155"/>
      <c r="H196" s="1153"/>
      <c r="I196" s="1154"/>
      <c r="J196" s="1154"/>
      <c r="K196" s="1154"/>
      <c r="L196" s="1154"/>
      <c r="M196" s="1154"/>
      <c r="N196" s="1154"/>
      <c r="O196" s="1154"/>
      <c r="P196" s="1154"/>
      <c r="Q196" s="1154"/>
      <c r="R196" s="1154"/>
      <c r="S196" s="1154"/>
      <c r="T196" s="1155"/>
      <c r="U196" s="1161"/>
      <c r="V196" s="1162"/>
      <c r="W196" s="1163"/>
      <c r="X196" s="1164"/>
      <c r="Y196" s="1130"/>
      <c r="Z196" s="1165"/>
      <c r="AA196" s="1130"/>
      <c r="AB196" s="1134"/>
      <c r="AC196" s="1135"/>
      <c r="AD196" s="1135"/>
      <c r="AE196" s="1135"/>
      <c r="AF196" s="1135"/>
      <c r="AG196" s="1136"/>
      <c r="AH196" s="1127"/>
      <c r="AI196" s="1127"/>
      <c r="AJ196" s="1127"/>
      <c r="AK196" s="1127"/>
      <c r="AL196" s="1128"/>
    </row>
    <row r="197" spans="1:43" ht="6.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row>
    <row r="198" spans="1:43" s="892" customFormat="1">
      <c r="A198" s="891"/>
      <c r="B198" s="891"/>
      <c r="C198" s="891"/>
      <c r="D198" s="891"/>
      <c r="E198" s="891"/>
      <c r="F198" s="891"/>
      <c r="G198" s="891"/>
      <c r="H198" s="891"/>
      <c r="I198" s="891"/>
      <c r="J198" s="891"/>
      <c r="K198" s="891"/>
      <c r="L198" s="891"/>
      <c r="M198" s="891"/>
      <c r="N198" s="891"/>
      <c r="O198" s="891"/>
      <c r="P198" s="891"/>
      <c r="Q198" s="891"/>
      <c r="R198" s="891"/>
      <c r="S198" s="891"/>
      <c r="T198" s="891"/>
      <c r="U198" s="891"/>
      <c r="V198" s="891"/>
      <c r="W198" s="891"/>
      <c r="X198" s="891"/>
      <c r="Y198" s="891"/>
      <c r="Z198" s="891"/>
      <c r="AA198" s="891"/>
      <c r="AB198" s="891"/>
      <c r="AC198" s="891"/>
      <c r="AD198" s="891"/>
      <c r="AE198" s="891"/>
      <c r="AF198" s="891"/>
      <c r="AG198" s="891"/>
      <c r="AH198" s="891"/>
      <c r="AI198" s="891"/>
      <c r="AJ198" s="891"/>
      <c r="AK198" s="891"/>
      <c r="AM198" s="891"/>
      <c r="AO198" s="893"/>
      <c r="AP198" s="894"/>
      <c r="AQ198" s="894"/>
    </row>
    <row r="199" spans="1:43">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row>
  </sheetData>
  <sheetProtection password="C7BF" sheet="1" objects="1" scenarios="1"/>
  <mergeCells count="743">
    <mergeCell ref="L57:AC57"/>
    <mergeCell ref="W83:W84"/>
    <mergeCell ref="X83:X84"/>
    <mergeCell ref="Y83:Y84"/>
    <mergeCell ref="Z83:Z84"/>
    <mergeCell ref="AA81:AA82"/>
    <mergeCell ref="AB81:AG82"/>
    <mergeCell ref="AE95:AI97"/>
    <mergeCell ref="K56:AC56"/>
    <mergeCell ref="Y81:Y82"/>
    <mergeCell ref="Z81:Z82"/>
    <mergeCell ref="X79:X80"/>
    <mergeCell ref="Y79:Y80"/>
    <mergeCell ref="AI88:AJ88"/>
    <mergeCell ref="AD90:AL90"/>
    <mergeCell ref="AA91:AB91"/>
    <mergeCell ref="AH81:AL81"/>
    <mergeCell ref="AH82:AL84"/>
    <mergeCell ref="AA83:AA84"/>
    <mergeCell ref="AB83:AG84"/>
    <mergeCell ref="W81:W82"/>
    <mergeCell ref="X81:X82"/>
    <mergeCell ref="AH77:AL77"/>
    <mergeCell ref="AH78:AL80"/>
    <mergeCell ref="AC98:AD99"/>
    <mergeCell ref="AB95:AB101"/>
    <mergeCell ref="AC95:AD95"/>
    <mergeCell ref="AC100:AD101"/>
    <mergeCell ref="AE98:AI101"/>
    <mergeCell ref="B100:N100"/>
    <mergeCell ref="B98:N98"/>
    <mergeCell ref="B99:N99"/>
    <mergeCell ref="AJ98:AL101"/>
    <mergeCell ref="A96:A97"/>
    <mergeCell ref="B96:N97"/>
    <mergeCell ref="AC96:AD96"/>
    <mergeCell ref="AC97:AD97"/>
    <mergeCell ref="E92:M93"/>
    <mergeCell ref="AD92:AK92"/>
    <mergeCell ref="AC93:AL93"/>
    <mergeCell ref="AJ95:AL97"/>
    <mergeCell ref="AF86:AG86"/>
    <mergeCell ref="A87:C87"/>
    <mergeCell ref="E87:N87"/>
    <mergeCell ref="AH87:AI87"/>
    <mergeCell ref="AA79:AA80"/>
    <mergeCell ref="AB79:AG80"/>
    <mergeCell ref="A81:A84"/>
    <mergeCell ref="B81:G84"/>
    <mergeCell ref="H81:T84"/>
    <mergeCell ref="U81:V82"/>
    <mergeCell ref="U83:V84"/>
    <mergeCell ref="W79:W80"/>
    <mergeCell ref="W77:W78"/>
    <mergeCell ref="X77:X78"/>
    <mergeCell ref="Y77:Y78"/>
    <mergeCell ref="Z77:Z78"/>
    <mergeCell ref="AA77:AA78"/>
    <mergeCell ref="AB77:AG78"/>
    <mergeCell ref="A77:A80"/>
    <mergeCell ref="B77:G80"/>
    <mergeCell ref="H77:T80"/>
    <mergeCell ref="U77:V78"/>
    <mergeCell ref="U79:V80"/>
    <mergeCell ref="Z79:Z80"/>
    <mergeCell ref="AH74:AL76"/>
    <mergeCell ref="AA75:AA76"/>
    <mergeCell ref="AB75:AG76"/>
    <mergeCell ref="W73:W74"/>
    <mergeCell ref="X73:X74"/>
    <mergeCell ref="Y73:Y74"/>
    <mergeCell ref="Z73:Z74"/>
    <mergeCell ref="W75:W76"/>
    <mergeCell ref="X75:X76"/>
    <mergeCell ref="Y75:Y76"/>
    <mergeCell ref="Z75:Z76"/>
    <mergeCell ref="AA73:AA74"/>
    <mergeCell ref="AB73:AG74"/>
    <mergeCell ref="AH73:AL73"/>
    <mergeCell ref="A65:A68"/>
    <mergeCell ref="B65:G68"/>
    <mergeCell ref="H65:T68"/>
    <mergeCell ref="U65:V66"/>
    <mergeCell ref="W65:W66"/>
    <mergeCell ref="U67:V68"/>
    <mergeCell ref="W67:W68"/>
    <mergeCell ref="U71:V72"/>
    <mergeCell ref="W71:W72"/>
    <mergeCell ref="W69:W70"/>
    <mergeCell ref="A73:A76"/>
    <mergeCell ref="B73:G76"/>
    <mergeCell ref="H73:T76"/>
    <mergeCell ref="U73:V74"/>
    <mergeCell ref="U75:V76"/>
    <mergeCell ref="AA69:AA70"/>
    <mergeCell ref="Z71:Z72"/>
    <mergeCell ref="A69:A72"/>
    <mergeCell ref="B69:G72"/>
    <mergeCell ref="H69:T72"/>
    <mergeCell ref="U69:V70"/>
    <mergeCell ref="X71:X72"/>
    <mergeCell ref="Y71:Y72"/>
    <mergeCell ref="AA71:AA72"/>
    <mergeCell ref="AH65:AL65"/>
    <mergeCell ref="AH66:AL68"/>
    <mergeCell ref="Z67:Z68"/>
    <mergeCell ref="AA67:AA68"/>
    <mergeCell ref="AB67:AG68"/>
    <mergeCell ref="Y67:Y68"/>
    <mergeCell ref="Z65:Z66"/>
    <mergeCell ref="AA65:AA66"/>
    <mergeCell ref="X69:X70"/>
    <mergeCell ref="Y69:Y70"/>
    <mergeCell ref="Z69:Z70"/>
    <mergeCell ref="X65:X66"/>
    <mergeCell ref="X67:X68"/>
    <mergeCell ref="Y65:Y66"/>
    <mergeCell ref="AB65:AG66"/>
    <mergeCell ref="AB69:AG70"/>
    <mergeCell ref="AH69:AL69"/>
    <mergeCell ref="AH70:AL72"/>
    <mergeCell ref="AB71:AG72"/>
    <mergeCell ref="O61:O62"/>
    <mergeCell ref="B63:G64"/>
    <mergeCell ref="H63:T64"/>
    <mergeCell ref="U63:AA64"/>
    <mergeCell ref="T61:U62"/>
    <mergeCell ref="R59:U60"/>
    <mergeCell ref="AC60:AC61"/>
    <mergeCell ref="F61:F62"/>
    <mergeCell ref="AJ60:AJ61"/>
    <mergeCell ref="AG60:AH61"/>
    <mergeCell ref="AI60:AI61"/>
    <mergeCell ref="P61:P62"/>
    <mergeCell ref="Q61:Q62"/>
    <mergeCell ref="AC63:AF63"/>
    <mergeCell ref="AH63:AL64"/>
    <mergeCell ref="AC64:AF64"/>
    <mergeCell ref="AK60:AL61"/>
    <mergeCell ref="A25:A28"/>
    <mergeCell ref="B25:G28"/>
    <mergeCell ref="H33:T36"/>
    <mergeCell ref="H25:T28"/>
    <mergeCell ref="A21:A24"/>
    <mergeCell ref="B21:G24"/>
    <mergeCell ref="H21:T24"/>
    <mergeCell ref="Q13:Q14"/>
    <mergeCell ref="P13:P14"/>
    <mergeCell ref="O13:O14"/>
    <mergeCell ref="L13:L14"/>
    <mergeCell ref="A39:C39"/>
    <mergeCell ref="A33:A36"/>
    <mergeCell ref="B33:G36"/>
    <mergeCell ref="E39:N39"/>
    <mergeCell ref="A48:A49"/>
    <mergeCell ref="A29:A32"/>
    <mergeCell ref="B48:N49"/>
    <mergeCell ref="B29:G32"/>
    <mergeCell ref="H29:T32"/>
    <mergeCell ref="Y33:Y34"/>
    <mergeCell ref="U33:V34"/>
    <mergeCell ref="U35:V36"/>
    <mergeCell ref="W35:W36"/>
    <mergeCell ref="X35:X36"/>
    <mergeCell ref="Y35:Y36"/>
    <mergeCell ref="W33:W34"/>
    <mergeCell ref="X33:X34"/>
    <mergeCell ref="AH33:AL33"/>
    <mergeCell ref="AH34:AL36"/>
    <mergeCell ref="AA35:AA36"/>
    <mergeCell ref="AB35:AG36"/>
    <mergeCell ref="AA33:AA34"/>
    <mergeCell ref="AB33:AG34"/>
    <mergeCell ref="Z35:Z36"/>
    <mergeCell ref="Z33:Z34"/>
    <mergeCell ref="U29:V30"/>
    <mergeCell ref="U31:V32"/>
    <mergeCell ref="W27:W28"/>
    <mergeCell ref="X27:X28"/>
    <mergeCell ref="W29:W30"/>
    <mergeCell ref="X29:X30"/>
    <mergeCell ref="W31:W32"/>
    <mergeCell ref="X31:X32"/>
    <mergeCell ref="AH29:AL29"/>
    <mergeCell ref="AH30:AL32"/>
    <mergeCell ref="AA31:AA32"/>
    <mergeCell ref="AB31:AG32"/>
    <mergeCell ref="Y29:Y30"/>
    <mergeCell ref="Z29:Z30"/>
    <mergeCell ref="AA29:AA30"/>
    <mergeCell ref="AB29:AG30"/>
    <mergeCell ref="Y31:Y32"/>
    <mergeCell ref="Z31:Z32"/>
    <mergeCell ref="U25:V26"/>
    <mergeCell ref="U27:V28"/>
    <mergeCell ref="AB23:AG24"/>
    <mergeCell ref="W23:W24"/>
    <mergeCell ref="X23:X24"/>
    <mergeCell ref="Y23:Y24"/>
    <mergeCell ref="Z23:Z24"/>
    <mergeCell ref="W25:W26"/>
    <mergeCell ref="X25:X26"/>
    <mergeCell ref="Y25:Y26"/>
    <mergeCell ref="Z25:Z26"/>
    <mergeCell ref="AA27:AA28"/>
    <mergeCell ref="AB27:AG28"/>
    <mergeCell ref="Y27:Y28"/>
    <mergeCell ref="Z27:Z28"/>
    <mergeCell ref="AA25:AA26"/>
    <mergeCell ref="AB25:AG26"/>
    <mergeCell ref="U23:V24"/>
    <mergeCell ref="A8:G8"/>
    <mergeCell ref="K8:AC8"/>
    <mergeCell ref="B17:G20"/>
    <mergeCell ref="H17:T20"/>
    <mergeCell ref="L9:AC9"/>
    <mergeCell ref="F11:G12"/>
    <mergeCell ref="F13:F14"/>
    <mergeCell ref="A17:A20"/>
    <mergeCell ref="AA17:AA18"/>
    <mergeCell ref="U19:V20"/>
    <mergeCell ref="W19:W20"/>
    <mergeCell ref="X19:X20"/>
    <mergeCell ref="B15:G16"/>
    <mergeCell ref="G13:G14"/>
    <mergeCell ref="I11:K12"/>
    <mergeCell ref="L11:Q12"/>
    <mergeCell ref="J13:K14"/>
    <mergeCell ref="N13:N14"/>
    <mergeCell ref="M13:M14"/>
    <mergeCell ref="H13:H14"/>
    <mergeCell ref="S13:S14"/>
    <mergeCell ref="R13:R14"/>
    <mergeCell ref="A11:E14"/>
    <mergeCell ref="Y19:Y20"/>
    <mergeCell ref="AG8:AI8"/>
    <mergeCell ref="AG9:AI9"/>
    <mergeCell ref="AB17:AG18"/>
    <mergeCell ref="AB19:AG20"/>
    <mergeCell ref="AH18:AL20"/>
    <mergeCell ref="AH17:AL17"/>
    <mergeCell ref="AC16:AF16"/>
    <mergeCell ref="Z17:Z18"/>
    <mergeCell ref="U15:AA16"/>
    <mergeCell ref="AD12:AD13"/>
    <mergeCell ref="R11:U12"/>
    <mergeCell ref="H15:T16"/>
    <mergeCell ref="AH15:AL16"/>
    <mergeCell ref="I13:I14"/>
    <mergeCell ref="AI12:AI13"/>
    <mergeCell ref="AJ12:AJ13"/>
    <mergeCell ref="AK12:AL13"/>
    <mergeCell ref="AC12:AC13"/>
    <mergeCell ref="X17:X18"/>
    <mergeCell ref="Y17:Y18"/>
    <mergeCell ref="AG12:AH13"/>
    <mergeCell ref="AF12:AF13"/>
    <mergeCell ref="AC15:AF15"/>
    <mergeCell ref="H11:H12"/>
    <mergeCell ref="Z19:Z20"/>
    <mergeCell ref="AA19:AA20"/>
    <mergeCell ref="W21:W22"/>
    <mergeCell ref="X21:X22"/>
    <mergeCell ref="Y21:Y22"/>
    <mergeCell ref="W17:W18"/>
    <mergeCell ref="T13:U14"/>
    <mergeCell ref="U17:V18"/>
    <mergeCell ref="Z21:Z22"/>
    <mergeCell ref="AA21:AA22"/>
    <mergeCell ref="U21:V22"/>
    <mergeCell ref="AB21:AG22"/>
    <mergeCell ref="AH21:AL21"/>
    <mergeCell ref="AH22:AL24"/>
    <mergeCell ref="AA23:AA24"/>
    <mergeCell ref="AH39:AI39"/>
    <mergeCell ref="AI40:AJ40"/>
    <mergeCell ref="AF38:AG38"/>
    <mergeCell ref="AH25:AL25"/>
    <mergeCell ref="AH26:AL28"/>
    <mergeCell ref="AA43:AB43"/>
    <mergeCell ref="AC50:AD51"/>
    <mergeCell ref="AC52:AD53"/>
    <mergeCell ref="AE50:AI53"/>
    <mergeCell ref="E44:M45"/>
    <mergeCell ref="AC47:AD47"/>
    <mergeCell ref="AD42:AL42"/>
    <mergeCell ref="AD44:AK44"/>
    <mergeCell ref="AC48:AD48"/>
    <mergeCell ref="AC49:AD49"/>
    <mergeCell ref="AJ47:AL49"/>
    <mergeCell ref="AE47:AI49"/>
    <mergeCell ref="AC45:AL45"/>
    <mergeCell ref="AD43:AL43"/>
    <mergeCell ref="B50:N50"/>
    <mergeCell ref="B51:N51"/>
    <mergeCell ref="AB47:AB53"/>
    <mergeCell ref="B44:D45"/>
    <mergeCell ref="B43:C43"/>
    <mergeCell ref="AJ50:AL53"/>
    <mergeCell ref="A104:G104"/>
    <mergeCell ref="AG104:AI104"/>
    <mergeCell ref="B91:C91"/>
    <mergeCell ref="AD91:AL91"/>
    <mergeCell ref="B92:D93"/>
    <mergeCell ref="B52:N52"/>
    <mergeCell ref="AD60:AD61"/>
    <mergeCell ref="A56:G56"/>
    <mergeCell ref="R61:R62"/>
    <mergeCell ref="S61:S62"/>
    <mergeCell ref="AG56:AI57"/>
    <mergeCell ref="A59:E62"/>
    <mergeCell ref="F59:G60"/>
    <mergeCell ref="H59:H60"/>
    <mergeCell ref="I59:K60"/>
    <mergeCell ref="L59:Q60"/>
    <mergeCell ref="G61:G62"/>
    <mergeCell ref="H61:H62"/>
    <mergeCell ref="I61:I62"/>
    <mergeCell ref="J61:K62"/>
    <mergeCell ref="L61:L62"/>
    <mergeCell ref="M61:M62"/>
    <mergeCell ref="N61:N62"/>
    <mergeCell ref="AF60:AF61"/>
    <mergeCell ref="AG105:AI105"/>
    <mergeCell ref="AC108:AC109"/>
    <mergeCell ref="AD108:AD109"/>
    <mergeCell ref="AF108:AF109"/>
    <mergeCell ref="S109:S110"/>
    <mergeCell ref="A107:E110"/>
    <mergeCell ref="F107:G108"/>
    <mergeCell ref="H107:H108"/>
    <mergeCell ref="I107:K108"/>
    <mergeCell ref="L107:Q108"/>
    <mergeCell ref="R107:U108"/>
    <mergeCell ref="H109:H110"/>
    <mergeCell ref="I109:I110"/>
    <mergeCell ref="T109:U110"/>
    <mergeCell ref="F109:F110"/>
    <mergeCell ref="G109:G110"/>
    <mergeCell ref="AG108:AH109"/>
    <mergeCell ref="AI108:AI109"/>
    <mergeCell ref="O109:O110"/>
    <mergeCell ref="P109:P110"/>
    <mergeCell ref="Q109:Q110"/>
    <mergeCell ref="R109:R110"/>
    <mergeCell ref="J109:K110"/>
    <mergeCell ref="A113:A116"/>
    <mergeCell ref="B113:G116"/>
    <mergeCell ref="H113:T116"/>
    <mergeCell ref="U113:V114"/>
    <mergeCell ref="W113:W114"/>
    <mergeCell ref="X113:X114"/>
    <mergeCell ref="B111:G112"/>
    <mergeCell ref="H111:T112"/>
    <mergeCell ref="U111:AA112"/>
    <mergeCell ref="AJ108:AJ109"/>
    <mergeCell ref="AK108:AL109"/>
    <mergeCell ref="L109:L110"/>
    <mergeCell ref="M109:M110"/>
    <mergeCell ref="Y113:Y114"/>
    <mergeCell ref="Z113:Z114"/>
    <mergeCell ref="AA113:AA114"/>
    <mergeCell ref="AB113:AG114"/>
    <mergeCell ref="AH113:AL113"/>
    <mergeCell ref="AH114:AL116"/>
    <mergeCell ref="Z115:Z116"/>
    <mergeCell ref="AA115:AA116"/>
    <mergeCell ref="AB115:AG116"/>
    <mergeCell ref="U115:V116"/>
    <mergeCell ref="W115:W116"/>
    <mergeCell ref="X115:X116"/>
    <mergeCell ref="Y115:Y116"/>
    <mergeCell ref="AC111:AF111"/>
    <mergeCell ref="AH111:AL112"/>
    <mergeCell ref="AC112:AF112"/>
    <mergeCell ref="N109:N110"/>
    <mergeCell ref="A117:A120"/>
    <mergeCell ref="B117:G120"/>
    <mergeCell ref="H117:T120"/>
    <mergeCell ref="U117:V118"/>
    <mergeCell ref="U119:V120"/>
    <mergeCell ref="W117:W118"/>
    <mergeCell ref="X117:X118"/>
    <mergeCell ref="Y117:Y118"/>
    <mergeCell ref="Z117:Z118"/>
    <mergeCell ref="AA117:AA118"/>
    <mergeCell ref="AB117:AG118"/>
    <mergeCell ref="AH117:AL117"/>
    <mergeCell ref="AH118:AL120"/>
    <mergeCell ref="AA119:AA120"/>
    <mergeCell ref="AB119:AG120"/>
    <mergeCell ref="W119:W120"/>
    <mergeCell ref="X119:X120"/>
    <mergeCell ref="Y119:Y120"/>
    <mergeCell ref="Z119:Z120"/>
    <mergeCell ref="A121:A124"/>
    <mergeCell ref="B121:G124"/>
    <mergeCell ref="H121:T124"/>
    <mergeCell ref="U121:V122"/>
    <mergeCell ref="U123:V124"/>
    <mergeCell ref="W121:W122"/>
    <mergeCell ref="X121:X122"/>
    <mergeCell ref="Y121:Y122"/>
    <mergeCell ref="Z121:Z122"/>
    <mergeCell ref="AA121:AA122"/>
    <mergeCell ref="AB121:AG122"/>
    <mergeCell ref="AH121:AL121"/>
    <mergeCell ref="AH122:AL124"/>
    <mergeCell ref="AA123:AA124"/>
    <mergeCell ref="AB123:AG124"/>
    <mergeCell ref="W123:W124"/>
    <mergeCell ref="X123:X124"/>
    <mergeCell ref="Y123:Y124"/>
    <mergeCell ref="Z123:Z124"/>
    <mergeCell ref="A125:A128"/>
    <mergeCell ref="B125:G128"/>
    <mergeCell ref="H125:T128"/>
    <mergeCell ref="U125:V126"/>
    <mergeCell ref="U127:V128"/>
    <mergeCell ref="W125:W126"/>
    <mergeCell ref="X125:X126"/>
    <mergeCell ref="Y125:Y126"/>
    <mergeCell ref="Z125:Z126"/>
    <mergeCell ref="AA125:AA126"/>
    <mergeCell ref="AB125:AG126"/>
    <mergeCell ref="AH125:AL125"/>
    <mergeCell ref="AH126:AL128"/>
    <mergeCell ref="AA127:AA128"/>
    <mergeCell ref="AB127:AG128"/>
    <mergeCell ref="W127:W128"/>
    <mergeCell ref="X127:X128"/>
    <mergeCell ref="Y127:Y128"/>
    <mergeCell ref="Z127:Z128"/>
    <mergeCell ref="A129:A132"/>
    <mergeCell ref="B129:G132"/>
    <mergeCell ref="H129:T132"/>
    <mergeCell ref="U129:V130"/>
    <mergeCell ref="U131:V132"/>
    <mergeCell ref="W129:W130"/>
    <mergeCell ref="X129:X130"/>
    <mergeCell ref="Y129:Y130"/>
    <mergeCell ref="Z129:Z130"/>
    <mergeCell ref="AA129:AA130"/>
    <mergeCell ref="AB129:AG130"/>
    <mergeCell ref="AH129:AL129"/>
    <mergeCell ref="AH130:AL132"/>
    <mergeCell ref="AA131:AA132"/>
    <mergeCell ref="AB131:AG132"/>
    <mergeCell ref="W131:W132"/>
    <mergeCell ref="X131:X132"/>
    <mergeCell ref="Y131:Y132"/>
    <mergeCell ref="Z131:Z132"/>
    <mergeCell ref="A133:A136"/>
    <mergeCell ref="B133:G136"/>
    <mergeCell ref="H133:T136"/>
    <mergeCell ref="U133:V134"/>
    <mergeCell ref="U135:V136"/>
    <mergeCell ref="W133:W134"/>
    <mergeCell ref="X133:X134"/>
    <mergeCell ref="Y133:Y134"/>
    <mergeCell ref="Z133:Z134"/>
    <mergeCell ref="AA133:AA134"/>
    <mergeCell ref="AB133:AG134"/>
    <mergeCell ref="AH133:AL133"/>
    <mergeCell ref="AH134:AL136"/>
    <mergeCell ref="AA135:AA136"/>
    <mergeCell ref="AB135:AG136"/>
    <mergeCell ref="W135:W136"/>
    <mergeCell ref="X135:X136"/>
    <mergeCell ref="Y135:Y136"/>
    <mergeCell ref="Z135:Z136"/>
    <mergeCell ref="A137:A140"/>
    <mergeCell ref="B137:G140"/>
    <mergeCell ref="H137:T140"/>
    <mergeCell ref="U137:V138"/>
    <mergeCell ref="U139:V140"/>
    <mergeCell ref="W137:W138"/>
    <mergeCell ref="X137:X138"/>
    <mergeCell ref="Y137:Y138"/>
    <mergeCell ref="Z137:Z138"/>
    <mergeCell ref="AA137:AA138"/>
    <mergeCell ref="AB137:AG138"/>
    <mergeCell ref="AH137:AL137"/>
    <mergeCell ref="AH138:AL140"/>
    <mergeCell ref="AA139:AA140"/>
    <mergeCell ref="AB139:AG140"/>
    <mergeCell ref="W139:W140"/>
    <mergeCell ref="X139:X140"/>
    <mergeCell ref="Y139:Y140"/>
    <mergeCell ref="Z139:Z140"/>
    <mergeCell ref="A141:A144"/>
    <mergeCell ref="B141:G144"/>
    <mergeCell ref="H141:T144"/>
    <mergeCell ref="U141:V142"/>
    <mergeCell ref="U143:V144"/>
    <mergeCell ref="W141:W142"/>
    <mergeCell ref="X141:X142"/>
    <mergeCell ref="Y141:Y142"/>
    <mergeCell ref="Z141:Z142"/>
    <mergeCell ref="AA141:AA142"/>
    <mergeCell ref="AB141:AG142"/>
    <mergeCell ref="AH141:AL141"/>
    <mergeCell ref="AH142:AL144"/>
    <mergeCell ref="AA143:AA144"/>
    <mergeCell ref="AB143:AG144"/>
    <mergeCell ref="W143:W144"/>
    <mergeCell ref="X143:X144"/>
    <mergeCell ref="Y143:Y144"/>
    <mergeCell ref="Z143:Z144"/>
    <mergeCell ref="A152:G152"/>
    <mergeCell ref="AG152:AI153"/>
    <mergeCell ref="X145:X146"/>
    <mergeCell ref="Y145:Y146"/>
    <mergeCell ref="Z145:Z146"/>
    <mergeCell ref="AA145:AA146"/>
    <mergeCell ref="AB145:AG146"/>
    <mergeCell ref="AH145:AL145"/>
    <mergeCell ref="AH146:AL148"/>
    <mergeCell ref="AA147:AA148"/>
    <mergeCell ref="AB147:AG148"/>
    <mergeCell ref="Y147:Y148"/>
    <mergeCell ref="Z147:Z148"/>
    <mergeCell ref="A145:A148"/>
    <mergeCell ref="B145:G148"/>
    <mergeCell ref="H145:T148"/>
    <mergeCell ref="U145:V146"/>
    <mergeCell ref="U147:V148"/>
    <mergeCell ref="W145:W146"/>
    <mergeCell ref="W147:W148"/>
    <mergeCell ref="X147:X148"/>
    <mergeCell ref="AK156:AL157"/>
    <mergeCell ref="F157:F158"/>
    <mergeCell ref="G157:G158"/>
    <mergeCell ref="H157:H158"/>
    <mergeCell ref="I157:I158"/>
    <mergeCell ref="J157:K158"/>
    <mergeCell ref="L157:L158"/>
    <mergeCell ref="M157:M158"/>
    <mergeCell ref="N157:N158"/>
    <mergeCell ref="O157:O158"/>
    <mergeCell ref="AC156:AC157"/>
    <mergeCell ref="AD156:AD157"/>
    <mergeCell ref="AF156:AF157"/>
    <mergeCell ref="AG156:AH157"/>
    <mergeCell ref="AI156:AI157"/>
    <mergeCell ref="AJ156:AJ157"/>
    <mergeCell ref="I155:K156"/>
    <mergeCell ref="L155:Q156"/>
    <mergeCell ref="R155:U156"/>
    <mergeCell ref="T157:U158"/>
    <mergeCell ref="B159:G160"/>
    <mergeCell ref="H159:T160"/>
    <mergeCell ref="U159:AA160"/>
    <mergeCell ref="P157:P158"/>
    <mergeCell ref="Q157:Q158"/>
    <mergeCell ref="R157:R158"/>
    <mergeCell ref="S157:S158"/>
    <mergeCell ref="A155:E158"/>
    <mergeCell ref="F155:G156"/>
    <mergeCell ref="H155:H156"/>
    <mergeCell ref="Z161:Z162"/>
    <mergeCell ref="AA161:AA162"/>
    <mergeCell ref="AB161:AG162"/>
    <mergeCell ref="AH161:AL161"/>
    <mergeCell ref="AH162:AL164"/>
    <mergeCell ref="Z163:Z164"/>
    <mergeCell ref="AA163:AA164"/>
    <mergeCell ref="AB163:AG164"/>
    <mergeCell ref="AC159:AF159"/>
    <mergeCell ref="AH159:AL160"/>
    <mergeCell ref="AC160:AF160"/>
    <mergeCell ref="U163:V164"/>
    <mergeCell ref="W163:W164"/>
    <mergeCell ref="X163:X164"/>
    <mergeCell ref="Y163:Y164"/>
    <mergeCell ref="A165:A168"/>
    <mergeCell ref="B165:G168"/>
    <mergeCell ref="H165:T168"/>
    <mergeCell ref="U165:V166"/>
    <mergeCell ref="U167:V168"/>
    <mergeCell ref="W165:W166"/>
    <mergeCell ref="A161:A164"/>
    <mergeCell ref="B161:G164"/>
    <mergeCell ref="H161:T164"/>
    <mergeCell ref="U161:V162"/>
    <mergeCell ref="W161:W162"/>
    <mergeCell ref="X161:X162"/>
    <mergeCell ref="Y161:Y162"/>
    <mergeCell ref="X165:X166"/>
    <mergeCell ref="Y165:Y166"/>
    <mergeCell ref="Z165:Z166"/>
    <mergeCell ref="AA165:AA166"/>
    <mergeCell ref="AB165:AG166"/>
    <mergeCell ref="AH165:AL165"/>
    <mergeCell ref="AH166:AL168"/>
    <mergeCell ref="AA167:AA168"/>
    <mergeCell ref="AB167:AG168"/>
    <mergeCell ref="W167:W168"/>
    <mergeCell ref="X167:X168"/>
    <mergeCell ref="Y167:Y168"/>
    <mergeCell ref="Z167:Z168"/>
    <mergeCell ref="A169:A172"/>
    <mergeCell ref="B169:G172"/>
    <mergeCell ref="H169:T172"/>
    <mergeCell ref="U169:V170"/>
    <mergeCell ref="U171:V172"/>
    <mergeCell ref="W169:W170"/>
    <mergeCell ref="X169:X170"/>
    <mergeCell ref="Y169:Y170"/>
    <mergeCell ref="Z169:Z170"/>
    <mergeCell ref="AA169:AA170"/>
    <mergeCell ref="AB169:AG170"/>
    <mergeCell ref="AH169:AL169"/>
    <mergeCell ref="AH170:AL172"/>
    <mergeCell ref="AA171:AA172"/>
    <mergeCell ref="AB171:AG172"/>
    <mergeCell ref="W171:W172"/>
    <mergeCell ref="X171:X172"/>
    <mergeCell ref="Y171:Y172"/>
    <mergeCell ref="Z171:Z172"/>
    <mergeCell ref="A173:A176"/>
    <mergeCell ref="B173:G176"/>
    <mergeCell ref="H173:T176"/>
    <mergeCell ref="U173:V174"/>
    <mergeCell ref="U175:V176"/>
    <mergeCell ref="W173:W174"/>
    <mergeCell ref="X173:X174"/>
    <mergeCell ref="Y173:Y174"/>
    <mergeCell ref="Z173:Z174"/>
    <mergeCell ref="AA173:AA174"/>
    <mergeCell ref="AB173:AG174"/>
    <mergeCell ref="AH173:AL173"/>
    <mergeCell ref="AH174:AL176"/>
    <mergeCell ref="AA175:AA176"/>
    <mergeCell ref="AB175:AG176"/>
    <mergeCell ref="W175:W176"/>
    <mergeCell ref="X175:X176"/>
    <mergeCell ref="Y175:Y176"/>
    <mergeCell ref="Z175:Z176"/>
    <mergeCell ref="A177:A180"/>
    <mergeCell ref="B177:G180"/>
    <mergeCell ref="H177:T180"/>
    <mergeCell ref="U177:V178"/>
    <mergeCell ref="U179:V180"/>
    <mergeCell ref="W177:W178"/>
    <mergeCell ref="X177:X178"/>
    <mergeCell ref="Y177:Y178"/>
    <mergeCell ref="Z177:Z178"/>
    <mergeCell ref="AA177:AA178"/>
    <mergeCell ref="AB177:AG178"/>
    <mergeCell ref="AH177:AL177"/>
    <mergeCell ref="AH178:AL180"/>
    <mergeCell ref="AA179:AA180"/>
    <mergeCell ref="AB179:AG180"/>
    <mergeCell ref="W179:W180"/>
    <mergeCell ref="X179:X180"/>
    <mergeCell ref="Y179:Y180"/>
    <mergeCell ref="Z179:Z180"/>
    <mergeCell ref="A181:A184"/>
    <mergeCell ref="B181:G184"/>
    <mergeCell ref="H181:T184"/>
    <mergeCell ref="U181:V182"/>
    <mergeCell ref="U183:V184"/>
    <mergeCell ref="W181:W182"/>
    <mergeCell ref="X181:X182"/>
    <mergeCell ref="Y181:Y182"/>
    <mergeCell ref="Z181:Z182"/>
    <mergeCell ref="AA181:AA182"/>
    <mergeCell ref="AB181:AG182"/>
    <mergeCell ref="AH181:AL181"/>
    <mergeCell ref="AH182:AL184"/>
    <mergeCell ref="AA183:AA184"/>
    <mergeCell ref="AB183:AG184"/>
    <mergeCell ref="W183:W184"/>
    <mergeCell ref="X183:X184"/>
    <mergeCell ref="Y183:Y184"/>
    <mergeCell ref="Z183:Z184"/>
    <mergeCell ref="A185:A188"/>
    <mergeCell ref="B185:G188"/>
    <mergeCell ref="H185:T188"/>
    <mergeCell ref="U185:V186"/>
    <mergeCell ref="U187:V188"/>
    <mergeCell ref="W185:W186"/>
    <mergeCell ref="X185:X186"/>
    <mergeCell ref="Y185:Y186"/>
    <mergeCell ref="Z185:Z186"/>
    <mergeCell ref="AA185:AA186"/>
    <mergeCell ref="AB185:AG186"/>
    <mergeCell ref="AH185:AL185"/>
    <mergeCell ref="AH186:AL188"/>
    <mergeCell ref="AA187:AA188"/>
    <mergeCell ref="AB187:AG188"/>
    <mergeCell ref="W187:W188"/>
    <mergeCell ref="X187:X188"/>
    <mergeCell ref="Y187:Y188"/>
    <mergeCell ref="Z187:Z188"/>
    <mergeCell ref="A189:A192"/>
    <mergeCell ref="B189:G192"/>
    <mergeCell ref="H189:T192"/>
    <mergeCell ref="U189:V190"/>
    <mergeCell ref="U191:V192"/>
    <mergeCell ref="W189:W190"/>
    <mergeCell ref="X189:X190"/>
    <mergeCell ref="Y189:Y190"/>
    <mergeCell ref="Z189:Z190"/>
    <mergeCell ref="AA189:AA190"/>
    <mergeCell ref="AB189:AG190"/>
    <mergeCell ref="AH189:AL189"/>
    <mergeCell ref="AH190:AL192"/>
    <mergeCell ref="AA191:AA192"/>
    <mergeCell ref="AB191:AG192"/>
    <mergeCell ref="W191:W192"/>
    <mergeCell ref="X191:X192"/>
    <mergeCell ref="Y191:Y192"/>
    <mergeCell ref="Z191:Z192"/>
    <mergeCell ref="A193:A196"/>
    <mergeCell ref="B193:G196"/>
    <mergeCell ref="H193:T196"/>
    <mergeCell ref="U193:V194"/>
    <mergeCell ref="U195:V196"/>
    <mergeCell ref="W195:W196"/>
    <mergeCell ref="X195:X196"/>
    <mergeCell ref="Y195:Y196"/>
    <mergeCell ref="Z195:Z196"/>
    <mergeCell ref="AA193:AA194"/>
    <mergeCell ref="AB193:AG194"/>
    <mergeCell ref="W193:W194"/>
    <mergeCell ref="AH193:AL193"/>
    <mergeCell ref="AH194:AL196"/>
    <mergeCell ref="AA195:AA196"/>
    <mergeCell ref="AB195:AG196"/>
    <mergeCell ref="X193:X194"/>
    <mergeCell ref="Y193:Y194"/>
    <mergeCell ref="Z193:Z194"/>
    <mergeCell ref="U1:V1"/>
    <mergeCell ref="A1:E1"/>
    <mergeCell ref="F1:J1"/>
    <mergeCell ref="K1:L1"/>
    <mergeCell ref="M1:O1"/>
    <mergeCell ref="P1:Q1"/>
    <mergeCell ref="R1:T1"/>
    <mergeCell ref="G3:AK3"/>
    <mergeCell ref="T4:V4"/>
  </mergeCells>
  <phoneticPr fontId="3"/>
  <dataValidations count="6">
    <dataValidation imeMode="off" allowBlank="1" showInputMessage="1" showErrorMessage="1" sqref="AB197:AB65536 W150:AA65536 B197:V65536 AM7:AN101 U189 U185 U191 U195 U187 AC197:AG197 U193 U173 U175 AH154:AI197 U171 U169 U179 U177 U183 U181 AG154:AG160 AB150:AF160 AG150:AI152 U163 U165 U167 B150:T160 U150:U161 V150:V160 B149:AB149 AE149:AI149 AJ149:IV197 U81 AH58:AI89 U83 AD93:AI97 AC85:AC97 AG58:AG64 AD85:AG89 N85:N95 Z35:Z101 F85:M91 E85:E92 C94:M95 B94:B96 U75 U67 U69 U71 U79 U73 U77 O85:V101 AE54:AI55 C101:N101 AL92:AL97 B98:B101 AB85:AB101 AJ54:AJ55 B85:B91 AB102:AG112 B102:T112 AH102:IV148 A94:A65536 AD45:AI49 AC37:AC49 Z31:Z33 AD37:AG41 B46:B48 N37:N47 C46:M47 O37:T55 A46:A91 B50:B55 C53:N55 AB37:AB55 C85:C90 AJ93:AJ98 B56:T64 AB56:AF64 AJ56:AL89 AG56:AI56 U37:U65 AO9:AO101 U27 Z23:Z25 U21 U19 Z27:Z29 U29 U23 U31 E44 U35 U33 Z19:Z21 U25 V37:V64 D85:D91 A7:A43 AK45:AK49 AL44:AL49 AJ50:AL53 AK93:AK97 U115:V148 W102:AA148 V102:V112 U102:U113 AC198:AK198 B7:T16 AB7:AG16 V7:V16 AH7:AL41 W7:Y101 U7:U17 AA7:AA101 Z7:Z17 AP7:IV101 AO7 B37:H42 I37:M43 AN198:IV65536 AM198 AC199:AM65536 AK54:AL55 AJ45:AJ49 AC50:AD51"/>
    <dataValidation imeMode="on" allowBlank="1" showInputMessage="1" showErrorMessage="1" sqref="B92 B161:T196 AB161:AG196 B113:T148 AC149:AD149 AB113:AG148 AC98 AB35:AG36 AB65:AG84 AE98 AD90:AL90 B65:T84 AD92:AK92 B44 B17:T36 A45 AD43 AD42:AL42 AD44:AK44 AD91 AC100 AB17 AB19:AB21 AC19:AG20 AB31:AB33 AB23:AB25 AC23:AG24 AB27:AB29 AC27:AG28 AC31:AG32 AC54:AD55 A93"/>
    <dataValidation type="list" allowBlank="1" showInputMessage="1" showErrorMessage="1" sqref="F1:J1">
      <formula1>$AO$14:$AO$15</formula1>
    </dataValidation>
    <dataValidation type="list" allowBlank="1" showInputMessage="1" showErrorMessage="1" sqref="M1:O1">
      <formula1>$AP$14:$AP$26</formula1>
    </dataValidation>
    <dataValidation type="list" allowBlank="1" showInputMessage="1" showErrorMessage="1" sqref="R1:T1">
      <formula1>$AQ$14:$AQ$45</formula1>
    </dataValidation>
    <dataValidation imeMode="hiragana" allowBlank="1" showInputMessage="1" showErrorMessage="1" sqref="AC52:AD53 AE50:AI53"/>
  </dataValidations>
  <printOptions horizontalCentered="1"/>
  <pageMargins left="0.39370078740157483" right="0.39370078740157483" top="0.70866141732283472" bottom="0.11811023622047245" header="0.51181102362204722" footer="0.19685039370078741"/>
  <pageSetup paperSize="9" scale="97" orientation="landscape" horizontalDpi="4294967294" verticalDpi="300" r:id="rId1"/>
  <headerFooter alignWithMargins="0"/>
  <rowBreaks count="4" manualBreakCount="4">
    <brk id="6" max="16383" man="1"/>
    <brk id="54" max="16383" man="1"/>
    <brk id="102" max="38" man="1"/>
    <brk id="150"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B858"/>
  <sheetViews>
    <sheetView showGridLines="0" showRowColHeaders="0" view="pageBreakPreview" zoomScale="75" zoomScaleNormal="100" zoomScaleSheetLayoutView="75" workbookViewId="0">
      <pane ySplit="6" topLeftCell="A7" activePane="bottomLeft" state="frozen"/>
      <selection pane="bottomLeft" activeCell="F1" sqref="F1:J1"/>
    </sheetView>
  </sheetViews>
  <sheetFormatPr defaultColWidth="3.125" defaultRowHeight="0" customHeight="1" zeroHeight="1"/>
  <cols>
    <col min="1" max="2" width="3.625" style="73" customWidth="1"/>
    <col min="3" max="3" width="3.75" style="73" customWidth="1"/>
    <col min="4" max="13" width="3.625" style="73" customWidth="1"/>
    <col min="14" max="17" width="3.125" style="73" customWidth="1"/>
    <col min="18" max="18" width="3" style="73" customWidth="1"/>
    <col min="19" max="23" width="3.125" style="73" customWidth="1"/>
    <col min="24" max="24" width="2.125" style="73" customWidth="1"/>
    <col min="25" max="27" width="3.125" style="73" customWidth="1"/>
    <col min="28" max="28" width="2.125" style="73" customWidth="1"/>
    <col min="29" max="31" width="3.125" style="73" customWidth="1"/>
    <col min="32" max="32" width="2.125" style="73" customWidth="1"/>
    <col min="33" max="33" width="3.75" style="73" customWidth="1"/>
    <col min="34" max="35" width="3.125" style="73" customWidth="1"/>
    <col min="36" max="36" width="2.125" style="73" customWidth="1"/>
    <col min="37" max="42" width="3.125" style="73" customWidth="1"/>
    <col min="43" max="43" width="1.25" style="73" customWidth="1"/>
    <col min="44" max="44" width="2" style="73" customWidth="1"/>
    <col min="45" max="45" width="1.375" style="73" customWidth="1"/>
    <col min="46" max="46" width="3.125" style="73" customWidth="1"/>
    <col min="47" max="47" width="3.125" style="73" hidden="1" customWidth="1"/>
    <col min="48" max="48" width="12" style="73" hidden="1" customWidth="1"/>
    <col min="49" max="49" width="9.125" style="351" hidden="1" customWidth="1"/>
    <col min="50" max="51" width="5.25" style="351" hidden="1" customWidth="1"/>
    <col min="52" max="52" width="11.625" style="367" hidden="1" customWidth="1"/>
    <col min="53" max="54" width="3.125" style="367" customWidth="1"/>
    <col min="55" max="16384" width="3.125" style="73"/>
  </cols>
  <sheetData>
    <row r="1" spans="1:52" s="885" customFormat="1" ht="24.75" customHeight="1">
      <c r="A1" s="1105" t="s">
        <v>560</v>
      </c>
      <c r="B1" s="1105"/>
      <c r="C1" s="1105"/>
      <c r="D1" s="1105"/>
      <c r="E1" s="1105"/>
      <c r="F1" s="1106">
        <v>41730</v>
      </c>
      <c r="G1" s="1107"/>
      <c r="H1" s="1107"/>
      <c r="I1" s="1107"/>
      <c r="J1" s="1108"/>
      <c r="K1" s="1103" t="s">
        <v>87</v>
      </c>
      <c r="L1" s="1104"/>
      <c r="M1" s="1109">
        <v>7</v>
      </c>
      <c r="N1" s="1110"/>
      <c r="O1" s="1111"/>
      <c r="P1" s="1103" t="s">
        <v>88</v>
      </c>
      <c r="Q1" s="1104"/>
      <c r="R1" s="1109">
        <v>10</v>
      </c>
      <c r="S1" s="1110"/>
      <c r="T1" s="1111"/>
      <c r="U1" s="1103" t="s">
        <v>101</v>
      </c>
      <c r="V1" s="1104"/>
      <c r="AV1" s="112" t="s">
        <v>198</v>
      </c>
      <c r="AW1" s="374" t="s">
        <v>319</v>
      </c>
      <c r="AX1" s="378"/>
      <c r="AY1" s="378"/>
      <c r="AZ1" s="889"/>
    </row>
    <row r="2" spans="1:52" s="282" customFormat="1" ht="10.5" customHeight="1">
      <c r="AV2" s="113"/>
      <c r="AW2" s="375" t="s">
        <v>87</v>
      </c>
      <c r="AX2" s="372" t="s">
        <v>159</v>
      </c>
      <c r="AY2" s="372" t="s">
        <v>320</v>
      </c>
    </row>
    <row r="3" spans="1:52" s="282" customFormat="1" ht="40.5" customHeight="1">
      <c r="H3" s="380"/>
      <c r="I3" s="380"/>
      <c r="J3" s="380"/>
      <c r="K3" s="380"/>
      <c r="L3" s="1112" t="s">
        <v>245</v>
      </c>
      <c r="M3" s="1112"/>
      <c r="N3" s="1112"/>
      <c r="O3" s="1112"/>
      <c r="P3" s="1112"/>
      <c r="Q3" s="1112"/>
      <c r="R3" s="1112"/>
      <c r="S3" s="1112"/>
      <c r="T3" s="1112"/>
      <c r="U3" s="1112"/>
      <c r="V3" s="1112"/>
      <c r="W3" s="1112"/>
      <c r="X3" s="1112"/>
      <c r="Y3" s="1112"/>
      <c r="Z3" s="1112"/>
      <c r="AA3" s="1112"/>
      <c r="AB3" s="1112"/>
      <c r="AC3" s="1112"/>
      <c r="AD3" s="1112"/>
      <c r="AE3" s="1112"/>
      <c r="AF3" s="1112"/>
      <c r="AG3" s="1112"/>
      <c r="AH3" s="1112"/>
      <c r="AI3" s="1112"/>
      <c r="AJ3" s="1112"/>
      <c r="AK3" s="1112"/>
      <c r="AL3" s="1112"/>
      <c r="AM3" s="1112"/>
      <c r="AN3" s="1112"/>
      <c r="AO3" s="1112"/>
      <c r="AP3" s="1112"/>
      <c r="AQ3" s="1112"/>
      <c r="AR3" s="1112"/>
      <c r="AV3" s="114"/>
      <c r="AW3" s="376"/>
      <c r="AX3" s="373"/>
      <c r="AY3" s="373"/>
    </row>
    <row r="4" spans="1:52" s="287" customFormat="1" ht="36" customHeight="1">
      <c r="O4" s="288" t="s">
        <v>243</v>
      </c>
      <c r="U4" s="1423">
        <f>IF(work4報告書!AK5=0,"-",1)</f>
        <v>1</v>
      </c>
      <c r="V4" s="1423"/>
      <c r="W4" s="287" t="s">
        <v>246</v>
      </c>
      <c r="AC4" s="289"/>
      <c r="AD4" s="289"/>
      <c r="AE4" s="1422">
        <f>IF(work4報告書!AK5=0,"-",MAX(work4報告書!V5:V14)*3)</f>
        <v>21</v>
      </c>
      <c r="AF4" s="1422"/>
      <c r="AG4" s="1422"/>
      <c r="AH4" s="287" t="s">
        <v>244</v>
      </c>
      <c r="AV4" s="115" t="s">
        <v>199</v>
      </c>
      <c r="AW4" s="377">
        <f>work1基本情報!H15</f>
        <v>41730</v>
      </c>
      <c r="AX4" s="373">
        <v>6</v>
      </c>
      <c r="AY4" s="373">
        <v>1</v>
      </c>
    </row>
    <row r="5" spans="1:52" s="282" customFormat="1" ht="6.75" customHeight="1">
      <c r="H5" s="285"/>
      <c r="I5" s="285"/>
      <c r="J5" s="285"/>
      <c r="K5" s="285"/>
      <c r="L5" s="285"/>
      <c r="M5" s="285"/>
      <c r="N5" s="285"/>
      <c r="O5" s="285"/>
      <c r="P5" s="285"/>
      <c r="Q5" s="283"/>
      <c r="R5" s="283"/>
      <c r="S5" s="283"/>
      <c r="T5" s="283"/>
      <c r="U5" s="283"/>
      <c r="V5" s="283"/>
      <c r="W5" s="283"/>
      <c r="X5" s="283"/>
      <c r="Y5" s="283"/>
      <c r="Z5" s="283"/>
      <c r="AA5" s="286"/>
      <c r="AB5" s="286"/>
      <c r="AC5" s="286"/>
      <c r="AD5" s="286"/>
      <c r="AE5" s="286"/>
      <c r="AF5" s="286"/>
      <c r="AG5" s="286"/>
      <c r="AH5" s="286"/>
      <c r="AI5" s="284"/>
      <c r="AV5" s="73"/>
      <c r="AW5" s="351"/>
      <c r="AX5" s="373">
        <f>AX4+1</f>
        <v>7</v>
      </c>
      <c r="AY5" s="373">
        <f>AY4+1</f>
        <v>2</v>
      </c>
    </row>
    <row r="6" spans="1:52" s="282" customFormat="1" ht="12" customHeight="1">
      <c r="AV6" s="73"/>
      <c r="AW6" s="351"/>
      <c r="AX6" s="373">
        <f t="shared" ref="AX6:AX15" si="0">AX5+1</f>
        <v>8</v>
      </c>
      <c r="AY6" s="373">
        <f t="shared" ref="AY6:AY34" si="1">AY5+1</f>
        <v>3</v>
      </c>
    </row>
    <row r="7" spans="1:52" ht="24" customHeight="1">
      <c r="A7" s="75"/>
      <c r="B7" s="19"/>
      <c r="C7" s="75"/>
      <c r="D7" s="75"/>
      <c r="E7" s="75"/>
      <c r="F7" s="75"/>
      <c r="G7" s="75"/>
      <c r="H7" s="75"/>
      <c r="I7" s="75"/>
      <c r="J7" s="75"/>
      <c r="K7" s="75"/>
      <c r="L7" s="75"/>
      <c r="M7" s="75"/>
      <c r="N7" s="75"/>
      <c r="O7" s="75"/>
      <c r="P7" s="75"/>
      <c r="Q7" s="75"/>
      <c r="R7" s="75"/>
      <c r="S7" s="75"/>
      <c r="T7" s="75"/>
      <c r="U7" s="75"/>
      <c r="V7" s="75"/>
      <c r="W7" s="90"/>
      <c r="X7" s="90"/>
      <c r="Y7" s="75"/>
      <c r="Z7" s="75"/>
      <c r="AA7" s="75"/>
      <c r="AB7" s="75"/>
      <c r="AC7" s="75"/>
      <c r="AD7" s="75"/>
      <c r="AE7" s="75"/>
      <c r="AF7" s="75"/>
      <c r="AG7" s="75"/>
      <c r="AH7" s="75"/>
      <c r="AI7" s="75"/>
      <c r="AJ7" s="75"/>
      <c r="AK7" s="75"/>
      <c r="AL7" s="75"/>
      <c r="AM7" s="75"/>
      <c r="AN7" s="75"/>
      <c r="AO7" s="75"/>
      <c r="AP7" s="75"/>
      <c r="AQ7" s="75"/>
      <c r="AR7" s="75"/>
      <c r="AS7" s="75"/>
      <c r="AX7" s="373">
        <f t="shared" si="0"/>
        <v>9</v>
      </c>
      <c r="AY7" s="373">
        <f t="shared" si="1"/>
        <v>4</v>
      </c>
    </row>
    <row r="8" spans="1:52" ht="17.25" customHeight="1" thickBot="1">
      <c r="A8" s="521" t="s">
        <v>137</v>
      </c>
      <c r="B8" s="75"/>
      <c r="C8" s="75"/>
      <c r="D8" s="75"/>
      <c r="E8" s="75"/>
      <c r="F8" s="75"/>
      <c r="G8" s="75"/>
      <c r="H8" s="75"/>
      <c r="I8" s="75"/>
      <c r="J8" s="75"/>
      <c r="K8" s="75"/>
      <c r="L8" s="75"/>
      <c r="M8" s="75"/>
      <c r="N8" s="75"/>
      <c r="O8" s="75"/>
      <c r="P8" s="75"/>
      <c r="Q8" s="75"/>
      <c r="R8" s="75"/>
      <c r="S8" s="75"/>
      <c r="T8" s="522" t="s">
        <v>138</v>
      </c>
      <c r="U8" s="523"/>
      <c r="V8" s="523"/>
      <c r="W8" s="523"/>
      <c r="X8" s="523"/>
      <c r="Y8" s="75"/>
      <c r="Z8" s="75"/>
      <c r="AA8" s="75"/>
      <c r="AB8" s="75"/>
      <c r="AC8" s="75"/>
      <c r="AD8" s="75"/>
      <c r="AE8" s="75"/>
      <c r="AF8" s="75"/>
      <c r="AG8" s="75"/>
      <c r="AH8" s="75"/>
      <c r="AI8" s="75"/>
      <c r="AJ8" s="75"/>
      <c r="AK8" s="75"/>
      <c r="AL8" s="75"/>
      <c r="AM8" s="75"/>
      <c r="AN8" s="75"/>
      <c r="AO8" s="75"/>
      <c r="AP8" s="75"/>
      <c r="AQ8" s="75"/>
      <c r="AR8" s="75"/>
      <c r="AS8" s="75"/>
      <c r="AX8" s="373">
        <f t="shared" si="0"/>
        <v>10</v>
      </c>
      <c r="AY8" s="373">
        <f t="shared" si="1"/>
        <v>5</v>
      </c>
    </row>
    <row r="9" spans="1:52" ht="12.95" customHeight="1">
      <c r="A9" s="75"/>
      <c r="B9" s="75"/>
      <c r="C9" s="75"/>
      <c r="D9" s="75"/>
      <c r="E9" s="75"/>
      <c r="F9" s="75"/>
      <c r="G9" s="75"/>
      <c r="H9" s="75"/>
      <c r="I9" s="75"/>
      <c r="J9" s="75"/>
      <c r="K9" s="75"/>
      <c r="L9" s="76"/>
      <c r="M9" s="1816" t="s">
        <v>139</v>
      </c>
      <c r="N9" s="1816"/>
      <c r="O9" s="1816"/>
      <c r="P9" s="1816"/>
      <c r="Q9" s="1816"/>
      <c r="R9" s="1816"/>
      <c r="S9" s="1816"/>
      <c r="T9" s="1816"/>
      <c r="U9" s="1816"/>
      <c r="V9" s="1816"/>
      <c r="W9" s="1816"/>
      <c r="X9" s="1816"/>
      <c r="Y9" s="1816"/>
      <c r="Z9" s="1816"/>
      <c r="AA9" s="1816"/>
      <c r="AB9" s="1816"/>
      <c r="AC9" s="1816"/>
      <c r="AD9" s="1816"/>
      <c r="AE9" s="76"/>
      <c r="AF9" s="75"/>
      <c r="AG9" s="75"/>
      <c r="AH9" s="75"/>
      <c r="AI9" s="75"/>
      <c r="AJ9" s="75"/>
      <c r="AK9" s="75"/>
      <c r="AL9" s="75"/>
      <c r="AM9" s="1818" t="s">
        <v>140</v>
      </c>
      <c r="AN9" s="1819"/>
      <c r="AO9" s="75"/>
      <c r="AP9" s="75"/>
      <c r="AQ9" s="75"/>
      <c r="AR9" s="75"/>
      <c r="AS9" s="75"/>
      <c r="AX9" s="373">
        <f t="shared" si="0"/>
        <v>11</v>
      </c>
      <c r="AY9" s="373">
        <f t="shared" si="1"/>
        <v>6</v>
      </c>
    </row>
    <row r="10" spans="1:52" ht="12.95" customHeight="1" thickBot="1">
      <c r="A10" s="75"/>
      <c r="B10" s="75"/>
      <c r="C10" s="75"/>
      <c r="D10" s="75"/>
      <c r="E10" s="75"/>
      <c r="F10" s="75"/>
      <c r="G10" s="75"/>
      <c r="H10" s="75"/>
      <c r="I10" s="75"/>
      <c r="J10" s="75"/>
      <c r="K10" s="75"/>
      <c r="L10" s="493"/>
      <c r="M10" s="1817"/>
      <c r="N10" s="1817"/>
      <c r="O10" s="1817"/>
      <c r="P10" s="1817"/>
      <c r="Q10" s="1817"/>
      <c r="R10" s="1817"/>
      <c r="S10" s="1817"/>
      <c r="T10" s="1817"/>
      <c r="U10" s="1817"/>
      <c r="V10" s="1817"/>
      <c r="W10" s="1817"/>
      <c r="X10" s="1817"/>
      <c r="Y10" s="1817"/>
      <c r="Z10" s="1817"/>
      <c r="AA10" s="1817"/>
      <c r="AB10" s="1817"/>
      <c r="AC10" s="1817"/>
      <c r="AD10" s="1817"/>
      <c r="AE10" s="493"/>
      <c r="AF10" s="75"/>
      <c r="AG10" s="75"/>
      <c r="AH10" s="75"/>
      <c r="AI10" s="75"/>
      <c r="AJ10" s="75"/>
      <c r="AK10" s="75"/>
      <c r="AL10" s="75"/>
      <c r="AM10" s="1820"/>
      <c r="AN10" s="1821"/>
      <c r="AO10" s="75"/>
      <c r="AP10" s="75"/>
      <c r="AQ10" s="75"/>
      <c r="AR10" s="75"/>
      <c r="AS10" s="75"/>
      <c r="AX10" s="373">
        <f t="shared" si="0"/>
        <v>12</v>
      </c>
      <c r="AY10" s="373">
        <f t="shared" si="1"/>
        <v>7</v>
      </c>
    </row>
    <row r="11" spans="1:52" ht="12.75" customHeight="1" thickBo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1822"/>
      <c r="AN11" s="1823"/>
      <c r="AO11" s="75"/>
      <c r="AP11" s="75"/>
      <c r="AQ11" s="75"/>
      <c r="AR11" s="75"/>
      <c r="AS11" s="75"/>
      <c r="AX11" s="373">
        <v>1</v>
      </c>
      <c r="AY11" s="373">
        <f t="shared" si="1"/>
        <v>8</v>
      </c>
    </row>
    <row r="12" spans="1:52" ht="6" customHeight="1" thickBo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X12" s="373">
        <f t="shared" si="0"/>
        <v>2</v>
      </c>
      <c r="AY12" s="373">
        <f t="shared" si="1"/>
        <v>9</v>
      </c>
    </row>
    <row r="13" spans="1:52" ht="12" customHeight="1">
      <c r="A13" s="1769" t="s">
        <v>141</v>
      </c>
      <c r="B13" s="1770"/>
      <c r="C13" s="1770"/>
      <c r="D13" s="1770"/>
      <c r="E13" s="1770"/>
      <c r="F13" s="1770"/>
      <c r="G13" s="1770"/>
      <c r="H13" s="1771"/>
      <c r="I13" s="1777" t="s">
        <v>142</v>
      </c>
      <c r="J13" s="1777"/>
      <c r="K13" s="492" t="s">
        <v>143</v>
      </c>
      <c r="L13" s="1777" t="s">
        <v>144</v>
      </c>
      <c r="M13" s="1777"/>
      <c r="N13" s="1778" t="s">
        <v>145</v>
      </c>
      <c r="O13" s="1777"/>
      <c r="P13" s="1777"/>
      <c r="Q13" s="1777"/>
      <c r="R13" s="1777"/>
      <c r="S13" s="1777"/>
      <c r="T13" s="1777" t="s">
        <v>75</v>
      </c>
      <c r="U13" s="1777"/>
      <c r="V13" s="1827"/>
      <c r="W13" s="75"/>
      <c r="X13" s="75"/>
      <c r="Y13" s="75"/>
      <c r="Z13" s="75"/>
      <c r="AA13" s="75"/>
      <c r="AB13" s="75"/>
      <c r="AC13" s="75"/>
      <c r="AD13" s="75"/>
      <c r="AE13" s="75"/>
      <c r="AF13" s="75"/>
      <c r="AG13" s="75"/>
      <c r="AH13" s="75"/>
      <c r="AI13" s="75"/>
      <c r="AJ13" s="75"/>
      <c r="AK13" s="1779">
        <f>IF(work4報告書!AK5=0,"-",MAX(work4報告書!$V$5:$V$14))</f>
        <v>7</v>
      </c>
      <c r="AL13" s="1617"/>
      <c r="AM13" s="1660" t="s">
        <v>78</v>
      </c>
      <c r="AN13" s="1660"/>
      <c r="AO13" s="1617">
        <v>1</v>
      </c>
      <c r="AP13" s="1617"/>
      <c r="AQ13" s="1660" t="s">
        <v>79</v>
      </c>
      <c r="AR13" s="1661"/>
      <c r="AS13" s="75"/>
      <c r="AT13" s="14"/>
      <c r="AX13" s="373">
        <f t="shared" si="0"/>
        <v>3</v>
      </c>
      <c r="AY13" s="373">
        <f t="shared" si="1"/>
        <v>10</v>
      </c>
    </row>
    <row r="14" spans="1:52" ht="13.5" customHeight="1">
      <c r="A14" s="1772"/>
      <c r="B14" s="1773"/>
      <c r="C14" s="1773"/>
      <c r="D14" s="1773"/>
      <c r="E14" s="1773"/>
      <c r="F14" s="1773"/>
      <c r="G14" s="1773"/>
      <c r="H14" s="1774"/>
      <c r="I14" s="1553">
        <f>work1基本情報!C9</f>
        <v>1</v>
      </c>
      <c r="J14" s="1764">
        <f>work1基本情報!D9</f>
        <v>6</v>
      </c>
      <c r="K14" s="1553">
        <f>work1基本情報!E9</f>
        <v>1</v>
      </c>
      <c r="L14" s="1766">
        <f>work1基本情報!F9</f>
        <v>0</v>
      </c>
      <c r="M14" s="1767">
        <f>work1基本情報!G9</f>
        <v>3</v>
      </c>
      <c r="N14" s="1553">
        <f>work1基本情報!H9</f>
        <v>6</v>
      </c>
      <c r="O14" s="1666">
        <f>work1基本情報!I9</f>
        <v>0</v>
      </c>
      <c r="P14" s="1666" t="str">
        <f>work1基本情報!J9</f>
        <v>×</v>
      </c>
      <c r="Q14" s="1666" t="str">
        <f>work1基本情報!K9</f>
        <v>×</v>
      </c>
      <c r="R14" s="1666" t="str">
        <f>work1基本情報!L9</f>
        <v>×</v>
      </c>
      <c r="S14" s="1767" t="str">
        <f>work1基本情報!M9</f>
        <v>×</v>
      </c>
      <c r="T14" s="1553">
        <f>work1基本情報!O9</f>
        <v>0</v>
      </c>
      <c r="U14" s="1666">
        <f>work1基本情報!P9</f>
        <v>0</v>
      </c>
      <c r="V14" s="1667">
        <f>work1基本情報!Q9</f>
        <v>0</v>
      </c>
      <c r="W14" s="75"/>
      <c r="X14" s="75"/>
      <c r="Y14" s="75"/>
      <c r="Z14" s="75"/>
      <c r="AA14" s="75"/>
      <c r="AB14" s="75"/>
      <c r="AC14" s="75"/>
      <c r="AD14" s="75"/>
      <c r="AE14" s="75"/>
      <c r="AF14" s="75"/>
      <c r="AG14" s="75"/>
      <c r="AH14" s="75"/>
      <c r="AI14" s="75"/>
      <c r="AJ14" s="75"/>
      <c r="AK14" s="1621"/>
      <c r="AL14" s="1618"/>
      <c r="AM14" s="1662"/>
      <c r="AN14" s="1662"/>
      <c r="AO14" s="1618"/>
      <c r="AP14" s="1618"/>
      <c r="AQ14" s="1662"/>
      <c r="AR14" s="1663"/>
      <c r="AS14" s="75"/>
      <c r="AX14" s="373">
        <f t="shared" si="0"/>
        <v>4</v>
      </c>
      <c r="AY14" s="373">
        <f t="shared" si="1"/>
        <v>11</v>
      </c>
    </row>
    <row r="15" spans="1:52" ht="9" customHeight="1" thickBot="1">
      <c r="A15" s="1772"/>
      <c r="B15" s="1773"/>
      <c r="C15" s="1773"/>
      <c r="D15" s="1773"/>
      <c r="E15" s="1773"/>
      <c r="F15" s="1773"/>
      <c r="G15" s="1773"/>
      <c r="H15" s="1774"/>
      <c r="I15" s="1553"/>
      <c r="J15" s="1764"/>
      <c r="K15" s="1553"/>
      <c r="L15" s="1766"/>
      <c r="M15" s="1767"/>
      <c r="N15" s="1553"/>
      <c r="O15" s="1666"/>
      <c r="P15" s="1666"/>
      <c r="Q15" s="1666"/>
      <c r="R15" s="1666"/>
      <c r="S15" s="1767"/>
      <c r="T15" s="1553"/>
      <c r="U15" s="1666"/>
      <c r="V15" s="1667"/>
      <c r="W15" s="75"/>
      <c r="X15" s="75"/>
      <c r="Y15" s="75"/>
      <c r="Z15" s="75"/>
      <c r="AA15" s="75"/>
      <c r="AB15" s="75"/>
      <c r="AC15" s="75"/>
      <c r="AD15" s="75"/>
      <c r="AE15" s="75"/>
      <c r="AF15" s="75"/>
      <c r="AG15" s="75"/>
      <c r="AH15" s="75"/>
      <c r="AI15" s="75"/>
      <c r="AJ15" s="75"/>
      <c r="AK15" s="1622"/>
      <c r="AL15" s="1619"/>
      <c r="AM15" s="1664"/>
      <c r="AN15" s="1664"/>
      <c r="AO15" s="1619"/>
      <c r="AP15" s="1619"/>
      <c r="AQ15" s="1664"/>
      <c r="AR15" s="1665"/>
      <c r="AS15" s="75"/>
      <c r="AX15" s="379">
        <f t="shared" si="0"/>
        <v>5</v>
      </c>
      <c r="AY15" s="373">
        <f t="shared" si="1"/>
        <v>12</v>
      </c>
    </row>
    <row r="16" spans="1:52" ht="6" customHeight="1" thickBot="1">
      <c r="A16" s="1824"/>
      <c r="B16" s="1825"/>
      <c r="C16" s="1825"/>
      <c r="D16" s="1825"/>
      <c r="E16" s="1825"/>
      <c r="F16" s="1825"/>
      <c r="G16" s="1825"/>
      <c r="H16" s="1826"/>
      <c r="I16" s="1554"/>
      <c r="J16" s="1814"/>
      <c r="K16" s="1554"/>
      <c r="L16" s="1815"/>
      <c r="M16" s="1813"/>
      <c r="N16" s="1554"/>
      <c r="O16" s="1812"/>
      <c r="P16" s="1812"/>
      <c r="Q16" s="1812"/>
      <c r="R16" s="1812"/>
      <c r="S16" s="1813"/>
      <c r="T16" s="1554"/>
      <c r="U16" s="1812"/>
      <c r="V16" s="1811"/>
      <c r="W16" s="75"/>
      <c r="X16" s="75"/>
      <c r="Y16" s="75"/>
      <c r="Z16" s="75"/>
      <c r="AA16" s="75"/>
      <c r="AB16" s="75"/>
      <c r="AC16" s="75"/>
      <c r="AD16" s="75"/>
      <c r="AE16" s="75"/>
      <c r="AF16" s="75"/>
      <c r="AG16" s="75"/>
      <c r="AH16" s="75"/>
      <c r="AI16" s="75"/>
      <c r="AJ16" s="75"/>
      <c r="AK16" s="75"/>
      <c r="AL16" s="75"/>
      <c r="AM16" s="75"/>
      <c r="AN16" s="75"/>
      <c r="AO16" s="75"/>
      <c r="AP16" s="75"/>
      <c r="AQ16" s="75"/>
      <c r="AR16" s="75"/>
      <c r="AS16" s="75"/>
      <c r="AY16" s="373">
        <f t="shared" si="1"/>
        <v>13</v>
      </c>
    </row>
    <row r="17" spans="1:54" s="74" customFormat="1" ht="15" customHeight="1">
      <c r="A17" s="1717" t="s">
        <v>146</v>
      </c>
      <c r="B17" s="1718"/>
      <c r="C17" s="1718"/>
      <c r="D17" s="1718"/>
      <c r="E17" s="1718"/>
      <c r="F17" s="1718"/>
      <c r="G17" s="1718"/>
      <c r="H17" s="1719"/>
      <c r="I17" s="1726" t="s">
        <v>147</v>
      </c>
      <c r="J17" s="1718"/>
      <c r="K17" s="1718"/>
      <c r="L17" s="1718"/>
      <c r="M17" s="1727"/>
      <c r="N17" s="1732" t="s">
        <v>148</v>
      </c>
      <c r="O17" s="1718"/>
      <c r="P17" s="1718"/>
      <c r="Q17" s="1718"/>
      <c r="R17" s="1718"/>
      <c r="S17" s="1718"/>
      <c r="T17" s="1719"/>
      <c r="U17" s="479" t="s">
        <v>149</v>
      </c>
      <c r="V17" s="480"/>
      <c r="W17" s="480"/>
      <c r="X17" s="1735" t="s">
        <v>150</v>
      </c>
      <c r="Y17" s="1735"/>
      <c r="Z17" s="1735"/>
      <c r="AA17" s="1735"/>
      <c r="AB17" s="1735"/>
      <c r="AC17" s="1735"/>
      <c r="AD17" s="1735"/>
      <c r="AE17" s="1735"/>
      <c r="AF17" s="1735"/>
      <c r="AG17" s="1735"/>
      <c r="AH17" s="480"/>
      <c r="AI17" s="480"/>
      <c r="AJ17" s="481"/>
      <c r="AK17" s="482" t="s">
        <v>151</v>
      </c>
      <c r="AL17" s="483"/>
      <c r="AM17" s="1670" t="s">
        <v>152</v>
      </c>
      <c r="AN17" s="1670"/>
      <c r="AO17" s="1670"/>
      <c r="AP17" s="1670"/>
      <c r="AQ17" s="1670"/>
      <c r="AR17" s="1671"/>
      <c r="AS17" s="90"/>
      <c r="AV17" s="73"/>
      <c r="AW17" s="351"/>
      <c r="AX17" s="351"/>
      <c r="AY17" s="373">
        <f t="shared" si="1"/>
        <v>14</v>
      </c>
      <c r="AZ17" s="368"/>
      <c r="BA17" s="368"/>
      <c r="BB17" s="368"/>
    </row>
    <row r="18" spans="1:54" s="74" customFormat="1" ht="13.5" customHeight="1">
      <c r="A18" s="1720"/>
      <c r="B18" s="1721"/>
      <c r="C18" s="1721"/>
      <c r="D18" s="1721"/>
      <c r="E18" s="1721"/>
      <c r="F18" s="1721"/>
      <c r="G18" s="1721"/>
      <c r="H18" s="1722"/>
      <c r="I18" s="1728"/>
      <c r="J18" s="1721"/>
      <c r="K18" s="1721"/>
      <c r="L18" s="1721"/>
      <c r="M18" s="1729"/>
      <c r="N18" s="1733"/>
      <c r="O18" s="1721"/>
      <c r="P18" s="1721"/>
      <c r="Q18" s="1721"/>
      <c r="R18" s="1721"/>
      <c r="S18" s="1721"/>
      <c r="T18" s="1722"/>
      <c r="U18" s="1736" t="s">
        <v>153</v>
      </c>
      <c r="V18" s="1737"/>
      <c r="W18" s="1737"/>
      <c r="X18" s="1738"/>
      <c r="Y18" s="1742" t="s">
        <v>154</v>
      </c>
      <c r="Z18" s="1743"/>
      <c r="AA18" s="1743"/>
      <c r="AB18" s="1744"/>
      <c r="AC18" s="1748" t="s">
        <v>155</v>
      </c>
      <c r="AD18" s="1749"/>
      <c r="AE18" s="1749"/>
      <c r="AF18" s="1750"/>
      <c r="AG18" s="1754" t="s">
        <v>156</v>
      </c>
      <c r="AH18" s="1755"/>
      <c r="AI18" s="1755"/>
      <c r="AJ18" s="1756"/>
      <c r="AK18" s="1760" t="s">
        <v>157</v>
      </c>
      <c r="AL18" s="1761"/>
      <c r="AM18" s="1711" t="s">
        <v>158</v>
      </c>
      <c r="AN18" s="1712"/>
      <c r="AO18" s="1712"/>
      <c r="AP18" s="1712"/>
      <c r="AQ18" s="1713"/>
      <c r="AR18" s="1714"/>
      <c r="AS18" s="90"/>
      <c r="AV18" s="73"/>
      <c r="AW18" s="351"/>
      <c r="AX18" s="351"/>
      <c r="AY18" s="373">
        <f t="shared" si="1"/>
        <v>15</v>
      </c>
      <c r="AZ18" s="368"/>
      <c r="BA18" s="368"/>
      <c r="BB18" s="368"/>
    </row>
    <row r="19" spans="1:54" s="74" customFormat="1" ht="13.5" customHeight="1">
      <c r="A19" s="1723"/>
      <c r="B19" s="1724"/>
      <c r="C19" s="1724"/>
      <c r="D19" s="1724"/>
      <c r="E19" s="1724"/>
      <c r="F19" s="1724"/>
      <c r="G19" s="1724"/>
      <c r="H19" s="1725"/>
      <c r="I19" s="1730"/>
      <c r="J19" s="1724"/>
      <c r="K19" s="1724"/>
      <c r="L19" s="1724"/>
      <c r="M19" s="1731"/>
      <c r="N19" s="1734"/>
      <c r="O19" s="1724"/>
      <c r="P19" s="1724"/>
      <c r="Q19" s="1724"/>
      <c r="R19" s="1724"/>
      <c r="S19" s="1724"/>
      <c r="T19" s="1725"/>
      <c r="U19" s="1739"/>
      <c r="V19" s="1740"/>
      <c r="W19" s="1740"/>
      <c r="X19" s="1741"/>
      <c r="Y19" s="1745"/>
      <c r="Z19" s="1746"/>
      <c r="AA19" s="1746"/>
      <c r="AB19" s="1747"/>
      <c r="AC19" s="1751"/>
      <c r="AD19" s="1752"/>
      <c r="AE19" s="1752"/>
      <c r="AF19" s="1753"/>
      <c r="AG19" s="1757"/>
      <c r="AH19" s="1758"/>
      <c r="AI19" s="1758"/>
      <c r="AJ19" s="1759"/>
      <c r="AK19" s="1762"/>
      <c r="AL19" s="1763"/>
      <c r="AM19" s="1715"/>
      <c r="AN19" s="1715"/>
      <c r="AO19" s="1715"/>
      <c r="AP19" s="1715"/>
      <c r="AQ19" s="1715"/>
      <c r="AR19" s="1716"/>
      <c r="AS19" s="90"/>
      <c r="AV19" s="73"/>
      <c r="AW19" s="351"/>
      <c r="AX19" s="351"/>
      <c r="AY19" s="373">
        <f t="shared" si="1"/>
        <v>16</v>
      </c>
      <c r="AZ19" s="368"/>
      <c r="BA19" s="368"/>
      <c r="BB19" s="368"/>
    </row>
    <row r="20" spans="1:54" ht="18" customHeight="1">
      <c r="A20" s="1633" t="str">
        <f>IF(ISERROR(VLOOKUP(work4報告書!AK5,Work2工事データ!$G$3:$R$52,2,0)),"",VLOOKUP(work4報告書!AK5,Work2工事データ!$G$3:$R$52,2,0))</f>
        <v>あああああ邸新築工事</v>
      </c>
      <c r="B20" s="1634"/>
      <c r="C20" s="1634"/>
      <c r="D20" s="1634"/>
      <c r="E20" s="1634"/>
      <c r="F20" s="1634"/>
      <c r="G20" s="1634"/>
      <c r="H20" s="1635"/>
      <c r="I20" s="1639" t="str">
        <f>IF(ISERROR(VLOOKUP(work4報告書!AK5,'(入力)データ'!$A$6:$D$36,3,0)&amp;VLOOKUP(work4報告書!AK5,'(入力)データ'!$A$6:$D$36,4,0)),"",VLOOKUP(work4報告書!AK5,'(入力)データ'!$A$6:$D$36,3,0)&amp;VLOOKUP(work4報告書!AK5,'(入力)データ'!$A$6:$D$36,4,0))</f>
        <v>中新川郡舟橋村あああああああああ1-5</v>
      </c>
      <c r="J20" s="1634"/>
      <c r="K20" s="1634"/>
      <c r="L20" s="1634"/>
      <c r="M20" s="1640"/>
      <c r="N20" s="267">
        <f>IF(ISERROR(VLOOKUP(work4報告書!AK5,Work2工事データ!$G$3:$J$52,4,0)),"",VLOOKUP(work4報告書!AK5,Work2工事データ!$G$3:$J$52,4,0))</f>
        <v>40997</v>
      </c>
      <c r="O20" s="77" t="s">
        <v>87</v>
      </c>
      <c r="P20" s="270">
        <f>N20</f>
        <v>40997</v>
      </c>
      <c r="Q20" s="77" t="s">
        <v>159</v>
      </c>
      <c r="R20" s="272">
        <f>N20</f>
        <v>40997</v>
      </c>
      <c r="S20" s="1669" t="s">
        <v>89</v>
      </c>
      <c r="T20" s="1669"/>
      <c r="U20" s="1803"/>
      <c r="V20" s="1804"/>
      <c r="W20" s="1804"/>
      <c r="X20" s="78"/>
      <c r="Y20" s="79"/>
      <c r="Z20" s="80"/>
      <c r="AA20" s="80"/>
      <c r="AB20" s="78" t="s">
        <v>90</v>
      </c>
      <c r="AC20" s="79"/>
      <c r="AD20" s="80"/>
      <c r="AE20" s="80"/>
      <c r="AF20" s="81" t="s">
        <v>90</v>
      </c>
      <c r="AG20" s="1426" t="str">
        <f>IF(U20=0,"",SUM(U21:AB21)-AC21)</f>
        <v/>
      </c>
      <c r="AH20" s="1427"/>
      <c r="AI20" s="1427"/>
      <c r="AJ20" s="1428"/>
      <c r="AK20" s="79"/>
      <c r="AL20" s="82"/>
      <c r="AM20" s="1609"/>
      <c r="AN20" s="1610"/>
      <c r="AO20" s="1610"/>
      <c r="AP20" s="1610"/>
      <c r="AQ20" s="1610"/>
      <c r="AR20" s="484" t="s">
        <v>90</v>
      </c>
      <c r="AS20" s="75"/>
      <c r="AY20" s="373">
        <f t="shared" si="1"/>
        <v>17</v>
      </c>
    </row>
    <row r="21" spans="1:54" ht="18" customHeight="1">
      <c r="A21" s="1636"/>
      <c r="B21" s="1637"/>
      <c r="C21" s="1637"/>
      <c r="D21" s="1637"/>
      <c r="E21" s="1637"/>
      <c r="F21" s="1637"/>
      <c r="G21" s="1637"/>
      <c r="H21" s="1638"/>
      <c r="I21" s="1641"/>
      <c r="J21" s="1637"/>
      <c r="K21" s="1637"/>
      <c r="L21" s="1637"/>
      <c r="M21" s="1642"/>
      <c r="N21" s="268">
        <f>IF(ISERROR(VLOOKUP(work4報告書!AK5,Work2工事データ!$G$3:$P$52,10,0)),"",VLOOKUP(work4報告書!AK5,Work2工事データ!$G$3:$P$52,10,0))</f>
        <v>41394</v>
      </c>
      <c r="O21" s="83" t="s">
        <v>87</v>
      </c>
      <c r="P21" s="271">
        <f>N21</f>
        <v>41394</v>
      </c>
      <c r="Q21" s="83" t="s">
        <v>159</v>
      </c>
      <c r="R21" s="273">
        <f>N21</f>
        <v>41394</v>
      </c>
      <c r="S21" s="1643" t="s">
        <v>91</v>
      </c>
      <c r="T21" s="1643"/>
      <c r="U21" s="1672">
        <f>IF(ISERROR(VLOOKUP(work4報告書!AK5,Work2工事データ!$G$3:$R$52,12,0)),"",VLOOKUP(work4報告書!AK5,Work2工事データ!$G$3:$R$52,12,0))</f>
        <v>65205000</v>
      </c>
      <c r="V21" s="1673"/>
      <c r="W21" s="1673"/>
      <c r="X21" s="1673"/>
      <c r="Y21" s="1807"/>
      <c r="Z21" s="1808"/>
      <c r="AA21" s="1808"/>
      <c r="AB21" s="1808"/>
      <c r="AC21" s="1807"/>
      <c r="AD21" s="1808"/>
      <c r="AE21" s="1808"/>
      <c r="AF21" s="1809"/>
      <c r="AG21" s="1673">
        <f>IF(U21=0,"",IF(U20&lt;&gt;0,"",IF(SUM(U21:AB21)-AC21=0,"",SUM(U21:AB21)-AC21)))</f>
        <v>65205000</v>
      </c>
      <c r="AH21" s="1673"/>
      <c r="AI21" s="1673"/>
      <c r="AJ21" s="1704"/>
      <c r="AK21" s="1801">
        <f>IF(ISERROR(VLOOKUP(work4報告書!AK5,Work2工事データ!$G$3:$O$52,9,0)),"",VLOOKUP(work4報告書!AK5,Work2工事データ!$G$3:$O$52,9,0))</f>
        <v>21</v>
      </c>
      <c r="AL21" s="1802"/>
      <c r="AM21" s="1707">
        <f>IF(ISERROR(ROUNDDOWN(AG21*AK21/100,0)),"",ROUNDDOWN(AG21*AK21/100,0))</f>
        <v>13693050</v>
      </c>
      <c r="AN21" s="1708"/>
      <c r="AO21" s="1708"/>
      <c r="AP21" s="1708"/>
      <c r="AQ21" s="1708"/>
      <c r="AR21" s="485"/>
      <c r="AS21" s="75"/>
      <c r="AY21" s="373">
        <f t="shared" si="1"/>
        <v>18</v>
      </c>
    </row>
    <row r="22" spans="1:54" ht="18" customHeight="1">
      <c r="A22" s="1633" t="str">
        <f>IF(ISERROR(VLOOKUP(work4報告書!AK6,Work2工事データ!$G$3:$R$52,2,0)),"",VLOOKUP(work4報告書!AK6,Work2工事データ!$G$3:$R$52,2,0))</f>
        <v/>
      </c>
      <c r="B22" s="1634"/>
      <c r="C22" s="1634"/>
      <c r="D22" s="1634"/>
      <c r="E22" s="1634"/>
      <c r="F22" s="1634"/>
      <c r="G22" s="1634"/>
      <c r="H22" s="1635"/>
      <c r="I22" s="1639" t="str">
        <f>IF(ISERROR(VLOOKUP(work4報告書!AK6,'(入力)データ'!$A$6:$D$36,3,0)&amp;VLOOKUP(work4報告書!AK6,'(入力)データ'!$A$6:$D$36,4,0)),"",VLOOKUP(work4報告書!AK6,'(入力)データ'!$A$6:$D$36,3,0)&amp;VLOOKUP(work4報告書!AK6,'(入力)データ'!$A$6:$D$36,4,0))</f>
        <v/>
      </c>
      <c r="J22" s="1634"/>
      <c r="K22" s="1634"/>
      <c r="L22" s="1634"/>
      <c r="M22" s="1640"/>
      <c r="N22" s="267" t="str">
        <f>IF(ISERROR(VLOOKUP(work4報告書!AK6,Work2工事データ!$G$3:$J$52,4,0)),"",VLOOKUP(work4報告書!AK6,Work2工事データ!$G$3:$J$52,4,0))</f>
        <v/>
      </c>
      <c r="O22" s="77" t="s">
        <v>87</v>
      </c>
      <c r="P22" s="270" t="str">
        <f t="shared" ref="P22:P29" si="2">N22</f>
        <v/>
      </c>
      <c r="Q22" s="77" t="s">
        <v>159</v>
      </c>
      <c r="R22" s="272" t="str">
        <f t="shared" ref="R22:R29" si="3">N22</f>
        <v/>
      </c>
      <c r="S22" s="1669" t="s">
        <v>89</v>
      </c>
      <c r="T22" s="1669"/>
      <c r="U22" s="1803"/>
      <c r="V22" s="1804"/>
      <c r="W22" s="1804"/>
      <c r="X22" s="100"/>
      <c r="Y22" s="101"/>
      <c r="Z22" s="102"/>
      <c r="AA22" s="102"/>
      <c r="AB22" s="100"/>
      <c r="AC22" s="101"/>
      <c r="AD22" s="102"/>
      <c r="AE22" s="102"/>
      <c r="AF22" s="103"/>
      <c r="AG22" s="1426" t="str">
        <f>IF(U22=0,"",SUM(U23:AB23)-AC23)</f>
        <v/>
      </c>
      <c r="AH22" s="1427"/>
      <c r="AI22" s="1427"/>
      <c r="AJ22" s="1428"/>
      <c r="AK22" s="84"/>
      <c r="AL22" s="85"/>
      <c r="AM22" s="1609"/>
      <c r="AN22" s="1610"/>
      <c r="AO22" s="1610"/>
      <c r="AP22" s="1610"/>
      <c r="AQ22" s="1610"/>
      <c r="AR22" s="486"/>
      <c r="AS22" s="75"/>
      <c r="AY22" s="373">
        <f>AY21+1</f>
        <v>19</v>
      </c>
    </row>
    <row r="23" spans="1:54" ht="18" customHeight="1">
      <c r="A23" s="1636"/>
      <c r="B23" s="1637"/>
      <c r="C23" s="1637"/>
      <c r="D23" s="1637"/>
      <c r="E23" s="1637"/>
      <c r="F23" s="1637"/>
      <c r="G23" s="1637"/>
      <c r="H23" s="1638"/>
      <c r="I23" s="1641"/>
      <c r="J23" s="1637"/>
      <c r="K23" s="1637"/>
      <c r="L23" s="1637"/>
      <c r="M23" s="1642"/>
      <c r="N23" s="268" t="str">
        <f>IF(ISERROR(VLOOKUP(work4報告書!AK6,Work2工事データ!$G$3:$P$52,10,0)),"",VLOOKUP(work4報告書!AK6,Work2工事データ!$G$3:$P$52,10,0))</f>
        <v/>
      </c>
      <c r="O23" s="83" t="s">
        <v>87</v>
      </c>
      <c r="P23" s="271" t="str">
        <f t="shared" si="2"/>
        <v/>
      </c>
      <c r="Q23" s="83" t="s">
        <v>159</v>
      </c>
      <c r="R23" s="273" t="str">
        <f t="shared" si="3"/>
        <v/>
      </c>
      <c r="S23" s="1643" t="s">
        <v>91</v>
      </c>
      <c r="T23" s="1643"/>
      <c r="U23" s="1672" t="str">
        <f>IF(ISERROR(VLOOKUP(work4報告書!AK6,Work2工事データ!$G$3:$R$52,12,0)),"",VLOOKUP(work4報告書!AK6,Work2工事データ!$G$3:$R$52,12,0))</f>
        <v/>
      </c>
      <c r="V23" s="1673"/>
      <c r="W23" s="1673"/>
      <c r="X23" s="1673"/>
      <c r="Y23" s="1807"/>
      <c r="Z23" s="1808"/>
      <c r="AA23" s="1808"/>
      <c r="AB23" s="1808"/>
      <c r="AC23" s="1807"/>
      <c r="AD23" s="1808"/>
      <c r="AE23" s="1808"/>
      <c r="AF23" s="1809"/>
      <c r="AG23" s="1673" t="str">
        <f>IF(U23=0,"",IF(U22&lt;&gt;0,"",IF(SUM(U23:AB23)-AC23=0,"",SUM(U23:AB23)-AC23)))</f>
        <v/>
      </c>
      <c r="AH23" s="1673"/>
      <c r="AI23" s="1673"/>
      <c r="AJ23" s="1704"/>
      <c r="AK23" s="1801" t="str">
        <f>IF(ISERROR(VLOOKUP(work4報告書!AK6,Work2工事データ!$G$3:$O$52,9,0)),"",VLOOKUP(work4報告書!AK6,Work2工事データ!$G$3:$O$52,9,0))</f>
        <v/>
      </c>
      <c r="AL23" s="1802"/>
      <c r="AM23" s="1707" t="str">
        <f>IF(ISERROR(ROUNDDOWN(AG23*AK23/100,0)),"",ROUNDDOWN(AG23*AK23/100,0))</f>
        <v/>
      </c>
      <c r="AN23" s="1708"/>
      <c r="AO23" s="1708"/>
      <c r="AP23" s="1708"/>
      <c r="AQ23" s="1708"/>
      <c r="AR23" s="485"/>
      <c r="AS23" s="75"/>
      <c r="AY23" s="373">
        <f t="shared" si="1"/>
        <v>20</v>
      </c>
    </row>
    <row r="24" spans="1:54" ht="18" customHeight="1">
      <c r="A24" s="1633" t="str">
        <f>IF(ISERROR(VLOOKUP(work4報告書!AK7,Work2工事データ!$G$3:$R$52,2,0)),"",VLOOKUP(work4報告書!AK7,Work2工事データ!$G$3:$R$52,2,0))</f>
        <v/>
      </c>
      <c r="B24" s="1634"/>
      <c r="C24" s="1634"/>
      <c r="D24" s="1634"/>
      <c r="E24" s="1634"/>
      <c r="F24" s="1634"/>
      <c r="G24" s="1634"/>
      <c r="H24" s="1635"/>
      <c r="I24" s="1639" t="str">
        <f>IF(ISERROR(VLOOKUP(work4報告書!AK7,'(入力)データ'!$A$6:$D$36,3,0)&amp;VLOOKUP(work4報告書!AK7,'(入力)データ'!$A$6:$D$36,4,0)),"",VLOOKUP(work4報告書!AK7,'(入力)データ'!$A$6:$D$36,3,0)&amp;VLOOKUP(work4報告書!AK7,'(入力)データ'!$A$6:$D$36,4,0))</f>
        <v/>
      </c>
      <c r="J24" s="1634"/>
      <c r="K24" s="1634"/>
      <c r="L24" s="1634"/>
      <c r="M24" s="1640"/>
      <c r="N24" s="267" t="str">
        <f>IF(ISERROR(VLOOKUP(work4報告書!AK7,Work2工事データ!$G$3:$J$52,4,0)),"",VLOOKUP(work4報告書!AK7,Work2工事データ!$G$3:$J$52,4,0))</f>
        <v/>
      </c>
      <c r="O24" s="77" t="s">
        <v>133</v>
      </c>
      <c r="P24" s="270" t="str">
        <f t="shared" si="2"/>
        <v/>
      </c>
      <c r="Q24" s="77" t="s">
        <v>134</v>
      </c>
      <c r="R24" s="272" t="str">
        <f t="shared" si="3"/>
        <v/>
      </c>
      <c r="S24" s="1669" t="s">
        <v>135</v>
      </c>
      <c r="T24" s="1669"/>
      <c r="U24" s="1803"/>
      <c r="V24" s="1804"/>
      <c r="W24" s="1804"/>
      <c r="X24" s="100"/>
      <c r="Y24" s="101"/>
      <c r="Z24" s="102"/>
      <c r="AA24" s="102"/>
      <c r="AB24" s="100"/>
      <c r="AC24" s="101"/>
      <c r="AD24" s="102"/>
      <c r="AE24" s="102"/>
      <c r="AF24" s="103"/>
      <c r="AG24" s="1426" t="str">
        <f>IF(U24=0,"",SUM(U25:AB25)-AC25)</f>
        <v/>
      </c>
      <c r="AH24" s="1427"/>
      <c r="AI24" s="1427"/>
      <c r="AJ24" s="1428"/>
      <c r="AK24" s="84"/>
      <c r="AL24" s="85"/>
      <c r="AM24" s="1609"/>
      <c r="AN24" s="1610"/>
      <c r="AO24" s="1610"/>
      <c r="AP24" s="1610"/>
      <c r="AQ24" s="1610"/>
      <c r="AR24" s="486"/>
      <c r="AS24" s="75"/>
      <c r="AY24" s="373">
        <f t="shared" si="1"/>
        <v>21</v>
      </c>
    </row>
    <row r="25" spans="1:54" ht="18" customHeight="1">
      <c r="A25" s="1636"/>
      <c r="B25" s="1637"/>
      <c r="C25" s="1637"/>
      <c r="D25" s="1637"/>
      <c r="E25" s="1637"/>
      <c r="F25" s="1637"/>
      <c r="G25" s="1637"/>
      <c r="H25" s="1638"/>
      <c r="I25" s="1641"/>
      <c r="J25" s="1637"/>
      <c r="K25" s="1637"/>
      <c r="L25" s="1637"/>
      <c r="M25" s="1642"/>
      <c r="N25" s="269" t="str">
        <f>IF(ISERROR(VLOOKUP(work4報告書!AK7,Work2工事データ!$G$3:$P$52,10,0)),"",VLOOKUP(work4報告書!AK7,Work2工事データ!$G$3:$P$52,10,0))</f>
        <v/>
      </c>
      <c r="O25" s="86" t="s">
        <v>133</v>
      </c>
      <c r="P25" s="271" t="str">
        <f t="shared" si="2"/>
        <v/>
      </c>
      <c r="Q25" s="86" t="s">
        <v>134</v>
      </c>
      <c r="R25" s="274" t="str">
        <f t="shared" si="3"/>
        <v/>
      </c>
      <c r="S25" s="1709" t="s">
        <v>136</v>
      </c>
      <c r="T25" s="1709"/>
      <c r="U25" s="1707" t="str">
        <f>IF(ISERROR(VLOOKUP(work4報告書!AK7,Work2工事データ!$G$3:$R$52,12,0)),"",VLOOKUP(work4報告書!AK7,Work2工事データ!$G$3:$R$52,12,0))</f>
        <v/>
      </c>
      <c r="V25" s="1708"/>
      <c r="W25" s="1708"/>
      <c r="X25" s="1710"/>
      <c r="Y25" s="1805"/>
      <c r="Z25" s="1806"/>
      <c r="AA25" s="1806"/>
      <c r="AB25" s="1806"/>
      <c r="AC25" s="1805"/>
      <c r="AD25" s="1806"/>
      <c r="AE25" s="1806"/>
      <c r="AF25" s="1810"/>
      <c r="AG25" s="1673" t="str">
        <f>IF(U25=0,"",IF(U24&lt;&gt;0,"",IF(SUM(U25:AB25)-AC25=0,"",SUM(U25:AB25)-AC25)))</f>
        <v/>
      </c>
      <c r="AH25" s="1673"/>
      <c r="AI25" s="1673"/>
      <c r="AJ25" s="1704"/>
      <c r="AK25" s="1801" t="str">
        <f>IF(ISERROR(VLOOKUP(work4報告書!AK7,Work2工事データ!$G$3:$O$52,9,0)),"",VLOOKUP(work4報告書!AK7,Work2工事データ!$G$3:$O$52,9,0))</f>
        <v/>
      </c>
      <c r="AL25" s="1802"/>
      <c r="AM25" s="1707" t="str">
        <f>IF(ISERROR(ROUNDDOWN(AG25*AK25/100,0)),"",ROUNDDOWN(AG25*AK25/100,0))</f>
        <v/>
      </c>
      <c r="AN25" s="1708"/>
      <c r="AO25" s="1708"/>
      <c r="AP25" s="1708"/>
      <c r="AQ25" s="1708"/>
      <c r="AR25" s="485"/>
      <c r="AS25" s="75"/>
      <c r="AY25" s="373">
        <f t="shared" si="1"/>
        <v>22</v>
      </c>
    </row>
    <row r="26" spans="1:54" ht="18" customHeight="1">
      <c r="A26" s="1633" t="str">
        <f>IF(ISERROR(VLOOKUP(work4報告書!AK8,Work2工事データ!$G$3:$R$52,2,0)),"",VLOOKUP(work4報告書!AK8,Work2工事データ!$G$3:$R$52,2,0))</f>
        <v/>
      </c>
      <c r="B26" s="1634"/>
      <c r="C26" s="1634"/>
      <c r="D26" s="1634"/>
      <c r="E26" s="1634"/>
      <c r="F26" s="1634"/>
      <c r="G26" s="1634"/>
      <c r="H26" s="1635"/>
      <c r="I26" s="1639" t="str">
        <f>IF(ISERROR(VLOOKUP(work4報告書!AK8,'(入力)データ'!$A$6:$D$36,3,0)&amp;VLOOKUP(work4報告書!AK8,'(入力)データ'!$A$6:$D$36,4,0)),"",VLOOKUP(work4報告書!AK8,'(入力)データ'!$A$6:$D$36,3,0)&amp;VLOOKUP(work4報告書!AK8,'(入力)データ'!$A$6:$D$36,4,0))</f>
        <v/>
      </c>
      <c r="J26" s="1634"/>
      <c r="K26" s="1634"/>
      <c r="L26" s="1634"/>
      <c r="M26" s="1640"/>
      <c r="N26" s="268" t="str">
        <f>IF(ISERROR(VLOOKUP(work4報告書!AK8,Work2工事データ!$G$3:$J$52,4,0)),"",VLOOKUP(work4報告書!AK8,Work2工事データ!$G$3:$J$52,4,0))</f>
        <v/>
      </c>
      <c r="O26" s="83" t="s">
        <v>133</v>
      </c>
      <c r="P26" s="270" t="str">
        <f t="shared" si="2"/>
        <v/>
      </c>
      <c r="Q26" s="83" t="s">
        <v>134</v>
      </c>
      <c r="R26" s="273" t="str">
        <f t="shared" si="3"/>
        <v/>
      </c>
      <c r="S26" s="1643" t="s">
        <v>135</v>
      </c>
      <c r="T26" s="1643"/>
      <c r="U26" s="1803"/>
      <c r="V26" s="1804"/>
      <c r="W26" s="1804"/>
      <c r="X26" s="104"/>
      <c r="Y26" s="97"/>
      <c r="Z26" s="98"/>
      <c r="AA26" s="98"/>
      <c r="AB26" s="104"/>
      <c r="AC26" s="97"/>
      <c r="AD26" s="98"/>
      <c r="AE26" s="98"/>
      <c r="AF26" s="105"/>
      <c r="AG26" s="1426" t="str">
        <f>IF(U26=0,"",SUM(U27:AB27)-AC27)</f>
        <v/>
      </c>
      <c r="AH26" s="1427"/>
      <c r="AI26" s="1427"/>
      <c r="AJ26" s="1428"/>
      <c r="AK26" s="87"/>
      <c r="AL26" s="88"/>
      <c r="AM26" s="1609"/>
      <c r="AN26" s="1610"/>
      <c r="AO26" s="1610"/>
      <c r="AP26" s="1610"/>
      <c r="AQ26" s="1610"/>
      <c r="AR26" s="486"/>
      <c r="AS26" s="75"/>
      <c r="AY26" s="373">
        <f t="shared" si="1"/>
        <v>23</v>
      </c>
    </row>
    <row r="27" spans="1:54" ht="18" customHeight="1">
      <c r="A27" s="1636"/>
      <c r="B27" s="1637"/>
      <c r="C27" s="1637"/>
      <c r="D27" s="1637"/>
      <c r="E27" s="1637"/>
      <c r="F27" s="1637"/>
      <c r="G27" s="1637"/>
      <c r="H27" s="1638"/>
      <c r="I27" s="1641"/>
      <c r="J27" s="1637"/>
      <c r="K27" s="1637"/>
      <c r="L27" s="1637"/>
      <c r="M27" s="1642"/>
      <c r="N27" s="269" t="str">
        <f>IF(ISERROR(VLOOKUP(work4報告書!AK8,Work2工事データ!$G$3:$P$52,10,0)),"",VLOOKUP(work4報告書!AK8,Work2工事データ!$G$3:$P$52,10,0))</f>
        <v/>
      </c>
      <c r="O27" s="86" t="s">
        <v>133</v>
      </c>
      <c r="P27" s="271" t="str">
        <f t="shared" si="2"/>
        <v/>
      </c>
      <c r="Q27" s="86" t="s">
        <v>134</v>
      </c>
      <c r="R27" s="274" t="str">
        <f t="shared" si="3"/>
        <v/>
      </c>
      <c r="S27" s="1709" t="s">
        <v>136</v>
      </c>
      <c r="T27" s="1709"/>
      <c r="U27" s="1672" t="str">
        <f>IF(ISERROR(VLOOKUP(work4報告書!AK8,Work2工事データ!$G$3:$R$52,12,0)),"",VLOOKUP(work4報告書!AK8,Work2工事データ!$G$3:$R$52,12,0))</f>
        <v/>
      </c>
      <c r="V27" s="1673"/>
      <c r="W27" s="1673"/>
      <c r="X27" s="1673"/>
      <c r="Y27" s="1807"/>
      <c r="Z27" s="1808"/>
      <c r="AA27" s="1808"/>
      <c r="AB27" s="1808"/>
      <c r="AC27" s="1807"/>
      <c r="AD27" s="1808"/>
      <c r="AE27" s="1808"/>
      <c r="AF27" s="1809"/>
      <c r="AG27" s="1673" t="str">
        <f>IF(U27=0,"",IF(U26&lt;&gt;0,"",IF(SUM(U27:AB27)-AC27=0,"",SUM(U27:AB27)-AC27)))</f>
        <v/>
      </c>
      <c r="AH27" s="1673"/>
      <c r="AI27" s="1673"/>
      <c r="AJ27" s="1704"/>
      <c r="AK27" s="1801" t="str">
        <f>IF(ISERROR(VLOOKUP(work4報告書!AK8,Work2工事データ!$G$3:$O$52,9,0)),"",VLOOKUP(work4報告書!AK8,Work2工事データ!$G$3:$O$52,9,0))</f>
        <v/>
      </c>
      <c r="AL27" s="1802"/>
      <c r="AM27" s="1707" t="str">
        <f>IF(ISERROR(ROUNDDOWN(AG27*AK27/100,0)),"",ROUNDDOWN(AG27*AK27/100,0))</f>
        <v/>
      </c>
      <c r="AN27" s="1708"/>
      <c r="AO27" s="1708"/>
      <c r="AP27" s="1708"/>
      <c r="AQ27" s="1708"/>
      <c r="AR27" s="485"/>
      <c r="AS27" s="75"/>
      <c r="AY27" s="373">
        <f t="shared" si="1"/>
        <v>24</v>
      </c>
    </row>
    <row r="28" spans="1:54" ht="18" customHeight="1">
      <c r="A28" s="1633" t="str">
        <f>IF(ISERROR(VLOOKUP(work4報告書!AK9,Work2工事データ!$G$3:$R$52,2,0)),"",VLOOKUP(work4報告書!AK9,Work2工事データ!$G$3:$R$52,2,0))</f>
        <v/>
      </c>
      <c r="B28" s="1634"/>
      <c r="C28" s="1634"/>
      <c r="D28" s="1634"/>
      <c r="E28" s="1634"/>
      <c r="F28" s="1634"/>
      <c r="G28" s="1634"/>
      <c r="H28" s="1635"/>
      <c r="I28" s="1639" t="str">
        <f>IF(ISERROR(VLOOKUP(work4報告書!AK9,'(入力)データ'!$A$6:$D$36,3,0)&amp;VLOOKUP(work4報告書!AK9,'(入力)データ'!$A$6:$D$36,4,0)),"",VLOOKUP(work4報告書!AK9,'(入力)データ'!$A$6:$D$36,3,0)&amp;VLOOKUP(work4報告書!AK9,'(入力)データ'!$A$6:$D$36,4,0))</f>
        <v/>
      </c>
      <c r="J28" s="1634"/>
      <c r="K28" s="1634"/>
      <c r="L28" s="1634"/>
      <c r="M28" s="1640"/>
      <c r="N28" s="268" t="str">
        <f>IF(ISERROR(VLOOKUP(work4報告書!AK9,Work2工事データ!$G$3:$J$52,4,0)),"",VLOOKUP(work4報告書!AK9,Work2工事データ!$G$3:$J$52,4,0))</f>
        <v/>
      </c>
      <c r="O28" s="83" t="s">
        <v>133</v>
      </c>
      <c r="P28" s="270" t="str">
        <f t="shared" si="2"/>
        <v/>
      </c>
      <c r="Q28" s="83" t="s">
        <v>134</v>
      </c>
      <c r="R28" s="273" t="str">
        <f t="shared" si="3"/>
        <v/>
      </c>
      <c r="S28" s="1643" t="s">
        <v>135</v>
      </c>
      <c r="T28" s="1643"/>
      <c r="U28" s="1803"/>
      <c r="V28" s="1804"/>
      <c r="W28" s="1804"/>
      <c r="X28" s="100"/>
      <c r="Y28" s="101"/>
      <c r="Z28" s="102"/>
      <c r="AA28" s="102"/>
      <c r="AB28" s="100"/>
      <c r="AC28" s="101"/>
      <c r="AD28" s="102"/>
      <c r="AE28" s="102"/>
      <c r="AF28" s="103"/>
      <c r="AG28" s="1426" t="str">
        <f>IF(U28=0,"",SUM(U29:AB29)-AC29)</f>
        <v/>
      </c>
      <c r="AH28" s="1427"/>
      <c r="AI28" s="1427"/>
      <c r="AJ28" s="1428"/>
      <c r="AK28" s="87"/>
      <c r="AL28" s="88"/>
      <c r="AM28" s="1609"/>
      <c r="AN28" s="1610"/>
      <c r="AO28" s="1610"/>
      <c r="AP28" s="1610"/>
      <c r="AQ28" s="1610"/>
      <c r="AR28" s="486"/>
      <c r="AS28" s="75"/>
      <c r="AY28" s="373">
        <f t="shared" si="1"/>
        <v>25</v>
      </c>
    </row>
    <row r="29" spans="1:54" ht="18" customHeight="1">
      <c r="A29" s="1636"/>
      <c r="B29" s="1637"/>
      <c r="C29" s="1637"/>
      <c r="D29" s="1637"/>
      <c r="E29" s="1637"/>
      <c r="F29" s="1637"/>
      <c r="G29" s="1637"/>
      <c r="H29" s="1638"/>
      <c r="I29" s="1641"/>
      <c r="J29" s="1637"/>
      <c r="K29" s="1637"/>
      <c r="L29" s="1637"/>
      <c r="M29" s="1642"/>
      <c r="N29" s="269" t="str">
        <f>IF(ISERROR(VLOOKUP(work4報告書!AK9,Work2工事データ!$G$3:$P$52,10,0)),"",VLOOKUP(work4報告書!AK9,Work2工事データ!$G$3:$P$52,10,0))</f>
        <v/>
      </c>
      <c r="O29" s="86" t="s">
        <v>133</v>
      </c>
      <c r="P29" s="271" t="str">
        <f t="shared" si="2"/>
        <v/>
      </c>
      <c r="Q29" s="86" t="s">
        <v>134</v>
      </c>
      <c r="R29" s="274" t="str">
        <f t="shared" si="3"/>
        <v/>
      </c>
      <c r="S29" s="1709" t="s">
        <v>136</v>
      </c>
      <c r="T29" s="1709"/>
      <c r="U29" s="1672" t="str">
        <f>IF(ISERROR(VLOOKUP(work4報告書!AK9,Work2工事データ!$G$3:$R$52,12,0)),"",VLOOKUP(work4報告書!AK9,Work2工事データ!$G$3:$R$52,12,0))</f>
        <v/>
      </c>
      <c r="V29" s="1673"/>
      <c r="W29" s="1673"/>
      <c r="X29" s="1673"/>
      <c r="Y29" s="1805"/>
      <c r="Z29" s="1806"/>
      <c r="AA29" s="1806"/>
      <c r="AB29" s="1806"/>
      <c r="AC29" s="1807"/>
      <c r="AD29" s="1808"/>
      <c r="AE29" s="1808"/>
      <c r="AF29" s="1809"/>
      <c r="AG29" s="1673" t="str">
        <f>IF(U29=0,"",IF(U28&lt;&gt;0,"",IF(SUM(U29:AB29)-AC29=0,"",SUM(U29:AB29)-AC29)))</f>
        <v/>
      </c>
      <c r="AH29" s="1673"/>
      <c r="AI29" s="1673"/>
      <c r="AJ29" s="1704"/>
      <c r="AK29" s="1801" t="str">
        <f>IF(ISERROR(VLOOKUP(work4報告書!AK9,Work2工事データ!$G$3:$O$52,9,0)),"",VLOOKUP(work4報告書!AK9,Work2工事データ!$G$3:$O$52,9,0))</f>
        <v/>
      </c>
      <c r="AL29" s="1802"/>
      <c r="AM29" s="1707" t="str">
        <f>IF(ISERROR(ROUNDDOWN(AG29*AK29/100,0)),"",ROUNDDOWN(AG29*AK29/100,0))</f>
        <v/>
      </c>
      <c r="AN29" s="1708"/>
      <c r="AO29" s="1708"/>
      <c r="AP29" s="1708"/>
      <c r="AQ29" s="1708"/>
      <c r="AR29" s="485"/>
      <c r="AS29" s="75"/>
      <c r="AY29" s="373">
        <f t="shared" si="1"/>
        <v>26</v>
      </c>
    </row>
    <row r="30" spans="1:54" ht="18" customHeight="1">
      <c r="A30" s="1646" t="s">
        <v>160</v>
      </c>
      <c r="B30" s="1647"/>
      <c r="C30" s="1647"/>
      <c r="D30" s="1648"/>
      <c r="E30" s="1652" t="str">
        <f>IF(ISERROR(VLOOKUP(work4報告書!AK5,Work2工事データ!$G$3:$M$52,7,0)),"",VLOOKUP(work4報告書!AK5,Work2工事データ!$G$3:$M$52,7,0))</f>
        <v>35 建築事業</v>
      </c>
      <c r="F30" s="1653"/>
      <c r="G30" s="1653"/>
      <c r="H30" s="1653"/>
      <c r="I30" s="1653"/>
      <c r="J30" s="1653"/>
      <c r="K30" s="1653"/>
      <c r="L30" s="1653"/>
      <c r="M30" s="1654"/>
      <c r="N30" s="1658" t="s">
        <v>161</v>
      </c>
      <c r="O30" s="1647"/>
      <c r="P30" s="1647"/>
      <c r="Q30" s="1647"/>
      <c r="R30" s="1647"/>
      <c r="S30" s="1647"/>
      <c r="T30" s="1648"/>
      <c r="U30" s="1426" t="str">
        <f ca="1">IF(SUMIF(U20:X29,"賃金で算定",U21:X29)=0,"",SUMIF(U20:X29,"賃金で算定",U21:X29))</f>
        <v/>
      </c>
      <c r="V30" s="1427"/>
      <c r="W30" s="1427"/>
      <c r="X30" s="1428"/>
      <c r="Y30" s="101"/>
      <c r="Z30" s="102"/>
      <c r="AA30" s="102"/>
      <c r="AB30" s="100"/>
      <c r="AC30" s="101"/>
      <c r="AD30" s="102"/>
      <c r="AE30" s="102"/>
      <c r="AF30" s="100"/>
      <c r="AG30" s="1426" t="str">
        <f ca="1">U30</f>
        <v/>
      </c>
      <c r="AH30" s="1427"/>
      <c r="AI30" s="1427"/>
      <c r="AJ30" s="1428"/>
      <c r="AK30" s="84"/>
      <c r="AL30" s="85"/>
      <c r="AM30" s="1426" t="str">
        <f>IF(AM20+AM22+AM24+AM26+AM28=0,"",AM20+AM22+AM24+AM26+AM28)</f>
        <v/>
      </c>
      <c r="AN30" s="1427"/>
      <c r="AO30" s="1427"/>
      <c r="AP30" s="1427"/>
      <c r="AQ30" s="1427"/>
      <c r="AR30" s="486"/>
      <c r="AS30" s="75"/>
      <c r="AY30" s="373">
        <f t="shared" si="1"/>
        <v>27</v>
      </c>
    </row>
    <row r="31" spans="1:54" ht="18" customHeight="1" thickBot="1">
      <c r="A31" s="1649"/>
      <c r="B31" s="1650"/>
      <c r="C31" s="1650"/>
      <c r="D31" s="1651"/>
      <c r="E31" s="1655"/>
      <c r="F31" s="1656"/>
      <c r="G31" s="1656"/>
      <c r="H31" s="1656"/>
      <c r="I31" s="1656"/>
      <c r="J31" s="1656"/>
      <c r="K31" s="1656"/>
      <c r="L31" s="1656"/>
      <c r="M31" s="1657"/>
      <c r="N31" s="1659"/>
      <c r="O31" s="1650"/>
      <c r="P31" s="1650"/>
      <c r="Q31" s="1650"/>
      <c r="R31" s="1650"/>
      <c r="S31" s="1650"/>
      <c r="T31" s="1651"/>
      <c r="U31" s="1595">
        <f ca="1">IF(E30="","",IF(U30="",SUM(U21,U23,U25,U27,U29),SUM(U21,U23,U25,U27,U29)-U30))</f>
        <v>65205000</v>
      </c>
      <c r="V31" s="1596"/>
      <c r="W31" s="1596"/>
      <c r="X31" s="1596"/>
      <c r="Y31" s="1573" t="str">
        <f>IF(SUM(Y21,Y23,Y25,Y27,Y29)=0,"",SUM(Y21,Y23,Y25,Y27,Y29))</f>
        <v/>
      </c>
      <c r="Z31" s="1574"/>
      <c r="AA31" s="1574"/>
      <c r="AB31" s="1574"/>
      <c r="AC31" s="1573" t="str">
        <f>IF(SUM(AC21,AC23,AC25,AC27,AC29)=0,"",SUM(AC21,AC23,AC25,AC27,AC29))</f>
        <v/>
      </c>
      <c r="AD31" s="1574"/>
      <c r="AE31" s="1574"/>
      <c r="AF31" s="1574"/>
      <c r="AG31" s="1573">
        <f ca="1">IF(SUM(U31:AB31)-SUM(AC31)=0,"",SUM(U31:AB31)-SUM(AC31))</f>
        <v>65205000</v>
      </c>
      <c r="AH31" s="1574"/>
      <c r="AI31" s="1574"/>
      <c r="AJ31" s="1575"/>
      <c r="AK31" s="489"/>
      <c r="AL31" s="490"/>
      <c r="AM31" s="1573">
        <f>IF(SUM(AM21,AM23,AM25,AM27,AM29)=0,"",SUM(AM21,AM23,AM25,AM27,AM29))</f>
        <v>13693050</v>
      </c>
      <c r="AN31" s="1574"/>
      <c r="AO31" s="1574"/>
      <c r="AP31" s="1574"/>
      <c r="AQ31" s="1574"/>
      <c r="AR31" s="491"/>
      <c r="AS31" s="75"/>
      <c r="AY31" s="373">
        <f t="shared" si="1"/>
        <v>28</v>
      </c>
    </row>
    <row r="32" spans="1:54" ht="15.75" customHeight="1">
      <c r="A32" s="75"/>
      <c r="B32" s="75"/>
      <c r="C32" s="521" t="s">
        <v>162</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1576" t="str">
        <f>IF(AM30="","",SUM(AM30:AQ31))</f>
        <v/>
      </c>
      <c r="AN32" s="1576"/>
      <c r="AO32" s="1576"/>
      <c r="AP32" s="1576"/>
      <c r="AQ32" s="1576"/>
      <c r="AR32" s="75"/>
      <c r="AS32" s="75"/>
      <c r="AY32" s="373">
        <f t="shared" si="1"/>
        <v>29</v>
      </c>
    </row>
    <row r="33" spans="1:51"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95"/>
      <c r="AG33" s="75"/>
      <c r="AH33" s="525" t="s">
        <v>163</v>
      </c>
      <c r="AI33" s="1800" t="str">
        <f>work1基本情報!C5</f>
        <v>930</v>
      </c>
      <c r="AJ33" s="1629"/>
      <c r="AK33" s="1629"/>
      <c r="AL33" s="1643" t="s">
        <v>164</v>
      </c>
      <c r="AM33" s="1643"/>
      <c r="AN33" s="1800" t="str">
        <f>work1基本情報!F5</f>
        <v>0289</v>
      </c>
      <c r="AO33" s="1629"/>
      <c r="AP33" s="1629"/>
      <c r="AQ33" s="1629"/>
      <c r="AR33" s="83" t="s">
        <v>165</v>
      </c>
      <c r="AS33" s="75"/>
      <c r="AY33" s="373">
        <f t="shared" si="1"/>
        <v>30</v>
      </c>
    </row>
    <row r="34" spans="1:51" ht="15" customHeight="1">
      <c r="A34" s="75"/>
      <c r="B34" s="75"/>
      <c r="C34" s="1626">
        <f>IF(F1=0,"",F1)</f>
        <v>41730</v>
      </c>
      <c r="D34" s="1626"/>
      <c r="E34" s="494" t="s">
        <v>87</v>
      </c>
      <c r="F34" s="1798">
        <f>IF(M1=0,"",M1)</f>
        <v>7</v>
      </c>
      <c r="G34" s="1799"/>
      <c r="H34" s="89" t="s">
        <v>159</v>
      </c>
      <c r="I34" s="1798">
        <f>IF(R1=0,"",R1)</f>
        <v>10</v>
      </c>
      <c r="J34" s="1799"/>
      <c r="K34" s="89" t="s">
        <v>101</v>
      </c>
      <c r="L34" s="75"/>
      <c r="M34" s="75"/>
      <c r="N34" s="75"/>
      <c r="O34" s="75"/>
      <c r="P34" s="75"/>
      <c r="Q34" s="75"/>
      <c r="R34" s="75"/>
      <c r="S34" s="75"/>
      <c r="T34" s="75"/>
      <c r="U34" s="75"/>
      <c r="V34" s="75"/>
      <c r="W34" s="75"/>
      <c r="X34" s="75"/>
      <c r="Y34" s="75"/>
      <c r="Z34" s="75"/>
      <c r="AA34" s="75"/>
      <c r="AB34" s="75"/>
      <c r="AC34" s="75"/>
      <c r="AD34" s="75"/>
      <c r="AE34" s="75"/>
      <c r="AF34" s="526"/>
      <c r="AG34" s="75"/>
      <c r="AH34" s="525" t="s">
        <v>166</v>
      </c>
      <c r="AI34" s="1800" t="str">
        <f>work1基本情報!C4</f>
        <v>076</v>
      </c>
      <c r="AJ34" s="1629"/>
      <c r="AK34" s="83" t="s">
        <v>167</v>
      </c>
      <c r="AL34" s="1800" t="str">
        <f>work1基本情報!F4</f>
        <v>463</v>
      </c>
      <c r="AM34" s="1629"/>
      <c r="AN34" s="83" t="s">
        <v>167</v>
      </c>
      <c r="AO34" s="1800" t="str">
        <f>work1基本情報!I4</f>
        <v>6418</v>
      </c>
      <c r="AP34" s="1629"/>
      <c r="AQ34" s="1629"/>
      <c r="AR34" s="83" t="s">
        <v>168</v>
      </c>
      <c r="AS34" s="75"/>
      <c r="AY34" s="379">
        <f t="shared" si="1"/>
        <v>31</v>
      </c>
    </row>
    <row r="35" spans="1:51" ht="20.25" customHeight="1">
      <c r="A35" s="75"/>
      <c r="B35" s="75"/>
      <c r="C35" s="95"/>
      <c r="D35" s="95"/>
      <c r="E35" s="95"/>
      <c r="F35" s="95"/>
      <c r="G35" s="19"/>
      <c r="H35" s="75"/>
      <c r="I35" s="75"/>
      <c r="J35" s="75"/>
      <c r="K35" s="75"/>
      <c r="L35" s="75"/>
      <c r="M35" s="75"/>
      <c r="N35" s="75"/>
      <c r="O35" s="75"/>
      <c r="P35" s="75"/>
      <c r="Q35" s="75"/>
      <c r="R35" s="75"/>
      <c r="S35" s="75"/>
      <c r="T35" s="75"/>
      <c r="U35" s="75"/>
      <c r="V35" s="75"/>
      <c r="W35" s="75"/>
      <c r="X35" s="75"/>
      <c r="Y35" s="75"/>
      <c r="Z35" s="1630" t="s">
        <v>169</v>
      </c>
      <c r="AA35" s="1630"/>
      <c r="AB35" s="1695" t="str">
        <f>work1基本情報!C3</f>
        <v>中新川郡舟橋村△△△△1-2-3</v>
      </c>
      <c r="AC35" s="1695"/>
      <c r="AD35" s="1695"/>
      <c r="AE35" s="1695"/>
      <c r="AF35" s="1695"/>
      <c r="AG35" s="1695"/>
      <c r="AH35" s="1695"/>
      <c r="AI35" s="1695"/>
      <c r="AJ35" s="1695"/>
      <c r="AK35" s="1695"/>
      <c r="AL35" s="1695"/>
      <c r="AM35" s="1695"/>
      <c r="AN35" s="1695"/>
      <c r="AO35" s="1695"/>
      <c r="AP35" s="1695"/>
      <c r="AQ35" s="1695"/>
      <c r="AR35" s="1695"/>
      <c r="AS35" s="75"/>
      <c r="AY35" s="884"/>
    </row>
    <row r="36" spans="1:51" ht="20.25" customHeight="1">
      <c r="A36" s="75"/>
      <c r="B36" s="75"/>
      <c r="C36" s="96"/>
      <c r="D36" s="96"/>
      <c r="E36" s="96"/>
      <c r="F36" s="96"/>
      <c r="G36" s="90"/>
      <c r="H36" s="75"/>
      <c r="I36" s="75"/>
      <c r="J36" s="75"/>
      <c r="K36" s="75"/>
      <c r="L36" s="75"/>
      <c r="M36" s="75"/>
      <c r="N36" s="75"/>
      <c r="O36" s="75"/>
      <c r="P36" s="75"/>
      <c r="Q36" s="75"/>
      <c r="R36" s="75"/>
      <c r="S36" s="75"/>
      <c r="T36" s="75"/>
      <c r="U36" s="75"/>
      <c r="V36" s="75"/>
      <c r="W36" s="1628" t="s">
        <v>102</v>
      </c>
      <c r="X36" s="1628"/>
      <c r="Y36" s="1628"/>
      <c r="Z36" s="521"/>
      <c r="AA36" s="521"/>
      <c r="AB36" s="1703" t="str">
        <f>work1基本情報!C2</f>
        <v>株式会社　富山建設</v>
      </c>
      <c r="AC36" s="1703"/>
      <c r="AD36" s="1703"/>
      <c r="AE36" s="1703"/>
      <c r="AF36" s="1703"/>
      <c r="AG36" s="1703"/>
      <c r="AH36" s="1703"/>
      <c r="AI36" s="1703"/>
      <c r="AJ36" s="1703"/>
      <c r="AK36" s="1703"/>
      <c r="AL36" s="1703"/>
      <c r="AM36" s="1703"/>
      <c r="AN36" s="955"/>
      <c r="AO36" s="955"/>
      <c r="AP36" s="955"/>
      <c r="AQ36" s="955"/>
      <c r="AR36" s="961" t="s">
        <v>170</v>
      </c>
      <c r="AS36" s="75"/>
      <c r="AW36" s="73"/>
      <c r="AX36" s="73"/>
      <c r="AY36" s="73"/>
    </row>
    <row r="37" spans="1:51" ht="20.25" customHeight="1">
      <c r="A37" s="75"/>
      <c r="B37" s="75"/>
      <c r="C37" s="1631" t="str">
        <f>work1基本情報!C11</f>
        <v>富山</v>
      </c>
      <c r="D37" s="1631"/>
      <c r="E37" s="1631"/>
      <c r="F37" s="1631"/>
      <c r="G37" s="89" t="s">
        <v>171</v>
      </c>
      <c r="H37" s="89"/>
      <c r="I37" s="89"/>
      <c r="J37" s="89"/>
      <c r="K37" s="89"/>
      <c r="L37" s="89"/>
      <c r="M37" s="89"/>
      <c r="N37" s="89"/>
      <c r="O37" s="89"/>
      <c r="P37" s="89"/>
      <c r="Q37" s="91"/>
      <c r="R37" s="89"/>
      <c r="S37" s="75"/>
      <c r="T37" s="75"/>
      <c r="U37" s="75"/>
      <c r="V37" s="75"/>
      <c r="W37" s="75"/>
      <c r="X37" s="95"/>
      <c r="Y37" s="95"/>
      <c r="Z37" s="1630" t="s">
        <v>172</v>
      </c>
      <c r="AA37" s="1630"/>
      <c r="AB37" s="1695" t="str">
        <f>work1基本情報!C6&amp;"　" &amp; work1基本情報!C7</f>
        <v>代表取締役　○○　○○</v>
      </c>
      <c r="AC37" s="1695"/>
      <c r="AD37" s="1695"/>
      <c r="AE37" s="1695"/>
      <c r="AF37" s="1695"/>
      <c r="AG37" s="1695"/>
      <c r="AH37" s="1695"/>
      <c r="AI37" s="1695"/>
      <c r="AJ37" s="1695"/>
      <c r="AK37" s="1695"/>
      <c r="AL37" s="1695"/>
      <c r="AM37" s="1695"/>
      <c r="AN37" s="956"/>
      <c r="AO37" s="956"/>
      <c r="AP37" s="956"/>
      <c r="AQ37" s="956"/>
      <c r="AR37" s="957" t="s">
        <v>195</v>
      </c>
      <c r="AS37" s="75"/>
      <c r="AW37" s="73"/>
      <c r="AX37" s="73"/>
      <c r="AY37" s="73"/>
    </row>
    <row r="38" spans="1:51"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521"/>
      <c r="AC38" s="521" t="s">
        <v>392</v>
      </c>
      <c r="AD38" s="75"/>
      <c r="AE38" s="75"/>
      <c r="AF38" s="75"/>
      <c r="AG38" s="75"/>
      <c r="AH38" s="75"/>
      <c r="AI38" s="75"/>
      <c r="AJ38" s="75"/>
      <c r="AK38" s="75"/>
      <c r="AL38" s="75"/>
      <c r="AM38" s="75"/>
      <c r="AN38" s="75"/>
      <c r="AO38" s="75"/>
      <c r="AP38" s="75"/>
      <c r="AQ38" s="75"/>
      <c r="AR38" s="75"/>
      <c r="AS38" s="75"/>
      <c r="AW38" s="73"/>
      <c r="AX38" s="73"/>
      <c r="AY38" s="73"/>
    </row>
    <row r="39" spans="1:51" ht="14.25" customHeight="1">
      <c r="A39" s="75"/>
      <c r="B39" s="75"/>
      <c r="C39" s="527" t="s">
        <v>173</v>
      </c>
      <c r="D39" s="527"/>
      <c r="E39" s="521"/>
      <c r="F39" s="521"/>
      <c r="G39" s="521"/>
      <c r="H39" s="521"/>
      <c r="I39" s="521"/>
      <c r="J39" s="521"/>
      <c r="K39" s="521"/>
      <c r="L39" s="521"/>
      <c r="M39" s="521"/>
      <c r="N39" s="521"/>
      <c r="O39" s="521"/>
      <c r="P39" s="521"/>
      <c r="Q39" s="521"/>
      <c r="R39" s="521"/>
      <c r="S39" s="521"/>
      <c r="T39" s="521"/>
      <c r="U39" s="521"/>
      <c r="V39" s="521"/>
      <c r="W39" s="521"/>
      <c r="X39" s="75"/>
      <c r="Y39" s="75"/>
      <c r="Z39" s="1674" t="s">
        <v>174</v>
      </c>
      <c r="AA39" s="1675"/>
      <c r="AB39" s="1680" t="s">
        <v>196</v>
      </c>
      <c r="AC39" s="1681"/>
      <c r="AD39" s="1681"/>
      <c r="AE39" s="1681"/>
      <c r="AF39" s="1681"/>
      <c r="AG39" s="1682"/>
      <c r="AH39" s="92"/>
      <c r="AI39" s="1686" t="s">
        <v>176</v>
      </c>
      <c r="AJ39" s="1687"/>
      <c r="AK39" s="1687"/>
      <c r="AL39" s="1687"/>
      <c r="AM39" s="1687"/>
      <c r="AN39" s="93"/>
      <c r="AO39" s="1696" t="s">
        <v>177</v>
      </c>
      <c r="AP39" s="1697"/>
      <c r="AQ39" s="1697"/>
      <c r="AR39" s="1698"/>
      <c r="AS39" s="75"/>
      <c r="AW39" s="73"/>
      <c r="AX39" s="73"/>
      <c r="AY39" s="73"/>
    </row>
    <row r="40" spans="1:51" ht="14.25" customHeight="1">
      <c r="A40" s="75"/>
      <c r="B40" s="75"/>
      <c r="C40" s="528" t="s">
        <v>178</v>
      </c>
      <c r="D40" s="527" t="s">
        <v>179</v>
      </c>
      <c r="E40" s="521"/>
      <c r="F40" s="521"/>
      <c r="G40" s="521"/>
      <c r="H40" s="521"/>
      <c r="I40" s="521"/>
      <c r="J40" s="521"/>
      <c r="K40" s="521"/>
      <c r="L40" s="521"/>
      <c r="M40" s="521"/>
      <c r="N40" s="521"/>
      <c r="O40" s="521"/>
      <c r="P40" s="521"/>
      <c r="Q40" s="521"/>
      <c r="R40" s="521"/>
      <c r="S40" s="521"/>
      <c r="T40" s="521"/>
      <c r="U40" s="521"/>
      <c r="V40" s="521"/>
      <c r="W40" s="521"/>
      <c r="X40" s="75"/>
      <c r="Y40" s="75"/>
      <c r="Z40" s="1676"/>
      <c r="AA40" s="1677"/>
      <c r="AB40" s="1683"/>
      <c r="AC40" s="1684"/>
      <c r="AD40" s="1684"/>
      <c r="AE40" s="1684"/>
      <c r="AF40" s="1684"/>
      <c r="AG40" s="1685"/>
      <c r="AH40" s="90"/>
      <c r="AI40" s="1688"/>
      <c r="AJ40" s="1688"/>
      <c r="AK40" s="1688"/>
      <c r="AL40" s="1688"/>
      <c r="AM40" s="1688"/>
      <c r="AN40" s="94"/>
      <c r="AO40" s="1699"/>
      <c r="AP40" s="1700"/>
      <c r="AQ40" s="1700"/>
      <c r="AR40" s="1701"/>
      <c r="AS40" s="75"/>
      <c r="AW40" s="73"/>
      <c r="AX40" s="73"/>
      <c r="AY40" s="73"/>
    </row>
    <row r="41" spans="1:51" ht="14.25" customHeight="1">
      <c r="A41" s="75"/>
      <c r="B41" s="75"/>
      <c r="C41" s="527" t="s">
        <v>180</v>
      </c>
      <c r="D41" s="527" t="s">
        <v>181</v>
      </c>
      <c r="E41" s="521"/>
      <c r="F41" s="521"/>
      <c r="G41" s="521"/>
      <c r="H41" s="521"/>
      <c r="I41" s="521"/>
      <c r="J41" s="521"/>
      <c r="K41" s="521"/>
      <c r="L41" s="521"/>
      <c r="M41" s="521"/>
      <c r="N41" s="521"/>
      <c r="O41" s="521"/>
      <c r="P41" s="521"/>
      <c r="Q41" s="521"/>
      <c r="R41" s="521"/>
      <c r="S41" s="521"/>
      <c r="T41" s="521"/>
      <c r="U41" s="521"/>
      <c r="V41" s="521"/>
      <c r="W41" s="521"/>
      <c r="X41" s="75"/>
      <c r="Y41" s="75"/>
      <c r="Z41" s="1676"/>
      <c r="AA41" s="1677"/>
      <c r="AB41" s="1792"/>
      <c r="AC41" s="1793"/>
      <c r="AD41" s="1793"/>
      <c r="AE41" s="1793"/>
      <c r="AF41" s="1793"/>
      <c r="AG41" s="1794"/>
      <c r="AH41" s="1780"/>
      <c r="AI41" s="1781"/>
      <c r="AJ41" s="1781"/>
      <c r="AK41" s="1781"/>
      <c r="AL41" s="1781"/>
      <c r="AM41" s="1781"/>
      <c r="AN41" s="1784" t="s">
        <v>182</v>
      </c>
      <c r="AO41" s="1786"/>
      <c r="AP41" s="1787"/>
      <c r="AQ41" s="1787"/>
      <c r="AR41" s="1788"/>
      <c r="AS41" s="75"/>
      <c r="AW41" s="73"/>
      <c r="AX41" s="73"/>
      <c r="AY41" s="73"/>
    </row>
    <row r="42" spans="1:51" ht="14.25" customHeight="1">
      <c r="A42" s="75"/>
      <c r="B42" s="75"/>
      <c r="C42" s="528" t="s">
        <v>183</v>
      </c>
      <c r="D42" s="527" t="s">
        <v>184</v>
      </c>
      <c r="E42" s="521"/>
      <c r="F42" s="521"/>
      <c r="G42" s="521"/>
      <c r="H42" s="521"/>
      <c r="I42" s="521"/>
      <c r="J42" s="521"/>
      <c r="K42" s="521"/>
      <c r="L42" s="521"/>
      <c r="M42" s="521"/>
      <c r="N42" s="521"/>
      <c r="O42" s="521"/>
      <c r="P42" s="521"/>
      <c r="Q42" s="521"/>
      <c r="R42" s="521"/>
      <c r="S42" s="521"/>
      <c r="T42" s="521"/>
      <c r="U42" s="521"/>
      <c r="V42" s="521"/>
      <c r="W42" s="521"/>
      <c r="X42" s="75"/>
      <c r="Y42" s="75"/>
      <c r="Z42" s="1678"/>
      <c r="AA42" s="1679"/>
      <c r="AB42" s="1795"/>
      <c r="AC42" s="1796"/>
      <c r="AD42" s="1796"/>
      <c r="AE42" s="1796"/>
      <c r="AF42" s="1796"/>
      <c r="AG42" s="1797"/>
      <c r="AH42" s="1782"/>
      <c r="AI42" s="1783"/>
      <c r="AJ42" s="1783"/>
      <c r="AK42" s="1783"/>
      <c r="AL42" s="1783"/>
      <c r="AM42" s="1783"/>
      <c r="AN42" s="1785"/>
      <c r="AO42" s="1789"/>
      <c r="AP42" s="1790"/>
      <c r="AQ42" s="1790"/>
      <c r="AR42" s="1791"/>
      <c r="AS42" s="75"/>
      <c r="AW42" s="73"/>
      <c r="AX42" s="73"/>
      <c r="AY42" s="73"/>
    </row>
    <row r="43" spans="1:51" ht="9" customHeight="1">
      <c r="A43" s="75"/>
      <c r="B43" s="75"/>
      <c r="C43" s="75"/>
      <c r="D43" s="75"/>
      <c r="E43" s="75"/>
      <c r="F43" s="75"/>
      <c r="G43" s="75"/>
      <c r="H43" s="75"/>
      <c r="I43" s="75"/>
      <c r="J43" s="75"/>
      <c r="K43" s="75"/>
      <c r="L43" s="75"/>
      <c r="M43" s="75"/>
      <c r="N43" s="75"/>
      <c r="O43" s="75"/>
      <c r="P43" s="75"/>
      <c r="Q43" s="75"/>
      <c r="R43" s="75"/>
      <c r="S43" s="75"/>
      <c r="T43" s="75"/>
      <c r="U43" s="75"/>
      <c r="V43" s="75"/>
      <c r="W43" s="90"/>
      <c r="X43" s="90"/>
      <c r="Y43" s="95"/>
      <c r="Z43" s="95"/>
      <c r="AA43" s="95"/>
      <c r="AB43" s="95"/>
      <c r="AC43" s="95"/>
      <c r="AD43" s="95"/>
      <c r="AE43" s="95"/>
      <c r="AF43" s="95"/>
      <c r="AG43" s="95"/>
      <c r="AH43" s="95"/>
      <c r="AI43" s="95"/>
      <c r="AJ43" s="95"/>
      <c r="AK43" s="95"/>
      <c r="AL43" s="95"/>
      <c r="AM43" s="95"/>
      <c r="AN43" s="95"/>
      <c r="AO43" s="95"/>
      <c r="AP43" s="95"/>
      <c r="AQ43" s="95"/>
      <c r="AR43" s="95"/>
      <c r="AS43" s="75"/>
      <c r="AW43" s="73"/>
      <c r="AX43" s="73"/>
      <c r="AY43" s="73"/>
    </row>
    <row r="44" spans="1:51" ht="21" customHeight="1">
      <c r="A44" s="75"/>
      <c r="B44" s="75"/>
      <c r="C44" s="75"/>
      <c r="D44" s="75"/>
      <c r="E44" s="75"/>
      <c r="F44" s="75"/>
      <c r="G44" s="75"/>
      <c r="H44" s="75"/>
      <c r="I44" s="75"/>
      <c r="J44" s="75"/>
      <c r="K44" s="75"/>
      <c r="L44" s="75"/>
      <c r="M44" s="75"/>
      <c r="N44" s="75"/>
      <c r="O44" s="75"/>
      <c r="P44" s="75"/>
      <c r="Q44" s="75"/>
      <c r="R44" s="75"/>
      <c r="S44" s="75"/>
      <c r="T44" s="75"/>
      <c r="U44" s="75"/>
      <c r="V44" s="75"/>
      <c r="W44" s="90"/>
      <c r="X44" s="90"/>
      <c r="Y44" s="95"/>
      <c r="Z44" s="95"/>
      <c r="AA44" s="95"/>
      <c r="AB44" s="95"/>
      <c r="AC44" s="95"/>
      <c r="AD44" s="95"/>
      <c r="AE44" s="95"/>
      <c r="AF44" s="95"/>
      <c r="AG44" s="95"/>
      <c r="AH44" s="95"/>
      <c r="AI44" s="95"/>
      <c r="AJ44" s="95"/>
      <c r="AK44" s="95"/>
      <c r="AL44" s="95"/>
      <c r="AM44" s="95"/>
      <c r="AN44" s="95"/>
      <c r="AO44" s="95"/>
      <c r="AP44" s="95"/>
      <c r="AQ44" s="95"/>
      <c r="AR44" s="95"/>
      <c r="AS44" s="75"/>
      <c r="AT44" s="75"/>
      <c r="AU44" s="75"/>
      <c r="AW44" s="73"/>
      <c r="AX44" s="73"/>
      <c r="AY44" s="73"/>
    </row>
    <row r="45" spans="1:51" ht="17.25" customHeight="1" thickBot="1">
      <c r="A45" s="521" t="s">
        <v>137</v>
      </c>
      <c r="B45" s="75"/>
      <c r="C45" s="75"/>
      <c r="D45" s="75"/>
      <c r="E45" s="75"/>
      <c r="F45" s="75"/>
      <c r="G45" s="75"/>
      <c r="H45" s="75"/>
      <c r="I45" s="75"/>
      <c r="J45" s="75"/>
      <c r="K45" s="75"/>
      <c r="L45" s="75"/>
      <c r="M45" s="75"/>
      <c r="N45" s="75"/>
      <c r="O45" s="75"/>
      <c r="P45" s="75"/>
      <c r="Q45" s="75"/>
      <c r="R45" s="75"/>
      <c r="S45" s="75"/>
      <c r="T45" s="522" t="s">
        <v>138</v>
      </c>
      <c r="U45" s="523"/>
      <c r="V45" s="523"/>
      <c r="W45" s="523"/>
      <c r="X45" s="523"/>
      <c r="Y45" s="75"/>
      <c r="Z45" s="75"/>
      <c r="AA45" s="75"/>
      <c r="AB45" s="75"/>
      <c r="AC45" s="75"/>
      <c r="AD45" s="75"/>
      <c r="AE45" s="75"/>
      <c r="AF45" s="75"/>
      <c r="AG45" s="75"/>
      <c r="AH45" s="75"/>
      <c r="AI45" s="75"/>
      <c r="AJ45" s="75"/>
      <c r="AK45" s="75"/>
      <c r="AL45" s="75"/>
      <c r="AM45" s="75"/>
      <c r="AN45" s="75"/>
      <c r="AO45" s="75"/>
      <c r="AP45" s="75"/>
      <c r="AQ45" s="75"/>
      <c r="AR45" s="75"/>
      <c r="AS45" s="75"/>
      <c r="AW45" s="73"/>
      <c r="AX45" s="73"/>
      <c r="AY45" s="73"/>
    </row>
    <row r="46" spans="1:51" ht="12.95" customHeight="1">
      <c r="A46" s="75"/>
      <c r="B46" s="75"/>
      <c r="C46" s="75"/>
      <c r="D46" s="75"/>
      <c r="E46" s="75"/>
      <c r="F46" s="75"/>
      <c r="G46" s="75"/>
      <c r="H46" s="75"/>
      <c r="I46" s="75"/>
      <c r="J46" s="75"/>
      <c r="K46" s="75"/>
      <c r="L46" s="76"/>
      <c r="M46" s="1816" t="s">
        <v>139</v>
      </c>
      <c r="N46" s="1816"/>
      <c r="O46" s="1816"/>
      <c r="P46" s="1816"/>
      <c r="Q46" s="1816"/>
      <c r="R46" s="1816"/>
      <c r="S46" s="1816"/>
      <c r="T46" s="1816"/>
      <c r="U46" s="1816"/>
      <c r="V46" s="1816"/>
      <c r="W46" s="1816"/>
      <c r="X46" s="1816"/>
      <c r="Y46" s="1816"/>
      <c r="Z46" s="1816"/>
      <c r="AA46" s="1816"/>
      <c r="AB46" s="1816"/>
      <c r="AC46" s="1816"/>
      <c r="AD46" s="1816"/>
      <c r="AE46" s="76"/>
      <c r="AF46" s="75"/>
      <c r="AG46" s="75"/>
      <c r="AH46" s="75"/>
      <c r="AI46" s="75"/>
      <c r="AJ46" s="75"/>
      <c r="AK46" s="75"/>
      <c r="AL46" s="75"/>
      <c r="AM46" s="1828" t="s">
        <v>116</v>
      </c>
      <c r="AN46" s="1819"/>
      <c r="AO46" s="75"/>
      <c r="AP46" s="75"/>
      <c r="AQ46" s="75"/>
      <c r="AR46" s="75"/>
      <c r="AS46" s="75"/>
      <c r="AW46" s="73"/>
      <c r="AX46" s="73"/>
      <c r="AY46" s="73"/>
    </row>
    <row r="47" spans="1:51" ht="12.95" customHeight="1" thickBot="1">
      <c r="A47" s="75"/>
      <c r="B47" s="75"/>
      <c r="C47" s="75"/>
      <c r="D47" s="75"/>
      <c r="E47" s="75"/>
      <c r="F47" s="75"/>
      <c r="G47" s="75"/>
      <c r="H47" s="75"/>
      <c r="I47" s="75"/>
      <c r="J47" s="75"/>
      <c r="K47" s="75"/>
      <c r="L47" s="493"/>
      <c r="M47" s="1817"/>
      <c r="N47" s="1817"/>
      <c r="O47" s="1817"/>
      <c r="P47" s="1817"/>
      <c r="Q47" s="1817"/>
      <c r="R47" s="1817"/>
      <c r="S47" s="1817"/>
      <c r="T47" s="1817"/>
      <c r="U47" s="1817"/>
      <c r="V47" s="1817"/>
      <c r="W47" s="1817"/>
      <c r="X47" s="1817"/>
      <c r="Y47" s="1817"/>
      <c r="Z47" s="1817"/>
      <c r="AA47" s="1817"/>
      <c r="AB47" s="1817"/>
      <c r="AC47" s="1817"/>
      <c r="AD47" s="1817"/>
      <c r="AE47" s="493"/>
      <c r="AF47" s="75"/>
      <c r="AG47" s="75"/>
      <c r="AH47" s="75"/>
      <c r="AI47" s="75"/>
      <c r="AJ47" s="75"/>
      <c r="AK47" s="75"/>
      <c r="AL47" s="75"/>
      <c r="AM47" s="1820"/>
      <c r="AN47" s="1821"/>
      <c r="AO47" s="75"/>
      <c r="AP47" s="75"/>
      <c r="AQ47" s="75"/>
      <c r="AR47" s="75"/>
      <c r="AS47" s="75"/>
      <c r="AW47" s="73"/>
      <c r="AX47" s="73"/>
      <c r="AY47" s="73"/>
    </row>
    <row r="48" spans="1:51" ht="12.75" customHeight="1" thickBo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1822"/>
      <c r="AN48" s="1823"/>
      <c r="AO48" s="75"/>
      <c r="AP48" s="75"/>
      <c r="AQ48" s="75"/>
      <c r="AR48" s="75"/>
      <c r="AS48" s="75"/>
      <c r="AW48" s="73"/>
      <c r="AX48" s="73"/>
      <c r="AY48" s="73"/>
    </row>
    <row r="49" spans="1:54" ht="6" customHeight="1" thickBo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W49" s="73"/>
      <c r="AX49" s="73"/>
      <c r="AY49" s="73"/>
    </row>
    <row r="50" spans="1:54" ht="12" customHeight="1">
      <c r="A50" s="1769" t="s">
        <v>141</v>
      </c>
      <c r="B50" s="1770"/>
      <c r="C50" s="1770"/>
      <c r="D50" s="1770"/>
      <c r="E50" s="1770"/>
      <c r="F50" s="1770"/>
      <c r="G50" s="1770"/>
      <c r="H50" s="1771"/>
      <c r="I50" s="1777" t="s">
        <v>142</v>
      </c>
      <c r="J50" s="1777"/>
      <c r="K50" s="492" t="s">
        <v>143</v>
      </c>
      <c r="L50" s="1777" t="s">
        <v>144</v>
      </c>
      <c r="M50" s="1777"/>
      <c r="N50" s="1778" t="s">
        <v>145</v>
      </c>
      <c r="O50" s="1777"/>
      <c r="P50" s="1777"/>
      <c r="Q50" s="1777"/>
      <c r="R50" s="1777"/>
      <c r="S50" s="1777"/>
      <c r="T50" s="1777" t="s">
        <v>75</v>
      </c>
      <c r="U50" s="1777"/>
      <c r="V50" s="1827"/>
      <c r="W50" s="75"/>
      <c r="X50" s="75"/>
      <c r="Y50" s="75"/>
      <c r="Z50" s="75"/>
      <c r="AA50" s="75"/>
      <c r="AB50" s="75"/>
      <c r="AC50" s="75"/>
      <c r="AD50" s="75"/>
      <c r="AE50" s="75"/>
      <c r="AF50" s="75"/>
      <c r="AG50" s="75"/>
      <c r="AH50" s="75"/>
      <c r="AI50" s="75"/>
      <c r="AJ50" s="75"/>
      <c r="AK50" s="1779">
        <f>AK13</f>
        <v>7</v>
      </c>
      <c r="AL50" s="1617"/>
      <c r="AM50" s="1660" t="s">
        <v>78</v>
      </c>
      <c r="AN50" s="1660"/>
      <c r="AO50" s="1617">
        <f>AO13</f>
        <v>1</v>
      </c>
      <c r="AP50" s="1617"/>
      <c r="AQ50" s="1660" t="s">
        <v>79</v>
      </c>
      <c r="AR50" s="1661"/>
      <c r="AS50" s="75"/>
      <c r="AW50" s="73"/>
      <c r="AX50" s="73"/>
      <c r="AY50" s="73"/>
    </row>
    <row r="51" spans="1:54" ht="13.5" customHeight="1">
      <c r="A51" s="1772"/>
      <c r="B51" s="1773"/>
      <c r="C51" s="1773"/>
      <c r="D51" s="1773"/>
      <c r="E51" s="1773"/>
      <c r="F51" s="1773"/>
      <c r="G51" s="1773"/>
      <c r="H51" s="1774"/>
      <c r="I51" s="1553">
        <f t="shared" ref="I51:V51" si="4">I14</f>
        <v>1</v>
      </c>
      <c r="J51" s="1764">
        <f t="shared" si="4"/>
        <v>6</v>
      </c>
      <c r="K51" s="1553">
        <f t="shared" si="4"/>
        <v>1</v>
      </c>
      <c r="L51" s="1766">
        <f t="shared" si="4"/>
        <v>0</v>
      </c>
      <c r="M51" s="1767">
        <f t="shared" si="4"/>
        <v>3</v>
      </c>
      <c r="N51" s="1553">
        <f t="shared" si="4"/>
        <v>6</v>
      </c>
      <c r="O51" s="1666">
        <f t="shared" si="4"/>
        <v>0</v>
      </c>
      <c r="P51" s="1666" t="str">
        <f t="shared" si="4"/>
        <v>×</v>
      </c>
      <c r="Q51" s="1666" t="str">
        <f t="shared" si="4"/>
        <v>×</v>
      </c>
      <c r="R51" s="1666" t="str">
        <f t="shared" si="4"/>
        <v>×</v>
      </c>
      <c r="S51" s="1767" t="str">
        <f t="shared" si="4"/>
        <v>×</v>
      </c>
      <c r="T51" s="1553">
        <f t="shared" si="4"/>
        <v>0</v>
      </c>
      <c r="U51" s="1666">
        <f t="shared" si="4"/>
        <v>0</v>
      </c>
      <c r="V51" s="1667">
        <f t="shared" si="4"/>
        <v>0</v>
      </c>
      <c r="W51" s="75"/>
      <c r="X51" s="75"/>
      <c r="Y51" s="75"/>
      <c r="Z51" s="75"/>
      <c r="AA51" s="75"/>
      <c r="AB51" s="75"/>
      <c r="AC51" s="75"/>
      <c r="AD51" s="75"/>
      <c r="AE51" s="75"/>
      <c r="AF51" s="75"/>
      <c r="AG51" s="75"/>
      <c r="AH51" s="75"/>
      <c r="AI51" s="75"/>
      <c r="AJ51" s="75"/>
      <c r="AK51" s="1621"/>
      <c r="AL51" s="1618"/>
      <c r="AM51" s="1662"/>
      <c r="AN51" s="1662"/>
      <c r="AO51" s="1618"/>
      <c r="AP51" s="1618"/>
      <c r="AQ51" s="1662"/>
      <c r="AR51" s="1663"/>
      <c r="AS51" s="75"/>
      <c r="AW51" s="73"/>
      <c r="AX51" s="73"/>
      <c r="AY51" s="73"/>
    </row>
    <row r="52" spans="1:54" ht="9" customHeight="1" thickBot="1">
      <c r="A52" s="1772"/>
      <c r="B52" s="1773"/>
      <c r="C52" s="1773"/>
      <c r="D52" s="1773"/>
      <c r="E52" s="1773"/>
      <c r="F52" s="1773"/>
      <c r="G52" s="1773"/>
      <c r="H52" s="1774"/>
      <c r="I52" s="1553"/>
      <c r="J52" s="1764"/>
      <c r="K52" s="1553"/>
      <c r="L52" s="1766"/>
      <c r="M52" s="1767"/>
      <c r="N52" s="1553"/>
      <c r="O52" s="1666"/>
      <c r="P52" s="1666"/>
      <c r="Q52" s="1666"/>
      <c r="R52" s="1666"/>
      <c r="S52" s="1767"/>
      <c r="T52" s="1553"/>
      <c r="U52" s="1666"/>
      <c r="V52" s="1667"/>
      <c r="W52" s="75"/>
      <c r="X52" s="75"/>
      <c r="Y52" s="75"/>
      <c r="Z52" s="75"/>
      <c r="AA52" s="75"/>
      <c r="AB52" s="75"/>
      <c r="AC52" s="75"/>
      <c r="AD52" s="75"/>
      <c r="AE52" s="75"/>
      <c r="AF52" s="75"/>
      <c r="AG52" s="75"/>
      <c r="AH52" s="75"/>
      <c r="AI52" s="75"/>
      <c r="AJ52" s="75"/>
      <c r="AK52" s="1622"/>
      <c r="AL52" s="1619"/>
      <c r="AM52" s="1664"/>
      <c r="AN52" s="1664"/>
      <c r="AO52" s="1619"/>
      <c r="AP52" s="1619"/>
      <c r="AQ52" s="1664"/>
      <c r="AR52" s="1665"/>
      <c r="AS52" s="75"/>
      <c r="AW52" s="73"/>
      <c r="AX52" s="73"/>
      <c r="AY52" s="73"/>
    </row>
    <row r="53" spans="1:54" ht="6" customHeight="1" thickBot="1">
      <c r="A53" s="1775"/>
      <c r="B53" s="1776"/>
      <c r="C53" s="1776"/>
      <c r="D53" s="1776"/>
      <c r="E53" s="1776"/>
      <c r="F53" s="1776"/>
      <c r="G53" s="1776"/>
      <c r="H53" s="1658"/>
      <c r="I53" s="1632"/>
      <c r="J53" s="1765"/>
      <c r="K53" s="1632"/>
      <c r="L53" s="1533"/>
      <c r="M53" s="1768"/>
      <c r="N53" s="1632"/>
      <c r="O53" s="1527"/>
      <c r="P53" s="1527"/>
      <c r="Q53" s="1527"/>
      <c r="R53" s="1527"/>
      <c r="S53" s="1768"/>
      <c r="T53" s="1632"/>
      <c r="U53" s="1527"/>
      <c r="V53" s="1668"/>
      <c r="W53" s="75"/>
      <c r="X53" s="75"/>
      <c r="Y53" s="75"/>
      <c r="Z53" s="75"/>
      <c r="AA53" s="75"/>
      <c r="AB53" s="75"/>
      <c r="AC53" s="75"/>
      <c r="AD53" s="75"/>
      <c r="AE53" s="75"/>
      <c r="AF53" s="75"/>
      <c r="AG53" s="75"/>
      <c r="AH53" s="75"/>
      <c r="AI53" s="75"/>
      <c r="AJ53" s="75"/>
      <c r="AK53" s="75"/>
      <c r="AL53" s="75"/>
      <c r="AM53" s="75"/>
      <c r="AN53" s="75"/>
      <c r="AO53" s="75"/>
      <c r="AP53" s="75"/>
      <c r="AQ53" s="75"/>
      <c r="AR53" s="75"/>
      <c r="AS53" s="75"/>
    </row>
    <row r="54" spans="1:54" s="74" customFormat="1" ht="15" customHeight="1">
      <c r="A54" s="1717" t="s">
        <v>146</v>
      </c>
      <c r="B54" s="1718"/>
      <c r="C54" s="1718"/>
      <c r="D54" s="1718"/>
      <c r="E54" s="1718"/>
      <c r="F54" s="1718"/>
      <c r="G54" s="1718"/>
      <c r="H54" s="1719"/>
      <c r="I54" s="1726" t="s">
        <v>147</v>
      </c>
      <c r="J54" s="1718"/>
      <c r="K54" s="1718"/>
      <c r="L54" s="1718"/>
      <c r="M54" s="1727"/>
      <c r="N54" s="1732" t="s">
        <v>148</v>
      </c>
      <c r="O54" s="1718"/>
      <c r="P54" s="1718"/>
      <c r="Q54" s="1718"/>
      <c r="R54" s="1718"/>
      <c r="S54" s="1718"/>
      <c r="T54" s="1719"/>
      <c r="U54" s="479" t="s">
        <v>149</v>
      </c>
      <c r="V54" s="480"/>
      <c r="W54" s="480"/>
      <c r="X54" s="1735" t="s">
        <v>150</v>
      </c>
      <c r="Y54" s="1735"/>
      <c r="Z54" s="1735"/>
      <c r="AA54" s="1735"/>
      <c r="AB54" s="1735"/>
      <c r="AC54" s="1735"/>
      <c r="AD54" s="1735"/>
      <c r="AE54" s="1735"/>
      <c r="AF54" s="1735"/>
      <c r="AG54" s="1735"/>
      <c r="AH54" s="480"/>
      <c r="AI54" s="480"/>
      <c r="AJ54" s="481"/>
      <c r="AK54" s="482" t="s">
        <v>151</v>
      </c>
      <c r="AL54" s="483"/>
      <c r="AM54" s="1670" t="s">
        <v>152</v>
      </c>
      <c r="AN54" s="1670"/>
      <c r="AO54" s="1670"/>
      <c r="AP54" s="1670"/>
      <c r="AQ54" s="1670"/>
      <c r="AR54" s="1671"/>
      <c r="AS54" s="90"/>
      <c r="AW54" s="352"/>
      <c r="AX54" s="352"/>
      <c r="AY54" s="351"/>
      <c r="AZ54" s="368"/>
      <c r="BA54" s="368"/>
      <c r="BB54" s="368"/>
    </row>
    <row r="55" spans="1:54" s="74" customFormat="1" ht="13.5" customHeight="1">
      <c r="A55" s="1720"/>
      <c r="B55" s="1721"/>
      <c r="C55" s="1721"/>
      <c r="D55" s="1721"/>
      <c r="E55" s="1721"/>
      <c r="F55" s="1721"/>
      <c r="G55" s="1721"/>
      <c r="H55" s="1722"/>
      <c r="I55" s="1728"/>
      <c r="J55" s="1721"/>
      <c r="K55" s="1721"/>
      <c r="L55" s="1721"/>
      <c r="M55" s="1729"/>
      <c r="N55" s="1733"/>
      <c r="O55" s="1721"/>
      <c r="P55" s="1721"/>
      <c r="Q55" s="1721"/>
      <c r="R55" s="1721"/>
      <c r="S55" s="1721"/>
      <c r="T55" s="1722"/>
      <c r="U55" s="1736" t="s">
        <v>153</v>
      </c>
      <c r="V55" s="1737"/>
      <c r="W55" s="1737"/>
      <c r="X55" s="1738"/>
      <c r="Y55" s="1742" t="s">
        <v>154</v>
      </c>
      <c r="Z55" s="1743"/>
      <c r="AA55" s="1743"/>
      <c r="AB55" s="1744"/>
      <c r="AC55" s="1748" t="s">
        <v>155</v>
      </c>
      <c r="AD55" s="1749"/>
      <c r="AE55" s="1749"/>
      <c r="AF55" s="1750"/>
      <c r="AG55" s="1754" t="s">
        <v>156</v>
      </c>
      <c r="AH55" s="1755"/>
      <c r="AI55" s="1755"/>
      <c r="AJ55" s="1756"/>
      <c r="AK55" s="1760" t="s">
        <v>157</v>
      </c>
      <c r="AL55" s="1761"/>
      <c r="AM55" s="1711" t="s">
        <v>158</v>
      </c>
      <c r="AN55" s="1712"/>
      <c r="AO55" s="1712"/>
      <c r="AP55" s="1712"/>
      <c r="AQ55" s="1713"/>
      <c r="AR55" s="1714"/>
      <c r="AS55" s="90"/>
      <c r="AW55" s="352"/>
      <c r="AX55" s="352"/>
      <c r="AY55" s="351"/>
      <c r="AZ55" s="368"/>
      <c r="BA55" s="368"/>
      <c r="BB55" s="368"/>
    </row>
    <row r="56" spans="1:54" s="74" customFormat="1" ht="13.5" customHeight="1">
      <c r="A56" s="1723"/>
      <c r="B56" s="1724"/>
      <c r="C56" s="1724"/>
      <c r="D56" s="1724"/>
      <c r="E56" s="1724"/>
      <c r="F56" s="1724"/>
      <c r="G56" s="1724"/>
      <c r="H56" s="1725"/>
      <c r="I56" s="1730"/>
      <c r="J56" s="1724"/>
      <c r="K56" s="1724"/>
      <c r="L56" s="1724"/>
      <c r="M56" s="1731"/>
      <c r="N56" s="1734"/>
      <c r="O56" s="1724"/>
      <c r="P56" s="1724"/>
      <c r="Q56" s="1724"/>
      <c r="R56" s="1724"/>
      <c r="S56" s="1724"/>
      <c r="T56" s="1725"/>
      <c r="U56" s="1739"/>
      <c r="V56" s="1740"/>
      <c r="W56" s="1740"/>
      <c r="X56" s="1741"/>
      <c r="Y56" s="1745"/>
      <c r="Z56" s="1746"/>
      <c r="AA56" s="1746"/>
      <c r="AB56" s="1747"/>
      <c r="AC56" s="1751"/>
      <c r="AD56" s="1752"/>
      <c r="AE56" s="1752"/>
      <c r="AF56" s="1753"/>
      <c r="AG56" s="1757"/>
      <c r="AH56" s="1758"/>
      <c r="AI56" s="1758"/>
      <c r="AJ56" s="1759"/>
      <c r="AK56" s="1762"/>
      <c r="AL56" s="1763"/>
      <c r="AM56" s="1715"/>
      <c r="AN56" s="1715"/>
      <c r="AO56" s="1715"/>
      <c r="AP56" s="1715"/>
      <c r="AQ56" s="1715"/>
      <c r="AR56" s="1716"/>
      <c r="AS56" s="90"/>
      <c r="AW56" s="352"/>
      <c r="AX56" s="352"/>
      <c r="AY56" s="352"/>
      <c r="AZ56" s="368"/>
      <c r="BA56" s="368"/>
      <c r="BB56" s="368"/>
    </row>
    <row r="57" spans="1:54" ht="18" customHeight="1">
      <c r="A57" s="1633" t="str">
        <f>A20</f>
        <v>あああああ邸新築工事</v>
      </c>
      <c r="B57" s="1634"/>
      <c r="C57" s="1634"/>
      <c r="D57" s="1634"/>
      <c r="E57" s="1634"/>
      <c r="F57" s="1634"/>
      <c r="G57" s="1634"/>
      <c r="H57" s="1635"/>
      <c r="I57" s="1639" t="str">
        <f>I20</f>
        <v>中新川郡舟橋村あああああああああ1-5</v>
      </c>
      <c r="J57" s="1634"/>
      <c r="K57" s="1634"/>
      <c r="L57" s="1634"/>
      <c r="M57" s="1640"/>
      <c r="N57" s="267">
        <f t="shared" ref="N57:N66" si="5">N20</f>
        <v>40997</v>
      </c>
      <c r="O57" s="77" t="s">
        <v>87</v>
      </c>
      <c r="P57" s="270">
        <f t="shared" ref="P57:P66" si="6">P20</f>
        <v>40997</v>
      </c>
      <c r="Q57" s="77" t="s">
        <v>159</v>
      </c>
      <c r="R57" s="272">
        <f t="shared" ref="R57:R66" si="7">R20</f>
        <v>40997</v>
      </c>
      <c r="S57" s="1669" t="s">
        <v>89</v>
      </c>
      <c r="T57" s="1669"/>
      <c r="U57" s="1644" t="str">
        <f t="shared" ref="U57:U66" si="8">IF(U20=0,"",U20)</f>
        <v/>
      </c>
      <c r="V57" s="1645"/>
      <c r="W57" s="1645"/>
      <c r="X57" s="107"/>
      <c r="Y57" s="108"/>
      <c r="Z57" s="109"/>
      <c r="AA57" s="109"/>
      <c r="AB57" s="107" t="s">
        <v>90</v>
      </c>
      <c r="AC57" s="108"/>
      <c r="AD57" s="109"/>
      <c r="AE57" s="109"/>
      <c r="AF57" s="110" t="s">
        <v>90</v>
      </c>
      <c r="AG57" s="1426" t="str">
        <f t="shared" ref="AG57:AG68" si="9">AG20</f>
        <v/>
      </c>
      <c r="AH57" s="1427"/>
      <c r="AI57" s="1427"/>
      <c r="AJ57" s="1428"/>
      <c r="AK57" s="108"/>
      <c r="AL57" s="111"/>
      <c r="AM57" s="1426" t="str">
        <f>IF(AM20=0,"",AM20)</f>
        <v/>
      </c>
      <c r="AN57" s="1427"/>
      <c r="AO57" s="1427"/>
      <c r="AP57" s="1427"/>
      <c r="AQ57" s="1427"/>
      <c r="AR57" s="484" t="s">
        <v>90</v>
      </c>
      <c r="AS57" s="75"/>
    </row>
    <row r="58" spans="1:54" ht="18" customHeight="1">
      <c r="A58" s="1636"/>
      <c r="B58" s="1637"/>
      <c r="C58" s="1637"/>
      <c r="D58" s="1637"/>
      <c r="E58" s="1637"/>
      <c r="F58" s="1637"/>
      <c r="G58" s="1637"/>
      <c r="H58" s="1638"/>
      <c r="I58" s="1641"/>
      <c r="J58" s="1637"/>
      <c r="K58" s="1637"/>
      <c r="L58" s="1637"/>
      <c r="M58" s="1642"/>
      <c r="N58" s="268">
        <f t="shared" si="5"/>
        <v>41394</v>
      </c>
      <c r="O58" s="83" t="s">
        <v>87</v>
      </c>
      <c r="P58" s="271">
        <f t="shared" si="6"/>
        <v>41394</v>
      </c>
      <c r="Q58" s="83" t="s">
        <v>159</v>
      </c>
      <c r="R58" s="273">
        <f t="shared" si="7"/>
        <v>41394</v>
      </c>
      <c r="S58" s="1643" t="s">
        <v>91</v>
      </c>
      <c r="T58" s="1643"/>
      <c r="U58" s="1672">
        <f t="shared" si="8"/>
        <v>65205000</v>
      </c>
      <c r="V58" s="1673"/>
      <c r="W58" s="1673"/>
      <c r="X58" s="1673"/>
      <c r="Y58" s="1672" t="str">
        <f>IF(Y21=0,"",Y21)</f>
        <v/>
      </c>
      <c r="Z58" s="1673"/>
      <c r="AA58" s="1673"/>
      <c r="AB58" s="1673"/>
      <c r="AC58" s="1672" t="str">
        <f>IF(AC21=0,"",AC21)</f>
        <v/>
      </c>
      <c r="AD58" s="1673"/>
      <c r="AE58" s="1673"/>
      <c r="AF58" s="1704"/>
      <c r="AG58" s="1673">
        <f t="shared" si="9"/>
        <v>65205000</v>
      </c>
      <c r="AH58" s="1673"/>
      <c r="AI58" s="1673"/>
      <c r="AJ58" s="1704"/>
      <c r="AK58" s="1705">
        <f>IF(AK21=0,"",AK21)</f>
        <v>21</v>
      </c>
      <c r="AL58" s="1706"/>
      <c r="AM58" s="1707">
        <f>AM21</f>
        <v>13693050</v>
      </c>
      <c r="AN58" s="1708"/>
      <c r="AO58" s="1708"/>
      <c r="AP58" s="1708"/>
      <c r="AQ58" s="1708"/>
      <c r="AR58" s="485"/>
      <c r="AS58" s="75"/>
    </row>
    <row r="59" spans="1:54" ht="18" customHeight="1">
      <c r="A59" s="1633" t="str">
        <f>A22</f>
        <v/>
      </c>
      <c r="B59" s="1634"/>
      <c r="C59" s="1634"/>
      <c r="D59" s="1634"/>
      <c r="E59" s="1634"/>
      <c r="F59" s="1634"/>
      <c r="G59" s="1634"/>
      <c r="H59" s="1635"/>
      <c r="I59" s="1639" t="str">
        <f>I22</f>
        <v/>
      </c>
      <c r="J59" s="1634"/>
      <c r="K59" s="1634"/>
      <c r="L59" s="1634"/>
      <c r="M59" s="1640"/>
      <c r="N59" s="267" t="str">
        <f t="shared" si="5"/>
        <v/>
      </c>
      <c r="O59" s="77" t="s">
        <v>87</v>
      </c>
      <c r="P59" s="270" t="str">
        <f t="shared" si="6"/>
        <v/>
      </c>
      <c r="Q59" s="77" t="s">
        <v>159</v>
      </c>
      <c r="R59" s="272" t="str">
        <f t="shared" si="7"/>
        <v/>
      </c>
      <c r="S59" s="1669" t="s">
        <v>89</v>
      </c>
      <c r="T59" s="1669"/>
      <c r="U59" s="1644" t="str">
        <f t="shared" si="8"/>
        <v/>
      </c>
      <c r="V59" s="1645"/>
      <c r="W59" s="1645"/>
      <c r="X59" s="100"/>
      <c r="Y59" s="101"/>
      <c r="Z59" s="102"/>
      <c r="AA59" s="102"/>
      <c r="AB59" s="100"/>
      <c r="AC59" s="101"/>
      <c r="AD59" s="102"/>
      <c r="AE59" s="102"/>
      <c r="AF59" s="103"/>
      <c r="AG59" s="1426" t="str">
        <f t="shared" si="9"/>
        <v/>
      </c>
      <c r="AH59" s="1427"/>
      <c r="AI59" s="1427"/>
      <c r="AJ59" s="1428"/>
      <c r="AK59" s="101"/>
      <c r="AL59" s="106"/>
      <c r="AM59" s="1426" t="str">
        <f>IF(AM22=0,"",AM22)</f>
        <v/>
      </c>
      <c r="AN59" s="1427"/>
      <c r="AO59" s="1427"/>
      <c r="AP59" s="1427"/>
      <c r="AQ59" s="1427"/>
      <c r="AR59" s="486"/>
      <c r="AS59" s="75"/>
    </row>
    <row r="60" spans="1:54" ht="18" customHeight="1">
      <c r="A60" s="1636"/>
      <c r="B60" s="1637"/>
      <c r="C60" s="1637"/>
      <c r="D60" s="1637"/>
      <c r="E60" s="1637"/>
      <c r="F60" s="1637"/>
      <c r="G60" s="1637"/>
      <c r="H60" s="1638"/>
      <c r="I60" s="1641"/>
      <c r="J60" s="1637"/>
      <c r="K60" s="1637"/>
      <c r="L60" s="1637"/>
      <c r="M60" s="1642"/>
      <c r="N60" s="268" t="str">
        <f t="shared" si="5"/>
        <v/>
      </c>
      <c r="O60" s="83" t="s">
        <v>87</v>
      </c>
      <c r="P60" s="271" t="str">
        <f t="shared" si="6"/>
        <v/>
      </c>
      <c r="Q60" s="83" t="s">
        <v>159</v>
      </c>
      <c r="R60" s="273" t="str">
        <f t="shared" si="7"/>
        <v/>
      </c>
      <c r="S60" s="1643" t="s">
        <v>91</v>
      </c>
      <c r="T60" s="1643"/>
      <c r="U60" s="1672" t="str">
        <f t="shared" si="8"/>
        <v/>
      </c>
      <c r="V60" s="1673"/>
      <c r="W60" s="1673"/>
      <c r="X60" s="1673"/>
      <c r="Y60" s="1672" t="str">
        <f>IF(Y23=0,"",Y23)</f>
        <v/>
      </c>
      <c r="Z60" s="1673"/>
      <c r="AA60" s="1673"/>
      <c r="AB60" s="1673"/>
      <c r="AC60" s="1672" t="str">
        <f>IF(AC23=0,"",AC23)</f>
        <v/>
      </c>
      <c r="AD60" s="1673"/>
      <c r="AE60" s="1673"/>
      <c r="AF60" s="1704"/>
      <c r="AG60" s="1673" t="str">
        <f t="shared" si="9"/>
        <v/>
      </c>
      <c r="AH60" s="1673"/>
      <c r="AI60" s="1673"/>
      <c r="AJ60" s="1704"/>
      <c r="AK60" s="1705" t="str">
        <f>IF(AK23=0,"",AK23)</f>
        <v/>
      </c>
      <c r="AL60" s="1706"/>
      <c r="AM60" s="1707" t="str">
        <f>AM23</f>
        <v/>
      </c>
      <c r="AN60" s="1708"/>
      <c r="AO60" s="1708"/>
      <c r="AP60" s="1708"/>
      <c r="AQ60" s="1708"/>
      <c r="AR60" s="485"/>
      <c r="AS60" s="75"/>
    </row>
    <row r="61" spans="1:54" ht="18" customHeight="1">
      <c r="A61" s="1633" t="str">
        <f>A24</f>
        <v/>
      </c>
      <c r="B61" s="1634"/>
      <c r="C61" s="1634"/>
      <c r="D61" s="1634"/>
      <c r="E61" s="1634"/>
      <c r="F61" s="1634"/>
      <c r="G61" s="1634"/>
      <c r="H61" s="1635"/>
      <c r="I61" s="1639" t="str">
        <f>I24</f>
        <v/>
      </c>
      <c r="J61" s="1634"/>
      <c r="K61" s="1634"/>
      <c r="L61" s="1634"/>
      <c r="M61" s="1640"/>
      <c r="N61" s="267" t="str">
        <f t="shared" si="5"/>
        <v/>
      </c>
      <c r="O61" s="77" t="s">
        <v>133</v>
      </c>
      <c r="P61" s="270" t="str">
        <f t="shared" si="6"/>
        <v/>
      </c>
      <c r="Q61" s="77" t="s">
        <v>134</v>
      </c>
      <c r="R61" s="272" t="str">
        <f t="shared" si="7"/>
        <v/>
      </c>
      <c r="S61" s="1669" t="s">
        <v>135</v>
      </c>
      <c r="T61" s="1669"/>
      <c r="U61" s="1644" t="str">
        <f t="shared" si="8"/>
        <v/>
      </c>
      <c r="V61" s="1645"/>
      <c r="W61" s="1645"/>
      <c r="X61" s="100"/>
      <c r="Y61" s="101"/>
      <c r="Z61" s="102"/>
      <c r="AA61" s="102"/>
      <c r="AB61" s="100"/>
      <c r="AC61" s="101"/>
      <c r="AD61" s="102"/>
      <c r="AE61" s="102"/>
      <c r="AF61" s="103"/>
      <c r="AG61" s="1426" t="str">
        <f t="shared" si="9"/>
        <v/>
      </c>
      <c r="AH61" s="1427"/>
      <c r="AI61" s="1427"/>
      <c r="AJ61" s="1428"/>
      <c r="AK61" s="101"/>
      <c r="AL61" s="106"/>
      <c r="AM61" s="1426" t="str">
        <f>IF(AM24=0,"",AM24)</f>
        <v/>
      </c>
      <c r="AN61" s="1427"/>
      <c r="AO61" s="1427"/>
      <c r="AP61" s="1427"/>
      <c r="AQ61" s="1427"/>
      <c r="AR61" s="486"/>
      <c r="AS61" s="75"/>
    </row>
    <row r="62" spans="1:54" ht="18" customHeight="1">
      <c r="A62" s="1636"/>
      <c r="B62" s="1637"/>
      <c r="C62" s="1637"/>
      <c r="D62" s="1637"/>
      <c r="E62" s="1637"/>
      <c r="F62" s="1637"/>
      <c r="G62" s="1637"/>
      <c r="H62" s="1638"/>
      <c r="I62" s="1641"/>
      <c r="J62" s="1637"/>
      <c r="K62" s="1637"/>
      <c r="L62" s="1637"/>
      <c r="M62" s="1642"/>
      <c r="N62" s="269" t="str">
        <f t="shared" si="5"/>
        <v/>
      </c>
      <c r="O62" s="86" t="s">
        <v>133</v>
      </c>
      <c r="P62" s="271" t="str">
        <f t="shared" si="6"/>
        <v/>
      </c>
      <c r="Q62" s="86" t="s">
        <v>134</v>
      </c>
      <c r="R62" s="274" t="str">
        <f t="shared" si="7"/>
        <v/>
      </c>
      <c r="S62" s="1709" t="s">
        <v>136</v>
      </c>
      <c r="T62" s="1709"/>
      <c r="U62" s="1707" t="str">
        <f t="shared" si="8"/>
        <v/>
      </c>
      <c r="V62" s="1708"/>
      <c r="W62" s="1708"/>
      <c r="X62" s="1710"/>
      <c r="Y62" s="1707" t="str">
        <f>IF(Y25=0,"",Y25)</f>
        <v/>
      </c>
      <c r="Z62" s="1708"/>
      <c r="AA62" s="1708"/>
      <c r="AB62" s="1708"/>
      <c r="AC62" s="1707" t="str">
        <f>IF(AC25=0,"",AC25)</f>
        <v/>
      </c>
      <c r="AD62" s="1708"/>
      <c r="AE62" s="1708"/>
      <c r="AF62" s="1710"/>
      <c r="AG62" s="1673" t="str">
        <f t="shared" si="9"/>
        <v/>
      </c>
      <c r="AH62" s="1673"/>
      <c r="AI62" s="1673"/>
      <c r="AJ62" s="1704"/>
      <c r="AK62" s="1705" t="str">
        <f>IF(AK25=0,"",AK25)</f>
        <v/>
      </c>
      <c r="AL62" s="1706"/>
      <c r="AM62" s="1707" t="str">
        <f>AM25</f>
        <v/>
      </c>
      <c r="AN62" s="1708"/>
      <c r="AO62" s="1708"/>
      <c r="AP62" s="1708"/>
      <c r="AQ62" s="1708"/>
      <c r="AR62" s="485"/>
      <c r="AS62" s="75"/>
    </row>
    <row r="63" spans="1:54" ht="18" customHeight="1">
      <c r="A63" s="1633" t="str">
        <f>A26</f>
        <v/>
      </c>
      <c r="B63" s="1634"/>
      <c r="C63" s="1634"/>
      <c r="D63" s="1634"/>
      <c r="E63" s="1634"/>
      <c r="F63" s="1634"/>
      <c r="G63" s="1634"/>
      <c r="H63" s="1635"/>
      <c r="I63" s="1639" t="str">
        <f>I26</f>
        <v/>
      </c>
      <c r="J63" s="1634"/>
      <c r="K63" s="1634"/>
      <c r="L63" s="1634"/>
      <c r="M63" s="1640"/>
      <c r="N63" s="268" t="str">
        <f t="shared" si="5"/>
        <v/>
      </c>
      <c r="O63" s="83" t="s">
        <v>133</v>
      </c>
      <c r="P63" s="270" t="str">
        <f t="shared" si="6"/>
        <v/>
      </c>
      <c r="Q63" s="83" t="s">
        <v>134</v>
      </c>
      <c r="R63" s="273" t="str">
        <f t="shared" si="7"/>
        <v/>
      </c>
      <c r="S63" s="1643" t="s">
        <v>135</v>
      </c>
      <c r="T63" s="1643"/>
      <c r="U63" s="1644" t="str">
        <f t="shared" si="8"/>
        <v/>
      </c>
      <c r="V63" s="1645"/>
      <c r="W63" s="1645"/>
      <c r="X63" s="104"/>
      <c r="Y63" s="97"/>
      <c r="Z63" s="98"/>
      <c r="AA63" s="98"/>
      <c r="AB63" s="104"/>
      <c r="AC63" s="97"/>
      <c r="AD63" s="98"/>
      <c r="AE63" s="98"/>
      <c r="AF63" s="105"/>
      <c r="AG63" s="1426" t="str">
        <f t="shared" si="9"/>
        <v/>
      </c>
      <c r="AH63" s="1427"/>
      <c r="AI63" s="1427"/>
      <c r="AJ63" s="1428"/>
      <c r="AK63" s="97"/>
      <c r="AL63" s="99"/>
      <c r="AM63" s="1426" t="str">
        <f>IF(AM26=0,"",AM26)</f>
        <v/>
      </c>
      <c r="AN63" s="1427"/>
      <c r="AO63" s="1427"/>
      <c r="AP63" s="1427"/>
      <c r="AQ63" s="1427"/>
      <c r="AR63" s="486"/>
      <c r="AS63" s="75"/>
    </row>
    <row r="64" spans="1:54" ht="18" customHeight="1">
      <c r="A64" s="1636"/>
      <c r="B64" s="1637"/>
      <c r="C64" s="1637"/>
      <c r="D64" s="1637"/>
      <c r="E64" s="1637"/>
      <c r="F64" s="1637"/>
      <c r="G64" s="1637"/>
      <c r="H64" s="1638"/>
      <c r="I64" s="1641"/>
      <c r="J64" s="1637"/>
      <c r="K64" s="1637"/>
      <c r="L64" s="1637"/>
      <c r="M64" s="1642"/>
      <c r="N64" s="269" t="str">
        <f t="shared" si="5"/>
        <v/>
      </c>
      <c r="O64" s="86" t="s">
        <v>133</v>
      </c>
      <c r="P64" s="271" t="str">
        <f t="shared" si="6"/>
        <v/>
      </c>
      <c r="Q64" s="86" t="s">
        <v>134</v>
      </c>
      <c r="R64" s="274" t="str">
        <f t="shared" si="7"/>
        <v/>
      </c>
      <c r="S64" s="1709" t="s">
        <v>136</v>
      </c>
      <c r="T64" s="1709"/>
      <c r="U64" s="1672" t="str">
        <f t="shared" si="8"/>
        <v/>
      </c>
      <c r="V64" s="1673"/>
      <c r="W64" s="1673"/>
      <c r="X64" s="1673"/>
      <c r="Y64" s="1672" t="str">
        <f>IF(Y27=0,"",Y27)</f>
        <v/>
      </c>
      <c r="Z64" s="1673"/>
      <c r="AA64" s="1673"/>
      <c r="AB64" s="1673"/>
      <c r="AC64" s="1672" t="str">
        <f>IF(AC27=0,"",AC27)</f>
        <v/>
      </c>
      <c r="AD64" s="1673"/>
      <c r="AE64" s="1673"/>
      <c r="AF64" s="1704"/>
      <c r="AG64" s="1673" t="str">
        <f t="shared" si="9"/>
        <v/>
      </c>
      <c r="AH64" s="1673"/>
      <c r="AI64" s="1673"/>
      <c r="AJ64" s="1704"/>
      <c r="AK64" s="1705" t="str">
        <f>IF(AK27=0,"",AK27)</f>
        <v/>
      </c>
      <c r="AL64" s="1706"/>
      <c r="AM64" s="1707" t="str">
        <f>AM27</f>
        <v/>
      </c>
      <c r="AN64" s="1708"/>
      <c r="AO64" s="1708"/>
      <c r="AP64" s="1708"/>
      <c r="AQ64" s="1708"/>
      <c r="AR64" s="485"/>
      <c r="AS64" s="75"/>
    </row>
    <row r="65" spans="1:45" ht="18" customHeight="1">
      <c r="A65" s="1633" t="str">
        <f>A28</f>
        <v/>
      </c>
      <c r="B65" s="1634"/>
      <c r="C65" s="1634"/>
      <c r="D65" s="1634"/>
      <c r="E65" s="1634"/>
      <c r="F65" s="1634"/>
      <c r="G65" s="1634"/>
      <c r="H65" s="1635"/>
      <c r="I65" s="1639" t="str">
        <f>I28</f>
        <v/>
      </c>
      <c r="J65" s="1634"/>
      <c r="K65" s="1634"/>
      <c r="L65" s="1634"/>
      <c r="M65" s="1640"/>
      <c r="N65" s="268" t="str">
        <f t="shared" si="5"/>
        <v/>
      </c>
      <c r="O65" s="83" t="s">
        <v>133</v>
      </c>
      <c r="P65" s="270" t="str">
        <f t="shared" si="6"/>
        <v/>
      </c>
      <c r="Q65" s="83" t="s">
        <v>134</v>
      </c>
      <c r="R65" s="273" t="str">
        <f t="shared" si="7"/>
        <v/>
      </c>
      <c r="S65" s="1643" t="s">
        <v>135</v>
      </c>
      <c r="T65" s="1643"/>
      <c r="U65" s="1644" t="str">
        <f t="shared" si="8"/>
        <v/>
      </c>
      <c r="V65" s="1645"/>
      <c r="W65" s="1645"/>
      <c r="X65" s="100"/>
      <c r="Y65" s="101"/>
      <c r="Z65" s="102"/>
      <c r="AA65" s="102"/>
      <c r="AB65" s="100"/>
      <c r="AC65" s="101"/>
      <c r="AD65" s="102"/>
      <c r="AE65" s="102"/>
      <c r="AF65" s="103"/>
      <c r="AG65" s="1426" t="str">
        <f t="shared" si="9"/>
        <v/>
      </c>
      <c r="AH65" s="1427"/>
      <c r="AI65" s="1427"/>
      <c r="AJ65" s="1428"/>
      <c r="AK65" s="97"/>
      <c r="AL65" s="99"/>
      <c r="AM65" s="1426" t="str">
        <f>IF(AM28=0,"",AM28)</f>
        <v/>
      </c>
      <c r="AN65" s="1427"/>
      <c r="AO65" s="1427"/>
      <c r="AP65" s="1427"/>
      <c r="AQ65" s="1427"/>
      <c r="AR65" s="486"/>
      <c r="AS65" s="75"/>
    </row>
    <row r="66" spans="1:45" ht="18" customHeight="1">
      <c r="A66" s="1636"/>
      <c r="B66" s="1637"/>
      <c r="C66" s="1637"/>
      <c r="D66" s="1637"/>
      <c r="E66" s="1637"/>
      <c r="F66" s="1637"/>
      <c r="G66" s="1637"/>
      <c r="H66" s="1638"/>
      <c r="I66" s="1641"/>
      <c r="J66" s="1637"/>
      <c r="K66" s="1637"/>
      <c r="L66" s="1637"/>
      <c r="M66" s="1642"/>
      <c r="N66" s="269" t="str">
        <f t="shared" si="5"/>
        <v/>
      </c>
      <c r="O66" s="86" t="s">
        <v>133</v>
      </c>
      <c r="P66" s="271" t="str">
        <f t="shared" si="6"/>
        <v/>
      </c>
      <c r="Q66" s="86" t="s">
        <v>134</v>
      </c>
      <c r="R66" s="274" t="str">
        <f t="shared" si="7"/>
        <v/>
      </c>
      <c r="S66" s="1709" t="s">
        <v>136</v>
      </c>
      <c r="T66" s="1709"/>
      <c r="U66" s="1672" t="str">
        <f t="shared" si="8"/>
        <v/>
      </c>
      <c r="V66" s="1673"/>
      <c r="W66" s="1673"/>
      <c r="X66" s="1673"/>
      <c r="Y66" s="1707" t="str">
        <f>IF(Y29=0,"",Y29)</f>
        <v/>
      </c>
      <c r="Z66" s="1708"/>
      <c r="AA66" s="1708"/>
      <c r="AB66" s="1708"/>
      <c r="AC66" s="1672" t="str">
        <f>IF(AC29=0,"",AC29)</f>
        <v/>
      </c>
      <c r="AD66" s="1673"/>
      <c r="AE66" s="1673"/>
      <c r="AF66" s="1704"/>
      <c r="AG66" s="1673" t="str">
        <f t="shared" si="9"/>
        <v/>
      </c>
      <c r="AH66" s="1673"/>
      <c r="AI66" s="1673"/>
      <c r="AJ66" s="1704"/>
      <c r="AK66" s="1705" t="str">
        <f>IF(AK29=0,"",AK29)</f>
        <v/>
      </c>
      <c r="AL66" s="1706"/>
      <c r="AM66" s="1707" t="str">
        <f>AM29</f>
        <v/>
      </c>
      <c r="AN66" s="1708"/>
      <c r="AO66" s="1708"/>
      <c r="AP66" s="1708"/>
      <c r="AQ66" s="1708"/>
      <c r="AR66" s="485"/>
      <c r="AS66" s="75"/>
    </row>
    <row r="67" spans="1:45" ht="18" customHeight="1">
      <c r="A67" s="1646" t="s">
        <v>160</v>
      </c>
      <c r="B67" s="1647"/>
      <c r="C67" s="1647"/>
      <c r="D67" s="1648"/>
      <c r="E67" s="1652" t="str">
        <f>E30</f>
        <v>35 建築事業</v>
      </c>
      <c r="F67" s="1653"/>
      <c r="G67" s="1653"/>
      <c r="H67" s="1653"/>
      <c r="I67" s="1653"/>
      <c r="J67" s="1653"/>
      <c r="K67" s="1653"/>
      <c r="L67" s="1653"/>
      <c r="M67" s="1654"/>
      <c r="N67" s="1658" t="s">
        <v>161</v>
      </c>
      <c r="O67" s="1647"/>
      <c r="P67" s="1647"/>
      <c r="Q67" s="1647"/>
      <c r="R67" s="1647"/>
      <c r="S67" s="1647"/>
      <c r="T67" s="1648"/>
      <c r="U67" s="1426" t="str">
        <f ca="1">U30</f>
        <v/>
      </c>
      <c r="V67" s="1427"/>
      <c r="W67" s="1427"/>
      <c r="X67" s="1428"/>
      <c r="Y67" s="101"/>
      <c r="Z67" s="102"/>
      <c r="AA67" s="102"/>
      <c r="AB67" s="100"/>
      <c r="AC67" s="101"/>
      <c r="AD67" s="102"/>
      <c r="AE67" s="102"/>
      <c r="AF67" s="100"/>
      <c r="AG67" s="1426" t="str">
        <f t="shared" ca="1" si="9"/>
        <v/>
      </c>
      <c r="AH67" s="1427"/>
      <c r="AI67" s="1427"/>
      <c r="AJ67" s="1428"/>
      <c r="AK67" s="101"/>
      <c r="AL67" s="106"/>
      <c r="AM67" s="1426" t="str">
        <f>AM30</f>
        <v/>
      </c>
      <c r="AN67" s="1427"/>
      <c r="AO67" s="1427"/>
      <c r="AP67" s="1427"/>
      <c r="AQ67" s="1427"/>
      <c r="AR67" s="486"/>
      <c r="AS67" s="75"/>
    </row>
    <row r="68" spans="1:45" ht="18" customHeight="1" thickBot="1">
      <c r="A68" s="1649"/>
      <c r="B68" s="1650"/>
      <c r="C68" s="1650"/>
      <c r="D68" s="1651"/>
      <c r="E68" s="1655"/>
      <c r="F68" s="1656"/>
      <c r="G68" s="1656"/>
      <c r="H68" s="1656"/>
      <c r="I68" s="1656"/>
      <c r="J68" s="1656"/>
      <c r="K68" s="1656"/>
      <c r="L68" s="1656"/>
      <c r="M68" s="1657"/>
      <c r="N68" s="1659"/>
      <c r="O68" s="1650"/>
      <c r="P68" s="1650"/>
      <c r="Q68" s="1650"/>
      <c r="R68" s="1650"/>
      <c r="S68" s="1650"/>
      <c r="T68" s="1651"/>
      <c r="U68" s="1573">
        <f ca="1">U31</f>
        <v>65205000</v>
      </c>
      <c r="V68" s="1574"/>
      <c r="W68" s="1574"/>
      <c r="X68" s="1574"/>
      <c r="Y68" s="1573" t="str">
        <f>Y31</f>
        <v/>
      </c>
      <c r="Z68" s="1574"/>
      <c r="AA68" s="1574"/>
      <c r="AB68" s="1574"/>
      <c r="AC68" s="1573" t="str">
        <f>AC31</f>
        <v/>
      </c>
      <c r="AD68" s="1574"/>
      <c r="AE68" s="1574"/>
      <c r="AF68" s="1574"/>
      <c r="AG68" s="1573">
        <f t="shared" ca="1" si="9"/>
        <v>65205000</v>
      </c>
      <c r="AH68" s="1574"/>
      <c r="AI68" s="1574"/>
      <c r="AJ68" s="1575"/>
      <c r="AK68" s="487"/>
      <c r="AL68" s="488"/>
      <c r="AM68" s="1573">
        <f>AM31</f>
        <v>13693050</v>
      </c>
      <c r="AN68" s="1574"/>
      <c r="AO68" s="1574"/>
      <c r="AP68" s="1574"/>
      <c r="AQ68" s="1574"/>
      <c r="AR68" s="491"/>
      <c r="AS68" s="75"/>
    </row>
    <row r="69" spans="1:45" ht="15.75" customHeight="1">
      <c r="A69" s="75"/>
      <c r="B69" s="75"/>
      <c r="C69" s="521" t="s">
        <v>162</v>
      </c>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1576" t="str">
        <f>AM32</f>
        <v/>
      </c>
      <c r="AN69" s="1839"/>
      <c r="AO69" s="1839"/>
      <c r="AP69" s="1839"/>
      <c r="AQ69" s="1839"/>
      <c r="AR69" s="75"/>
      <c r="AS69" s="75"/>
    </row>
    <row r="70" spans="1:45" ht="1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95"/>
      <c r="AG70" s="75"/>
      <c r="AH70" s="525" t="s">
        <v>163</v>
      </c>
      <c r="AI70" s="1702" t="str">
        <f>AI33</f>
        <v>930</v>
      </c>
      <c r="AJ70" s="1702"/>
      <c r="AK70" s="1702"/>
      <c r="AL70" s="1643" t="s">
        <v>164</v>
      </c>
      <c r="AM70" s="1643"/>
      <c r="AN70" s="1702" t="str">
        <f>AN33</f>
        <v>0289</v>
      </c>
      <c r="AO70" s="1702"/>
      <c r="AP70" s="1702"/>
      <c r="AQ70" s="1702"/>
      <c r="AR70" s="83" t="s">
        <v>165</v>
      </c>
      <c r="AS70" s="75"/>
    </row>
    <row r="71" spans="1:45" ht="15" customHeight="1">
      <c r="A71" s="75"/>
      <c r="B71" s="75"/>
      <c r="C71" s="1626">
        <f>IF(C34=0,"",C34)</f>
        <v>41730</v>
      </c>
      <c r="D71" s="1626"/>
      <c r="E71" s="494" t="s">
        <v>87</v>
      </c>
      <c r="F71" s="1627">
        <f>F34</f>
        <v>7</v>
      </c>
      <c r="G71" s="1627"/>
      <c r="H71" s="89" t="s">
        <v>159</v>
      </c>
      <c r="I71" s="1627">
        <f>I34</f>
        <v>10</v>
      </c>
      <c r="J71" s="1627"/>
      <c r="K71" s="89" t="s">
        <v>101</v>
      </c>
      <c r="L71" s="75"/>
      <c r="M71" s="75"/>
      <c r="N71" s="75"/>
      <c r="O71" s="75"/>
      <c r="P71" s="75"/>
      <c r="Q71" s="75"/>
      <c r="R71" s="75"/>
      <c r="S71" s="75"/>
      <c r="T71" s="75"/>
      <c r="U71" s="75"/>
      <c r="V71" s="75"/>
      <c r="W71" s="75"/>
      <c r="X71" s="75"/>
      <c r="Y71" s="75"/>
      <c r="Z71" s="75"/>
      <c r="AA71" s="75"/>
      <c r="AB71" s="75"/>
      <c r="AC71" s="75"/>
      <c r="AD71" s="75"/>
      <c r="AE71" s="75"/>
      <c r="AF71" s="526"/>
      <c r="AG71" s="75"/>
      <c r="AH71" s="525" t="s">
        <v>166</v>
      </c>
      <c r="AI71" s="1702" t="str">
        <f>AI34</f>
        <v>076</v>
      </c>
      <c r="AJ71" s="1702"/>
      <c r="AK71" s="83" t="s">
        <v>167</v>
      </c>
      <c r="AL71" s="1702" t="str">
        <f>AL34</f>
        <v>463</v>
      </c>
      <c r="AM71" s="1702"/>
      <c r="AN71" s="83" t="s">
        <v>167</v>
      </c>
      <c r="AO71" s="1702" t="str">
        <f>AO34</f>
        <v>6418</v>
      </c>
      <c r="AP71" s="1702"/>
      <c r="AQ71" s="1702"/>
      <c r="AR71" s="83" t="s">
        <v>168</v>
      </c>
      <c r="AS71" s="75"/>
    </row>
    <row r="72" spans="1:45" ht="21" customHeight="1">
      <c r="A72" s="75"/>
      <c r="B72" s="75"/>
      <c r="C72" s="95"/>
      <c r="D72" s="95"/>
      <c r="E72" s="95"/>
      <c r="F72" s="95"/>
      <c r="G72" s="75"/>
      <c r="H72" s="75"/>
      <c r="I72" s="75"/>
      <c r="J72" s="75"/>
      <c r="K72" s="75"/>
      <c r="L72" s="75"/>
      <c r="M72" s="75"/>
      <c r="N72" s="75"/>
      <c r="O72" s="75"/>
      <c r="P72" s="75"/>
      <c r="Q72" s="75"/>
      <c r="R72" s="75"/>
      <c r="S72" s="75"/>
      <c r="T72" s="75"/>
      <c r="U72" s="75"/>
      <c r="V72" s="75"/>
      <c r="W72" s="75"/>
      <c r="X72" s="75"/>
      <c r="Y72" s="75"/>
      <c r="Z72" s="1630" t="s">
        <v>169</v>
      </c>
      <c r="AA72" s="1630"/>
      <c r="AB72" s="1695" t="str">
        <f>AB35</f>
        <v>中新川郡舟橋村△△△△1-2-3</v>
      </c>
      <c r="AC72" s="1695"/>
      <c r="AD72" s="1695"/>
      <c r="AE72" s="1695"/>
      <c r="AF72" s="1695"/>
      <c r="AG72" s="1695"/>
      <c r="AH72" s="1695"/>
      <c r="AI72" s="1695"/>
      <c r="AJ72" s="1695"/>
      <c r="AK72" s="1695"/>
      <c r="AL72" s="1695"/>
      <c r="AM72" s="1695"/>
      <c r="AN72" s="1695"/>
      <c r="AO72" s="1695"/>
      <c r="AP72" s="1695"/>
      <c r="AQ72" s="1695"/>
      <c r="AR72" s="1695"/>
      <c r="AS72" s="75"/>
    </row>
    <row r="73" spans="1:45" ht="21" customHeight="1">
      <c r="A73" s="75"/>
      <c r="B73" s="75"/>
      <c r="C73" s="95"/>
      <c r="D73" s="95"/>
      <c r="E73" s="95"/>
      <c r="F73" s="95"/>
      <c r="G73" s="90"/>
      <c r="H73" s="75"/>
      <c r="I73" s="75"/>
      <c r="J73" s="75"/>
      <c r="K73" s="75"/>
      <c r="L73" s="75"/>
      <c r="M73" s="75"/>
      <c r="N73" s="75"/>
      <c r="O73" s="75"/>
      <c r="P73" s="75"/>
      <c r="Q73" s="75"/>
      <c r="R73" s="75"/>
      <c r="S73" s="75"/>
      <c r="T73" s="75"/>
      <c r="U73" s="75"/>
      <c r="V73" s="75"/>
      <c r="W73" s="1628" t="s">
        <v>102</v>
      </c>
      <c r="X73" s="1628"/>
      <c r="Y73" s="1628"/>
      <c r="Z73" s="521"/>
      <c r="AA73" s="521"/>
      <c r="AB73" s="1703" t="str">
        <f>AB36</f>
        <v>株式会社　富山建設</v>
      </c>
      <c r="AC73" s="1703"/>
      <c r="AD73" s="1703"/>
      <c r="AE73" s="1703"/>
      <c r="AF73" s="1703"/>
      <c r="AG73" s="1703"/>
      <c r="AH73" s="1703"/>
      <c r="AI73" s="1703"/>
      <c r="AJ73" s="1703"/>
      <c r="AK73" s="1703"/>
      <c r="AL73" s="1703"/>
      <c r="AM73" s="1703"/>
      <c r="AN73" s="958"/>
      <c r="AO73" s="958"/>
      <c r="AP73" s="958"/>
      <c r="AQ73" s="958"/>
      <c r="AR73" s="961" t="s">
        <v>170</v>
      </c>
      <c r="AS73" s="75"/>
    </row>
    <row r="74" spans="1:45" ht="21" customHeight="1">
      <c r="A74" s="75"/>
      <c r="B74" s="75"/>
      <c r="C74" s="1631" t="str">
        <f>C37</f>
        <v>富山</v>
      </c>
      <c r="D74" s="1631"/>
      <c r="E74" s="1631"/>
      <c r="F74" s="1631"/>
      <c r="G74" s="89" t="s">
        <v>171</v>
      </c>
      <c r="H74" s="89"/>
      <c r="I74" s="89"/>
      <c r="J74" s="89"/>
      <c r="K74" s="89"/>
      <c r="L74" s="89"/>
      <c r="M74" s="89"/>
      <c r="N74" s="89"/>
      <c r="O74" s="89"/>
      <c r="P74" s="89"/>
      <c r="Q74" s="91"/>
      <c r="R74" s="89"/>
      <c r="S74" s="75"/>
      <c r="T74" s="75"/>
      <c r="U74" s="75"/>
      <c r="V74" s="75"/>
      <c r="W74" s="75"/>
      <c r="X74" s="95"/>
      <c r="Y74" s="95"/>
      <c r="Z74" s="1630" t="s">
        <v>172</v>
      </c>
      <c r="AA74" s="1630"/>
      <c r="AB74" s="1695" t="str">
        <f>AB37</f>
        <v>代表取締役　○○　○○</v>
      </c>
      <c r="AC74" s="1695"/>
      <c r="AD74" s="1695"/>
      <c r="AE74" s="1695"/>
      <c r="AF74" s="1695"/>
      <c r="AG74" s="1695"/>
      <c r="AH74" s="1695"/>
      <c r="AI74" s="1695"/>
      <c r="AJ74" s="1695"/>
      <c r="AK74" s="1695"/>
      <c r="AL74" s="1695"/>
      <c r="AM74" s="1695"/>
      <c r="AN74" s="959"/>
      <c r="AO74" s="959"/>
      <c r="AP74" s="959"/>
      <c r="AQ74" s="959"/>
      <c r="AR74" s="957" t="s">
        <v>105</v>
      </c>
      <c r="AS74" s="75"/>
    </row>
    <row r="75" spans="1:45" ht="15"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521"/>
      <c r="AC75" s="521" t="s">
        <v>392</v>
      </c>
      <c r="AD75" s="75"/>
      <c r="AE75" s="75"/>
      <c r="AF75" s="75"/>
      <c r="AG75" s="75"/>
      <c r="AH75" s="75"/>
      <c r="AI75" s="75"/>
      <c r="AJ75" s="75"/>
      <c r="AK75" s="75"/>
      <c r="AL75" s="75"/>
      <c r="AM75" s="75"/>
      <c r="AN75" s="75"/>
      <c r="AO75" s="75"/>
      <c r="AP75" s="75"/>
      <c r="AQ75" s="75"/>
      <c r="AR75" s="75"/>
      <c r="AS75" s="75"/>
    </row>
    <row r="76" spans="1:45" ht="14.25" customHeight="1">
      <c r="A76" s="75"/>
      <c r="B76" s="75"/>
      <c r="C76" s="527" t="s">
        <v>173</v>
      </c>
      <c r="D76" s="527"/>
      <c r="E76" s="521"/>
      <c r="F76" s="521"/>
      <c r="G76" s="521"/>
      <c r="H76" s="521"/>
      <c r="I76" s="521"/>
      <c r="J76" s="521"/>
      <c r="K76" s="521"/>
      <c r="L76" s="521"/>
      <c r="M76" s="521"/>
      <c r="N76" s="521"/>
      <c r="O76" s="521"/>
      <c r="P76" s="521"/>
      <c r="Q76" s="521"/>
      <c r="R76" s="521"/>
      <c r="S76" s="521"/>
      <c r="T76" s="521"/>
      <c r="U76" s="521"/>
      <c r="V76" s="521"/>
      <c r="W76" s="521"/>
      <c r="X76" s="75"/>
      <c r="Y76" s="75"/>
      <c r="Z76" s="1674" t="s">
        <v>174</v>
      </c>
      <c r="AA76" s="1675"/>
      <c r="AB76" s="1680" t="s">
        <v>197</v>
      </c>
      <c r="AC76" s="1681"/>
      <c r="AD76" s="1681"/>
      <c r="AE76" s="1681"/>
      <c r="AF76" s="1681"/>
      <c r="AG76" s="1682"/>
      <c r="AH76" s="92"/>
      <c r="AI76" s="1686" t="s">
        <v>176</v>
      </c>
      <c r="AJ76" s="1687"/>
      <c r="AK76" s="1687"/>
      <c r="AL76" s="1687"/>
      <c r="AM76" s="1687"/>
      <c r="AN76" s="93"/>
      <c r="AO76" s="1696" t="s">
        <v>177</v>
      </c>
      <c r="AP76" s="1697"/>
      <c r="AQ76" s="1697"/>
      <c r="AR76" s="1698"/>
      <c r="AS76" s="75"/>
    </row>
    <row r="77" spans="1:45" ht="14.25" customHeight="1">
      <c r="A77" s="75"/>
      <c r="B77" s="75"/>
      <c r="C77" s="528" t="s">
        <v>178</v>
      </c>
      <c r="D77" s="527" t="s">
        <v>179</v>
      </c>
      <c r="E77" s="521"/>
      <c r="F77" s="521"/>
      <c r="G77" s="521"/>
      <c r="H77" s="521"/>
      <c r="I77" s="521"/>
      <c r="J77" s="521"/>
      <c r="K77" s="521"/>
      <c r="L77" s="521"/>
      <c r="M77" s="521"/>
      <c r="N77" s="521"/>
      <c r="O77" s="521"/>
      <c r="P77" s="521"/>
      <c r="Q77" s="521"/>
      <c r="R77" s="521"/>
      <c r="S77" s="521"/>
      <c r="T77" s="521"/>
      <c r="U77" s="521"/>
      <c r="V77" s="521"/>
      <c r="W77" s="521"/>
      <c r="X77" s="75"/>
      <c r="Y77" s="75"/>
      <c r="Z77" s="1676"/>
      <c r="AA77" s="1677"/>
      <c r="AB77" s="1683"/>
      <c r="AC77" s="1684"/>
      <c r="AD77" s="1684"/>
      <c r="AE77" s="1684"/>
      <c r="AF77" s="1684"/>
      <c r="AG77" s="1685"/>
      <c r="AH77" s="90"/>
      <c r="AI77" s="1688"/>
      <c r="AJ77" s="1688"/>
      <c r="AK77" s="1688"/>
      <c r="AL77" s="1688"/>
      <c r="AM77" s="1688"/>
      <c r="AN77" s="94"/>
      <c r="AO77" s="1699"/>
      <c r="AP77" s="1700"/>
      <c r="AQ77" s="1700"/>
      <c r="AR77" s="1701"/>
      <c r="AS77" s="75"/>
    </row>
    <row r="78" spans="1:45" ht="14.25" customHeight="1">
      <c r="A78" s="75"/>
      <c r="B78" s="75"/>
      <c r="C78" s="527" t="s">
        <v>180</v>
      </c>
      <c r="D78" s="527" t="s">
        <v>181</v>
      </c>
      <c r="E78" s="521"/>
      <c r="F78" s="521"/>
      <c r="G78" s="521"/>
      <c r="H78" s="521"/>
      <c r="I78" s="521"/>
      <c r="J78" s="521"/>
      <c r="K78" s="521"/>
      <c r="L78" s="521"/>
      <c r="M78" s="521"/>
      <c r="N78" s="521"/>
      <c r="O78" s="521"/>
      <c r="P78" s="521"/>
      <c r="Q78" s="521"/>
      <c r="R78" s="521"/>
      <c r="S78" s="521"/>
      <c r="T78" s="521"/>
      <c r="U78" s="521"/>
      <c r="V78" s="521"/>
      <c r="W78" s="521"/>
      <c r="X78" s="75"/>
      <c r="Y78" s="75"/>
      <c r="Z78" s="1676"/>
      <c r="AA78" s="1677"/>
      <c r="AB78" s="1689" t="str">
        <f>IF(AB41=0,"",AB41)</f>
        <v/>
      </c>
      <c r="AC78" s="1690"/>
      <c r="AD78" s="1690"/>
      <c r="AE78" s="1690"/>
      <c r="AF78" s="1690"/>
      <c r="AG78" s="1691"/>
      <c r="AH78" s="1829" t="str">
        <f>IF(AH41=0,"",AH41)</f>
        <v/>
      </c>
      <c r="AI78" s="1830"/>
      <c r="AJ78" s="1830"/>
      <c r="AK78" s="1830"/>
      <c r="AL78" s="1830"/>
      <c r="AM78" s="1830"/>
      <c r="AN78" s="1784" t="s">
        <v>182</v>
      </c>
      <c r="AO78" s="1833" t="str">
        <f>IF(AO41=0,"",AO41)</f>
        <v/>
      </c>
      <c r="AP78" s="1834"/>
      <c r="AQ78" s="1834"/>
      <c r="AR78" s="1835"/>
      <c r="AS78" s="75"/>
    </row>
    <row r="79" spans="1:45" ht="14.25" customHeight="1">
      <c r="A79" s="75"/>
      <c r="B79" s="75"/>
      <c r="C79" s="528" t="s">
        <v>183</v>
      </c>
      <c r="D79" s="527" t="s">
        <v>184</v>
      </c>
      <c r="E79" s="521"/>
      <c r="F79" s="521"/>
      <c r="G79" s="521"/>
      <c r="H79" s="521"/>
      <c r="I79" s="521"/>
      <c r="J79" s="521"/>
      <c r="K79" s="521"/>
      <c r="L79" s="521"/>
      <c r="M79" s="521"/>
      <c r="N79" s="521"/>
      <c r="O79" s="521"/>
      <c r="P79" s="521"/>
      <c r="Q79" s="521"/>
      <c r="R79" s="521"/>
      <c r="S79" s="521"/>
      <c r="T79" s="521"/>
      <c r="U79" s="521"/>
      <c r="V79" s="521"/>
      <c r="W79" s="521"/>
      <c r="X79" s="75"/>
      <c r="Y79" s="75"/>
      <c r="Z79" s="1678"/>
      <c r="AA79" s="1679"/>
      <c r="AB79" s="1692" t="str">
        <f>IF(AB42=0,"",AB42)</f>
        <v/>
      </c>
      <c r="AC79" s="1693"/>
      <c r="AD79" s="1693"/>
      <c r="AE79" s="1693"/>
      <c r="AF79" s="1693"/>
      <c r="AG79" s="1694"/>
      <c r="AH79" s="1831"/>
      <c r="AI79" s="1832"/>
      <c r="AJ79" s="1832"/>
      <c r="AK79" s="1832"/>
      <c r="AL79" s="1832"/>
      <c r="AM79" s="1832"/>
      <c r="AN79" s="1785"/>
      <c r="AO79" s="1836"/>
      <c r="AP79" s="1837"/>
      <c r="AQ79" s="1837"/>
      <c r="AR79" s="1838"/>
      <c r="AS79" s="75"/>
    </row>
    <row r="80" spans="1:45" ht="7.5" customHeight="1">
      <c r="A80" s="75"/>
      <c r="B80" s="75"/>
      <c r="C80" s="528"/>
      <c r="D80" s="527"/>
      <c r="E80" s="521"/>
      <c r="F80" s="521"/>
      <c r="G80" s="521"/>
      <c r="H80" s="521"/>
      <c r="I80" s="521"/>
      <c r="J80" s="521"/>
      <c r="K80" s="521"/>
      <c r="L80" s="521"/>
      <c r="M80" s="521"/>
      <c r="N80" s="521"/>
      <c r="O80" s="521"/>
      <c r="P80" s="521"/>
      <c r="Q80" s="521"/>
      <c r="R80" s="521"/>
      <c r="S80" s="521"/>
      <c r="T80" s="521"/>
      <c r="U80" s="521"/>
      <c r="V80" s="521"/>
      <c r="W80" s="521"/>
      <c r="X80" s="75"/>
      <c r="Y80" s="75"/>
      <c r="Z80" s="532"/>
      <c r="AA80" s="532"/>
      <c r="AB80" s="533"/>
      <c r="AC80" s="533"/>
      <c r="AD80" s="533"/>
      <c r="AE80" s="533"/>
      <c r="AF80" s="533"/>
      <c r="AG80" s="533"/>
      <c r="AH80" s="534"/>
      <c r="AI80" s="534"/>
      <c r="AJ80" s="534"/>
      <c r="AK80" s="534"/>
      <c r="AL80" s="534"/>
      <c r="AM80" s="534"/>
      <c r="AN80" s="83"/>
      <c r="AO80" s="535"/>
      <c r="AP80" s="535"/>
      <c r="AQ80" s="535"/>
      <c r="AR80" s="535"/>
      <c r="AS80" s="75"/>
    </row>
    <row r="81" spans="1:54" ht="18" customHeight="1">
      <c r="A81" s="75"/>
      <c r="B81" s="75"/>
      <c r="C81" s="75"/>
      <c r="D81" s="75"/>
      <c r="E81" s="75"/>
      <c r="F81" s="75"/>
      <c r="G81" s="75"/>
      <c r="H81" s="75"/>
      <c r="I81" s="75"/>
      <c r="J81" s="75"/>
      <c r="K81" s="75"/>
      <c r="L81" s="75"/>
      <c r="M81" s="75"/>
      <c r="N81" s="75"/>
      <c r="O81" s="75"/>
      <c r="P81" s="75"/>
      <c r="Q81" s="75"/>
      <c r="R81" s="75"/>
      <c r="S81" s="75"/>
      <c r="T81" s="75"/>
      <c r="U81" s="75"/>
      <c r="V81" s="75"/>
      <c r="W81" s="90"/>
      <c r="X81" s="90"/>
      <c r="Y81" s="95"/>
      <c r="Z81" s="95"/>
      <c r="AA81" s="95"/>
      <c r="AB81" s="95"/>
      <c r="AC81" s="95"/>
      <c r="AD81" s="95"/>
      <c r="AE81" s="95"/>
      <c r="AF81" s="95"/>
      <c r="AG81" s="95"/>
      <c r="AH81" s="95"/>
      <c r="AI81" s="95"/>
      <c r="AJ81" s="95"/>
      <c r="AK81" s="95"/>
      <c r="AL81" s="95"/>
      <c r="AM81" s="95"/>
      <c r="AN81" s="95"/>
      <c r="AO81" s="95"/>
      <c r="AP81" s="95"/>
      <c r="AQ81" s="95"/>
      <c r="AR81" s="95"/>
      <c r="AS81" s="75"/>
      <c r="AT81" s="75"/>
    </row>
    <row r="82" spans="1:54" ht="17.25" customHeight="1" thickBot="1">
      <c r="A82" s="521" t="s">
        <v>137</v>
      </c>
      <c r="B82" s="75"/>
      <c r="C82" s="75"/>
      <c r="D82" s="75"/>
      <c r="E82" s="75"/>
      <c r="F82" s="75"/>
      <c r="G82" s="75"/>
      <c r="H82" s="75"/>
      <c r="I82" s="75"/>
      <c r="J82" s="75"/>
      <c r="K82" s="75"/>
      <c r="L82" s="75"/>
      <c r="M82" s="75"/>
      <c r="N82" s="75"/>
      <c r="O82" s="75"/>
      <c r="P82" s="75"/>
      <c r="Q82" s="75"/>
      <c r="R82" s="75"/>
      <c r="S82" s="75"/>
      <c r="T82" s="522" t="s">
        <v>138</v>
      </c>
      <c r="U82" s="523"/>
      <c r="V82" s="523"/>
      <c r="W82" s="523"/>
      <c r="X82" s="523"/>
      <c r="Y82" s="75"/>
      <c r="Z82" s="75"/>
      <c r="AA82" s="75"/>
      <c r="AB82" s="75"/>
      <c r="AC82" s="75"/>
      <c r="AD82" s="75"/>
      <c r="AE82" s="75"/>
      <c r="AF82" s="75"/>
      <c r="AG82" s="75"/>
      <c r="AH82" s="75"/>
      <c r="AI82" s="75"/>
      <c r="AJ82" s="75"/>
      <c r="AK82" s="75"/>
      <c r="AL82" s="75"/>
      <c r="AM82" s="75"/>
      <c r="AN82" s="75"/>
      <c r="AO82" s="75"/>
      <c r="AP82" s="75"/>
      <c r="AQ82" s="75"/>
      <c r="AR82" s="75"/>
      <c r="AS82" s="75"/>
      <c r="AT82" s="75"/>
    </row>
    <row r="83" spans="1:54" ht="12.95" customHeight="1">
      <c r="A83" s="75"/>
      <c r="B83" s="75"/>
      <c r="C83" s="75"/>
      <c r="D83" s="75"/>
      <c r="E83" s="75"/>
      <c r="F83" s="75"/>
      <c r="G83" s="75"/>
      <c r="H83" s="75"/>
      <c r="I83" s="75"/>
      <c r="J83" s="75"/>
      <c r="K83" s="75"/>
      <c r="L83" s="76"/>
      <c r="M83" s="1816" t="s">
        <v>139</v>
      </c>
      <c r="N83" s="1816"/>
      <c r="O83" s="1816"/>
      <c r="P83" s="1816"/>
      <c r="Q83" s="1816"/>
      <c r="R83" s="1816"/>
      <c r="S83" s="1816"/>
      <c r="T83" s="1816"/>
      <c r="U83" s="1816"/>
      <c r="V83" s="1816"/>
      <c r="W83" s="1816"/>
      <c r="X83" s="1816"/>
      <c r="Y83" s="1816"/>
      <c r="Z83" s="1816"/>
      <c r="AA83" s="1816"/>
      <c r="AB83" s="1816"/>
      <c r="AC83" s="1816"/>
      <c r="AD83" s="1816"/>
      <c r="AE83" s="76"/>
      <c r="AF83" s="75"/>
      <c r="AG83" s="75"/>
      <c r="AH83" s="75"/>
      <c r="AI83" s="75"/>
      <c r="AJ83" s="75"/>
      <c r="AK83" s="75"/>
      <c r="AL83" s="75"/>
      <c r="AM83" s="1828" t="s">
        <v>185</v>
      </c>
      <c r="AN83" s="1840"/>
      <c r="AO83" s="75"/>
      <c r="AP83" s="75"/>
      <c r="AQ83" s="75"/>
      <c r="AR83" s="75"/>
      <c r="AS83" s="75"/>
    </row>
    <row r="84" spans="1:54" ht="12.95" customHeight="1" thickBot="1">
      <c r="A84" s="75"/>
      <c r="B84" s="75"/>
      <c r="C84" s="75"/>
      <c r="D84" s="75"/>
      <c r="E84" s="75"/>
      <c r="F84" s="75"/>
      <c r="G84" s="75"/>
      <c r="H84" s="75"/>
      <c r="I84" s="75"/>
      <c r="J84" s="75"/>
      <c r="K84" s="75"/>
      <c r="L84" s="493"/>
      <c r="M84" s="1817"/>
      <c r="N84" s="1817"/>
      <c r="O84" s="1817"/>
      <c r="P84" s="1817"/>
      <c r="Q84" s="1817"/>
      <c r="R84" s="1817"/>
      <c r="S84" s="1817"/>
      <c r="T84" s="1817"/>
      <c r="U84" s="1817"/>
      <c r="V84" s="1817"/>
      <c r="W84" s="1817"/>
      <c r="X84" s="1817"/>
      <c r="Y84" s="1817"/>
      <c r="Z84" s="1817"/>
      <c r="AA84" s="1817"/>
      <c r="AB84" s="1817"/>
      <c r="AC84" s="1817"/>
      <c r="AD84" s="1817"/>
      <c r="AE84" s="493"/>
      <c r="AF84" s="75"/>
      <c r="AG84" s="75"/>
      <c r="AH84" s="75"/>
      <c r="AI84" s="75"/>
      <c r="AJ84" s="75"/>
      <c r="AK84" s="75"/>
      <c r="AL84" s="75"/>
      <c r="AM84" s="1841"/>
      <c r="AN84" s="1842"/>
      <c r="AO84" s="75"/>
      <c r="AP84" s="75"/>
      <c r="AQ84" s="75"/>
      <c r="AR84" s="75"/>
      <c r="AS84" s="75"/>
    </row>
    <row r="85" spans="1:54" ht="12.75" customHeight="1" thickBo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1843"/>
      <c r="AN85" s="1844"/>
      <c r="AO85" s="75"/>
      <c r="AP85" s="75"/>
      <c r="AQ85" s="75"/>
      <c r="AR85" s="75"/>
      <c r="AS85" s="75"/>
    </row>
    <row r="86" spans="1:54" ht="6" customHeight="1" thickBo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row>
    <row r="87" spans="1:54" ht="12" customHeight="1">
      <c r="A87" s="1769" t="s">
        <v>141</v>
      </c>
      <c r="B87" s="1770"/>
      <c r="C87" s="1770"/>
      <c r="D87" s="1770"/>
      <c r="E87" s="1770"/>
      <c r="F87" s="1770"/>
      <c r="G87" s="1770"/>
      <c r="H87" s="1771"/>
      <c r="I87" s="1777" t="s">
        <v>142</v>
      </c>
      <c r="J87" s="1777"/>
      <c r="K87" s="492" t="s">
        <v>143</v>
      </c>
      <c r="L87" s="1777" t="s">
        <v>144</v>
      </c>
      <c r="M87" s="1777"/>
      <c r="N87" s="1778" t="s">
        <v>145</v>
      </c>
      <c r="O87" s="1777"/>
      <c r="P87" s="1777"/>
      <c r="Q87" s="1777"/>
      <c r="R87" s="1777"/>
      <c r="S87" s="1777"/>
      <c r="T87" s="1777" t="s">
        <v>75</v>
      </c>
      <c r="U87" s="1777"/>
      <c r="V87" s="1827"/>
      <c r="W87" s="75"/>
      <c r="X87" s="75"/>
      <c r="Y87" s="75"/>
      <c r="Z87" s="75"/>
      <c r="AA87" s="75"/>
      <c r="AB87" s="75"/>
      <c r="AC87" s="75"/>
      <c r="AD87" s="75"/>
      <c r="AE87" s="75"/>
      <c r="AF87" s="75"/>
      <c r="AG87" s="75"/>
      <c r="AH87" s="75"/>
      <c r="AI87" s="75"/>
      <c r="AJ87" s="75"/>
      <c r="AK87" s="1779">
        <f>AK50</f>
        <v>7</v>
      </c>
      <c r="AL87" s="1617"/>
      <c r="AM87" s="1660" t="s">
        <v>78</v>
      </c>
      <c r="AN87" s="1660"/>
      <c r="AO87" s="1617">
        <f>AO50</f>
        <v>1</v>
      </c>
      <c r="AP87" s="1617"/>
      <c r="AQ87" s="1660" t="s">
        <v>79</v>
      </c>
      <c r="AR87" s="1661"/>
      <c r="AS87" s="75"/>
    </row>
    <row r="88" spans="1:54" ht="13.5" customHeight="1">
      <c r="A88" s="1772"/>
      <c r="B88" s="1773"/>
      <c r="C88" s="1773"/>
      <c r="D88" s="1773"/>
      <c r="E88" s="1773"/>
      <c r="F88" s="1773"/>
      <c r="G88" s="1773"/>
      <c r="H88" s="1774"/>
      <c r="I88" s="1553">
        <f t="shared" ref="I88:V88" si="10">I51</f>
        <v>1</v>
      </c>
      <c r="J88" s="1764">
        <f t="shared" si="10"/>
        <v>6</v>
      </c>
      <c r="K88" s="1553">
        <f t="shared" si="10"/>
        <v>1</v>
      </c>
      <c r="L88" s="1766">
        <f t="shared" si="10"/>
        <v>0</v>
      </c>
      <c r="M88" s="1767">
        <f t="shared" si="10"/>
        <v>3</v>
      </c>
      <c r="N88" s="1553">
        <f t="shared" si="10"/>
        <v>6</v>
      </c>
      <c r="O88" s="1666">
        <f t="shared" si="10"/>
        <v>0</v>
      </c>
      <c r="P88" s="1666" t="str">
        <f t="shared" si="10"/>
        <v>×</v>
      </c>
      <c r="Q88" s="1666" t="str">
        <f t="shared" si="10"/>
        <v>×</v>
      </c>
      <c r="R88" s="1666" t="str">
        <f t="shared" si="10"/>
        <v>×</v>
      </c>
      <c r="S88" s="1767" t="str">
        <f t="shared" si="10"/>
        <v>×</v>
      </c>
      <c r="T88" s="1553">
        <f t="shared" si="10"/>
        <v>0</v>
      </c>
      <c r="U88" s="1666">
        <f t="shared" si="10"/>
        <v>0</v>
      </c>
      <c r="V88" s="1667">
        <f t="shared" si="10"/>
        <v>0</v>
      </c>
      <c r="W88" s="75"/>
      <c r="X88" s="75"/>
      <c r="Y88" s="75"/>
      <c r="Z88" s="75"/>
      <c r="AA88" s="75"/>
      <c r="AB88" s="75"/>
      <c r="AC88" s="75"/>
      <c r="AD88" s="75"/>
      <c r="AE88" s="75"/>
      <c r="AF88" s="75"/>
      <c r="AG88" s="75"/>
      <c r="AH88" s="75"/>
      <c r="AI88" s="75"/>
      <c r="AJ88" s="75"/>
      <c r="AK88" s="1621"/>
      <c r="AL88" s="1618"/>
      <c r="AM88" s="1662"/>
      <c r="AN88" s="1662"/>
      <c r="AO88" s="1618"/>
      <c r="AP88" s="1618"/>
      <c r="AQ88" s="1662"/>
      <c r="AR88" s="1663"/>
      <c r="AS88" s="75"/>
    </row>
    <row r="89" spans="1:54" ht="9" customHeight="1" thickBot="1">
      <c r="A89" s="1772"/>
      <c r="B89" s="1773"/>
      <c r="C89" s="1773"/>
      <c r="D89" s="1773"/>
      <c r="E89" s="1773"/>
      <c r="F89" s="1773"/>
      <c r="G89" s="1773"/>
      <c r="H89" s="1774"/>
      <c r="I89" s="1553"/>
      <c r="J89" s="1764"/>
      <c r="K89" s="1553"/>
      <c r="L89" s="1766"/>
      <c r="M89" s="1767"/>
      <c r="N89" s="1553"/>
      <c r="O89" s="1666"/>
      <c r="P89" s="1666"/>
      <c r="Q89" s="1666"/>
      <c r="R89" s="1666"/>
      <c r="S89" s="1767"/>
      <c r="T89" s="1553"/>
      <c r="U89" s="1666"/>
      <c r="V89" s="1667"/>
      <c r="W89" s="75"/>
      <c r="X89" s="75"/>
      <c r="Y89" s="75"/>
      <c r="Z89" s="75"/>
      <c r="AA89" s="75"/>
      <c r="AB89" s="75"/>
      <c r="AC89" s="75"/>
      <c r="AD89" s="75"/>
      <c r="AE89" s="75"/>
      <c r="AF89" s="75"/>
      <c r="AG89" s="75"/>
      <c r="AH89" s="75"/>
      <c r="AI89" s="75"/>
      <c r="AJ89" s="75"/>
      <c r="AK89" s="1622"/>
      <c r="AL89" s="1619"/>
      <c r="AM89" s="1664"/>
      <c r="AN89" s="1664"/>
      <c r="AO89" s="1619"/>
      <c r="AP89" s="1619"/>
      <c r="AQ89" s="1664"/>
      <c r="AR89" s="1665"/>
      <c r="AS89" s="75"/>
    </row>
    <row r="90" spans="1:54" ht="6" customHeight="1" thickBot="1">
      <c r="A90" s="1775"/>
      <c r="B90" s="1776"/>
      <c r="C90" s="1776"/>
      <c r="D90" s="1776"/>
      <c r="E90" s="1776"/>
      <c r="F90" s="1776"/>
      <c r="G90" s="1776"/>
      <c r="H90" s="1658"/>
      <c r="I90" s="1632"/>
      <c r="J90" s="1765"/>
      <c r="K90" s="1632"/>
      <c r="L90" s="1533"/>
      <c r="M90" s="1768"/>
      <c r="N90" s="1632"/>
      <c r="O90" s="1527"/>
      <c r="P90" s="1527"/>
      <c r="Q90" s="1527"/>
      <c r="R90" s="1527"/>
      <c r="S90" s="1768"/>
      <c r="T90" s="1632"/>
      <c r="U90" s="1527"/>
      <c r="V90" s="1668"/>
      <c r="W90" s="75"/>
      <c r="X90" s="75"/>
      <c r="Y90" s="75"/>
      <c r="Z90" s="75"/>
      <c r="AA90" s="75"/>
      <c r="AB90" s="75"/>
      <c r="AC90" s="75"/>
      <c r="AD90" s="75"/>
      <c r="AE90" s="75"/>
      <c r="AF90" s="75"/>
      <c r="AG90" s="75"/>
      <c r="AH90" s="75"/>
      <c r="AI90" s="75"/>
      <c r="AJ90" s="75"/>
      <c r="AK90" s="75"/>
      <c r="AL90" s="75"/>
      <c r="AM90" s="75"/>
      <c r="AN90" s="75"/>
      <c r="AO90" s="75"/>
      <c r="AP90" s="75"/>
      <c r="AQ90" s="75"/>
      <c r="AR90" s="75"/>
      <c r="AS90" s="75"/>
    </row>
    <row r="91" spans="1:54" s="74" customFormat="1" ht="15" customHeight="1">
      <c r="A91" s="1717" t="s">
        <v>146</v>
      </c>
      <c r="B91" s="1718"/>
      <c r="C91" s="1718"/>
      <c r="D91" s="1718"/>
      <c r="E91" s="1718"/>
      <c r="F91" s="1718"/>
      <c r="G91" s="1718"/>
      <c r="H91" s="1719"/>
      <c r="I91" s="1726" t="s">
        <v>147</v>
      </c>
      <c r="J91" s="1718"/>
      <c r="K91" s="1718"/>
      <c r="L91" s="1718"/>
      <c r="M91" s="1727"/>
      <c r="N91" s="1732" t="s">
        <v>148</v>
      </c>
      <c r="O91" s="1718"/>
      <c r="P91" s="1718"/>
      <c r="Q91" s="1718"/>
      <c r="R91" s="1718"/>
      <c r="S91" s="1718"/>
      <c r="T91" s="1719"/>
      <c r="U91" s="479" t="s">
        <v>149</v>
      </c>
      <c r="V91" s="480"/>
      <c r="W91" s="480"/>
      <c r="X91" s="1735" t="s">
        <v>150</v>
      </c>
      <c r="Y91" s="1735"/>
      <c r="Z91" s="1735"/>
      <c r="AA91" s="1735"/>
      <c r="AB91" s="1735"/>
      <c r="AC91" s="1735"/>
      <c r="AD91" s="1735"/>
      <c r="AE91" s="1735"/>
      <c r="AF91" s="1735"/>
      <c r="AG91" s="1735"/>
      <c r="AH91" s="480"/>
      <c r="AI91" s="480"/>
      <c r="AJ91" s="481"/>
      <c r="AK91" s="482" t="s">
        <v>151</v>
      </c>
      <c r="AL91" s="483"/>
      <c r="AM91" s="1670" t="s">
        <v>152</v>
      </c>
      <c r="AN91" s="1670"/>
      <c r="AO91" s="1670"/>
      <c r="AP91" s="1670"/>
      <c r="AQ91" s="1670"/>
      <c r="AR91" s="1671"/>
      <c r="AS91" s="90"/>
      <c r="AW91" s="352"/>
      <c r="AX91" s="352"/>
      <c r="AY91" s="352"/>
      <c r="AZ91" s="368"/>
      <c r="BA91" s="368"/>
      <c r="BB91" s="368"/>
    </row>
    <row r="92" spans="1:54" s="74" customFormat="1" ht="13.5" customHeight="1">
      <c r="A92" s="1720"/>
      <c r="B92" s="1721"/>
      <c r="C92" s="1721"/>
      <c r="D92" s="1721"/>
      <c r="E92" s="1721"/>
      <c r="F92" s="1721"/>
      <c r="G92" s="1721"/>
      <c r="H92" s="1722"/>
      <c r="I92" s="1728"/>
      <c r="J92" s="1721"/>
      <c r="K92" s="1721"/>
      <c r="L92" s="1721"/>
      <c r="M92" s="1729"/>
      <c r="N92" s="1733"/>
      <c r="O92" s="1721"/>
      <c r="P92" s="1721"/>
      <c r="Q92" s="1721"/>
      <c r="R92" s="1721"/>
      <c r="S92" s="1721"/>
      <c r="T92" s="1722"/>
      <c r="U92" s="1736" t="s">
        <v>153</v>
      </c>
      <c r="V92" s="1737"/>
      <c r="W92" s="1737"/>
      <c r="X92" s="1738"/>
      <c r="Y92" s="1742" t="s">
        <v>154</v>
      </c>
      <c r="Z92" s="1743"/>
      <c r="AA92" s="1743"/>
      <c r="AB92" s="1744"/>
      <c r="AC92" s="1748" t="s">
        <v>155</v>
      </c>
      <c r="AD92" s="1749"/>
      <c r="AE92" s="1749"/>
      <c r="AF92" s="1750"/>
      <c r="AG92" s="1754" t="s">
        <v>156</v>
      </c>
      <c r="AH92" s="1755"/>
      <c r="AI92" s="1755"/>
      <c r="AJ92" s="1756"/>
      <c r="AK92" s="1760" t="s">
        <v>157</v>
      </c>
      <c r="AL92" s="1761"/>
      <c r="AM92" s="1711" t="s">
        <v>158</v>
      </c>
      <c r="AN92" s="1712"/>
      <c r="AO92" s="1712"/>
      <c r="AP92" s="1712"/>
      <c r="AQ92" s="1713"/>
      <c r="AR92" s="1714"/>
      <c r="AS92" s="90"/>
      <c r="AW92" s="352"/>
      <c r="AX92" s="352"/>
      <c r="AY92" s="352"/>
      <c r="AZ92" s="368"/>
      <c r="BA92" s="368"/>
      <c r="BB92" s="368"/>
    </row>
    <row r="93" spans="1:54" s="74" customFormat="1" ht="13.5" customHeight="1">
      <c r="A93" s="1723"/>
      <c r="B93" s="1724"/>
      <c r="C93" s="1724"/>
      <c r="D93" s="1724"/>
      <c r="E93" s="1724"/>
      <c r="F93" s="1724"/>
      <c r="G93" s="1724"/>
      <c r="H93" s="1725"/>
      <c r="I93" s="1730"/>
      <c r="J93" s="1724"/>
      <c r="K93" s="1724"/>
      <c r="L93" s="1724"/>
      <c r="M93" s="1731"/>
      <c r="N93" s="1734"/>
      <c r="O93" s="1724"/>
      <c r="P93" s="1724"/>
      <c r="Q93" s="1724"/>
      <c r="R93" s="1724"/>
      <c r="S93" s="1724"/>
      <c r="T93" s="1725"/>
      <c r="U93" s="1739"/>
      <c r="V93" s="1740"/>
      <c r="W93" s="1740"/>
      <c r="X93" s="1741"/>
      <c r="Y93" s="1745"/>
      <c r="Z93" s="1746"/>
      <c r="AA93" s="1746"/>
      <c r="AB93" s="1747"/>
      <c r="AC93" s="1751"/>
      <c r="AD93" s="1752"/>
      <c r="AE93" s="1752"/>
      <c r="AF93" s="1753"/>
      <c r="AG93" s="1757"/>
      <c r="AH93" s="1758"/>
      <c r="AI93" s="1758"/>
      <c r="AJ93" s="1759"/>
      <c r="AK93" s="1762"/>
      <c r="AL93" s="1763"/>
      <c r="AM93" s="1715"/>
      <c r="AN93" s="1715"/>
      <c r="AO93" s="1715"/>
      <c r="AP93" s="1715"/>
      <c r="AQ93" s="1715"/>
      <c r="AR93" s="1716"/>
      <c r="AS93" s="90"/>
      <c r="AW93" s="352"/>
      <c r="AX93" s="352"/>
      <c r="AY93" s="352"/>
      <c r="AZ93" s="368"/>
      <c r="BA93" s="368"/>
      <c r="BB93" s="368"/>
    </row>
    <row r="94" spans="1:54" ht="18" customHeight="1">
      <c r="A94" s="1633" t="str">
        <f>A57</f>
        <v>あああああ邸新築工事</v>
      </c>
      <c r="B94" s="1634"/>
      <c r="C94" s="1634"/>
      <c r="D94" s="1634"/>
      <c r="E94" s="1634"/>
      <c r="F94" s="1634"/>
      <c r="G94" s="1634"/>
      <c r="H94" s="1635"/>
      <c r="I94" s="1639" t="str">
        <f>I57</f>
        <v>中新川郡舟橋村あああああああああ1-5</v>
      </c>
      <c r="J94" s="1634"/>
      <c r="K94" s="1634"/>
      <c r="L94" s="1634"/>
      <c r="M94" s="1640"/>
      <c r="N94" s="267">
        <f t="shared" ref="N94:N103" si="11">N57</f>
        <v>40997</v>
      </c>
      <c r="O94" s="77" t="s">
        <v>87</v>
      </c>
      <c r="P94" s="270">
        <f t="shared" ref="P94:P103" si="12">P57</f>
        <v>40997</v>
      </c>
      <c r="Q94" s="77" t="s">
        <v>159</v>
      </c>
      <c r="R94" s="272">
        <f t="shared" ref="R94:R103" si="13">R57</f>
        <v>40997</v>
      </c>
      <c r="S94" s="1669" t="s">
        <v>89</v>
      </c>
      <c r="T94" s="1669"/>
      <c r="U94" s="1644" t="str">
        <f t="shared" ref="U94:U105" si="14">U57</f>
        <v/>
      </c>
      <c r="V94" s="1645"/>
      <c r="W94" s="1645"/>
      <c r="X94" s="107"/>
      <c r="Y94" s="108"/>
      <c r="Z94" s="109"/>
      <c r="AA94" s="109"/>
      <c r="AB94" s="107" t="s">
        <v>90</v>
      </c>
      <c r="AC94" s="108"/>
      <c r="AD94" s="109"/>
      <c r="AE94" s="109"/>
      <c r="AF94" s="110" t="s">
        <v>90</v>
      </c>
      <c r="AG94" s="1426" t="str">
        <f t="shared" ref="AG94:AG105" si="15">AG57</f>
        <v/>
      </c>
      <c r="AH94" s="1427"/>
      <c r="AI94" s="1427"/>
      <c r="AJ94" s="1428"/>
      <c r="AK94" s="108"/>
      <c r="AL94" s="111"/>
      <c r="AM94" s="1426" t="str">
        <f t="shared" ref="AM94:AM106" si="16">AM57</f>
        <v/>
      </c>
      <c r="AN94" s="1427"/>
      <c r="AO94" s="1427"/>
      <c r="AP94" s="1427"/>
      <c r="AQ94" s="1427"/>
      <c r="AR94" s="484" t="s">
        <v>90</v>
      </c>
      <c r="AS94" s="75"/>
    </row>
    <row r="95" spans="1:54" ht="18" customHeight="1">
      <c r="A95" s="1636"/>
      <c r="B95" s="1637"/>
      <c r="C95" s="1637"/>
      <c r="D95" s="1637"/>
      <c r="E95" s="1637"/>
      <c r="F95" s="1637"/>
      <c r="G95" s="1637"/>
      <c r="H95" s="1638"/>
      <c r="I95" s="1641"/>
      <c r="J95" s="1637"/>
      <c r="K95" s="1637"/>
      <c r="L95" s="1637"/>
      <c r="M95" s="1642"/>
      <c r="N95" s="268">
        <f t="shared" si="11"/>
        <v>41394</v>
      </c>
      <c r="O95" s="83" t="s">
        <v>87</v>
      </c>
      <c r="P95" s="271">
        <f t="shared" si="12"/>
        <v>41394</v>
      </c>
      <c r="Q95" s="83" t="s">
        <v>159</v>
      </c>
      <c r="R95" s="273">
        <f t="shared" si="13"/>
        <v>41394</v>
      </c>
      <c r="S95" s="1643" t="s">
        <v>91</v>
      </c>
      <c r="T95" s="1643"/>
      <c r="U95" s="1672">
        <f t="shared" si="14"/>
        <v>65205000</v>
      </c>
      <c r="V95" s="1673"/>
      <c r="W95" s="1673"/>
      <c r="X95" s="1673"/>
      <c r="Y95" s="1672" t="str">
        <f>Y58</f>
        <v/>
      </c>
      <c r="Z95" s="1673"/>
      <c r="AA95" s="1673"/>
      <c r="AB95" s="1673"/>
      <c r="AC95" s="1707" t="str">
        <f>AC58</f>
        <v/>
      </c>
      <c r="AD95" s="1708"/>
      <c r="AE95" s="1708"/>
      <c r="AF95" s="1710"/>
      <c r="AG95" s="1673">
        <f t="shared" si="15"/>
        <v>65205000</v>
      </c>
      <c r="AH95" s="1673"/>
      <c r="AI95" s="1673"/>
      <c r="AJ95" s="1704"/>
      <c r="AK95" s="1705">
        <f>AK58</f>
        <v>21</v>
      </c>
      <c r="AL95" s="1706"/>
      <c r="AM95" s="1707">
        <f t="shared" si="16"/>
        <v>13693050</v>
      </c>
      <c r="AN95" s="1708"/>
      <c r="AO95" s="1708"/>
      <c r="AP95" s="1708"/>
      <c r="AQ95" s="1708"/>
      <c r="AR95" s="485"/>
      <c r="AS95" s="75"/>
    </row>
    <row r="96" spans="1:54" ht="18" customHeight="1">
      <c r="A96" s="1633" t="str">
        <f>A59</f>
        <v/>
      </c>
      <c r="B96" s="1634"/>
      <c r="C96" s="1634"/>
      <c r="D96" s="1634"/>
      <c r="E96" s="1634"/>
      <c r="F96" s="1634"/>
      <c r="G96" s="1634"/>
      <c r="H96" s="1635"/>
      <c r="I96" s="1639" t="str">
        <f>I59</f>
        <v/>
      </c>
      <c r="J96" s="1634"/>
      <c r="K96" s="1634"/>
      <c r="L96" s="1634"/>
      <c r="M96" s="1640"/>
      <c r="N96" s="267" t="str">
        <f t="shared" si="11"/>
        <v/>
      </c>
      <c r="O96" s="77" t="s">
        <v>87</v>
      </c>
      <c r="P96" s="270" t="str">
        <f t="shared" si="12"/>
        <v/>
      </c>
      <c r="Q96" s="77" t="s">
        <v>159</v>
      </c>
      <c r="R96" s="272" t="str">
        <f t="shared" si="13"/>
        <v/>
      </c>
      <c r="S96" s="1669" t="s">
        <v>89</v>
      </c>
      <c r="T96" s="1669"/>
      <c r="U96" s="1644" t="str">
        <f t="shared" si="14"/>
        <v/>
      </c>
      <c r="V96" s="1645"/>
      <c r="W96" s="1645"/>
      <c r="X96" s="100"/>
      <c r="Y96" s="101"/>
      <c r="Z96" s="102"/>
      <c r="AA96" s="102"/>
      <c r="AB96" s="100"/>
      <c r="AC96" s="101"/>
      <c r="AD96" s="102"/>
      <c r="AE96" s="102"/>
      <c r="AF96" s="103"/>
      <c r="AG96" s="1426" t="str">
        <f t="shared" si="15"/>
        <v/>
      </c>
      <c r="AH96" s="1427"/>
      <c r="AI96" s="1427"/>
      <c r="AJ96" s="1428"/>
      <c r="AK96" s="101"/>
      <c r="AL96" s="106"/>
      <c r="AM96" s="1426" t="str">
        <f t="shared" si="16"/>
        <v/>
      </c>
      <c r="AN96" s="1427"/>
      <c r="AO96" s="1427"/>
      <c r="AP96" s="1427"/>
      <c r="AQ96" s="1427"/>
      <c r="AR96" s="486"/>
      <c r="AS96" s="75"/>
    </row>
    <row r="97" spans="1:45" ht="18" customHeight="1">
      <c r="A97" s="1636"/>
      <c r="B97" s="1637"/>
      <c r="C97" s="1637"/>
      <c r="D97" s="1637"/>
      <c r="E97" s="1637"/>
      <c r="F97" s="1637"/>
      <c r="G97" s="1637"/>
      <c r="H97" s="1638"/>
      <c r="I97" s="1641"/>
      <c r="J97" s="1637"/>
      <c r="K97" s="1637"/>
      <c r="L97" s="1637"/>
      <c r="M97" s="1642"/>
      <c r="N97" s="268" t="str">
        <f t="shared" si="11"/>
        <v/>
      </c>
      <c r="O97" s="83" t="s">
        <v>87</v>
      </c>
      <c r="P97" s="271" t="str">
        <f t="shared" si="12"/>
        <v/>
      </c>
      <c r="Q97" s="83" t="s">
        <v>159</v>
      </c>
      <c r="R97" s="273" t="str">
        <f t="shared" si="13"/>
        <v/>
      </c>
      <c r="S97" s="1643" t="s">
        <v>91</v>
      </c>
      <c r="T97" s="1643"/>
      <c r="U97" s="1672" t="str">
        <f t="shared" si="14"/>
        <v/>
      </c>
      <c r="V97" s="1673"/>
      <c r="W97" s="1673"/>
      <c r="X97" s="1673"/>
      <c r="Y97" s="1707" t="str">
        <f>Y60</f>
        <v/>
      </c>
      <c r="Z97" s="1708"/>
      <c r="AA97" s="1708"/>
      <c r="AB97" s="1710"/>
      <c r="AC97" s="1707" t="str">
        <f>AC60</f>
        <v/>
      </c>
      <c r="AD97" s="1708"/>
      <c r="AE97" s="1708"/>
      <c r="AF97" s="1710"/>
      <c r="AG97" s="1673" t="str">
        <f t="shared" si="15"/>
        <v/>
      </c>
      <c r="AH97" s="1673"/>
      <c r="AI97" s="1673"/>
      <c r="AJ97" s="1704"/>
      <c r="AK97" s="1705" t="str">
        <f>AK60</f>
        <v/>
      </c>
      <c r="AL97" s="1706"/>
      <c r="AM97" s="1707" t="str">
        <f t="shared" si="16"/>
        <v/>
      </c>
      <c r="AN97" s="1708"/>
      <c r="AO97" s="1708"/>
      <c r="AP97" s="1708"/>
      <c r="AQ97" s="1708"/>
      <c r="AR97" s="485"/>
      <c r="AS97" s="75"/>
    </row>
    <row r="98" spans="1:45" ht="18" customHeight="1">
      <c r="A98" s="1633" t="str">
        <f>A61</f>
        <v/>
      </c>
      <c r="B98" s="1634"/>
      <c r="C98" s="1634"/>
      <c r="D98" s="1634"/>
      <c r="E98" s="1634"/>
      <c r="F98" s="1634"/>
      <c r="G98" s="1634"/>
      <c r="H98" s="1635"/>
      <c r="I98" s="1639" t="str">
        <f>I61</f>
        <v/>
      </c>
      <c r="J98" s="1634"/>
      <c r="K98" s="1634"/>
      <c r="L98" s="1634"/>
      <c r="M98" s="1640"/>
      <c r="N98" s="267" t="str">
        <f t="shared" si="11"/>
        <v/>
      </c>
      <c r="O98" s="77" t="s">
        <v>133</v>
      </c>
      <c r="P98" s="270" t="str">
        <f t="shared" si="12"/>
        <v/>
      </c>
      <c r="Q98" s="77" t="s">
        <v>134</v>
      </c>
      <c r="R98" s="272" t="str">
        <f t="shared" si="13"/>
        <v/>
      </c>
      <c r="S98" s="1669" t="s">
        <v>135</v>
      </c>
      <c r="T98" s="1669"/>
      <c r="U98" s="1644" t="str">
        <f t="shared" si="14"/>
        <v/>
      </c>
      <c r="V98" s="1645"/>
      <c r="W98" s="1645"/>
      <c r="X98" s="100"/>
      <c r="Y98" s="101"/>
      <c r="Z98" s="102"/>
      <c r="AA98" s="102"/>
      <c r="AB98" s="100"/>
      <c r="AC98" s="101"/>
      <c r="AD98" s="102"/>
      <c r="AE98" s="102"/>
      <c r="AF98" s="103"/>
      <c r="AG98" s="1426" t="str">
        <f t="shared" si="15"/>
        <v/>
      </c>
      <c r="AH98" s="1427"/>
      <c r="AI98" s="1427"/>
      <c r="AJ98" s="1428"/>
      <c r="AK98" s="101"/>
      <c r="AL98" s="106"/>
      <c r="AM98" s="1426" t="str">
        <f t="shared" si="16"/>
        <v/>
      </c>
      <c r="AN98" s="1427"/>
      <c r="AO98" s="1427"/>
      <c r="AP98" s="1427"/>
      <c r="AQ98" s="1427"/>
      <c r="AR98" s="486"/>
      <c r="AS98" s="75"/>
    </row>
    <row r="99" spans="1:45" ht="18" customHeight="1">
      <c r="A99" s="1636"/>
      <c r="B99" s="1637"/>
      <c r="C99" s="1637"/>
      <c r="D99" s="1637"/>
      <c r="E99" s="1637"/>
      <c r="F99" s="1637"/>
      <c r="G99" s="1637"/>
      <c r="H99" s="1638"/>
      <c r="I99" s="1641"/>
      <c r="J99" s="1637"/>
      <c r="K99" s="1637"/>
      <c r="L99" s="1637"/>
      <c r="M99" s="1642"/>
      <c r="N99" s="269" t="str">
        <f t="shared" si="11"/>
        <v/>
      </c>
      <c r="O99" s="86" t="s">
        <v>133</v>
      </c>
      <c r="P99" s="271" t="str">
        <f t="shared" si="12"/>
        <v/>
      </c>
      <c r="Q99" s="86" t="s">
        <v>134</v>
      </c>
      <c r="R99" s="274" t="str">
        <f t="shared" si="13"/>
        <v/>
      </c>
      <c r="S99" s="1709" t="s">
        <v>136</v>
      </c>
      <c r="T99" s="1709"/>
      <c r="U99" s="1707" t="str">
        <f t="shared" si="14"/>
        <v/>
      </c>
      <c r="V99" s="1708"/>
      <c r="W99" s="1708"/>
      <c r="X99" s="1710"/>
      <c r="Y99" s="1707" t="str">
        <f>Y62</f>
        <v/>
      </c>
      <c r="Z99" s="1708"/>
      <c r="AA99" s="1708"/>
      <c r="AB99" s="1710"/>
      <c r="AC99" s="1707" t="str">
        <f>AC62</f>
        <v/>
      </c>
      <c r="AD99" s="1708"/>
      <c r="AE99" s="1708"/>
      <c r="AF99" s="1710"/>
      <c r="AG99" s="1673" t="str">
        <f t="shared" si="15"/>
        <v/>
      </c>
      <c r="AH99" s="1673"/>
      <c r="AI99" s="1673"/>
      <c r="AJ99" s="1704"/>
      <c r="AK99" s="1705" t="str">
        <f>AK62</f>
        <v/>
      </c>
      <c r="AL99" s="1706"/>
      <c r="AM99" s="1707" t="str">
        <f t="shared" si="16"/>
        <v/>
      </c>
      <c r="AN99" s="1708"/>
      <c r="AO99" s="1708"/>
      <c r="AP99" s="1708"/>
      <c r="AQ99" s="1708"/>
      <c r="AR99" s="485"/>
      <c r="AS99" s="75"/>
    </row>
    <row r="100" spans="1:45" ht="18" customHeight="1">
      <c r="A100" s="1633" t="str">
        <f>A63</f>
        <v/>
      </c>
      <c r="B100" s="1634"/>
      <c r="C100" s="1634"/>
      <c r="D100" s="1634"/>
      <c r="E100" s="1634"/>
      <c r="F100" s="1634"/>
      <c r="G100" s="1634"/>
      <c r="H100" s="1635"/>
      <c r="I100" s="1639" t="str">
        <f>I63</f>
        <v/>
      </c>
      <c r="J100" s="1634"/>
      <c r="K100" s="1634"/>
      <c r="L100" s="1634"/>
      <c r="M100" s="1640"/>
      <c r="N100" s="268" t="str">
        <f t="shared" si="11"/>
        <v/>
      </c>
      <c r="O100" s="83" t="s">
        <v>133</v>
      </c>
      <c r="P100" s="270" t="str">
        <f t="shared" si="12"/>
        <v/>
      </c>
      <c r="Q100" s="83" t="s">
        <v>134</v>
      </c>
      <c r="R100" s="273" t="str">
        <f t="shared" si="13"/>
        <v/>
      </c>
      <c r="S100" s="1643" t="s">
        <v>135</v>
      </c>
      <c r="T100" s="1643"/>
      <c r="U100" s="1644" t="str">
        <f t="shared" si="14"/>
        <v/>
      </c>
      <c r="V100" s="1645"/>
      <c r="W100" s="1645"/>
      <c r="X100" s="104"/>
      <c r="Y100" s="97"/>
      <c r="Z100" s="98"/>
      <c r="AA100" s="98"/>
      <c r="AB100" s="104"/>
      <c r="AC100" s="97"/>
      <c r="AD100" s="98"/>
      <c r="AE100" s="98"/>
      <c r="AF100" s="105"/>
      <c r="AG100" s="1426" t="str">
        <f t="shared" si="15"/>
        <v/>
      </c>
      <c r="AH100" s="1427"/>
      <c r="AI100" s="1427"/>
      <c r="AJ100" s="1428"/>
      <c r="AK100" s="97"/>
      <c r="AL100" s="99"/>
      <c r="AM100" s="1426" t="str">
        <f t="shared" si="16"/>
        <v/>
      </c>
      <c r="AN100" s="1427"/>
      <c r="AO100" s="1427"/>
      <c r="AP100" s="1427"/>
      <c r="AQ100" s="1427"/>
      <c r="AR100" s="486"/>
      <c r="AS100" s="75"/>
    </row>
    <row r="101" spans="1:45" ht="18" customHeight="1">
      <c r="A101" s="1636"/>
      <c r="B101" s="1637"/>
      <c r="C101" s="1637"/>
      <c r="D101" s="1637"/>
      <c r="E101" s="1637"/>
      <c r="F101" s="1637"/>
      <c r="G101" s="1637"/>
      <c r="H101" s="1638"/>
      <c r="I101" s="1641"/>
      <c r="J101" s="1637"/>
      <c r="K101" s="1637"/>
      <c r="L101" s="1637"/>
      <c r="M101" s="1642"/>
      <c r="N101" s="269" t="str">
        <f t="shared" si="11"/>
        <v/>
      </c>
      <c r="O101" s="86" t="s">
        <v>133</v>
      </c>
      <c r="P101" s="271" t="str">
        <f t="shared" si="12"/>
        <v/>
      </c>
      <c r="Q101" s="86" t="s">
        <v>134</v>
      </c>
      <c r="R101" s="274" t="str">
        <f t="shared" si="13"/>
        <v/>
      </c>
      <c r="S101" s="1709" t="s">
        <v>136</v>
      </c>
      <c r="T101" s="1709"/>
      <c r="U101" s="1672" t="str">
        <f t="shared" si="14"/>
        <v/>
      </c>
      <c r="V101" s="1673"/>
      <c r="W101" s="1673"/>
      <c r="X101" s="1673"/>
      <c r="Y101" s="1707" t="str">
        <f>Y64</f>
        <v/>
      </c>
      <c r="Z101" s="1708"/>
      <c r="AA101" s="1708"/>
      <c r="AB101" s="1710"/>
      <c r="AC101" s="1707" t="str">
        <f>AC64</f>
        <v/>
      </c>
      <c r="AD101" s="1708"/>
      <c r="AE101" s="1708"/>
      <c r="AF101" s="1710"/>
      <c r="AG101" s="1673" t="str">
        <f t="shared" si="15"/>
        <v/>
      </c>
      <c r="AH101" s="1673"/>
      <c r="AI101" s="1673"/>
      <c r="AJ101" s="1704"/>
      <c r="AK101" s="1705" t="str">
        <f>AK64</f>
        <v/>
      </c>
      <c r="AL101" s="1706"/>
      <c r="AM101" s="1707" t="str">
        <f t="shared" si="16"/>
        <v/>
      </c>
      <c r="AN101" s="1708"/>
      <c r="AO101" s="1708"/>
      <c r="AP101" s="1708"/>
      <c r="AQ101" s="1708"/>
      <c r="AR101" s="485"/>
      <c r="AS101" s="75"/>
    </row>
    <row r="102" spans="1:45" ht="18" customHeight="1">
      <c r="A102" s="1633" t="str">
        <f>A65</f>
        <v/>
      </c>
      <c r="B102" s="1634"/>
      <c r="C102" s="1634"/>
      <c r="D102" s="1634"/>
      <c r="E102" s="1634"/>
      <c r="F102" s="1634"/>
      <c r="G102" s="1634"/>
      <c r="H102" s="1635"/>
      <c r="I102" s="1639" t="str">
        <f>I65</f>
        <v/>
      </c>
      <c r="J102" s="1634"/>
      <c r="K102" s="1634"/>
      <c r="L102" s="1634"/>
      <c r="M102" s="1640"/>
      <c r="N102" s="268" t="str">
        <f t="shared" si="11"/>
        <v/>
      </c>
      <c r="O102" s="83" t="s">
        <v>133</v>
      </c>
      <c r="P102" s="270" t="str">
        <f t="shared" si="12"/>
        <v/>
      </c>
      <c r="Q102" s="83" t="s">
        <v>134</v>
      </c>
      <c r="R102" s="273" t="str">
        <f t="shared" si="13"/>
        <v/>
      </c>
      <c r="S102" s="1643" t="s">
        <v>135</v>
      </c>
      <c r="T102" s="1643"/>
      <c r="U102" s="1644" t="str">
        <f t="shared" si="14"/>
        <v/>
      </c>
      <c r="V102" s="1645"/>
      <c r="W102" s="1645"/>
      <c r="X102" s="100"/>
      <c r="Y102" s="101"/>
      <c r="Z102" s="102"/>
      <c r="AA102" s="102"/>
      <c r="AB102" s="100"/>
      <c r="AC102" s="101"/>
      <c r="AD102" s="102"/>
      <c r="AE102" s="102"/>
      <c r="AF102" s="103"/>
      <c r="AG102" s="1426" t="str">
        <f t="shared" si="15"/>
        <v/>
      </c>
      <c r="AH102" s="1427"/>
      <c r="AI102" s="1427"/>
      <c r="AJ102" s="1428"/>
      <c r="AK102" s="97"/>
      <c r="AL102" s="99"/>
      <c r="AM102" s="1426" t="str">
        <f t="shared" si="16"/>
        <v/>
      </c>
      <c r="AN102" s="1427"/>
      <c r="AO102" s="1427"/>
      <c r="AP102" s="1427"/>
      <c r="AQ102" s="1427"/>
      <c r="AR102" s="486"/>
      <c r="AS102" s="75"/>
    </row>
    <row r="103" spans="1:45" ht="18" customHeight="1">
      <c r="A103" s="1636"/>
      <c r="B103" s="1637"/>
      <c r="C103" s="1637"/>
      <c r="D103" s="1637"/>
      <c r="E103" s="1637"/>
      <c r="F103" s="1637"/>
      <c r="G103" s="1637"/>
      <c r="H103" s="1638"/>
      <c r="I103" s="1641"/>
      <c r="J103" s="1637"/>
      <c r="K103" s="1637"/>
      <c r="L103" s="1637"/>
      <c r="M103" s="1642"/>
      <c r="N103" s="269" t="str">
        <f t="shared" si="11"/>
        <v/>
      </c>
      <c r="O103" s="86" t="s">
        <v>133</v>
      </c>
      <c r="P103" s="271" t="str">
        <f t="shared" si="12"/>
        <v/>
      </c>
      <c r="Q103" s="86" t="s">
        <v>134</v>
      </c>
      <c r="R103" s="274" t="str">
        <f t="shared" si="13"/>
        <v/>
      </c>
      <c r="S103" s="1709" t="s">
        <v>136</v>
      </c>
      <c r="T103" s="1709"/>
      <c r="U103" s="1672" t="str">
        <f t="shared" si="14"/>
        <v/>
      </c>
      <c r="V103" s="1673"/>
      <c r="W103" s="1673"/>
      <c r="X103" s="1673"/>
      <c r="Y103" s="1707" t="str">
        <f>Y66</f>
        <v/>
      </c>
      <c r="Z103" s="1708"/>
      <c r="AA103" s="1708"/>
      <c r="AB103" s="1710"/>
      <c r="AC103" s="1707" t="str">
        <f>AC66</f>
        <v/>
      </c>
      <c r="AD103" s="1708"/>
      <c r="AE103" s="1708"/>
      <c r="AF103" s="1710"/>
      <c r="AG103" s="1673" t="str">
        <f t="shared" si="15"/>
        <v/>
      </c>
      <c r="AH103" s="1673"/>
      <c r="AI103" s="1673"/>
      <c r="AJ103" s="1704"/>
      <c r="AK103" s="1705" t="str">
        <f>AK66</f>
        <v/>
      </c>
      <c r="AL103" s="1706"/>
      <c r="AM103" s="1707" t="str">
        <f t="shared" si="16"/>
        <v/>
      </c>
      <c r="AN103" s="1708"/>
      <c r="AO103" s="1708"/>
      <c r="AP103" s="1708"/>
      <c r="AQ103" s="1708"/>
      <c r="AR103" s="485"/>
      <c r="AS103" s="75"/>
    </row>
    <row r="104" spans="1:45" ht="18" customHeight="1">
      <c r="A104" s="1646" t="s">
        <v>160</v>
      </c>
      <c r="B104" s="1647"/>
      <c r="C104" s="1647"/>
      <c r="D104" s="1648"/>
      <c r="E104" s="1652" t="str">
        <f>E67</f>
        <v>35 建築事業</v>
      </c>
      <c r="F104" s="1653"/>
      <c r="G104" s="1653"/>
      <c r="H104" s="1653"/>
      <c r="I104" s="1653"/>
      <c r="J104" s="1653"/>
      <c r="K104" s="1653"/>
      <c r="L104" s="1653"/>
      <c r="M104" s="1654"/>
      <c r="N104" s="1658" t="s">
        <v>161</v>
      </c>
      <c r="O104" s="1647"/>
      <c r="P104" s="1647"/>
      <c r="Q104" s="1647"/>
      <c r="R104" s="1647"/>
      <c r="S104" s="1647"/>
      <c r="T104" s="1648"/>
      <c r="U104" s="1426" t="str">
        <f t="shared" ca="1" si="14"/>
        <v/>
      </c>
      <c r="V104" s="1427"/>
      <c r="W104" s="1427"/>
      <c r="X104" s="1428"/>
      <c r="Y104" s="101"/>
      <c r="Z104" s="102"/>
      <c r="AA104" s="102"/>
      <c r="AB104" s="100"/>
      <c r="AC104" s="101"/>
      <c r="AD104" s="102"/>
      <c r="AE104" s="102"/>
      <c r="AF104" s="100"/>
      <c r="AG104" s="1426" t="str">
        <f t="shared" ca="1" si="15"/>
        <v/>
      </c>
      <c r="AH104" s="1427"/>
      <c r="AI104" s="1427"/>
      <c r="AJ104" s="1428"/>
      <c r="AK104" s="101"/>
      <c r="AL104" s="106"/>
      <c r="AM104" s="1426" t="str">
        <f t="shared" si="16"/>
        <v/>
      </c>
      <c r="AN104" s="1427"/>
      <c r="AO104" s="1427"/>
      <c r="AP104" s="1427"/>
      <c r="AQ104" s="1427"/>
      <c r="AR104" s="486"/>
      <c r="AS104" s="75"/>
    </row>
    <row r="105" spans="1:45" ht="18" customHeight="1" thickBot="1">
      <c r="A105" s="1649"/>
      <c r="B105" s="1650"/>
      <c r="C105" s="1650"/>
      <c r="D105" s="1651"/>
      <c r="E105" s="1655"/>
      <c r="F105" s="1656"/>
      <c r="G105" s="1656"/>
      <c r="H105" s="1656"/>
      <c r="I105" s="1656"/>
      <c r="J105" s="1656"/>
      <c r="K105" s="1656"/>
      <c r="L105" s="1656"/>
      <c r="M105" s="1657"/>
      <c r="N105" s="1659"/>
      <c r="O105" s="1650"/>
      <c r="P105" s="1650"/>
      <c r="Q105" s="1650"/>
      <c r="R105" s="1650"/>
      <c r="S105" s="1650"/>
      <c r="T105" s="1651"/>
      <c r="U105" s="1573">
        <f t="shared" ca="1" si="14"/>
        <v>65205000</v>
      </c>
      <c r="V105" s="1574"/>
      <c r="W105" s="1574"/>
      <c r="X105" s="1574"/>
      <c r="Y105" s="1573" t="str">
        <f>Y68</f>
        <v/>
      </c>
      <c r="Z105" s="1574"/>
      <c r="AA105" s="1574"/>
      <c r="AB105" s="1575"/>
      <c r="AC105" s="1573" t="str">
        <f>AC68</f>
        <v/>
      </c>
      <c r="AD105" s="1574"/>
      <c r="AE105" s="1574"/>
      <c r="AF105" s="1575"/>
      <c r="AG105" s="1573">
        <f t="shared" ca="1" si="15"/>
        <v>65205000</v>
      </c>
      <c r="AH105" s="1574"/>
      <c r="AI105" s="1574"/>
      <c r="AJ105" s="1575"/>
      <c r="AK105" s="487"/>
      <c r="AL105" s="488"/>
      <c r="AM105" s="1573">
        <f>AM68</f>
        <v>13693050</v>
      </c>
      <c r="AN105" s="1574"/>
      <c r="AO105" s="1574"/>
      <c r="AP105" s="1574"/>
      <c r="AQ105" s="1574"/>
      <c r="AR105" s="491"/>
      <c r="AS105" s="75"/>
    </row>
    <row r="106" spans="1:45" ht="15.75" customHeight="1">
      <c r="A106" s="75"/>
      <c r="B106" s="75"/>
      <c r="C106" s="521" t="s">
        <v>162</v>
      </c>
      <c r="D106" s="75"/>
      <c r="E106" s="75"/>
      <c r="F106" s="75"/>
      <c r="G106" s="75"/>
      <c r="H106" s="75"/>
      <c r="I106" s="75"/>
      <c r="J106" s="75"/>
      <c r="K106" s="75"/>
      <c r="L106" s="75"/>
      <c r="M106" s="75"/>
      <c r="N106" s="75"/>
      <c r="O106" s="75"/>
      <c r="P106" s="75"/>
      <c r="Q106" s="75"/>
      <c r="R106" s="75"/>
      <c r="S106" s="75"/>
      <c r="T106" s="75"/>
      <c r="U106" s="524"/>
      <c r="V106" s="524"/>
      <c r="W106" s="524"/>
      <c r="X106" s="524"/>
      <c r="Y106" s="524"/>
      <c r="Z106" s="524"/>
      <c r="AA106" s="524"/>
      <c r="AB106" s="524"/>
      <c r="AC106" s="524"/>
      <c r="AD106" s="524"/>
      <c r="AE106" s="524"/>
      <c r="AF106" s="524"/>
      <c r="AG106" s="524"/>
      <c r="AH106" s="524"/>
      <c r="AI106" s="524"/>
      <c r="AJ106" s="524"/>
      <c r="AK106" s="524"/>
      <c r="AL106" s="524"/>
      <c r="AM106" s="1576" t="str">
        <f t="shared" si="16"/>
        <v/>
      </c>
      <c r="AN106" s="1576"/>
      <c r="AO106" s="1576"/>
      <c r="AP106" s="1576"/>
      <c r="AQ106" s="1576"/>
      <c r="AR106" s="75"/>
      <c r="AS106" s="75"/>
    </row>
    <row r="107" spans="1:45" ht="1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95"/>
      <c r="AG107" s="75"/>
      <c r="AH107" s="525" t="s">
        <v>163</v>
      </c>
      <c r="AI107" s="1629" t="str">
        <f>AI70</f>
        <v>930</v>
      </c>
      <c r="AJ107" s="1629"/>
      <c r="AK107" s="1629"/>
      <c r="AL107" s="1643" t="s">
        <v>164</v>
      </c>
      <c r="AM107" s="1643"/>
      <c r="AN107" s="1629" t="str">
        <f>AN70</f>
        <v>0289</v>
      </c>
      <c r="AO107" s="1629"/>
      <c r="AP107" s="1629"/>
      <c r="AQ107" s="1629"/>
      <c r="AR107" s="83" t="s">
        <v>165</v>
      </c>
      <c r="AS107" s="75"/>
    </row>
    <row r="108" spans="1:45" ht="15" customHeight="1">
      <c r="A108" s="75"/>
      <c r="B108" s="75"/>
      <c r="C108" s="1626">
        <f>C71</f>
        <v>41730</v>
      </c>
      <c r="D108" s="1626"/>
      <c r="E108" s="494" t="s">
        <v>87</v>
      </c>
      <c r="F108" s="1627">
        <f>F71</f>
        <v>7</v>
      </c>
      <c r="G108" s="1627"/>
      <c r="H108" s="89" t="s">
        <v>159</v>
      </c>
      <c r="I108" s="1627">
        <f>I71</f>
        <v>10</v>
      </c>
      <c r="J108" s="1627"/>
      <c r="K108" s="89" t="s">
        <v>101</v>
      </c>
      <c r="L108" s="75"/>
      <c r="M108" s="75"/>
      <c r="N108" s="75"/>
      <c r="O108" s="75"/>
      <c r="P108" s="75"/>
      <c r="Q108" s="75"/>
      <c r="R108" s="75"/>
      <c r="S108" s="75"/>
      <c r="T108" s="75"/>
      <c r="U108" s="75"/>
      <c r="V108" s="75"/>
      <c r="W108" s="75"/>
      <c r="X108" s="75"/>
      <c r="Y108" s="75"/>
      <c r="Z108" s="75"/>
      <c r="AA108" s="75"/>
      <c r="AB108" s="75"/>
      <c r="AC108" s="75"/>
      <c r="AD108" s="75"/>
      <c r="AE108" s="75"/>
      <c r="AF108" s="526"/>
      <c r="AG108" s="75"/>
      <c r="AH108" s="525" t="s">
        <v>166</v>
      </c>
      <c r="AI108" s="1629" t="str">
        <f>AI71</f>
        <v>076</v>
      </c>
      <c r="AJ108" s="1629"/>
      <c r="AK108" s="83" t="s">
        <v>167</v>
      </c>
      <c r="AL108" s="1629" t="str">
        <f>AL71</f>
        <v>463</v>
      </c>
      <c r="AM108" s="1629"/>
      <c r="AN108" s="83" t="s">
        <v>167</v>
      </c>
      <c r="AO108" s="1629" t="str">
        <f>AO71</f>
        <v>6418</v>
      </c>
      <c r="AP108" s="1629"/>
      <c r="AQ108" s="1629"/>
      <c r="AR108" s="83" t="s">
        <v>168</v>
      </c>
      <c r="AS108" s="75"/>
    </row>
    <row r="109" spans="1:45" ht="21" customHeight="1">
      <c r="A109" s="75"/>
      <c r="B109" s="75"/>
      <c r="C109" s="95"/>
      <c r="D109" s="95"/>
      <c r="E109" s="95"/>
      <c r="F109" s="95"/>
      <c r="G109" s="75"/>
      <c r="H109" s="75"/>
      <c r="I109" s="75"/>
      <c r="J109" s="75"/>
      <c r="K109" s="75"/>
      <c r="L109" s="75"/>
      <c r="M109" s="75"/>
      <c r="N109" s="75"/>
      <c r="O109" s="75"/>
      <c r="P109" s="75"/>
      <c r="Q109" s="75"/>
      <c r="R109" s="75"/>
      <c r="S109" s="75"/>
      <c r="T109" s="75"/>
      <c r="U109" s="75"/>
      <c r="V109" s="75"/>
      <c r="W109" s="75"/>
      <c r="X109" s="75"/>
      <c r="Y109" s="75"/>
      <c r="Z109" s="1630" t="s">
        <v>169</v>
      </c>
      <c r="AA109" s="1630"/>
      <c r="AB109" s="1695" t="str">
        <f>AB72</f>
        <v>中新川郡舟橋村△△△△1-2-3</v>
      </c>
      <c r="AC109" s="1695"/>
      <c r="AD109" s="1695"/>
      <c r="AE109" s="1695"/>
      <c r="AF109" s="1695"/>
      <c r="AG109" s="1695"/>
      <c r="AH109" s="1695"/>
      <c r="AI109" s="1695"/>
      <c r="AJ109" s="1695"/>
      <c r="AK109" s="1695"/>
      <c r="AL109" s="1695"/>
      <c r="AM109" s="1695"/>
      <c r="AN109" s="1695"/>
      <c r="AO109" s="1695"/>
      <c r="AP109" s="1695"/>
      <c r="AQ109" s="1695"/>
      <c r="AR109" s="1695"/>
      <c r="AS109" s="75"/>
    </row>
    <row r="110" spans="1:45" ht="21" customHeight="1">
      <c r="A110" s="75"/>
      <c r="B110" s="75"/>
      <c r="C110" s="95"/>
      <c r="D110" s="95"/>
      <c r="E110" s="95"/>
      <c r="F110" s="95"/>
      <c r="G110" s="90"/>
      <c r="H110" s="75"/>
      <c r="I110" s="75"/>
      <c r="J110" s="75"/>
      <c r="K110" s="75"/>
      <c r="L110" s="75"/>
      <c r="M110" s="75"/>
      <c r="N110" s="75"/>
      <c r="O110" s="75"/>
      <c r="P110" s="75"/>
      <c r="Q110" s="75"/>
      <c r="R110" s="75"/>
      <c r="S110" s="75"/>
      <c r="T110" s="75"/>
      <c r="U110" s="75"/>
      <c r="V110" s="75"/>
      <c r="W110" s="1628" t="s">
        <v>102</v>
      </c>
      <c r="X110" s="1628"/>
      <c r="Y110" s="1628"/>
      <c r="Z110" s="521"/>
      <c r="AA110" s="521"/>
      <c r="AB110" s="1703" t="str">
        <f>AB73</f>
        <v>株式会社　富山建設</v>
      </c>
      <c r="AC110" s="1703"/>
      <c r="AD110" s="1703"/>
      <c r="AE110" s="1703"/>
      <c r="AF110" s="1703"/>
      <c r="AG110" s="1703"/>
      <c r="AH110" s="1703"/>
      <c r="AI110" s="1703"/>
      <c r="AJ110" s="1703"/>
      <c r="AK110" s="1703"/>
      <c r="AL110" s="1703"/>
      <c r="AM110" s="1703"/>
      <c r="AN110" s="958"/>
      <c r="AO110" s="958"/>
      <c r="AP110" s="958"/>
      <c r="AQ110" s="958"/>
      <c r="AR110" s="961" t="s">
        <v>170</v>
      </c>
      <c r="AS110" s="75"/>
    </row>
    <row r="111" spans="1:45" ht="21" customHeight="1">
      <c r="A111" s="75"/>
      <c r="B111" s="75"/>
      <c r="C111" s="1631" t="str">
        <f>C74</f>
        <v>富山</v>
      </c>
      <c r="D111" s="1631"/>
      <c r="E111" s="1631"/>
      <c r="F111" s="1631"/>
      <c r="G111" s="89" t="s">
        <v>171</v>
      </c>
      <c r="H111" s="89"/>
      <c r="I111" s="89"/>
      <c r="J111" s="89"/>
      <c r="K111" s="89"/>
      <c r="L111" s="89"/>
      <c r="M111" s="89"/>
      <c r="N111" s="89"/>
      <c r="O111" s="89"/>
      <c r="P111" s="89"/>
      <c r="Q111" s="91"/>
      <c r="R111" s="89"/>
      <c r="S111" s="75"/>
      <c r="T111" s="75"/>
      <c r="U111" s="75"/>
      <c r="V111" s="75"/>
      <c r="W111" s="75"/>
      <c r="X111" s="95"/>
      <c r="Y111" s="95"/>
      <c r="Z111" s="1630" t="s">
        <v>172</v>
      </c>
      <c r="AA111" s="1630"/>
      <c r="AB111" s="1695" t="str">
        <f>AB74</f>
        <v>代表取締役　○○　○○</v>
      </c>
      <c r="AC111" s="1695"/>
      <c r="AD111" s="1695"/>
      <c r="AE111" s="1695"/>
      <c r="AF111" s="1695"/>
      <c r="AG111" s="1695"/>
      <c r="AH111" s="1695"/>
      <c r="AI111" s="1695"/>
      <c r="AJ111" s="1695"/>
      <c r="AK111" s="1695"/>
      <c r="AL111" s="1695"/>
      <c r="AM111" s="1695"/>
      <c r="AN111" s="959"/>
      <c r="AO111" s="959"/>
      <c r="AP111" s="959"/>
      <c r="AQ111" s="959"/>
      <c r="AR111" s="957" t="s">
        <v>105</v>
      </c>
      <c r="AS111" s="75"/>
    </row>
    <row r="112" spans="1:45" ht="1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521"/>
      <c r="AC112" s="521" t="s">
        <v>393</v>
      </c>
      <c r="AD112" s="75"/>
      <c r="AE112" s="75"/>
      <c r="AF112" s="75"/>
      <c r="AG112" s="75"/>
      <c r="AH112" s="75"/>
      <c r="AI112" s="75"/>
      <c r="AJ112" s="75"/>
      <c r="AK112" s="75"/>
      <c r="AL112" s="75"/>
      <c r="AM112" s="75"/>
      <c r="AN112" s="75"/>
      <c r="AO112" s="75"/>
      <c r="AP112" s="75"/>
      <c r="AQ112" s="75"/>
      <c r="AR112" s="75"/>
      <c r="AS112" s="75"/>
    </row>
    <row r="113" spans="1:54" ht="14.25" customHeight="1">
      <c r="A113" s="75"/>
      <c r="B113" s="75"/>
      <c r="C113" s="527" t="s">
        <v>173</v>
      </c>
      <c r="D113" s="527"/>
      <c r="E113" s="521"/>
      <c r="F113" s="521"/>
      <c r="G113" s="521"/>
      <c r="H113" s="521"/>
      <c r="I113" s="521"/>
      <c r="J113" s="521"/>
      <c r="K113" s="521"/>
      <c r="L113" s="521"/>
      <c r="M113" s="521"/>
      <c r="N113" s="521"/>
      <c r="O113" s="521"/>
      <c r="P113" s="521"/>
      <c r="Q113" s="521"/>
      <c r="R113" s="521"/>
      <c r="S113" s="521"/>
      <c r="T113" s="521"/>
      <c r="U113" s="521"/>
      <c r="V113" s="521"/>
      <c r="W113" s="521"/>
      <c r="X113" s="75"/>
      <c r="Y113" s="75"/>
      <c r="Z113" s="1674" t="s">
        <v>174</v>
      </c>
      <c r="AA113" s="1675"/>
      <c r="AB113" s="1849" t="s">
        <v>175</v>
      </c>
      <c r="AC113" s="1850"/>
      <c r="AD113" s="1850"/>
      <c r="AE113" s="1850"/>
      <c r="AF113" s="1850"/>
      <c r="AG113" s="1851"/>
      <c r="AH113" s="92"/>
      <c r="AI113" s="1686" t="s">
        <v>176</v>
      </c>
      <c r="AJ113" s="1686"/>
      <c r="AK113" s="1686"/>
      <c r="AL113" s="1686"/>
      <c r="AM113" s="1686"/>
      <c r="AN113" s="93"/>
      <c r="AO113" s="1696" t="s">
        <v>177</v>
      </c>
      <c r="AP113" s="1697"/>
      <c r="AQ113" s="1697"/>
      <c r="AR113" s="1698"/>
      <c r="AS113" s="75"/>
    </row>
    <row r="114" spans="1:54" ht="14.25" customHeight="1">
      <c r="A114" s="75"/>
      <c r="B114" s="75"/>
      <c r="C114" s="528" t="s">
        <v>178</v>
      </c>
      <c r="D114" s="527" t="s">
        <v>179</v>
      </c>
      <c r="E114" s="521"/>
      <c r="F114" s="521"/>
      <c r="G114" s="521"/>
      <c r="H114" s="521"/>
      <c r="I114" s="521"/>
      <c r="J114" s="521"/>
      <c r="K114" s="521"/>
      <c r="L114" s="521"/>
      <c r="M114" s="521"/>
      <c r="N114" s="521"/>
      <c r="O114" s="521"/>
      <c r="P114" s="521"/>
      <c r="Q114" s="521"/>
      <c r="R114" s="521"/>
      <c r="S114" s="521"/>
      <c r="T114" s="521"/>
      <c r="U114" s="521"/>
      <c r="V114" s="521"/>
      <c r="W114" s="521"/>
      <c r="X114" s="75"/>
      <c r="Y114" s="75"/>
      <c r="Z114" s="1676"/>
      <c r="AA114" s="1677"/>
      <c r="AB114" s="1852"/>
      <c r="AC114" s="1853"/>
      <c r="AD114" s="1853"/>
      <c r="AE114" s="1853"/>
      <c r="AF114" s="1853"/>
      <c r="AG114" s="1854"/>
      <c r="AH114" s="90"/>
      <c r="AI114" s="1845"/>
      <c r="AJ114" s="1845"/>
      <c r="AK114" s="1845"/>
      <c r="AL114" s="1845"/>
      <c r="AM114" s="1845"/>
      <c r="AN114" s="94"/>
      <c r="AO114" s="1699"/>
      <c r="AP114" s="1700"/>
      <c r="AQ114" s="1700"/>
      <c r="AR114" s="1701"/>
      <c r="AS114" s="75"/>
    </row>
    <row r="115" spans="1:54" ht="14.25" customHeight="1">
      <c r="A115" s="75"/>
      <c r="B115" s="75"/>
      <c r="C115" s="527" t="s">
        <v>180</v>
      </c>
      <c r="D115" s="527" t="s">
        <v>181</v>
      </c>
      <c r="E115" s="521"/>
      <c r="F115" s="521"/>
      <c r="G115" s="521"/>
      <c r="H115" s="521"/>
      <c r="I115" s="521"/>
      <c r="J115" s="521"/>
      <c r="K115" s="521"/>
      <c r="L115" s="521"/>
      <c r="M115" s="521"/>
      <c r="N115" s="521"/>
      <c r="O115" s="521"/>
      <c r="P115" s="521"/>
      <c r="Q115" s="521"/>
      <c r="R115" s="521"/>
      <c r="S115" s="521"/>
      <c r="T115" s="521"/>
      <c r="U115" s="521"/>
      <c r="V115" s="521"/>
      <c r="W115" s="521"/>
      <c r="X115" s="75"/>
      <c r="Y115" s="75"/>
      <c r="Z115" s="1676"/>
      <c r="AA115" s="1677"/>
      <c r="AB115" s="1846" t="str">
        <f>IF(AB41=0,"",AB41)</f>
        <v/>
      </c>
      <c r="AC115" s="1847"/>
      <c r="AD115" s="1847"/>
      <c r="AE115" s="1847"/>
      <c r="AF115" s="1847"/>
      <c r="AG115" s="1848"/>
      <c r="AH115" s="1829" t="str">
        <f>IF(AH78=0,"",AH78)</f>
        <v/>
      </c>
      <c r="AI115" s="1830"/>
      <c r="AJ115" s="1830"/>
      <c r="AK115" s="1830"/>
      <c r="AL115" s="1830"/>
      <c r="AM115" s="1830"/>
      <c r="AN115" s="1784" t="s">
        <v>182</v>
      </c>
      <c r="AO115" s="1833" t="str">
        <f>IF(AO78=0,"",AO78)</f>
        <v/>
      </c>
      <c r="AP115" s="1834"/>
      <c r="AQ115" s="1834"/>
      <c r="AR115" s="1835"/>
      <c r="AS115" s="75"/>
    </row>
    <row r="116" spans="1:54" ht="14.25" customHeight="1">
      <c r="A116" s="75"/>
      <c r="B116" s="75"/>
      <c r="C116" s="528" t="s">
        <v>183</v>
      </c>
      <c r="D116" s="527" t="s">
        <v>184</v>
      </c>
      <c r="E116" s="521"/>
      <c r="F116" s="521"/>
      <c r="G116" s="521"/>
      <c r="H116" s="521"/>
      <c r="I116" s="521"/>
      <c r="J116" s="521"/>
      <c r="K116" s="521"/>
      <c r="L116" s="521"/>
      <c r="M116" s="521"/>
      <c r="N116" s="521"/>
      <c r="O116" s="521"/>
      <c r="P116" s="521"/>
      <c r="Q116" s="521"/>
      <c r="R116" s="521"/>
      <c r="S116" s="521"/>
      <c r="T116" s="521"/>
      <c r="U116" s="521"/>
      <c r="V116" s="521"/>
      <c r="W116" s="521"/>
      <c r="X116" s="75"/>
      <c r="Y116" s="75"/>
      <c r="Z116" s="1678"/>
      <c r="AA116" s="1679"/>
      <c r="AB116" s="1692" t="str">
        <f>IF(AB42=0,"",AB42)</f>
        <v/>
      </c>
      <c r="AC116" s="1693"/>
      <c r="AD116" s="1693"/>
      <c r="AE116" s="1693"/>
      <c r="AF116" s="1693"/>
      <c r="AG116" s="1694"/>
      <c r="AH116" s="1831"/>
      <c r="AI116" s="1832"/>
      <c r="AJ116" s="1832"/>
      <c r="AK116" s="1832"/>
      <c r="AL116" s="1832"/>
      <c r="AM116" s="1832"/>
      <c r="AN116" s="1785"/>
      <c r="AO116" s="1836"/>
      <c r="AP116" s="1837"/>
      <c r="AQ116" s="1837"/>
      <c r="AR116" s="1838"/>
      <c r="AS116" s="75"/>
    </row>
    <row r="117" spans="1:54" s="116" customFormat="1" ht="8.2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536"/>
      <c r="X117" s="536"/>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W117" s="371"/>
      <c r="AX117" s="371"/>
      <c r="AY117" s="371"/>
      <c r="AZ117" s="369"/>
      <c r="BA117" s="369"/>
      <c r="BB117" s="369"/>
    </row>
    <row r="118" spans="1:54" s="116" customFormat="1" ht="17.25" customHeight="1">
      <c r="A118" s="75"/>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536"/>
      <c r="X118" s="536"/>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W118" s="371"/>
      <c r="AX118" s="371"/>
      <c r="AY118" s="371"/>
      <c r="AZ118" s="369"/>
      <c r="BA118" s="369"/>
      <c r="BB118" s="369"/>
    </row>
    <row r="119" spans="1:54" s="116" customFormat="1" ht="17.25" customHeight="1" thickBot="1">
      <c r="A119" s="520" t="s">
        <v>186</v>
      </c>
      <c r="B119" s="118"/>
      <c r="C119" s="118"/>
      <c r="D119" s="118"/>
      <c r="E119" s="118"/>
      <c r="F119" s="118"/>
      <c r="G119" s="118"/>
      <c r="H119" s="118"/>
      <c r="I119" s="118"/>
      <c r="J119" s="118"/>
      <c r="K119" s="118"/>
      <c r="L119" s="118"/>
      <c r="M119" s="118"/>
      <c r="N119" s="118"/>
      <c r="O119" s="118"/>
      <c r="P119" s="118"/>
      <c r="Q119" s="118"/>
      <c r="R119" s="119"/>
      <c r="S119" s="119"/>
      <c r="T119" s="119"/>
      <c r="U119" s="119"/>
      <c r="V119" s="119"/>
      <c r="W119" s="118"/>
      <c r="X119" s="118"/>
      <c r="Y119" s="118"/>
      <c r="Z119" s="118"/>
      <c r="AA119" s="118"/>
      <c r="AB119" s="118"/>
      <c r="AC119" s="118"/>
      <c r="AD119" s="118"/>
      <c r="AE119" s="118"/>
      <c r="AF119" s="118"/>
      <c r="AG119" s="118"/>
      <c r="AH119" s="118"/>
      <c r="AI119" s="118"/>
      <c r="AJ119" s="118"/>
      <c r="AK119" s="120"/>
      <c r="AL119" s="120"/>
      <c r="AM119" s="120"/>
      <c r="AN119" s="120"/>
      <c r="AO119" s="118"/>
      <c r="AP119" s="118"/>
      <c r="AQ119" s="118"/>
      <c r="AR119" s="118"/>
      <c r="AS119" s="118"/>
      <c r="AW119" s="371"/>
      <c r="AX119" s="371"/>
      <c r="AY119" s="371"/>
      <c r="AZ119" s="369"/>
      <c r="BA119" s="369"/>
      <c r="BB119" s="369"/>
    </row>
    <row r="120" spans="1:54" s="116" customFormat="1" ht="12.75" customHeight="1">
      <c r="A120" s="118"/>
      <c r="B120" s="118"/>
      <c r="C120" s="118"/>
      <c r="D120" s="118"/>
      <c r="E120" s="118"/>
      <c r="F120" s="118"/>
      <c r="G120" s="118"/>
      <c r="H120" s="118"/>
      <c r="I120" s="118"/>
      <c r="J120" s="118"/>
      <c r="K120" s="118"/>
      <c r="L120" s="121"/>
      <c r="M120" s="121"/>
      <c r="N120" s="121"/>
      <c r="O120" s="121"/>
      <c r="P120" s="121"/>
      <c r="Q120" s="121"/>
      <c r="R120" s="121"/>
      <c r="S120" s="122"/>
      <c r="T120" s="122"/>
      <c r="U120" s="122"/>
      <c r="V120" s="122"/>
      <c r="W120" s="122"/>
      <c r="X120" s="122"/>
      <c r="Y120" s="122"/>
      <c r="Z120" s="121"/>
      <c r="AA120" s="121"/>
      <c r="AB120" s="121"/>
      <c r="AC120" s="118"/>
      <c r="AD120" s="118"/>
      <c r="AE120" s="118"/>
      <c r="AF120" s="118"/>
      <c r="AG120" s="118"/>
      <c r="AH120" s="118"/>
      <c r="AI120" s="118"/>
      <c r="AJ120" s="118"/>
      <c r="AK120" s="120"/>
      <c r="AL120" s="120"/>
      <c r="AM120" s="1623" t="s">
        <v>187</v>
      </c>
      <c r="AN120" s="1568"/>
      <c r="AO120" s="118"/>
      <c r="AP120" s="118"/>
      <c r="AQ120" s="118"/>
      <c r="AR120" s="118"/>
      <c r="AS120" s="118"/>
      <c r="AW120" s="371"/>
      <c r="AX120" s="371"/>
      <c r="AY120" s="371"/>
      <c r="AZ120" s="369"/>
      <c r="BA120" s="369"/>
      <c r="BB120" s="369"/>
    </row>
    <row r="121" spans="1:54" s="116" customFormat="1" ht="12.75" customHeight="1">
      <c r="A121" s="118"/>
      <c r="B121" s="118"/>
      <c r="C121" s="118"/>
      <c r="D121" s="118"/>
      <c r="E121" s="118"/>
      <c r="F121" s="118"/>
      <c r="G121" s="118"/>
      <c r="H121" s="118"/>
      <c r="I121" s="118"/>
      <c r="J121" s="118"/>
      <c r="K121" s="118"/>
      <c r="L121" s="121"/>
      <c r="M121" s="121"/>
      <c r="N121" s="121"/>
      <c r="O121" s="121"/>
      <c r="P121" s="121"/>
      <c r="Q121" s="121"/>
      <c r="R121" s="121"/>
      <c r="S121" s="122"/>
      <c r="T121" s="122"/>
      <c r="U121" s="122"/>
      <c r="V121" s="122"/>
      <c r="W121" s="122"/>
      <c r="X121" s="122"/>
      <c r="Y121" s="122"/>
      <c r="Z121" s="121"/>
      <c r="AA121" s="121"/>
      <c r="AB121" s="121"/>
      <c r="AC121" s="118"/>
      <c r="AD121" s="118"/>
      <c r="AE121" s="118"/>
      <c r="AF121" s="118"/>
      <c r="AG121" s="118"/>
      <c r="AH121" s="118"/>
      <c r="AI121" s="118"/>
      <c r="AJ121" s="118"/>
      <c r="AK121" s="120"/>
      <c r="AL121" s="120"/>
      <c r="AM121" s="1569"/>
      <c r="AN121" s="1570"/>
      <c r="AO121" s="118"/>
      <c r="AP121" s="118"/>
      <c r="AQ121" s="118"/>
      <c r="AR121" s="118"/>
      <c r="AS121" s="118"/>
      <c r="AW121" s="371"/>
      <c r="AX121" s="371"/>
      <c r="AY121" s="371"/>
      <c r="AZ121" s="369"/>
      <c r="BA121" s="369"/>
      <c r="BB121" s="369"/>
    </row>
    <row r="122" spans="1:54" s="116" customFormat="1" ht="12.75" customHeight="1" thickBot="1">
      <c r="A122" s="118"/>
      <c r="B122" s="118"/>
      <c r="C122" s="118"/>
      <c r="D122" s="118"/>
      <c r="E122" s="118"/>
      <c r="F122" s="118"/>
      <c r="G122" s="118"/>
      <c r="H122" s="118"/>
      <c r="I122" s="118"/>
      <c r="J122" s="118"/>
      <c r="K122" s="118"/>
      <c r="L122" s="121"/>
      <c r="M122" s="121"/>
      <c r="N122" s="121"/>
      <c r="O122" s="121"/>
      <c r="P122" s="121"/>
      <c r="Q122" s="121"/>
      <c r="R122" s="121"/>
      <c r="S122" s="121"/>
      <c r="T122" s="121"/>
      <c r="U122" s="121"/>
      <c r="V122" s="121"/>
      <c r="W122" s="121"/>
      <c r="X122" s="121"/>
      <c r="Y122" s="121"/>
      <c r="Z122" s="121"/>
      <c r="AA122" s="121"/>
      <c r="AB122" s="121"/>
      <c r="AC122" s="118"/>
      <c r="AD122" s="118"/>
      <c r="AE122" s="118"/>
      <c r="AF122" s="118"/>
      <c r="AG122" s="118"/>
      <c r="AH122" s="118"/>
      <c r="AI122" s="118"/>
      <c r="AJ122" s="118"/>
      <c r="AK122" s="120"/>
      <c r="AL122" s="120"/>
      <c r="AM122" s="1571"/>
      <c r="AN122" s="1572"/>
      <c r="AO122" s="118"/>
      <c r="AP122" s="118"/>
      <c r="AQ122" s="118"/>
      <c r="AR122" s="118"/>
      <c r="AS122" s="118"/>
      <c r="AW122" s="371"/>
      <c r="AX122" s="371"/>
      <c r="AY122" s="371"/>
      <c r="AZ122" s="369"/>
      <c r="BA122" s="369"/>
      <c r="BB122" s="369"/>
    </row>
    <row r="123" spans="1:54" s="116" customFormat="1" ht="6" customHeight="1" thickBot="1">
      <c r="A123" s="118"/>
      <c r="B123" s="118"/>
      <c r="C123" s="118"/>
      <c r="D123" s="118"/>
      <c r="E123" s="118"/>
      <c r="F123" s="118"/>
      <c r="G123" s="118"/>
      <c r="H123" s="118"/>
      <c r="I123" s="118"/>
      <c r="J123" s="118"/>
      <c r="K123" s="118"/>
      <c r="L123" s="121"/>
      <c r="M123" s="121"/>
      <c r="N123" s="121"/>
      <c r="O123" s="121"/>
      <c r="P123" s="121"/>
      <c r="Q123" s="121"/>
      <c r="R123" s="121"/>
      <c r="S123" s="121"/>
      <c r="T123" s="121"/>
      <c r="U123" s="121"/>
      <c r="V123" s="121"/>
      <c r="W123" s="121"/>
      <c r="X123" s="121"/>
      <c r="Y123" s="121"/>
      <c r="Z123" s="121"/>
      <c r="AA123" s="121"/>
      <c r="AB123" s="121"/>
      <c r="AC123" s="118"/>
      <c r="AD123" s="118"/>
      <c r="AE123" s="118"/>
      <c r="AF123" s="118"/>
      <c r="AG123" s="118"/>
      <c r="AH123" s="118"/>
      <c r="AI123" s="118"/>
      <c r="AJ123" s="118"/>
      <c r="AK123" s="120"/>
      <c r="AL123" s="120"/>
      <c r="AM123" s="118"/>
      <c r="AN123" s="118"/>
      <c r="AO123" s="118"/>
      <c r="AP123" s="118"/>
      <c r="AQ123" s="118"/>
      <c r="AR123" s="118"/>
      <c r="AS123" s="118"/>
      <c r="AW123" s="371"/>
      <c r="AX123" s="371"/>
      <c r="AY123" s="371"/>
      <c r="AZ123" s="369"/>
      <c r="BA123" s="369"/>
      <c r="BB123" s="369"/>
    </row>
    <row r="124" spans="1:54" s="116" customFormat="1" ht="12.75" customHeight="1">
      <c r="A124" s="1536" t="s">
        <v>141</v>
      </c>
      <c r="B124" s="1537"/>
      <c r="C124" s="1537"/>
      <c r="D124" s="1537"/>
      <c r="E124" s="1537"/>
      <c r="F124" s="1537"/>
      <c r="G124" s="1537"/>
      <c r="H124" s="1537"/>
      <c r="I124" s="1542" t="s">
        <v>142</v>
      </c>
      <c r="J124" s="1542"/>
      <c r="K124" s="495" t="s">
        <v>143</v>
      </c>
      <c r="L124" s="1542" t="s">
        <v>144</v>
      </c>
      <c r="M124" s="1542"/>
      <c r="N124" s="1543" t="s">
        <v>145</v>
      </c>
      <c r="O124" s="1542"/>
      <c r="P124" s="1542"/>
      <c r="Q124" s="1542"/>
      <c r="R124" s="1542"/>
      <c r="S124" s="1542"/>
      <c r="T124" s="1542" t="s">
        <v>75</v>
      </c>
      <c r="U124" s="1542"/>
      <c r="V124" s="1558"/>
      <c r="W124" s="118"/>
      <c r="X124" s="118"/>
      <c r="Y124" s="118"/>
      <c r="Z124" s="118"/>
      <c r="AA124" s="118"/>
      <c r="AB124" s="118"/>
      <c r="AC124" s="123"/>
      <c r="AD124" s="123"/>
      <c r="AE124" s="123"/>
      <c r="AF124" s="123"/>
      <c r="AG124" s="123"/>
      <c r="AH124" s="123"/>
      <c r="AI124" s="123"/>
      <c r="AJ124" s="118"/>
      <c r="AK124" s="1620">
        <f>IF(work4報告書!AJ10=0,"",$AK$13)</f>
        <v>7</v>
      </c>
      <c r="AL124" s="1617"/>
      <c r="AM124" s="1544" t="s">
        <v>78</v>
      </c>
      <c r="AN124" s="1544"/>
      <c r="AO124" s="1617">
        <f>IF(AK124="","",2)</f>
        <v>2</v>
      </c>
      <c r="AP124" s="1617"/>
      <c r="AQ124" s="1544" t="s">
        <v>79</v>
      </c>
      <c r="AR124" s="1550"/>
      <c r="AS124" s="118"/>
      <c r="AT124" s="118"/>
      <c r="AW124" s="371"/>
      <c r="AX124" s="371"/>
      <c r="AY124" s="371"/>
      <c r="AZ124" s="369"/>
      <c r="BA124" s="369"/>
      <c r="BB124" s="369"/>
    </row>
    <row r="125" spans="1:54" s="116" customFormat="1" ht="13.5" customHeight="1">
      <c r="A125" s="1538"/>
      <c r="B125" s="1539"/>
      <c r="C125" s="1539"/>
      <c r="D125" s="1539"/>
      <c r="E125" s="1539"/>
      <c r="F125" s="1539"/>
      <c r="G125" s="1539"/>
      <c r="H125" s="1539"/>
      <c r="I125" s="1553">
        <f>IF(work4報告書!$AJ$10=0,"",work1基本情報!C9)</f>
        <v>1</v>
      </c>
      <c r="J125" s="1530">
        <f>IF(work4報告書!$AJ$10=0,"",work1基本情報!D9)</f>
        <v>6</v>
      </c>
      <c r="K125" s="1555">
        <f>IF(work4報告書!$AJ$10=0,"",work1基本情報!E9)</f>
        <v>1</v>
      </c>
      <c r="L125" s="1533">
        <f>IF(work4報告書!$AJ$10=0,"",work1基本情報!F9)</f>
        <v>0</v>
      </c>
      <c r="M125" s="1530">
        <f>IF(work4報告書!$AJ$10=0,"",work1基本情報!G9)</f>
        <v>3</v>
      </c>
      <c r="N125" s="1533">
        <f>IF(work4報告書!$AJ$10=0,"",work1基本情報!H9)</f>
        <v>6</v>
      </c>
      <c r="O125" s="1527">
        <f>IF(work4報告書!$AJ$10=0,"",work1基本情報!I9)</f>
        <v>0</v>
      </c>
      <c r="P125" s="1527" t="str">
        <f>IF(work4報告書!$AJ$10=0,"",work1基本情報!J9)</f>
        <v>×</v>
      </c>
      <c r="Q125" s="1527" t="str">
        <f>IF(work4報告書!$AJ$10=0,"",work1基本情報!K9)</f>
        <v>×</v>
      </c>
      <c r="R125" s="1527" t="str">
        <f>IF(work4報告書!$AJ$10=0,"",work1基本情報!L9)</f>
        <v>×</v>
      </c>
      <c r="S125" s="1530" t="str">
        <f>IF(work4報告書!$AJ$10=0,"",work1基本情報!M9)</f>
        <v>×</v>
      </c>
      <c r="T125" s="1533">
        <f>IF(work4報告書!$AJ$10=0,"",work1基本情報!O9)</f>
        <v>0</v>
      </c>
      <c r="U125" s="1527">
        <f>IF(work4報告書!$AJ$10=0,"",work1基本情報!P9)</f>
        <v>0</v>
      </c>
      <c r="V125" s="1562">
        <f>IF(work4報告書!$AJ$10=0,"",work1基本情報!Q9)</f>
        <v>0</v>
      </c>
      <c r="W125" s="118"/>
      <c r="X125" s="118"/>
      <c r="Y125" s="118"/>
      <c r="Z125" s="118"/>
      <c r="AA125" s="118"/>
      <c r="AB125" s="118"/>
      <c r="AC125" s="123"/>
      <c r="AD125" s="123"/>
      <c r="AE125" s="123"/>
      <c r="AF125" s="123"/>
      <c r="AG125" s="123"/>
      <c r="AH125" s="123"/>
      <c r="AI125" s="123"/>
      <c r="AJ125" s="118"/>
      <c r="AK125" s="1621"/>
      <c r="AL125" s="1618"/>
      <c r="AM125" s="1545"/>
      <c r="AN125" s="1545"/>
      <c r="AO125" s="1618"/>
      <c r="AP125" s="1618"/>
      <c r="AQ125" s="1545"/>
      <c r="AR125" s="1551"/>
      <c r="AS125" s="118"/>
      <c r="AT125" s="118"/>
      <c r="AW125" s="371"/>
      <c r="AX125" s="371"/>
      <c r="AY125" s="371"/>
      <c r="AZ125" s="369"/>
      <c r="BA125" s="369"/>
      <c r="BB125" s="369"/>
    </row>
    <row r="126" spans="1:54" s="116" customFormat="1" ht="9" customHeight="1" thickBot="1">
      <c r="A126" s="1538"/>
      <c r="B126" s="1539"/>
      <c r="C126" s="1539"/>
      <c r="D126" s="1539"/>
      <c r="E126" s="1539"/>
      <c r="F126" s="1539"/>
      <c r="G126" s="1539"/>
      <c r="H126" s="1539"/>
      <c r="I126" s="1553"/>
      <c r="J126" s="1531"/>
      <c r="K126" s="1556"/>
      <c r="L126" s="1534"/>
      <c r="M126" s="1531"/>
      <c r="N126" s="1534"/>
      <c r="O126" s="1528"/>
      <c r="P126" s="1528"/>
      <c r="Q126" s="1528"/>
      <c r="R126" s="1528"/>
      <c r="S126" s="1531"/>
      <c r="T126" s="1534"/>
      <c r="U126" s="1528"/>
      <c r="V126" s="1563"/>
      <c r="W126" s="118"/>
      <c r="X126" s="118"/>
      <c r="Y126" s="118"/>
      <c r="Z126" s="118"/>
      <c r="AA126" s="118"/>
      <c r="AB126" s="118"/>
      <c r="AC126" s="123"/>
      <c r="AD126" s="123"/>
      <c r="AE126" s="123"/>
      <c r="AF126" s="123"/>
      <c r="AG126" s="123"/>
      <c r="AH126" s="123"/>
      <c r="AI126" s="123"/>
      <c r="AJ126" s="118"/>
      <c r="AK126" s="1622"/>
      <c r="AL126" s="1619"/>
      <c r="AM126" s="1546"/>
      <c r="AN126" s="1546"/>
      <c r="AO126" s="1619"/>
      <c r="AP126" s="1619"/>
      <c r="AQ126" s="1546"/>
      <c r="AR126" s="1552"/>
      <c r="AS126" s="118"/>
      <c r="AT126" s="118"/>
      <c r="AW126" s="371"/>
      <c r="AX126" s="371"/>
      <c r="AY126" s="371"/>
      <c r="AZ126" s="369"/>
      <c r="BA126" s="369"/>
      <c r="BB126" s="369"/>
    </row>
    <row r="127" spans="1:54" s="116" customFormat="1" ht="6" customHeight="1" thickBot="1">
      <c r="A127" s="1624"/>
      <c r="B127" s="1625"/>
      <c r="C127" s="1625"/>
      <c r="D127" s="1625"/>
      <c r="E127" s="1625"/>
      <c r="F127" s="1625"/>
      <c r="G127" s="1625"/>
      <c r="H127" s="1625"/>
      <c r="I127" s="1632"/>
      <c r="J127" s="1531"/>
      <c r="K127" s="1556"/>
      <c r="L127" s="1534"/>
      <c r="M127" s="1531"/>
      <c r="N127" s="1534"/>
      <c r="O127" s="1528"/>
      <c r="P127" s="1528"/>
      <c r="Q127" s="1528"/>
      <c r="R127" s="1528"/>
      <c r="S127" s="1531"/>
      <c r="T127" s="1534"/>
      <c r="U127" s="1528"/>
      <c r="V127" s="1563"/>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W127" s="371"/>
      <c r="AX127" s="371"/>
      <c r="AY127" s="371"/>
      <c r="AZ127" s="369"/>
      <c r="BA127" s="369"/>
      <c r="BB127" s="369"/>
    </row>
    <row r="128" spans="1:54" s="116" customFormat="1" ht="15" customHeight="1">
      <c r="A128" s="1509" t="s">
        <v>188</v>
      </c>
      <c r="B128" s="1510"/>
      <c r="C128" s="1510"/>
      <c r="D128" s="1510"/>
      <c r="E128" s="1510"/>
      <c r="F128" s="1510"/>
      <c r="G128" s="1510"/>
      <c r="H128" s="1511"/>
      <c r="I128" s="1518" t="s">
        <v>147</v>
      </c>
      <c r="J128" s="1510"/>
      <c r="K128" s="1510"/>
      <c r="L128" s="1510"/>
      <c r="M128" s="1519"/>
      <c r="N128" s="1524" t="s">
        <v>189</v>
      </c>
      <c r="O128" s="1510"/>
      <c r="P128" s="1510"/>
      <c r="Q128" s="1510"/>
      <c r="R128" s="1510"/>
      <c r="S128" s="1510"/>
      <c r="T128" s="1511"/>
      <c r="U128" s="496" t="s">
        <v>149</v>
      </c>
      <c r="V128" s="497"/>
      <c r="W128" s="497"/>
      <c r="X128" s="1475" t="s">
        <v>150</v>
      </c>
      <c r="Y128" s="1475"/>
      <c r="Z128" s="1475"/>
      <c r="AA128" s="1475"/>
      <c r="AB128" s="1475"/>
      <c r="AC128" s="1475"/>
      <c r="AD128" s="1475"/>
      <c r="AE128" s="1475"/>
      <c r="AF128" s="1475"/>
      <c r="AG128" s="1475"/>
      <c r="AH128" s="497"/>
      <c r="AI128" s="497"/>
      <c r="AJ128" s="498"/>
      <c r="AK128" s="1476" t="s">
        <v>151</v>
      </c>
      <c r="AL128" s="1476"/>
      <c r="AM128" s="1477" t="s">
        <v>152</v>
      </c>
      <c r="AN128" s="1477"/>
      <c r="AO128" s="1477"/>
      <c r="AP128" s="1477"/>
      <c r="AQ128" s="1477"/>
      <c r="AR128" s="1478"/>
      <c r="AS128" s="118"/>
      <c r="AT128" s="118"/>
      <c r="AW128" s="371"/>
      <c r="AX128" s="371"/>
      <c r="AY128" s="371"/>
      <c r="AZ128" s="369"/>
      <c r="BA128" s="369"/>
      <c r="BB128" s="369"/>
    </row>
    <row r="129" spans="1:54" s="116" customFormat="1" ht="13.5" customHeight="1">
      <c r="A129" s="1512"/>
      <c r="B129" s="1513"/>
      <c r="C129" s="1513"/>
      <c r="D129" s="1513"/>
      <c r="E129" s="1513"/>
      <c r="F129" s="1513"/>
      <c r="G129" s="1513"/>
      <c r="H129" s="1514"/>
      <c r="I129" s="1520"/>
      <c r="J129" s="1513"/>
      <c r="K129" s="1513"/>
      <c r="L129" s="1513"/>
      <c r="M129" s="1521"/>
      <c r="N129" s="1525"/>
      <c r="O129" s="1513"/>
      <c r="P129" s="1513"/>
      <c r="Q129" s="1513"/>
      <c r="R129" s="1513"/>
      <c r="S129" s="1513"/>
      <c r="T129" s="1514"/>
      <c r="U129" s="1479" t="s">
        <v>153</v>
      </c>
      <c r="V129" s="1480"/>
      <c r="W129" s="1480"/>
      <c r="X129" s="1481"/>
      <c r="Y129" s="1485" t="s">
        <v>154</v>
      </c>
      <c r="Z129" s="1486"/>
      <c r="AA129" s="1486"/>
      <c r="AB129" s="1487"/>
      <c r="AC129" s="1491" t="s">
        <v>155</v>
      </c>
      <c r="AD129" s="1492"/>
      <c r="AE129" s="1492"/>
      <c r="AF129" s="1493"/>
      <c r="AG129" s="1497" t="s">
        <v>156</v>
      </c>
      <c r="AH129" s="1498"/>
      <c r="AI129" s="1498"/>
      <c r="AJ129" s="1499"/>
      <c r="AK129" s="1503" t="s">
        <v>190</v>
      </c>
      <c r="AL129" s="1503"/>
      <c r="AM129" s="1471" t="s">
        <v>158</v>
      </c>
      <c r="AN129" s="1472"/>
      <c r="AO129" s="1472"/>
      <c r="AP129" s="1472"/>
      <c r="AQ129" s="1505"/>
      <c r="AR129" s="1506"/>
      <c r="AS129" s="118"/>
      <c r="AT129" s="118"/>
      <c r="AW129" s="371"/>
      <c r="AX129" s="371"/>
      <c r="AY129" s="371"/>
      <c r="AZ129" s="369"/>
      <c r="BA129" s="369"/>
      <c r="BB129" s="369"/>
    </row>
    <row r="130" spans="1:54" s="116" customFormat="1" ht="13.5" customHeight="1">
      <c r="A130" s="1515"/>
      <c r="B130" s="1516"/>
      <c r="C130" s="1516"/>
      <c r="D130" s="1516"/>
      <c r="E130" s="1516"/>
      <c r="F130" s="1516"/>
      <c r="G130" s="1516"/>
      <c r="H130" s="1517"/>
      <c r="I130" s="1522"/>
      <c r="J130" s="1516"/>
      <c r="K130" s="1516"/>
      <c r="L130" s="1516"/>
      <c r="M130" s="1523"/>
      <c r="N130" s="1526"/>
      <c r="O130" s="1516"/>
      <c r="P130" s="1516"/>
      <c r="Q130" s="1516"/>
      <c r="R130" s="1516"/>
      <c r="S130" s="1516"/>
      <c r="T130" s="1517"/>
      <c r="U130" s="1482"/>
      <c r="V130" s="1483"/>
      <c r="W130" s="1483"/>
      <c r="X130" s="1484"/>
      <c r="Y130" s="1488"/>
      <c r="Z130" s="1489"/>
      <c r="AA130" s="1489"/>
      <c r="AB130" s="1490"/>
      <c r="AC130" s="1494"/>
      <c r="AD130" s="1495"/>
      <c r="AE130" s="1495"/>
      <c r="AF130" s="1496"/>
      <c r="AG130" s="1500"/>
      <c r="AH130" s="1501"/>
      <c r="AI130" s="1501"/>
      <c r="AJ130" s="1502"/>
      <c r="AK130" s="1504"/>
      <c r="AL130" s="1504"/>
      <c r="AM130" s="1507"/>
      <c r="AN130" s="1507"/>
      <c r="AO130" s="1507"/>
      <c r="AP130" s="1507"/>
      <c r="AQ130" s="1507"/>
      <c r="AR130" s="1508"/>
      <c r="AS130" s="118"/>
      <c r="AT130" s="118"/>
      <c r="AW130" s="371"/>
      <c r="AX130" s="371"/>
      <c r="AY130" s="371"/>
      <c r="AZ130" s="369"/>
      <c r="BA130" s="369"/>
      <c r="BB130" s="369"/>
    </row>
    <row r="131" spans="1:54" s="116" customFormat="1" ht="18" customHeight="1">
      <c r="A131" s="1597" t="str">
        <f>IF(ISERROR(VLOOKUP(work4報告書!AK10,Work2工事データ!$G$3:$R$52,2,0)),"",VLOOKUP(work4報告書!AK10,Work2工事データ!$G$3:$R$52,2,0))</f>
        <v>たたたた道路新設工事</v>
      </c>
      <c r="B131" s="1598"/>
      <c r="C131" s="1598"/>
      <c r="D131" s="1598"/>
      <c r="E131" s="1598"/>
      <c r="F131" s="1598"/>
      <c r="G131" s="1598"/>
      <c r="H131" s="1599"/>
      <c r="I131" s="1603" t="str">
        <f>IF(ISERROR(VLOOKUP(work4報告書!AK10,'(入力)データ'!$A$6:$D$36,3,0)&amp;VLOOKUP(work4報告書!AK10,'(入力)データ'!$A$6:$D$36,4,0)),"",VLOOKUP(work4報告書!AK10,'(入力)データ'!$A$6:$D$36,3,0)&amp;VLOOKUP(work4報告書!AK10,'(入力)データ'!$A$6:$D$36,4,0))</f>
        <v>富山市たたたた地先</v>
      </c>
      <c r="J131" s="1598"/>
      <c r="K131" s="1598"/>
      <c r="L131" s="1598"/>
      <c r="M131" s="1604"/>
      <c r="N131" s="267">
        <f>IF(ISERROR(VLOOKUP(work4報告書!AK10,Work2工事データ!$G$3:$J$52,4,0)),"",VLOOKUP(work4報告書!AK10,Work2工事データ!$G$3:$J$52,4,0))</f>
        <v>41460</v>
      </c>
      <c r="O131" s="124" t="s">
        <v>87</v>
      </c>
      <c r="P131" s="270">
        <f>N131</f>
        <v>41460</v>
      </c>
      <c r="Q131" s="124" t="s">
        <v>159</v>
      </c>
      <c r="R131" s="272">
        <f>P131</f>
        <v>41460</v>
      </c>
      <c r="S131" s="1457" t="s">
        <v>191</v>
      </c>
      <c r="T131" s="1458"/>
      <c r="U131" s="1607"/>
      <c r="V131" s="1608"/>
      <c r="W131" s="1608"/>
      <c r="X131" s="125" t="s">
        <v>90</v>
      </c>
      <c r="Y131" s="126"/>
      <c r="Z131" s="127"/>
      <c r="AA131" s="127"/>
      <c r="AB131" s="125" t="s">
        <v>90</v>
      </c>
      <c r="AC131" s="126"/>
      <c r="AD131" s="127"/>
      <c r="AE131" s="127"/>
      <c r="AF131" s="128" t="s">
        <v>90</v>
      </c>
      <c r="AG131" s="1426" t="str">
        <f>IF(U131=0,"",SUM(U132:AB132)-AC132)</f>
        <v/>
      </c>
      <c r="AH131" s="1427"/>
      <c r="AI131" s="1427"/>
      <c r="AJ131" s="1428"/>
      <c r="AK131" s="79"/>
      <c r="AL131" s="82"/>
      <c r="AM131" s="1609"/>
      <c r="AN131" s="1610"/>
      <c r="AO131" s="1610"/>
      <c r="AP131" s="1610"/>
      <c r="AQ131" s="1610"/>
      <c r="AR131" s="499" t="s">
        <v>90</v>
      </c>
      <c r="AS131" s="118"/>
      <c r="AT131" s="118"/>
      <c r="AW131" s="371"/>
      <c r="AX131" s="371"/>
      <c r="AY131" s="371"/>
      <c r="AZ131" s="369"/>
      <c r="BA131" s="369"/>
      <c r="BB131" s="369"/>
    </row>
    <row r="132" spans="1:54" s="116" customFormat="1" ht="18" customHeight="1">
      <c r="A132" s="1600"/>
      <c r="B132" s="1601"/>
      <c r="C132" s="1601"/>
      <c r="D132" s="1601"/>
      <c r="E132" s="1601"/>
      <c r="F132" s="1601"/>
      <c r="G132" s="1601"/>
      <c r="H132" s="1602"/>
      <c r="I132" s="1605"/>
      <c r="J132" s="1601"/>
      <c r="K132" s="1601"/>
      <c r="L132" s="1601"/>
      <c r="M132" s="1606"/>
      <c r="N132" s="268">
        <f>IF(ISERROR(VLOOKUP(work4報告書!AK10,Work2工事データ!$G$3:$P$52,10,0)),"",VLOOKUP(work4報告書!AK10,Work2工事データ!$G$3:$P$52,10,0))</f>
        <v>41729</v>
      </c>
      <c r="O132" s="123" t="s">
        <v>87</v>
      </c>
      <c r="P132" s="271">
        <f t="shared" ref="P132:P148" si="17">N132</f>
        <v>41729</v>
      </c>
      <c r="Q132" s="123" t="s">
        <v>159</v>
      </c>
      <c r="R132" s="273">
        <f t="shared" ref="R132:R148" si="18">P132</f>
        <v>41729</v>
      </c>
      <c r="S132" s="1471" t="s">
        <v>192</v>
      </c>
      <c r="T132" s="1472"/>
      <c r="U132" s="1465">
        <f>IF(ISERROR(VLOOKUP(work4報告書!AK10,Work2工事データ!$G$3:$R$52,12,0)),"",VLOOKUP(work4報告書!AK10,Work2工事データ!$G$3:$R$52,12,0))</f>
        <v>75600000</v>
      </c>
      <c r="V132" s="1466"/>
      <c r="W132" s="1466"/>
      <c r="X132" s="1470"/>
      <c r="Y132" s="1613"/>
      <c r="Z132" s="1614"/>
      <c r="AA132" s="1614"/>
      <c r="AB132" s="1614"/>
      <c r="AC132" s="1613"/>
      <c r="AD132" s="1614"/>
      <c r="AE132" s="1614"/>
      <c r="AF132" s="1615"/>
      <c r="AG132" s="1577">
        <f>IF(U132=0,"",IF(U131&lt;&gt;0,"",IF(SUM(U132:AB132)-AC132=0,"",SUM(U132:AB132)-AC132)))</f>
        <v>75600000</v>
      </c>
      <c r="AH132" s="1578"/>
      <c r="AI132" s="1578"/>
      <c r="AJ132" s="1579"/>
      <c r="AK132" s="1468">
        <f>IF(ISERROR(VLOOKUP(work4報告書!AK10,Work2工事データ!$G$3:$O$52,9,0)),"",VLOOKUP(work4報告書!AK10,Work2工事データ!$G$3:$O$52,9,0))</f>
        <v>20</v>
      </c>
      <c r="AL132" s="1469"/>
      <c r="AM132" s="1577">
        <f>IF(ISERROR(ROUNDDOWN(AG132*AK132/100,0)),"",ROUNDDOWN(AG132*AK132/100,0))</f>
        <v>15120000</v>
      </c>
      <c r="AN132" s="1578"/>
      <c r="AO132" s="1578"/>
      <c r="AP132" s="1578"/>
      <c r="AQ132" s="1578"/>
      <c r="AR132" s="500"/>
      <c r="AS132" s="118"/>
      <c r="AT132" s="118"/>
      <c r="AW132" s="371"/>
      <c r="AX132" s="371"/>
      <c r="AY132" s="371"/>
      <c r="AZ132" s="369"/>
      <c r="BA132" s="369"/>
      <c r="BB132" s="369"/>
    </row>
    <row r="133" spans="1:54" s="116" customFormat="1" ht="18" customHeight="1">
      <c r="A133" s="1597" t="str">
        <f>IF(ISERROR(VLOOKUP(work4報告書!AK11,Work2工事データ!$G$3:$R$52,2,0)),"",VLOOKUP(work4報告書!AK11,Work2工事データ!$G$3:$R$52,2,0))</f>
        <v/>
      </c>
      <c r="B133" s="1598"/>
      <c r="C133" s="1598"/>
      <c r="D133" s="1598"/>
      <c r="E133" s="1598"/>
      <c r="F133" s="1598"/>
      <c r="G133" s="1598"/>
      <c r="H133" s="1599"/>
      <c r="I133" s="1603" t="str">
        <f>IF(ISERROR(VLOOKUP(work4報告書!AK11,'(入力)データ'!$A$6:$D$36,3,0)&amp;VLOOKUP(work4報告書!AK11,'(入力)データ'!$A$6:$D$36,4,0)),"",VLOOKUP(work4報告書!AK11,'(入力)データ'!$A$6:$D$36,3,0)&amp;VLOOKUP(work4報告書!AK11,'(入力)データ'!$A$6:$D$36,4,0))</f>
        <v/>
      </c>
      <c r="J133" s="1598"/>
      <c r="K133" s="1598"/>
      <c r="L133" s="1598"/>
      <c r="M133" s="1604"/>
      <c r="N133" s="275" t="str">
        <f>IF(ISERROR(VLOOKUP(work4報告書!AK11,Work2工事データ!$G$3:$J$52,4,0)),"",VLOOKUP(work4報告書!AK11,Work2工事データ!$G$3:$J$52,4,0))</f>
        <v/>
      </c>
      <c r="O133" s="124" t="s">
        <v>133</v>
      </c>
      <c r="P133" s="270" t="str">
        <f t="shared" si="17"/>
        <v/>
      </c>
      <c r="Q133" s="124" t="s">
        <v>134</v>
      </c>
      <c r="R133" s="272" t="str">
        <f t="shared" si="18"/>
        <v/>
      </c>
      <c r="S133" s="1457" t="s">
        <v>135</v>
      </c>
      <c r="T133" s="1458"/>
      <c r="U133" s="1607"/>
      <c r="V133" s="1608"/>
      <c r="W133" s="1608"/>
      <c r="X133" s="129"/>
      <c r="Y133" s="130"/>
      <c r="Z133" s="131"/>
      <c r="AA133" s="131"/>
      <c r="AB133" s="129"/>
      <c r="AC133" s="130"/>
      <c r="AD133" s="131"/>
      <c r="AE133" s="131"/>
      <c r="AF133" s="132"/>
      <c r="AG133" s="1426" t="str">
        <f>IF(U133=0,"",SUM(U134:AB134)-AC134)</f>
        <v/>
      </c>
      <c r="AH133" s="1427"/>
      <c r="AI133" s="1427"/>
      <c r="AJ133" s="1428"/>
      <c r="AK133" s="130"/>
      <c r="AL133" s="133"/>
      <c r="AM133" s="1609"/>
      <c r="AN133" s="1610"/>
      <c r="AO133" s="1610"/>
      <c r="AP133" s="1610"/>
      <c r="AQ133" s="1610"/>
      <c r="AR133" s="501"/>
      <c r="AS133" s="118"/>
      <c r="AT133" s="118"/>
      <c r="AW133" s="371"/>
      <c r="AX133" s="371"/>
      <c r="AY133" s="371"/>
      <c r="AZ133" s="369"/>
      <c r="BA133" s="369"/>
      <c r="BB133" s="369"/>
    </row>
    <row r="134" spans="1:54" s="116" customFormat="1" ht="18" customHeight="1">
      <c r="A134" s="1600"/>
      <c r="B134" s="1601"/>
      <c r="C134" s="1601"/>
      <c r="D134" s="1601"/>
      <c r="E134" s="1601"/>
      <c r="F134" s="1601"/>
      <c r="G134" s="1601"/>
      <c r="H134" s="1602"/>
      <c r="I134" s="1605"/>
      <c r="J134" s="1601"/>
      <c r="K134" s="1601"/>
      <c r="L134" s="1601"/>
      <c r="M134" s="1606"/>
      <c r="N134" s="276" t="str">
        <f>IF(ISERROR(VLOOKUP(work4報告書!AK11,Work2工事データ!$G$3:$P$52,10,0)),"",VLOOKUP(work4報告書!AK11,Work2工事データ!$G$3:$P$52,10,0))</f>
        <v/>
      </c>
      <c r="O134" s="134" t="s">
        <v>133</v>
      </c>
      <c r="P134" s="271" t="str">
        <f t="shared" si="17"/>
        <v/>
      </c>
      <c r="Q134" s="134" t="s">
        <v>134</v>
      </c>
      <c r="R134" s="274" t="str">
        <f t="shared" si="18"/>
        <v/>
      </c>
      <c r="S134" s="1461" t="s">
        <v>136</v>
      </c>
      <c r="T134" s="1462"/>
      <c r="U134" s="1463" t="str">
        <f>IF(ISERROR(VLOOKUP(work4報告書!AK11,Work2工事データ!$G$3:$R$52,12,0)),"",VLOOKUP(work4報告書!AK11,Work2工事データ!$G$3:$R$52,12,0))</f>
        <v/>
      </c>
      <c r="V134" s="1464"/>
      <c r="W134" s="1464"/>
      <c r="X134" s="1464"/>
      <c r="Y134" s="1613"/>
      <c r="Z134" s="1614"/>
      <c r="AA134" s="1614"/>
      <c r="AB134" s="1614"/>
      <c r="AC134" s="1613"/>
      <c r="AD134" s="1614"/>
      <c r="AE134" s="1614"/>
      <c r="AF134" s="1615"/>
      <c r="AG134" s="1577" t="str">
        <f>IF(U134=0,"",IF(U133&lt;&gt;0,"",IF(SUM(U134:AB134)-AC134=0,"",SUM(U134:AB134)-AC134)))</f>
        <v/>
      </c>
      <c r="AH134" s="1578"/>
      <c r="AI134" s="1578"/>
      <c r="AJ134" s="1579"/>
      <c r="AK134" s="1468" t="str">
        <f>IF(ISERROR(VLOOKUP(work4報告書!AK11,Work2工事データ!$G$3:$O$52,9,0)),"",VLOOKUP(work4報告書!AK11,Work2工事データ!$G$3:$O$52,9,0))</f>
        <v/>
      </c>
      <c r="AL134" s="1469"/>
      <c r="AM134" s="1577" t="str">
        <f>IF(ISERROR(ROUNDDOWN(AG134*AK134/100,0)),"",ROUNDDOWN(AG134*AK134/100,0))</f>
        <v/>
      </c>
      <c r="AN134" s="1578"/>
      <c r="AO134" s="1578"/>
      <c r="AP134" s="1578"/>
      <c r="AQ134" s="1578"/>
      <c r="AR134" s="500"/>
      <c r="AS134" s="118"/>
      <c r="AT134" s="118"/>
      <c r="AW134" s="371"/>
      <c r="AX134" s="371"/>
      <c r="AY134" s="371"/>
      <c r="AZ134" s="369"/>
      <c r="BA134" s="369"/>
      <c r="BB134" s="369"/>
    </row>
    <row r="135" spans="1:54" s="116" customFormat="1" ht="18" customHeight="1">
      <c r="A135" s="1597" t="str">
        <f>IF(ISERROR(VLOOKUP(work4報告書!AK12,Work2工事データ!$G$3:$R$52,2,0)),"",VLOOKUP(work4報告書!AK12,Work2工事データ!$G$3:$R$52,2,0))</f>
        <v/>
      </c>
      <c r="B135" s="1598"/>
      <c r="C135" s="1598"/>
      <c r="D135" s="1598"/>
      <c r="E135" s="1598"/>
      <c r="F135" s="1598"/>
      <c r="G135" s="1598"/>
      <c r="H135" s="1599"/>
      <c r="I135" s="1603" t="str">
        <f>IF(ISERROR(VLOOKUP(work4報告書!AK12,'(入力)データ'!$A$6:$D$36,3,0)&amp;VLOOKUP(work4報告書!AK12,'(入力)データ'!$A$6:$D$36,4,0)),"",VLOOKUP(work4報告書!AK12,'(入力)データ'!$A$6:$D$36,3,0)&amp;VLOOKUP(work4報告書!AK12,'(入力)データ'!$A$6:$D$36,4,0))</f>
        <v/>
      </c>
      <c r="J135" s="1598"/>
      <c r="K135" s="1598"/>
      <c r="L135" s="1598"/>
      <c r="M135" s="1604"/>
      <c r="N135" s="275" t="str">
        <f>IF(ISERROR(VLOOKUP(work4報告書!AK12,Work2工事データ!$G$3:$J$52,4,0)),"",VLOOKUP(work4報告書!AK12,Work2工事データ!$G$3:$J$52,4,0))</f>
        <v/>
      </c>
      <c r="O135" s="124" t="s">
        <v>133</v>
      </c>
      <c r="P135" s="270" t="str">
        <f t="shared" si="17"/>
        <v/>
      </c>
      <c r="Q135" s="124" t="s">
        <v>134</v>
      </c>
      <c r="R135" s="272" t="str">
        <f t="shared" si="18"/>
        <v/>
      </c>
      <c r="S135" s="1457" t="s">
        <v>135</v>
      </c>
      <c r="T135" s="1458"/>
      <c r="U135" s="1607"/>
      <c r="V135" s="1608"/>
      <c r="W135" s="1608"/>
      <c r="X135" s="129"/>
      <c r="Y135" s="130"/>
      <c r="Z135" s="131"/>
      <c r="AA135" s="131"/>
      <c r="AB135" s="129"/>
      <c r="AC135" s="130"/>
      <c r="AD135" s="131"/>
      <c r="AE135" s="131"/>
      <c r="AF135" s="132"/>
      <c r="AG135" s="1426" t="str">
        <f>IF(U135=0,"",SUM(U136:AB136)-AC136)</f>
        <v/>
      </c>
      <c r="AH135" s="1427"/>
      <c r="AI135" s="1427"/>
      <c r="AJ135" s="1428"/>
      <c r="AK135" s="130"/>
      <c r="AL135" s="133"/>
      <c r="AM135" s="1609"/>
      <c r="AN135" s="1610"/>
      <c r="AO135" s="1610"/>
      <c r="AP135" s="1610"/>
      <c r="AQ135" s="1610"/>
      <c r="AR135" s="501"/>
      <c r="AS135" s="118"/>
      <c r="AT135" s="118"/>
      <c r="AW135" s="371"/>
      <c r="AX135" s="371"/>
      <c r="AY135" s="371"/>
      <c r="AZ135" s="369"/>
      <c r="BA135" s="369"/>
      <c r="BB135" s="369"/>
    </row>
    <row r="136" spans="1:54" s="116" customFormat="1" ht="18" customHeight="1">
      <c r="A136" s="1600"/>
      <c r="B136" s="1601"/>
      <c r="C136" s="1601"/>
      <c r="D136" s="1601"/>
      <c r="E136" s="1601"/>
      <c r="F136" s="1601"/>
      <c r="G136" s="1601"/>
      <c r="H136" s="1602"/>
      <c r="I136" s="1605"/>
      <c r="J136" s="1601"/>
      <c r="K136" s="1601"/>
      <c r="L136" s="1601"/>
      <c r="M136" s="1606"/>
      <c r="N136" s="276" t="str">
        <f>IF(ISERROR(VLOOKUP(work4報告書!AK12,Work2工事データ!$G$3:$P$52,10,0)),"",VLOOKUP(work4報告書!AK12,Work2工事データ!$G$3:$P$52,10,0))</f>
        <v/>
      </c>
      <c r="O136" s="134" t="s">
        <v>133</v>
      </c>
      <c r="P136" s="271" t="str">
        <f t="shared" si="17"/>
        <v/>
      </c>
      <c r="Q136" s="134" t="s">
        <v>134</v>
      </c>
      <c r="R136" s="274" t="str">
        <f t="shared" si="18"/>
        <v/>
      </c>
      <c r="S136" s="1461" t="s">
        <v>136</v>
      </c>
      <c r="T136" s="1462"/>
      <c r="U136" s="1465" t="str">
        <f>IF(ISERROR(VLOOKUP(work4報告書!AK12,Work2工事データ!$G$3:$R$52,12,0)),"",VLOOKUP(work4報告書!AK12,Work2工事データ!$G$3:$R$52,12,0))</f>
        <v/>
      </c>
      <c r="V136" s="1466"/>
      <c r="W136" s="1466"/>
      <c r="X136" s="1470"/>
      <c r="Y136" s="1611"/>
      <c r="Z136" s="1612"/>
      <c r="AA136" s="1612"/>
      <c r="AB136" s="1612"/>
      <c r="AC136" s="1611"/>
      <c r="AD136" s="1612"/>
      <c r="AE136" s="1612"/>
      <c r="AF136" s="1616"/>
      <c r="AG136" s="1577" t="str">
        <f>IF(U136=0,"",IF(U135&lt;&gt;0,"",IF(SUM(U136:AB136)-AC136=0,"",SUM(U136:AB136)-AC136)))</f>
        <v/>
      </c>
      <c r="AH136" s="1578"/>
      <c r="AI136" s="1578"/>
      <c r="AJ136" s="1579"/>
      <c r="AK136" s="1468" t="str">
        <f>IF(ISERROR(VLOOKUP(work4報告書!AK12,Work2工事データ!$G$3:$O$52,9,0)),"",VLOOKUP(work4報告書!AK12,Work2工事データ!$G$3:$O$52,9,0))</f>
        <v/>
      </c>
      <c r="AL136" s="1469"/>
      <c r="AM136" s="1577" t="str">
        <f>IF(ISERROR(ROUNDDOWN(AG136*AK136/100,0)),"",ROUNDDOWN(AG136*AK136/100,0))</f>
        <v/>
      </c>
      <c r="AN136" s="1578"/>
      <c r="AO136" s="1578"/>
      <c r="AP136" s="1578"/>
      <c r="AQ136" s="1578"/>
      <c r="AR136" s="500"/>
      <c r="AS136" s="118"/>
      <c r="AT136" s="118"/>
      <c r="AW136" s="371"/>
      <c r="AX136" s="371"/>
      <c r="AY136" s="371"/>
      <c r="AZ136" s="369"/>
      <c r="BA136" s="369"/>
      <c r="BB136" s="369"/>
    </row>
    <row r="137" spans="1:54" s="116" customFormat="1" ht="18" customHeight="1">
      <c r="A137" s="1597" t="str">
        <f>IF(ISERROR(VLOOKUP(work4報告書!AK13,Work2工事データ!$G$3:$R$52,2,0)),"",VLOOKUP(work4報告書!AK13,Work2工事データ!$G$3:$R$52,2,0))</f>
        <v/>
      </c>
      <c r="B137" s="1598"/>
      <c r="C137" s="1598"/>
      <c r="D137" s="1598"/>
      <c r="E137" s="1598"/>
      <c r="F137" s="1598"/>
      <c r="G137" s="1598"/>
      <c r="H137" s="1599"/>
      <c r="I137" s="1603" t="str">
        <f>IF(ISERROR(VLOOKUP(work4報告書!AK13,'(入力)データ'!$A$6:$D$36,3,0)&amp;VLOOKUP(work4報告書!AK13,'(入力)データ'!$A$6:$D$36,4,0)),"",VLOOKUP(work4報告書!AK13,'(入力)データ'!$A$6:$D$36,3,0)&amp;VLOOKUP(work4報告書!AK13,'(入力)データ'!$A$6:$D$36,4,0))</f>
        <v/>
      </c>
      <c r="J137" s="1598"/>
      <c r="K137" s="1598"/>
      <c r="L137" s="1598"/>
      <c r="M137" s="1604"/>
      <c r="N137" s="275" t="str">
        <f>IF(ISERROR(VLOOKUP(work4報告書!AK13,Work2工事データ!$G$3:$J$52,4,0)),"",VLOOKUP(work4報告書!AK13,Work2工事データ!$G$3:$J$52,4,0))</f>
        <v/>
      </c>
      <c r="O137" s="124" t="s">
        <v>133</v>
      </c>
      <c r="P137" s="270" t="str">
        <f t="shared" si="17"/>
        <v/>
      </c>
      <c r="Q137" s="124" t="s">
        <v>134</v>
      </c>
      <c r="R137" s="272" t="str">
        <f t="shared" si="18"/>
        <v/>
      </c>
      <c r="S137" s="1457" t="s">
        <v>135</v>
      </c>
      <c r="T137" s="1458"/>
      <c r="U137" s="1607"/>
      <c r="V137" s="1608"/>
      <c r="W137" s="1608"/>
      <c r="X137" s="135"/>
      <c r="Y137" s="136"/>
      <c r="Z137" s="137"/>
      <c r="AA137" s="137"/>
      <c r="AB137" s="135"/>
      <c r="AC137" s="136"/>
      <c r="AD137" s="137"/>
      <c r="AE137" s="137"/>
      <c r="AF137" s="138"/>
      <c r="AG137" s="1426" t="str">
        <f>IF(U137=0,"",SUM(U138:AB138)-AC138)</f>
        <v/>
      </c>
      <c r="AH137" s="1427"/>
      <c r="AI137" s="1427"/>
      <c r="AJ137" s="1428"/>
      <c r="AK137" s="136"/>
      <c r="AL137" s="139"/>
      <c r="AM137" s="1609"/>
      <c r="AN137" s="1610"/>
      <c r="AO137" s="1610"/>
      <c r="AP137" s="1610"/>
      <c r="AQ137" s="1610"/>
      <c r="AR137" s="501"/>
      <c r="AS137" s="118"/>
      <c r="AT137" s="118"/>
      <c r="AW137" s="371"/>
      <c r="AX137" s="371"/>
      <c r="AY137" s="371"/>
      <c r="AZ137" s="369"/>
      <c r="BA137" s="369"/>
      <c r="BB137" s="369"/>
    </row>
    <row r="138" spans="1:54" s="116" customFormat="1" ht="18" customHeight="1">
      <c r="A138" s="1600"/>
      <c r="B138" s="1601"/>
      <c r="C138" s="1601"/>
      <c r="D138" s="1601"/>
      <c r="E138" s="1601"/>
      <c r="F138" s="1601"/>
      <c r="G138" s="1601"/>
      <c r="H138" s="1602"/>
      <c r="I138" s="1605"/>
      <c r="J138" s="1601"/>
      <c r="K138" s="1601"/>
      <c r="L138" s="1601"/>
      <c r="M138" s="1606"/>
      <c r="N138" s="276" t="str">
        <f>IF(ISERROR(VLOOKUP(work4報告書!AK13,Work2工事データ!$G$3:$P$52,10,0)),"",VLOOKUP(work4報告書!AK13,Work2工事データ!$G$3:$P$52,10,0))</f>
        <v/>
      </c>
      <c r="O138" s="134" t="s">
        <v>133</v>
      </c>
      <c r="P138" s="271" t="str">
        <f t="shared" si="17"/>
        <v/>
      </c>
      <c r="Q138" s="134" t="s">
        <v>134</v>
      </c>
      <c r="R138" s="274" t="str">
        <f t="shared" si="18"/>
        <v/>
      </c>
      <c r="S138" s="1461" t="s">
        <v>136</v>
      </c>
      <c r="T138" s="1462"/>
      <c r="U138" s="1463" t="str">
        <f>IF(ISERROR(VLOOKUP(work4報告書!AK13,Work2工事データ!$G$3:$R$52,12,0)),"",VLOOKUP(work4報告書!AK13,Work2工事データ!$G$3:$R$52,12,0))</f>
        <v/>
      </c>
      <c r="V138" s="1464"/>
      <c r="W138" s="1464"/>
      <c r="X138" s="1464"/>
      <c r="Y138" s="1613"/>
      <c r="Z138" s="1614"/>
      <c r="AA138" s="1614"/>
      <c r="AB138" s="1614"/>
      <c r="AC138" s="1613"/>
      <c r="AD138" s="1614"/>
      <c r="AE138" s="1614"/>
      <c r="AF138" s="1615"/>
      <c r="AG138" s="1577" t="str">
        <f>IF(U138=0,"",IF(U137&lt;&gt;0,"",IF(SUM(U138:AB138)-AC138=0,"",SUM(U138:AB138)-AC138)))</f>
        <v/>
      </c>
      <c r="AH138" s="1578"/>
      <c r="AI138" s="1578"/>
      <c r="AJ138" s="1579"/>
      <c r="AK138" s="1468" t="str">
        <f>IF(ISERROR(VLOOKUP(work4報告書!AK13,Work2工事データ!$G$3:$O$52,9,0)),"",VLOOKUP(work4報告書!AK13,Work2工事データ!$G$3:$O$52,9,0))</f>
        <v/>
      </c>
      <c r="AL138" s="1469"/>
      <c r="AM138" s="1577" t="str">
        <f>IF(ISERROR(ROUNDDOWN(AG138*AK138/100,0)),"",ROUNDDOWN(AG138*AK138/100,0))</f>
        <v/>
      </c>
      <c r="AN138" s="1578"/>
      <c r="AO138" s="1578"/>
      <c r="AP138" s="1578"/>
      <c r="AQ138" s="1578"/>
      <c r="AR138" s="500"/>
      <c r="AS138" s="118"/>
      <c r="AT138" s="118"/>
      <c r="AW138" s="371"/>
      <c r="AX138" s="371"/>
      <c r="AY138" s="371"/>
      <c r="AZ138" s="369"/>
      <c r="BA138" s="369"/>
      <c r="BB138" s="369"/>
    </row>
    <row r="139" spans="1:54" s="116" customFormat="1" ht="18" customHeight="1">
      <c r="A139" s="1597" t="str">
        <f>IF(ISERROR(VLOOKUP(work4報告書!AK14,Work2工事データ!$G$3:$R$52,2,0)),"",VLOOKUP(work4報告書!AK14,Work2工事データ!$G$3:$R$52,2,0))</f>
        <v/>
      </c>
      <c r="B139" s="1598"/>
      <c r="C139" s="1598"/>
      <c r="D139" s="1598"/>
      <c r="E139" s="1598"/>
      <c r="F139" s="1598"/>
      <c r="G139" s="1598"/>
      <c r="H139" s="1599"/>
      <c r="I139" s="1603" t="str">
        <f>IF(ISERROR(VLOOKUP(work4報告書!AK14,'(入力)データ'!$A$6:$D$36,3,0)&amp;VLOOKUP(work4報告書!AK14,'(入力)データ'!$A$6:$D$36,4,0)),"",VLOOKUP(work4報告書!AK14,'(入力)データ'!$A$6:$D$36,3,0)&amp;VLOOKUP(work4報告書!AK14,'(入力)データ'!$A$6:$D$36,4,0))</f>
        <v/>
      </c>
      <c r="J139" s="1598"/>
      <c r="K139" s="1598"/>
      <c r="L139" s="1598"/>
      <c r="M139" s="1604"/>
      <c r="N139" s="275" t="str">
        <f>IF(ISERROR(VLOOKUP(work4報告書!AK14,Work2工事データ!$G$3:$J$52,4,0)),"",VLOOKUP(work4報告書!AK14,Work2工事データ!$G$3:$J$52,4,0))</f>
        <v/>
      </c>
      <c r="O139" s="124" t="s">
        <v>133</v>
      </c>
      <c r="P139" s="270" t="str">
        <f t="shared" si="17"/>
        <v/>
      </c>
      <c r="Q139" s="124" t="s">
        <v>134</v>
      </c>
      <c r="R139" s="272" t="str">
        <f t="shared" si="18"/>
        <v/>
      </c>
      <c r="S139" s="1457" t="s">
        <v>135</v>
      </c>
      <c r="T139" s="1458"/>
      <c r="U139" s="1607"/>
      <c r="V139" s="1608"/>
      <c r="W139" s="1608"/>
      <c r="X139" s="129"/>
      <c r="Y139" s="130"/>
      <c r="Z139" s="131"/>
      <c r="AA139" s="131"/>
      <c r="AB139" s="129"/>
      <c r="AC139" s="130"/>
      <c r="AD139" s="131"/>
      <c r="AE139" s="131"/>
      <c r="AF139" s="132"/>
      <c r="AG139" s="1426" t="str">
        <f>IF(U139=0,"",SUM(U140:AB140)-AC140)</f>
        <v/>
      </c>
      <c r="AH139" s="1427"/>
      <c r="AI139" s="1427"/>
      <c r="AJ139" s="1428"/>
      <c r="AK139" s="136"/>
      <c r="AL139" s="139"/>
      <c r="AM139" s="1609"/>
      <c r="AN139" s="1610"/>
      <c r="AO139" s="1610"/>
      <c r="AP139" s="1610"/>
      <c r="AQ139" s="1610"/>
      <c r="AR139" s="501"/>
      <c r="AS139" s="118"/>
      <c r="AT139" s="118"/>
      <c r="AW139" s="371"/>
      <c r="AX139" s="371"/>
      <c r="AY139" s="371"/>
      <c r="AZ139" s="369"/>
      <c r="BA139" s="369"/>
      <c r="BB139" s="369"/>
    </row>
    <row r="140" spans="1:54" s="116" customFormat="1" ht="18" customHeight="1">
      <c r="A140" s="1600"/>
      <c r="B140" s="1601"/>
      <c r="C140" s="1601"/>
      <c r="D140" s="1601"/>
      <c r="E140" s="1601"/>
      <c r="F140" s="1601"/>
      <c r="G140" s="1601"/>
      <c r="H140" s="1602"/>
      <c r="I140" s="1605"/>
      <c r="J140" s="1601"/>
      <c r="K140" s="1601"/>
      <c r="L140" s="1601"/>
      <c r="M140" s="1606"/>
      <c r="N140" s="276" t="str">
        <f>IF(ISERROR(VLOOKUP(work4報告書!AK14,Work2工事データ!$G$3:$P$52,10,0)),"",VLOOKUP(work4報告書!AK14,Work2工事データ!$G$3:$P$52,10,0))</f>
        <v/>
      </c>
      <c r="O140" s="134" t="s">
        <v>133</v>
      </c>
      <c r="P140" s="271" t="str">
        <f t="shared" si="17"/>
        <v/>
      </c>
      <c r="Q140" s="134" t="s">
        <v>134</v>
      </c>
      <c r="R140" s="274" t="str">
        <f t="shared" si="18"/>
        <v/>
      </c>
      <c r="S140" s="1461" t="s">
        <v>136</v>
      </c>
      <c r="T140" s="1462"/>
      <c r="U140" s="1463" t="str">
        <f>IF(ISERROR(VLOOKUP(work4報告書!AK14,Work2工事データ!$G$3:$R$52,12,0)),"",VLOOKUP(work4報告書!AK14,Work2工事データ!$G$3:$R$52,12,0))</f>
        <v/>
      </c>
      <c r="V140" s="1464"/>
      <c r="W140" s="1464"/>
      <c r="X140" s="1464"/>
      <c r="Y140" s="1611"/>
      <c r="Z140" s="1612"/>
      <c r="AA140" s="1612"/>
      <c r="AB140" s="1612"/>
      <c r="AC140" s="1613"/>
      <c r="AD140" s="1614"/>
      <c r="AE140" s="1614"/>
      <c r="AF140" s="1615"/>
      <c r="AG140" s="1577" t="str">
        <f>IF(U140=0,"",IF(U139&lt;&gt;0,"",IF(SUM(U140:AB140)-AC140=0,"",SUM(U140:AB140)-AC140)))</f>
        <v/>
      </c>
      <c r="AH140" s="1578"/>
      <c r="AI140" s="1578"/>
      <c r="AJ140" s="1579"/>
      <c r="AK140" s="1468" t="str">
        <f>IF(ISERROR(VLOOKUP(work4報告書!AK14,Work2工事データ!$G$3:$O$52,9,0)),"",VLOOKUP(work4報告書!AK14,Work2工事データ!$G$3:$O$52,9,0))</f>
        <v/>
      </c>
      <c r="AL140" s="1469"/>
      <c r="AM140" s="1577" t="str">
        <f>IF(ISERROR(ROUNDDOWN(AG140*AK140/100,0)),"",ROUNDDOWN(AG140*AK140/100,0))</f>
        <v/>
      </c>
      <c r="AN140" s="1578"/>
      <c r="AO140" s="1578"/>
      <c r="AP140" s="1578"/>
      <c r="AQ140" s="1578"/>
      <c r="AR140" s="500"/>
      <c r="AS140" s="118"/>
      <c r="AT140" s="118"/>
      <c r="AW140" s="371"/>
      <c r="AX140" s="371"/>
      <c r="AY140" s="371"/>
      <c r="AZ140" s="369"/>
      <c r="BA140" s="369"/>
      <c r="BB140" s="369"/>
    </row>
    <row r="141" spans="1:54" s="116" customFormat="1" ht="18" customHeight="1">
      <c r="A141" s="1597" t="str">
        <f>IF(ISERROR(VLOOKUP(work4報告書!AK15,Work2工事データ!$G$3:$R$52,2,0)),"",VLOOKUP(work4報告書!AK15,Work2工事データ!$G$3:$R$52,2,0))</f>
        <v/>
      </c>
      <c r="B141" s="1598"/>
      <c r="C141" s="1598"/>
      <c r="D141" s="1598"/>
      <c r="E141" s="1598"/>
      <c r="F141" s="1598"/>
      <c r="G141" s="1598"/>
      <c r="H141" s="1599"/>
      <c r="I141" s="1603" t="str">
        <f>IF(ISERROR(VLOOKUP(work4報告書!AK15,'(入力)データ'!$A$6:$D$36,3,0)&amp;VLOOKUP(work4報告書!AK15,'(入力)データ'!$A$6:$D$36,4,0)),"",VLOOKUP(work4報告書!AK15,'(入力)データ'!$A$6:$D$36,3,0)&amp;VLOOKUP(work4報告書!AK15,'(入力)データ'!$A$6:$D$36,4,0))</f>
        <v/>
      </c>
      <c r="J141" s="1598"/>
      <c r="K141" s="1598"/>
      <c r="L141" s="1598"/>
      <c r="M141" s="1604"/>
      <c r="N141" s="275" t="str">
        <f>IF(ISERROR(VLOOKUP(work4報告書!AK15,Work2工事データ!$G$3:$J$52,4,0)),"",VLOOKUP(work4報告書!AK15,Work2工事データ!$G$3:$J$52,4,0))</f>
        <v/>
      </c>
      <c r="O141" s="124" t="s">
        <v>133</v>
      </c>
      <c r="P141" s="270" t="str">
        <f t="shared" si="17"/>
        <v/>
      </c>
      <c r="Q141" s="124" t="s">
        <v>134</v>
      </c>
      <c r="R141" s="272" t="str">
        <f t="shared" si="18"/>
        <v/>
      </c>
      <c r="S141" s="1457" t="s">
        <v>135</v>
      </c>
      <c r="T141" s="1458"/>
      <c r="U141" s="1607"/>
      <c r="V141" s="1608"/>
      <c r="W141" s="1608"/>
      <c r="X141" s="129"/>
      <c r="Y141" s="130"/>
      <c r="Z141" s="131"/>
      <c r="AA141" s="131"/>
      <c r="AB141" s="129"/>
      <c r="AC141" s="130"/>
      <c r="AD141" s="131"/>
      <c r="AE141" s="131"/>
      <c r="AF141" s="132"/>
      <c r="AG141" s="1426" t="str">
        <f>IF(U141=0,"",SUM(U142:AB142)-AC142)</f>
        <v/>
      </c>
      <c r="AH141" s="1427"/>
      <c r="AI141" s="1427"/>
      <c r="AJ141" s="1428"/>
      <c r="AK141" s="140"/>
      <c r="AL141" s="141"/>
      <c r="AM141" s="1609"/>
      <c r="AN141" s="1610"/>
      <c r="AO141" s="1610"/>
      <c r="AP141" s="1610"/>
      <c r="AQ141" s="1610"/>
      <c r="AR141" s="501"/>
      <c r="AS141" s="118"/>
      <c r="AT141" s="118"/>
      <c r="AW141" s="371"/>
      <c r="AX141" s="371"/>
      <c r="AY141" s="371"/>
      <c r="AZ141" s="369"/>
      <c r="BA141" s="369"/>
      <c r="BB141" s="369"/>
    </row>
    <row r="142" spans="1:54" s="116" customFormat="1" ht="18" customHeight="1">
      <c r="A142" s="1600"/>
      <c r="B142" s="1601"/>
      <c r="C142" s="1601"/>
      <c r="D142" s="1601"/>
      <c r="E142" s="1601"/>
      <c r="F142" s="1601"/>
      <c r="G142" s="1601"/>
      <c r="H142" s="1602"/>
      <c r="I142" s="1605"/>
      <c r="J142" s="1601"/>
      <c r="K142" s="1601"/>
      <c r="L142" s="1601"/>
      <c r="M142" s="1606"/>
      <c r="N142" s="276" t="str">
        <f>IF(ISERROR(VLOOKUP(work4報告書!AK15,Work2工事データ!$G$3:$P$52,10,0)),"",VLOOKUP(work4報告書!AK15,Work2工事データ!$G$3:$P$52,10,0))</f>
        <v/>
      </c>
      <c r="O142" s="134" t="s">
        <v>133</v>
      </c>
      <c r="P142" s="271" t="str">
        <f t="shared" si="17"/>
        <v/>
      </c>
      <c r="Q142" s="134" t="s">
        <v>134</v>
      </c>
      <c r="R142" s="274" t="str">
        <f t="shared" si="18"/>
        <v/>
      </c>
      <c r="S142" s="1461" t="s">
        <v>136</v>
      </c>
      <c r="T142" s="1462"/>
      <c r="U142" s="1463" t="str">
        <f>IF(ISERROR(VLOOKUP(work4報告書!AK15,Work2工事データ!$G$3:$R$52,12,0)),"",VLOOKUP(work4報告書!AK15,Work2工事データ!$G$3:$R$52,12,0))</f>
        <v/>
      </c>
      <c r="V142" s="1464"/>
      <c r="W142" s="1464"/>
      <c r="X142" s="1464"/>
      <c r="Y142" s="1611"/>
      <c r="Z142" s="1612"/>
      <c r="AA142" s="1612"/>
      <c r="AB142" s="1612"/>
      <c r="AC142" s="1613"/>
      <c r="AD142" s="1614"/>
      <c r="AE142" s="1614"/>
      <c r="AF142" s="1615"/>
      <c r="AG142" s="1577" t="str">
        <f>IF(U142=0,"",IF(U141&lt;&gt;0,"",IF(SUM(U142:AB142)-AC142=0,"",SUM(U142:AB142)-AC142)))</f>
        <v/>
      </c>
      <c r="AH142" s="1578"/>
      <c r="AI142" s="1578"/>
      <c r="AJ142" s="1579"/>
      <c r="AK142" s="1468" t="str">
        <f>IF(ISERROR(VLOOKUP(work4報告書!AK15,Work2工事データ!$G$3:$O$52,9,0)),"",VLOOKUP(work4報告書!AK15,Work2工事データ!$G$3:$O$52,9,0))</f>
        <v/>
      </c>
      <c r="AL142" s="1469"/>
      <c r="AM142" s="1577" t="str">
        <f>IF(ISERROR(ROUNDDOWN(AG142*AK142/100,0)),"",ROUNDDOWN(AG142*AK142/100,0))</f>
        <v/>
      </c>
      <c r="AN142" s="1578"/>
      <c r="AO142" s="1578"/>
      <c r="AP142" s="1578"/>
      <c r="AQ142" s="1578"/>
      <c r="AR142" s="500"/>
      <c r="AS142" s="118"/>
      <c r="AT142" s="118"/>
      <c r="AW142" s="371"/>
      <c r="AX142" s="371"/>
      <c r="AY142" s="371"/>
      <c r="AZ142" s="369"/>
      <c r="BA142" s="369"/>
      <c r="BB142" s="369"/>
    </row>
    <row r="143" spans="1:54" s="116" customFormat="1" ht="18" customHeight="1">
      <c r="A143" s="1597" t="str">
        <f>IF(ISERROR(VLOOKUP(work4報告書!AK16,Work2工事データ!$G$3:$R$52,2,0)),"",VLOOKUP(work4報告書!AK16,Work2工事データ!$G$3:$R$52,2,0))</f>
        <v/>
      </c>
      <c r="B143" s="1598"/>
      <c r="C143" s="1598"/>
      <c r="D143" s="1598"/>
      <c r="E143" s="1598"/>
      <c r="F143" s="1598"/>
      <c r="G143" s="1598"/>
      <c r="H143" s="1599"/>
      <c r="I143" s="1603" t="str">
        <f>IF(ISERROR(VLOOKUP(work4報告書!AK16,'(入力)データ'!$A$6:$D$36,3,0)&amp;VLOOKUP(work4報告書!AK16,'(入力)データ'!$A$6:$D$36,4,0)),"",VLOOKUP(work4報告書!AK16,'(入力)データ'!$A$6:$D$36,3,0)&amp;VLOOKUP(work4報告書!AK16,'(入力)データ'!$A$6:$D$36,4,0))</f>
        <v/>
      </c>
      <c r="J143" s="1598"/>
      <c r="K143" s="1598"/>
      <c r="L143" s="1598"/>
      <c r="M143" s="1604"/>
      <c r="N143" s="275" t="str">
        <f>IF(ISERROR(VLOOKUP(work4報告書!AK16,Work2工事データ!$G$3:$J$52,4,0)),"",VLOOKUP(work4報告書!AK16,Work2工事データ!$G$3:$J$52,4,0))</f>
        <v/>
      </c>
      <c r="O143" s="124" t="s">
        <v>133</v>
      </c>
      <c r="P143" s="270" t="str">
        <f t="shared" si="17"/>
        <v/>
      </c>
      <c r="Q143" s="124" t="s">
        <v>134</v>
      </c>
      <c r="R143" s="272" t="str">
        <f t="shared" si="18"/>
        <v/>
      </c>
      <c r="S143" s="1457" t="s">
        <v>135</v>
      </c>
      <c r="T143" s="1458"/>
      <c r="U143" s="1607"/>
      <c r="V143" s="1608"/>
      <c r="W143" s="1608"/>
      <c r="X143" s="129"/>
      <c r="Y143" s="130"/>
      <c r="Z143" s="131"/>
      <c r="AA143" s="131"/>
      <c r="AB143" s="129"/>
      <c r="AC143" s="130"/>
      <c r="AD143" s="131"/>
      <c r="AE143" s="131"/>
      <c r="AF143" s="132"/>
      <c r="AG143" s="1426" t="str">
        <f>IF(U143=0,"",SUM(U144:AB144)-AC144)</f>
        <v/>
      </c>
      <c r="AH143" s="1427"/>
      <c r="AI143" s="1427"/>
      <c r="AJ143" s="1428"/>
      <c r="AK143" s="142"/>
      <c r="AL143" s="143"/>
      <c r="AM143" s="1609"/>
      <c r="AN143" s="1610"/>
      <c r="AO143" s="1610"/>
      <c r="AP143" s="1610"/>
      <c r="AQ143" s="1610"/>
      <c r="AR143" s="501"/>
      <c r="AS143" s="118"/>
      <c r="AT143" s="118"/>
      <c r="AW143" s="371"/>
      <c r="AX143" s="371"/>
      <c r="AY143" s="371"/>
      <c r="AZ143" s="369"/>
      <c r="BA143" s="369"/>
      <c r="BB143" s="369"/>
    </row>
    <row r="144" spans="1:54" s="116" customFormat="1" ht="18" customHeight="1">
      <c r="A144" s="1600"/>
      <c r="B144" s="1601"/>
      <c r="C144" s="1601"/>
      <c r="D144" s="1601"/>
      <c r="E144" s="1601"/>
      <c r="F144" s="1601"/>
      <c r="G144" s="1601"/>
      <c r="H144" s="1602"/>
      <c r="I144" s="1605"/>
      <c r="J144" s="1601"/>
      <c r="K144" s="1601"/>
      <c r="L144" s="1601"/>
      <c r="M144" s="1606"/>
      <c r="N144" s="276" t="str">
        <f>IF(ISERROR(VLOOKUP(work4報告書!AK16,Work2工事データ!$G$3:$P$52,10,0)),"",VLOOKUP(work4報告書!AK16,Work2工事データ!$G$3:$P$52,10,0))</f>
        <v/>
      </c>
      <c r="O144" s="134" t="s">
        <v>133</v>
      </c>
      <c r="P144" s="271" t="str">
        <f t="shared" si="17"/>
        <v/>
      </c>
      <c r="Q144" s="134" t="s">
        <v>134</v>
      </c>
      <c r="R144" s="274" t="str">
        <f t="shared" si="18"/>
        <v/>
      </c>
      <c r="S144" s="1461" t="s">
        <v>136</v>
      </c>
      <c r="T144" s="1462"/>
      <c r="U144" s="1463" t="str">
        <f>IF(ISERROR(VLOOKUP(work4報告書!AK16,Work2工事データ!$G$3:$R$52,12,0)),"",VLOOKUP(work4報告書!AK16,Work2工事データ!$G$3:$R$52,12,0))</f>
        <v/>
      </c>
      <c r="V144" s="1464"/>
      <c r="W144" s="1464"/>
      <c r="X144" s="1464"/>
      <c r="Y144" s="1611"/>
      <c r="Z144" s="1612"/>
      <c r="AA144" s="1612"/>
      <c r="AB144" s="1612"/>
      <c r="AC144" s="1613"/>
      <c r="AD144" s="1614"/>
      <c r="AE144" s="1614"/>
      <c r="AF144" s="1615"/>
      <c r="AG144" s="1577" t="str">
        <f>IF(U144=0,"",IF(U143&lt;&gt;0,"",IF(SUM(U144:AB144)-AC144=0,"",SUM(U144:AB144)-AC144)))</f>
        <v/>
      </c>
      <c r="AH144" s="1578"/>
      <c r="AI144" s="1578"/>
      <c r="AJ144" s="1579"/>
      <c r="AK144" s="1468" t="str">
        <f>IF(ISERROR(VLOOKUP(work4報告書!AK16,Work2工事データ!$G$3:$O$52,9,0)),"",VLOOKUP(work4報告書!AK16,Work2工事データ!$G$3:$O$52,9,0))</f>
        <v/>
      </c>
      <c r="AL144" s="1469"/>
      <c r="AM144" s="1577" t="str">
        <f>IF(ISERROR(ROUNDDOWN(AG144*AK144/100,0)),"",ROUNDDOWN(AG144*AK144/100,0))</f>
        <v/>
      </c>
      <c r="AN144" s="1578"/>
      <c r="AO144" s="1578"/>
      <c r="AP144" s="1578"/>
      <c r="AQ144" s="1578"/>
      <c r="AR144" s="500"/>
      <c r="AS144" s="118"/>
      <c r="AT144" s="118"/>
      <c r="AW144" s="371"/>
      <c r="AX144" s="371"/>
      <c r="AY144" s="371"/>
      <c r="AZ144" s="369"/>
      <c r="BA144" s="369"/>
      <c r="BB144" s="369"/>
    </row>
    <row r="145" spans="1:54" s="116" customFormat="1" ht="18" customHeight="1">
      <c r="A145" s="1597" t="str">
        <f>IF(ISERROR(VLOOKUP(work4報告書!AK17,Work2工事データ!$G$3:$R$52,2,0)),"",VLOOKUP(work4報告書!AK17,Work2工事データ!$G$3:$R$52,2,0))</f>
        <v/>
      </c>
      <c r="B145" s="1598"/>
      <c r="C145" s="1598"/>
      <c r="D145" s="1598"/>
      <c r="E145" s="1598"/>
      <c r="F145" s="1598"/>
      <c r="G145" s="1598"/>
      <c r="H145" s="1599"/>
      <c r="I145" s="1603" t="str">
        <f>IF(ISERROR(VLOOKUP(work4報告書!AK17,'(入力)データ'!$A$6:$D$36,3,0)&amp;VLOOKUP(work4報告書!AK17,'(入力)データ'!$A$6:$D$36,4,0)),"",VLOOKUP(work4報告書!AK17,'(入力)データ'!$A$6:$D$36,3,0)&amp;VLOOKUP(work4報告書!AK17,'(入力)データ'!$A$6:$D$36,4,0))</f>
        <v/>
      </c>
      <c r="J145" s="1598"/>
      <c r="K145" s="1598"/>
      <c r="L145" s="1598"/>
      <c r="M145" s="1604"/>
      <c r="N145" s="275" t="str">
        <f>IF(ISERROR(VLOOKUP(work4報告書!AK17,Work2工事データ!$G$3:$J$52,4,0)),"",VLOOKUP(work4報告書!AK17,Work2工事データ!$G$3:$J$52,4,0))</f>
        <v/>
      </c>
      <c r="O145" s="124" t="s">
        <v>133</v>
      </c>
      <c r="P145" s="270" t="str">
        <f t="shared" si="17"/>
        <v/>
      </c>
      <c r="Q145" s="124" t="s">
        <v>134</v>
      </c>
      <c r="R145" s="272" t="str">
        <f t="shared" si="18"/>
        <v/>
      </c>
      <c r="S145" s="1457" t="s">
        <v>135</v>
      </c>
      <c r="T145" s="1458"/>
      <c r="U145" s="1607"/>
      <c r="V145" s="1608"/>
      <c r="W145" s="1608"/>
      <c r="X145" s="129"/>
      <c r="Y145" s="130"/>
      <c r="Z145" s="131"/>
      <c r="AA145" s="131"/>
      <c r="AB145" s="129"/>
      <c r="AC145" s="130"/>
      <c r="AD145" s="131"/>
      <c r="AE145" s="131"/>
      <c r="AF145" s="132"/>
      <c r="AG145" s="1426" t="str">
        <f>IF(U145=0,"",SUM(U146:AB146)-AC146)</f>
        <v/>
      </c>
      <c r="AH145" s="1427"/>
      <c r="AI145" s="1427"/>
      <c r="AJ145" s="1428"/>
      <c r="AK145" s="140"/>
      <c r="AL145" s="141"/>
      <c r="AM145" s="1609"/>
      <c r="AN145" s="1610"/>
      <c r="AO145" s="1610"/>
      <c r="AP145" s="1610"/>
      <c r="AQ145" s="1610"/>
      <c r="AR145" s="501"/>
      <c r="AS145" s="118"/>
      <c r="AT145" s="118"/>
      <c r="AW145" s="371"/>
      <c r="AX145" s="371"/>
      <c r="AY145" s="371"/>
      <c r="AZ145" s="369"/>
      <c r="BA145" s="369"/>
      <c r="BB145" s="369"/>
    </row>
    <row r="146" spans="1:54" s="116" customFormat="1" ht="18" customHeight="1">
      <c r="A146" s="1600"/>
      <c r="B146" s="1601"/>
      <c r="C146" s="1601"/>
      <c r="D146" s="1601"/>
      <c r="E146" s="1601"/>
      <c r="F146" s="1601"/>
      <c r="G146" s="1601"/>
      <c r="H146" s="1602"/>
      <c r="I146" s="1605"/>
      <c r="J146" s="1601"/>
      <c r="K146" s="1601"/>
      <c r="L146" s="1601"/>
      <c r="M146" s="1606"/>
      <c r="N146" s="276" t="str">
        <f>IF(ISERROR(VLOOKUP(work4報告書!AK17,Work2工事データ!$G$3:$P$52,10,0)),"",VLOOKUP(work4報告書!AK17,Work2工事データ!$G$3:$P$52,10,0))</f>
        <v/>
      </c>
      <c r="O146" s="134" t="s">
        <v>133</v>
      </c>
      <c r="P146" s="271" t="str">
        <f t="shared" si="17"/>
        <v/>
      </c>
      <c r="Q146" s="134" t="s">
        <v>134</v>
      </c>
      <c r="R146" s="274" t="str">
        <f t="shared" si="18"/>
        <v/>
      </c>
      <c r="S146" s="1461" t="s">
        <v>136</v>
      </c>
      <c r="T146" s="1462"/>
      <c r="U146" s="1463" t="str">
        <f>IF(ISERROR(VLOOKUP(work4報告書!AK17,Work2工事データ!$G$3:$R$52,12,0)),"",VLOOKUP(work4報告書!AK17,Work2工事データ!$G$3:$R$52,12,0))</f>
        <v/>
      </c>
      <c r="V146" s="1464"/>
      <c r="W146" s="1464"/>
      <c r="X146" s="1464"/>
      <c r="Y146" s="1611"/>
      <c r="Z146" s="1612"/>
      <c r="AA146" s="1612"/>
      <c r="AB146" s="1612"/>
      <c r="AC146" s="1613"/>
      <c r="AD146" s="1614"/>
      <c r="AE146" s="1614"/>
      <c r="AF146" s="1615"/>
      <c r="AG146" s="1577" t="str">
        <f>IF(U146=0,"",IF(U145&lt;&gt;0,"",IF(SUM(U146:AB146)-AC146=0,"",SUM(U146:AB146)-AC146)))</f>
        <v/>
      </c>
      <c r="AH146" s="1578"/>
      <c r="AI146" s="1578"/>
      <c r="AJ146" s="1579"/>
      <c r="AK146" s="1468" t="str">
        <f>IF(ISERROR(VLOOKUP(work4報告書!AK17,Work2工事データ!$G$3:$O$52,9,0)),"",VLOOKUP(work4報告書!AK17,Work2工事データ!$G$3:$O$52,9,0))</f>
        <v/>
      </c>
      <c r="AL146" s="1469"/>
      <c r="AM146" s="1577" t="str">
        <f>IF(ISERROR(ROUNDDOWN(AG146*AK146/100,0)),"",ROUNDDOWN(AG146*AK146/100,0))</f>
        <v/>
      </c>
      <c r="AN146" s="1578"/>
      <c r="AO146" s="1578"/>
      <c r="AP146" s="1578"/>
      <c r="AQ146" s="1578"/>
      <c r="AR146" s="500"/>
      <c r="AS146" s="118"/>
      <c r="AT146" s="118"/>
      <c r="AW146" s="371"/>
      <c r="AX146" s="371"/>
      <c r="AY146" s="371"/>
      <c r="AZ146" s="369"/>
      <c r="BA146" s="369"/>
      <c r="BB146" s="369"/>
    </row>
    <row r="147" spans="1:54" s="116" customFormat="1" ht="18" customHeight="1">
      <c r="A147" s="1597" t="str">
        <f>IF(ISERROR(VLOOKUP(work4報告書!AK18,Work2工事データ!$G$3:$R$52,2,0)),"",VLOOKUP(work4報告書!AK18,Work2工事データ!$G$3:$R$52,2,0))</f>
        <v/>
      </c>
      <c r="B147" s="1598"/>
      <c r="C147" s="1598"/>
      <c r="D147" s="1598"/>
      <c r="E147" s="1598"/>
      <c r="F147" s="1598"/>
      <c r="G147" s="1598"/>
      <c r="H147" s="1599"/>
      <c r="I147" s="1603" t="str">
        <f>IF(ISERROR(VLOOKUP(work4報告書!AK18,'(入力)データ'!$A$6:$D$36,3,0)&amp;VLOOKUP(work4報告書!AK18,'(入力)データ'!$A$6:$D$36,4,0)),"",VLOOKUP(work4報告書!AK18,'(入力)データ'!$A$6:$D$36,3,0)&amp;VLOOKUP(work4報告書!AK18,'(入力)データ'!$A$6:$D$36,4,0))</f>
        <v/>
      </c>
      <c r="J147" s="1598"/>
      <c r="K147" s="1598"/>
      <c r="L147" s="1598"/>
      <c r="M147" s="1604"/>
      <c r="N147" s="275" t="str">
        <f>IF(ISERROR(VLOOKUP(work4報告書!AK18,Work2工事データ!$G$3:$J$52,4,0)),"",VLOOKUP(work4報告書!AK18,Work2工事データ!$G$3:$J$52,4,0))</f>
        <v/>
      </c>
      <c r="O147" s="124" t="s">
        <v>133</v>
      </c>
      <c r="P147" s="270" t="str">
        <f t="shared" si="17"/>
        <v/>
      </c>
      <c r="Q147" s="124" t="s">
        <v>134</v>
      </c>
      <c r="R147" s="272" t="str">
        <f t="shared" si="18"/>
        <v/>
      </c>
      <c r="S147" s="1457" t="s">
        <v>135</v>
      </c>
      <c r="T147" s="1458"/>
      <c r="U147" s="1607"/>
      <c r="V147" s="1608"/>
      <c r="W147" s="1608"/>
      <c r="X147" s="129"/>
      <c r="Y147" s="130"/>
      <c r="Z147" s="131"/>
      <c r="AA147" s="131"/>
      <c r="AB147" s="129"/>
      <c r="AC147" s="130"/>
      <c r="AD147" s="131"/>
      <c r="AE147" s="131"/>
      <c r="AF147" s="132"/>
      <c r="AG147" s="1426" t="str">
        <f>IF(U147=0,"",SUM(U148:AB148)-AC148)</f>
        <v/>
      </c>
      <c r="AH147" s="1427"/>
      <c r="AI147" s="1427"/>
      <c r="AJ147" s="1428"/>
      <c r="AK147" s="140"/>
      <c r="AL147" s="141"/>
      <c r="AM147" s="1609"/>
      <c r="AN147" s="1610"/>
      <c r="AO147" s="1610"/>
      <c r="AP147" s="1610"/>
      <c r="AQ147" s="1610"/>
      <c r="AR147" s="501"/>
      <c r="AS147" s="118"/>
      <c r="AT147" s="118"/>
      <c r="AW147" s="371"/>
      <c r="AX147" s="371"/>
      <c r="AY147" s="371"/>
      <c r="AZ147" s="369"/>
      <c r="BA147" s="369"/>
      <c r="BB147" s="369"/>
    </row>
    <row r="148" spans="1:54" s="116" customFormat="1" ht="18" customHeight="1">
      <c r="A148" s="1600"/>
      <c r="B148" s="1601"/>
      <c r="C148" s="1601"/>
      <c r="D148" s="1601"/>
      <c r="E148" s="1601"/>
      <c r="F148" s="1601"/>
      <c r="G148" s="1601"/>
      <c r="H148" s="1602"/>
      <c r="I148" s="1605"/>
      <c r="J148" s="1601"/>
      <c r="K148" s="1601"/>
      <c r="L148" s="1601"/>
      <c r="M148" s="1606"/>
      <c r="N148" s="276" t="str">
        <f>IF(ISERROR(VLOOKUP(work4報告書!AK18,Work2工事データ!$G$3:$P$52,10,0)),"",VLOOKUP(work4報告書!AK18,Work2工事データ!$G$3:$P$52,10,0))</f>
        <v/>
      </c>
      <c r="O148" s="144" t="s">
        <v>133</v>
      </c>
      <c r="P148" s="271" t="str">
        <f t="shared" si="17"/>
        <v/>
      </c>
      <c r="Q148" s="134" t="s">
        <v>134</v>
      </c>
      <c r="R148" s="274" t="str">
        <f t="shared" si="18"/>
        <v/>
      </c>
      <c r="S148" s="1461" t="s">
        <v>136</v>
      </c>
      <c r="T148" s="1462"/>
      <c r="U148" s="1463" t="str">
        <f>IF(ISERROR(VLOOKUP(work4報告書!AK18,Work2工事データ!$G$3:$R$52,12,0)),"",VLOOKUP(work4報告書!AK18,Work2工事データ!$G$3:$R$52,12,0))</f>
        <v/>
      </c>
      <c r="V148" s="1464"/>
      <c r="W148" s="1464"/>
      <c r="X148" s="1464"/>
      <c r="Y148" s="1611"/>
      <c r="Z148" s="1612"/>
      <c r="AA148" s="1612"/>
      <c r="AB148" s="1612"/>
      <c r="AC148" s="1613"/>
      <c r="AD148" s="1614"/>
      <c r="AE148" s="1614"/>
      <c r="AF148" s="1615"/>
      <c r="AG148" s="1577" t="str">
        <f>IF(U148=0,"",IF(U147&lt;&gt;0,"",IF(SUM(U148:AB148)-AC148=0,"",SUM(U148:AB148)-AC148)))</f>
        <v/>
      </c>
      <c r="AH148" s="1578"/>
      <c r="AI148" s="1578"/>
      <c r="AJ148" s="1579"/>
      <c r="AK148" s="1468" t="str">
        <f>IF(ISERROR(VLOOKUP(work4報告書!AK18,Work2工事データ!$G$3:$O$52,9,0)),"",VLOOKUP(work4報告書!AK18,Work2工事データ!$G$3:$O$52,9,0))</f>
        <v/>
      </c>
      <c r="AL148" s="1469"/>
      <c r="AM148" s="1577" t="str">
        <f>IF(ISERROR(ROUNDDOWN(AG148*AK148/100,0)),"",ROUNDDOWN(AG148*AK148/100,0))</f>
        <v/>
      </c>
      <c r="AN148" s="1578"/>
      <c r="AO148" s="1578"/>
      <c r="AP148" s="1578"/>
      <c r="AQ148" s="1578"/>
      <c r="AR148" s="500"/>
      <c r="AS148" s="118"/>
      <c r="AT148" s="118"/>
      <c r="AW148" s="371"/>
      <c r="AX148" s="371"/>
      <c r="AY148" s="371"/>
      <c r="AZ148" s="369"/>
      <c r="BA148" s="369"/>
      <c r="BB148" s="369"/>
    </row>
    <row r="149" spans="1:54" s="116" customFormat="1" ht="18" customHeight="1">
      <c r="A149" s="1580" t="s">
        <v>193</v>
      </c>
      <c r="B149" s="1581"/>
      <c r="C149" s="1581"/>
      <c r="D149" s="1582"/>
      <c r="E149" s="1586" t="str">
        <f>IF(ISERROR(VLOOKUP(work4報告書!AK10,Work2工事データ!$G$3:$M$52,7,0)),"",VLOOKUP(work4報告書!AK10,Work2工事データ!$G$3:$M$52,7,0))</f>
        <v>32 道路新設事業</v>
      </c>
      <c r="F149" s="1587"/>
      <c r="G149" s="1588"/>
      <c r="H149" s="1588"/>
      <c r="I149" s="1588"/>
      <c r="J149" s="1588"/>
      <c r="K149" s="1588"/>
      <c r="L149" s="1588"/>
      <c r="M149" s="1589"/>
      <c r="N149" s="1593" t="s">
        <v>194</v>
      </c>
      <c r="O149" s="1581"/>
      <c r="P149" s="1581"/>
      <c r="Q149" s="1581"/>
      <c r="R149" s="1581"/>
      <c r="S149" s="1581"/>
      <c r="T149" s="1582"/>
      <c r="U149" s="1426" t="str">
        <f ca="1">IF(SUMIF(U131:X148,"賃金で算定",U132:X148)=0,"",SUMIF(U131:X148,"賃金で算定",U132:X148))</f>
        <v/>
      </c>
      <c r="V149" s="1427"/>
      <c r="W149" s="1427"/>
      <c r="X149" s="1428"/>
      <c r="Y149" s="130"/>
      <c r="Z149" s="131"/>
      <c r="AA149" s="131"/>
      <c r="AB149" s="129"/>
      <c r="AC149" s="130"/>
      <c r="AD149" s="131"/>
      <c r="AE149" s="131"/>
      <c r="AF149" s="129"/>
      <c r="AG149" s="1426" t="str">
        <f ca="1">U149</f>
        <v/>
      </c>
      <c r="AH149" s="1427"/>
      <c r="AI149" s="1427"/>
      <c r="AJ149" s="1428"/>
      <c r="AK149" s="130"/>
      <c r="AL149" s="133"/>
      <c r="AM149" s="1426" t="str">
        <f>IF(AM131+AM133+AM135+AM137+AM139+AM141+AM143+AM145+AM147=0,"",AM131+AM133+AM135+AM137+AM139+AM141+AM143+AM145+AM147)</f>
        <v/>
      </c>
      <c r="AN149" s="1427"/>
      <c r="AO149" s="1427"/>
      <c r="AP149" s="1427"/>
      <c r="AQ149" s="1427"/>
      <c r="AR149" s="501"/>
      <c r="AS149" s="118"/>
      <c r="AT149" s="118"/>
      <c r="AW149" s="371"/>
      <c r="AX149" s="371"/>
      <c r="AY149" s="371"/>
      <c r="AZ149" s="369"/>
      <c r="BA149" s="369"/>
      <c r="BB149" s="369"/>
    </row>
    <row r="150" spans="1:54" s="116" customFormat="1" ht="18" customHeight="1" thickBot="1">
      <c r="A150" s="1583"/>
      <c r="B150" s="1584"/>
      <c r="C150" s="1584"/>
      <c r="D150" s="1585"/>
      <c r="E150" s="1590"/>
      <c r="F150" s="1591"/>
      <c r="G150" s="1591"/>
      <c r="H150" s="1591"/>
      <c r="I150" s="1591"/>
      <c r="J150" s="1591"/>
      <c r="K150" s="1591"/>
      <c r="L150" s="1591"/>
      <c r="M150" s="1592"/>
      <c r="N150" s="1594"/>
      <c r="O150" s="1584"/>
      <c r="P150" s="1584"/>
      <c r="Q150" s="1584"/>
      <c r="R150" s="1584"/>
      <c r="S150" s="1584"/>
      <c r="T150" s="1585"/>
      <c r="U150" s="1595">
        <f ca="1">IF(E149="","",IF(U149="",SUM(U132,U134,U136,U138,U140,U142,U144,U146,U148),SUM(U132,U134,U136,U138,U140,U142,U144,U146,U148)-U149))</f>
        <v>75600000</v>
      </c>
      <c r="V150" s="1596"/>
      <c r="W150" s="1596"/>
      <c r="X150" s="1596"/>
      <c r="Y150" s="1573" t="str">
        <f>IF(SUM(Y132,Y134,Y136,Y138,Y140,Y142,Y144,Y146,Y148)=0,"",SUM(Y132,Y134,Y136,Y138,Y140,Y142,Y144,Y146,Y148))</f>
        <v/>
      </c>
      <c r="Z150" s="1574"/>
      <c r="AA150" s="1574"/>
      <c r="AB150" s="1574"/>
      <c r="AC150" s="1573" t="str">
        <f>IF(SUM(AC132,AC134,AC136,AC138,AC140,AC142,AC144,AC146,AC148)=0,"",SUM(AC132,AC134,AC136,AC138,AC140,AC142,AC144,AC146,AC148))</f>
        <v/>
      </c>
      <c r="AD150" s="1574"/>
      <c r="AE150" s="1574"/>
      <c r="AF150" s="1574"/>
      <c r="AG150" s="1573">
        <f ca="1">IF(SUM(U150:AB150)-SUM(AC150)=0,"",SUM(U150:AB150)-SUM(AC150))</f>
        <v>75600000</v>
      </c>
      <c r="AH150" s="1574"/>
      <c r="AI150" s="1574"/>
      <c r="AJ150" s="1575"/>
      <c r="AK150" s="502"/>
      <c r="AL150" s="503"/>
      <c r="AM150" s="1573">
        <f>IF(SUM(AM132,AM134,AM136,AM138,AM140,AM142,AM144,AM146,AM148)=0,"",SUM(AM132,AM134,AM136,AM138,AM140,AM142,AM144,AM146,AM148))</f>
        <v>15120000</v>
      </c>
      <c r="AN150" s="1574"/>
      <c r="AO150" s="1574"/>
      <c r="AP150" s="1574"/>
      <c r="AQ150" s="1574"/>
      <c r="AR150" s="504"/>
      <c r="AS150" s="118"/>
      <c r="AT150" s="145"/>
      <c r="AW150" s="371"/>
      <c r="AX150" s="371"/>
      <c r="AY150" s="371"/>
      <c r="AZ150" s="369"/>
      <c r="BA150" s="369"/>
      <c r="BB150" s="369"/>
    </row>
    <row r="151" spans="1:54" s="116" customFormat="1" ht="18"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576" t="str">
        <f>IF(AM149="","",SUM(AM149:AQ150))</f>
        <v/>
      </c>
      <c r="AN151" s="1576"/>
      <c r="AO151" s="1576"/>
      <c r="AP151" s="1576"/>
      <c r="AQ151" s="1576"/>
      <c r="AR151" s="118"/>
      <c r="AS151" s="118"/>
      <c r="AT151" s="118"/>
      <c r="AW151" s="371"/>
      <c r="AX151" s="371"/>
      <c r="AY151" s="371"/>
      <c r="AZ151" s="369"/>
      <c r="BA151" s="369"/>
      <c r="BB151" s="369"/>
    </row>
    <row r="152" spans="1:54" s="116" customFormat="1" ht="22.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536"/>
      <c r="X152" s="536"/>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W152" s="371"/>
      <c r="AX152" s="371"/>
      <c r="AY152" s="371"/>
      <c r="AZ152" s="369"/>
      <c r="BA152" s="369"/>
      <c r="BB152" s="369"/>
    </row>
    <row r="153" spans="1:54" s="116" customFormat="1" ht="24" customHeight="1">
      <c r="A153" s="75"/>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536"/>
      <c r="X153" s="536"/>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8"/>
      <c r="AW153" s="371"/>
      <c r="AX153" s="371"/>
      <c r="AY153" s="371"/>
      <c r="AZ153" s="369"/>
      <c r="BA153" s="369"/>
      <c r="BB153" s="369"/>
    </row>
    <row r="154" spans="1:54" s="116" customFormat="1" ht="17.25" customHeight="1" thickBot="1">
      <c r="A154" s="520" t="s">
        <v>186</v>
      </c>
      <c r="B154" s="118"/>
      <c r="C154" s="118"/>
      <c r="D154" s="118"/>
      <c r="E154" s="118"/>
      <c r="F154" s="118"/>
      <c r="G154" s="118"/>
      <c r="H154" s="118"/>
      <c r="I154" s="118"/>
      <c r="J154" s="118"/>
      <c r="K154" s="118"/>
      <c r="L154" s="118"/>
      <c r="M154" s="118"/>
      <c r="N154" s="118"/>
      <c r="O154" s="118"/>
      <c r="P154" s="118"/>
      <c r="Q154" s="118"/>
      <c r="R154" s="119"/>
      <c r="S154" s="119"/>
      <c r="T154" s="119"/>
      <c r="U154" s="119"/>
      <c r="V154" s="119"/>
      <c r="W154" s="118"/>
      <c r="X154" s="118"/>
      <c r="Y154" s="118"/>
      <c r="Z154" s="118"/>
      <c r="AA154" s="118"/>
      <c r="AB154" s="118"/>
      <c r="AC154" s="118"/>
      <c r="AD154" s="118"/>
      <c r="AE154" s="118"/>
      <c r="AF154" s="118"/>
      <c r="AG154" s="118"/>
      <c r="AH154" s="118"/>
      <c r="AI154" s="118"/>
      <c r="AJ154" s="118"/>
      <c r="AK154" s="120"/>
      <c r="AL154" s="120"/>
      <c r="AM154" s="120"/>
      <c r="AN154" s="120"/>
      <c r="AO154" s="118"/>
      <c r="AP154" s="118"/>
      <c r="AQ154" s="118"/>
      <c r="AR154" s="118"/>
      <c r="AS154" s="118"/>
      <c r="AW154" s="371"/>
      <c r="AX154" s="371"/>
      <c r="AY154" s="371"/>
      <c r="AZ154" s="369"/>
      <c r="BA154" s="369"/>
      <c r="BB154" s="369"/>
    </row>
    <row r="155" spans="1:54" s="116" customFormat="1" ht="12.75" customHeight="1">
      <c r="A155" s="118"/>
      <c r="B155" s="118"/>
      <c r="C155" s="118"/>
      <c r="D155" s="118"/>
      <c r="E155" s="118"/>
      <c r="F155" s="118"/>
      <c r="G155" s="118"/>
      <c r="H155" s="118"/>
      <c r="I155" s="118"/>
      <c r="J155" s="118"/>
      <c r="K155" s="118"/>
      <c r="L155" s="121"/>
      <c r="M155" s="121"/>
      <c r="N155" s="121"/>
      <c r="O155" s="121"/>
      <c r="P155" s="121"/>
      <c r="Q155" s="121"/>
      <c r="R155" s="121"/>
      <c r="S155" s="122"/>
      <c r="T155" s="122"/>
      <c r="U155" s="122"/>
      <c r="V155" s="122"/>
      <c r="W155" s="122"/>
      <c r="X155" s="122"/>
      <c r="Y155" s="122"/>
      <c r="Z155" s="121"/>
      <c r="AA155" s="121"/>
      <c r="AB155" s="121"/>
      <c r="AC155" s="118"/>
      <c r="AD155" s="118"/>
      <c r="AE155" s="118"/>
      <c r="AF155" s="118"/>
      <c r="AG155" s="118"/>
      <c r="AH155" s="118"/>
      <c r="AI155" s="118"/>
      <c r="AJ155" s="118"/>
      <c r="AK155" s="120"/>
      <c r="AL155" s="120"/>
      <c r="AM155" s="1567" t="s">
        <v>116</v>
      </c>
      <c r="AN155" s="1568"/>
      <c r="AO155" s="118"/>
      <c r="AP155" s="118"/>
      <c r="AQ155" s="118"/>
      <c r="AR155" s="118"/>
      <c r="AS155" s="118"/>
      <c r="AW155" s="371"/>
      <c r="AX155" s="371"/>
      <c r="AY155" s="371"/>
      <c r="AZ155" s="369"/>
      <c r="BA155" s="369"/>
      <c r="BB155" s="369"/>
    </row>
    <row r="156" spans="1:54" s="116" customFormat="1" ht="12.75" customHeight="1">
      <c r="A156" s="118"/>
      <c r="B156" s="118"/>
      <c r="C156" s="118"/>
      <c r="D156" s="118"/>
      <c r="E156" s="118"/>
      <c r="F156" s="118"/>
      <c r="G156" s="118"/>
      <c r="H156" s="118"/>
      <c r="I156" s="118"/>
      <c r="J156" s="118"/>
      <c r="K156" s="118"/>
      <c r="L156" s="121"/>
      <c r="M156" s="121"/>
      <c r="N156" s="121"/>
      <c r="O156" s="121"/>
      <c r="P156" s="121"/>
      <c r="Q156" s="121"/>
      <c r="R156" s="121"/>
      <c r="S156" s="122"/>
      <c r="T156" s="122"/>
      <c r="U156" s="122"/>
      <c r="V156" s="122"/>
      <c r="W156" s="122"/>
      <c r="X156" s="122"/>
      <c r="Y156" s="122"/>
      <c r="Z156" s="121"/>
      <c r="AA156" s="121"/>
      <c r="AB156" s="121"/>
      <c r="AC156" s="118"/>
      <c r="AD156" s="118"/>
      <c r="AE156" s="118"/>
      <c r="AF156" s="118"/>
      <c r="AG156" s="118"/>
      <c r="AH156" s="118"/>
      <c r="AI156" s="118"/>
      <c r="AJ156" s="118"/>
      <c r="AK156" s="120"/>
      <c r="AL156" s="120"/>
      <c r="AM156" s="1569"/>
      <c r="AN156" s="1570"/>
      <c r="AO156" s="118"/>
      <c r="AP156" s="118"/>
      <c r="AQ156" s="118"/>
      <c r="AR156" s="118"/>
      <c r="AS156" s="118"/>
      <c r="AW156" s="371"/>
      <c r="AX156" s="371"/>
      <c r="AY156" s="371"/>
      <c r="AZ156" s="369"/>
      <c r="BA156" s="369"/>
      <c r="BB156" s="369"/>
    </row>
    <row r="157" spans="1:54" s="116" customFormat="1" ht="12.75" customHeight="1" thickBot="1">
      <c r="A157" s="118"/>
      <c r="B157" s="118"/>
      <c r="C157" s="118"/>
      <c r="D157" s="118"/>
      <c r="E157" s="118"/>
      <c r="F157" s="118"/>
      <c r="G157" s="118"/>
      <c r="H157" s="118"/>
      <c r="I157" s="118"/>
      <c r="J157" s="118"/>
      <c r="K157" s="118"/>
      <c r="L157" s="121"/>
      <c r="M157" s="121"/>
      <c r="N157" s="121"/>
      <c r="O157" s="121"/>
      <c r="P157" s="121"/>
      <c r="Q157" s="121"/>
      <c r="R157" s="121"/>
      <c r="S157" s="121"/>
      <c r="T157" s="121"/>
      <c r="U157" s="121"/>
      <c r="V157" s="121"/>
      <c r="W157" s="121"/>
      <c r="X157" s="121"/>
      <c r="Y157" s="121"/>
      <c r="Z157" s="121"/>
      <c r="AA157" s="121"/>
      <c r="AB157" s="121"/>
      <c r="AC157" s="118"/>
      <c r="AD157" s="118"/>
      <c r="AE157" s="118"/>
      <c r="AF157" s="118"/>
      <c r="AG157" s="118"/>
      <c r="AH157" s="118"/>
      <c r="AI157" s="118"/>
      <c r="AJ157" s="118"/>
      <c r="AK157" s="120"/>
      <c r="AL157" s="120"/>
      <c r="AM157" s="1571"/>
      <c r="AN157" s="1572"/>
      <c r="AO157" s="118"/>
      <c r="AP157" s="118"/>
      <c r="AQ157" s="118"/>
      <c r="AR157" s="118"/>
      <c r="AS157" s="118"/>
      <c r="AW157" s="371"/>
      <c r="AX157" s="371"/>
      <c r="AY157" s="371"/>
      <c r="AZ157" s="369"/>
      <c r="BA157" s="369"/>
      <c r="BB157" s="369"/>
    </row>
    <row r="158" spans="1:54" s="116" customFormat="1" ht="6" customHeight="1" thickBot="1">
      <c r="A158" s="118"/>
      <c r="B158" s="118"/>
      <c r="C158" s="118"/>
      <c r="D158" s="118"/>
      <c r="E158" s="118"/>
      <c r="F158" s="118"/>
      <c r="G158" s="118"/>
      <c r="H158" s="118"/>
      <c r="I158" s="118"/>
      <c r="J158" s="118"/>
      <c r="K158" s="118"/>
      <c r="L158" s="121"/>
      <c r="M158" s="121"/>
      <c r="N158" s="121"/>
      <c r="O158" s="121"/>
      <c r="P158" s="121"/>
      <c r="Q158" s="121"/>
      <c r="R158" s="121"/>
      <c r="S158" s="121"/>
      <c r="T158" s="121"/>
      <c r="U158" s="121"/>
      <c r="V158" s="121"/>
      <c r="W158" s="121"/>
      <c r="X158" s="121"/>
      <c r="Y158" s="121"/>
      <c r="Z158" s="121"/>
      <c r="AA158" s="121"/>
      <c r="AB158" s="121"/>
      <c r="AC158" s="118"/>
      <c r="AD158" s="118"/>
      <c r="AE158" s="118"/>
      <c r="AF158" s="118"/>
      <c r="AG158" s="118"/>
      <c r="AH158" s="118"/>
      <c r="AI158" s="118"/>
      <c r="AJ158" s="118"/>
      <c r="AK158" s="120"/>
      <c r="AL158" s="120"/>
      <c r="AM158" s="118"/>
      <c r="AN158" s="118"/>
      <c r="AO158" s="118"/>
      <c r="AP158" s="118"/>
      <c r="AQ158" s="118"/>
      <c r="AR158" s="118"/>
      <c r="AS158" s="118"/>
      <c r="AW158" s="371"/>
      <c r="AX158" s="371"/>
      <c r="AY158" s="371"/>
      <c r="AZ158" s="369"/>
      <c r="BA158" s="369"/>
      <c r="BB158" s="369"/>
    </row>
    <row r="159" spans="1:54" s="116" customFormat="1" ht="12.75" customHeight="1">
      <c r="A159" s="1536" t="s">
        <v>141</v>
      </c>
      <c r="B159" s="1537"/>
      <c r="C159" s="1537"/>
      <c r="D159" s="1537"/>
      <c r="E159" s="1537"/>
      <c r="F159" s="1537"/>
      <c r="G159" s="1537"/>
      <c r="H159" s="1537"/>
      <c r="I159" s="1542" t="s">
        <v>142</v>
      </c>
      <c r="J159" s="1542"/>
      <c r="K159" s="495" t="s">
        <v>143</v>
      </c>
      <c r="L159" s="1542" t="s">
        <v>144</v>
      </c>
      <c r="M159" s="1542"/>
      <c r="N159" s="1543" t="s">
        <v>145</v>
      </c>
      <c r="O159" s="1542"/>
      <c r="P159" s="1542"/>
      <c r="Q159" s="1542"/>
      <c r="R159" s="1542"/>
      <c r="S159" s="1542"/>
      <c r="T159" s="1542" t="s">
        <v>75</v>
      </c>
      <c r="U159" s="1542"/>
      <c r="V159" s="1558"/>
      <c r="W159" s="118"/>
      <c r="X159" s="118"/>
      <c r="Y159" s="118"/>
      <c r="Z159" s="118"/>
      <c r="AA159" s="118"/>
      <c r="AB159" s="118"/>
      <c r="AC159" s="123"/>
      <c r="AD159" s="123"/>
      <c r="AE159" s="123"/>
      <c r="AF159" s="123"/>
      <c r="AG159" s="123"/>
      <c r="AH159" s="123"/>
      <c r="AI159" s="123"/>
      <c r="AJ159" s="118"/>
      <c r="AK159" s="1559">
        <f>AK124</f>
        <v>7</v>
      </c>
      <c r="AL159" s="1547"/>
      <c r="AM159" s="1544" t="s">
        <v>78</v>
      </c>
      <c r="AN159" s="1544"/>
      <c r="AO159" s="1547">
        <f>AO124</f>
        <v>2</v>
      </c>
      <c r="AP159" s="1547"/>
      <c r="AQ159" s="1544" t="s">
        <v>79</v>
      </c>
      <c r="AR159" s="1550"/>
      <c r="AS159" s="118"/>
      <c r="AT159" s="118"/>
      <c r="AW159" s="371"/>
      <c r="AX159" s="371"/>
      <c r="AY159" s="371"/>
      <c r="AZ159" s="369"/>
      <c r="BA159" s="369"/>
      <c r="BB159" s="369"/>
    </row>
    <row r="160" spans="1:54" s="116" customFormat="1" ht="13.5" customHeight="1">
      <c r="A160" s="1538"/>
      <c r="B160" s="1539"/>
      <c r="C160" s="1539"/>
      <c r="D160" s="1539"/>
      <c r="E160" s="1539"/>
      <c r="F160" s="1539"/>
      <c r="G160" s="1539"/>
      <c r="H160" s="1539"/>
      <c r="I160" s="1553">
        <f t="shared" ref="I160:V160" si="19">I125</f>
        <v>1</v>
      </c>
      <c r="J160" s="1530">
        <f t="shared" si="19"/>
        <v>6</v>
      </c>
      <c r="K160" s="1555">
        <f t="shared" si="19"/>
        <v>1</v>
      </c>
      <c r="L160" s="1533">
        <f>L125</f>
        <v>0</v>
      </c>
      <c r="M160" s="1530">
        <f t="shared" si="19"/>
        <v>3</v>
      </c>
      <c r="N160" s="1533">
        <f t="shared" si="19"/>
        <v>6</v>
      </c>
      <c r="O160" s="1527">
        <f t="shared" si="19"/>
        <v>0</v>
      </c>
      <c r="P160" s="1527" t="str">
        <f t="shared" si="19"/>
        <v>×</v>
      </c>
      <c r="Q160" s="1527" t="str">
        <f t="shared" si="19"/>
        <v>×</v>
      </c>
      <c r="R160" s="1527" t="str">
        <f t="shared" si="19"/>
        <v>×</v>
      </c>
      <c r="S160" s="1530" t="str">
        <f t="shared" si="19"/>
        <v>×</v>
      </c>
      <c r="T160" s="1533">
        <f t="shared" si="19"/>
        <v>0</v>
      </c>
      <c r="U160" s="1527">
        <f t="shared" si="19"/>
        <v>0</v>
      </c>
      <c r="V160" s="1562">
        <f t="shared" si="19"/>
        <v>0</v>
      </c>
      <c r="W160" s="118"/>
      <c r="X160" s="118"/>
      <c r="Y160" s="118"/>
      <c r="Z160" s="118"/>
      <c r="AA160" s="118"/>
      <c r="AB160" s="118"/>
      <c r="AC160" s="123"/>
      <c r="AD160" s="123"/>
      <c r="AE160" s="123"/>
      <c r="AF160" s="123"/>
      <c r="AG160" s="123"/>
      <c r="AH160" s="123"/>
      <c r="AI160" s="123"/>
      <c r="AJ160" s="118"/>
      <c r="AK160" s="1560"/>
      <c r="AL160" s="1548"/>
      <c r="AM160" s="1545"/>
      <c r="AN160" s="1545"/>
      <c r="AO160" s="1548"/>
      <c r="AP160" s="1548"/>
      <c r="AQ160" s="1545"/>
      <c r="AR160" s="1551"/>
      <c r="AS160" s="118"/>
      <c r="AT160" s="118"/>
      <c r="AW160" s="371"/>
      <c r="AX160" s="371"/>
      <c r="AY160" s="371"/>
      <c r="AZ160" s="369"/>
      <c r="BA160" s="369"/>
      <c r="BB160" s="369"/>
    </row>
    <row r="161" spans="1:54" s="116" customFormat="1" ht="9" customHeight="1" thickBot="1">
      <c r="A161" s="1538"/>
      <c r="B161" s="1539"/>
      <c r="C161" s="1539"/>
      <c r="D161" s="1539"/>
      <c r="E161" s="1539"/>
      <c r="F161" s="1539"/>
      <c r="G161" s="1539"/>
      <c r="H161" s="1539"/>
      <c r="I161" s="1553"/>
      <c r="J161" s="1531"/>
      <c r="K161" s="1556"/>
      <c r="L161" s="1534"/>
      <c r="M161" s="1531"/>
      <c r="N161" s="1534"/>
      <c r="O161" s="1528"/>
      <c r="P161" s="1528"/>
      <c r="Q161" s="1528"/>
      <c r="R161" s="1528"/>
      <c r="S161" s="1531"/>
      <c r="T161" s="1534"/>
      <c r="U161" s="1528"/>
      <c r="V161" s="1563"/>
      <c r="W161" s="118"/>
      <c r="X161" s="118"/>
      <c r="Y161" s="118"/>
      <c r="Z161" s="118"/>
      <c r="AA161" s="118"/>
      <c r="AB161" s="118"/>
      <c r="AC161" s="123"/>
      <c r="AD161" s="123"/>
      <c r="AE161" s="123"/>
      <c r="AF161" s="123"/>
      <c r="AG161" s="123"/>
      <c r="AH161" s="123"/>
      <c r="AI161" s="123"/>
      <c r="AJ161" s="118"/>
      <c r="AK161" s="1561"/>
      <c r="AL161" s="1549"/>
      <c r="AM161" s="1546"/>
      <c r="AN161" s="1546"/>
      <c r="AO161" s="1549"/>
      <c r="AP161" s="1549"/>
      <c r="AQ161" s="1546"/>
      <c r="AR161" s="1552"/>
      <c r="AS161" s="118"/>
      <c r="AT161" s="118"/>
      <c r="AW161" s="371"/>
      <c r="AX161" s="371"/>
      <c r="AY161" s="371"/>
      <c r="AZ161" s="369"/>
      <c r="BA161" s="369"/>
      <c r="BB161" s="369"/>
    </row>
    <row r="162" spans="1:54" s="116" customFormat="1" ht="6" customHeight="1" thickBot="1">
      <c r="A162" s="1540"/>
      <c r="B162" s="1541"/>
      <c r="C162" s="1541"/>
      <c r="D162" s="1541"/>
      <c r="E162" s="1541"/>
      <c r="F162" s="1541"/>
      <c r="G162" s="1541"/>
      <c r="H162" s="1541"/>
      <c r="I162" s="1554"/>
      <c r="J162" s="1532"/>
      <c r="K162" s="1557"/>
      <c r="L162" s="1535"/>
      <c r="M162" s="1532"/>
      <c r="N162" s="1535"/>
      <c r="O162" s="1529"/>
      <c r="P162" s="1529"/>
      <c r="Q162" s="1529"/>
      <c r="R162" s="1529"/>
      <c r="S162" s="1532"/>
      <c r="T162" s="1535"/>
      <c r="U162" s="1529"/>
      <c r="V162" s="1564"/>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W162" s="371"/>
      <c r="AX162" s="371"/>
      <c r="AY162" s="371"/>
      <c r="AZ162" s="369"/>
      <c r="BA162" s="369"/>
      <c r="BB162" s="369"/>
    </row>
    <row r="163" spans="1:54" s="116" customFormat="1" ht="15" customHeight="1">
      <c r="A163" s="1509" t="s">
        <v>188</v>
      </c>
      <c r="B163" s="1510"/>
      <c r="C163" s="1510"/>
      <c r="D163" s="1510"/>
      <c r="E163" s="1510"/>
      <c r="F163" s="1510"/>
      <c r="G163" s="1510"/>
      <c r="H163" s="1511"/>
      <c r="I163" s="1518" t="s">
        <v>147</v>
      </c>
      <c r="J163" s="1510"/>
      <c r="K163" s="1510"/>
      <c r="L163" s="1510"/>
      <c r="M163" s="1519"/>
      <c r="N163" s="1524" t="s">
        <v>189</v>
      </c>
      <c r="O163" s="1510"/>
      <c r="P163" s="1510"/>
      <c r="Q163" s="1510"/>
      <c r="R163" s="1510"/>
      <c r="S163" s="1510"/>
      <c r="T163" s="1511"/>
      <c r="U163" s="496" t="s">
        <v>149</v>
      </c>
      <c r="V163" s="497"/>
      <c r="W163" s="497"/>
      <c r="X163" s="1475" t="s">
        <v>150</v>
      </c>
      <c r="Y163" s="1475"/>
      <c r="Z163" s="1475"/>
      <c r="AA163" s="1475"/>
      <c r="AB163" s="1475"/>
      <c r="AC163" s="1475"/>
      <c r="AD163" s="1475"/>
      <c r="AE163" s="1475"/>
      <c r="AF163" s="1475"/>
      <c r="AG163" s="1475"/>
      <c r="AH163" s="497"/>
      <c r="AI163" s="497"/>
      <c r="AJ163" s="498"/>
      <c r="AK163" s="1476" t="s">
        <v>151</v>
      </c>
      <c r="AL163" s="1476"/>
      <c r="AM163" s="1477" t="s">
        <v>152</v>
      </c>
      <c r="AN163" s="1477"/>
      <c r="AO163" s="1477"/>
      <c r="AP163" s="1477"/>
      <c r="AQ163" s="1477"/>
      <c r="AR163" s="1478"/>
      <c r="AS163" s="118"/>
      <c r="AT163" s="118"/>
      <c r="AW163" s="371"/>
      <c r="AX163" s="371"/>
      <c r="AY163" s="371"/>
      <c r="AZ163" s="369"/>
      <c r="BA163" s="369"/>
      <c r="BB163" s="369"/>
    </row>
    <row r="164" spans="1:54" s="116" customFormat="1" ht="13.5" customHeight="1">
      <c r="A164" s="1512"/>
      <c r="B164" s="1513"/>
      <c r="C164" s="1513"/>
      <c r="D164" s="1513"/>
      <c r="E164" s="1513"/>
      <c r="F164" s="1513"/>
      <c r="G164" s="1513"/>
      <c r="H164" s="1514"/>
      <c r="I164" s="1520"/>
      <c r="J164" s="1513"/>
      <c r="K164" s="1513"/>
      <c r="L164" s="1513"/>
      <c r="M164" s="1521"/>
      <c r="N164" s="1525"/>
      <c r="O164" s="1513"/>
      <c r="P164" s="1513"/>
      <c r="Q164" s="1513"/>
      <c r="R164" s="1513"/>
      <c r="S164" s="1513"/>
      <c r="T164" s="1514"/>
      <c r="U164" s="1479" t="s">
        <v>153</v>
      </c>
      <c r="V164" s="1480"/>
      <c r="W164" s="1480"/>
      <c r="X164" s="1481"/>
      <c r="Y164" s="1485" t="s">
        <v>154</v>
      </c>
      <c r="Z164" s="1486"/>
      <c r="AA164" s="1486"/>
      <c r="AB164" s="1487"/>
      <c r="AC164" s="1491" t="s">
        <v>155</v>
      </c>
      <c r="AD164" s="1492"/>
      <c r="AE164" s="1492"/>
      <c r="AF164" s="1493"/>
      <c r="AG164" s="1497" t="s">
        <v>156</v>
      </c>
      <c r="AH164" s="1498"/>
      <c r="AI164" s="1498"/>
      <c r="AJ164" s="1499"/>
      <c r="AK164" s="1503" t="s">
        <v>190</v>
      </c>
      <c r="AL164" s="1503"/>
      <c r="AM164" s="1471" t="s">
        <v>158</v>
      </c>
      <c r="AN164" s="1472"/>
      <c r="AO164" s="1472"/>
      <c r="AP164" s="1472"/>
      <c r="AQ164" s="1505"/>
      <c r="AR164" s="1506"/>
      <c r="AS164" s="118"/>
      <c r="AT164" s="118"/>
      <c r="AW164" s="371"/>
      <c r="AX164" s="371"/>
      <c r="AY164" s="371"/>
      <c r="AZ164" s="369"/>
      <c r="BA164" s="369"/>
      <c r="BB164" s="369"/>
    </row>
    <row r="165" spans="1:54" s="116" customFormat="1" ht="13.5" customHeight="1">
      <c r="A165" s="1515"/>
      <c r="B165" s="1516"/>
      <c r="C165" s="1516"/>
      <c r="D165" s="1516"/>
      <c r="E165" s="1516"/>
      <c r="F165" s="1516"/>
      <c r="G165" s="1516"/>
      <c r="H165" s="1517"/>
      <c r="I165" s="1522"/>
      <c r="J165" s="1516"/>
      <c r="K165" s="1516"/>
      <c r="L165" s="1516"/>
      <c r="M165" s="1523"/>
      <c r="N165" s="1526"/>
      <c r="O165" s="1516"/>
      <c r="P165" s="1516"/>
      <c r="Q165" s="1516"/>
      <c r="R165" s="1516"/>
      <c r="S165" s="1516"/>
      <c r="T165" s="1517"/>
      <c r="U165" s="1482"/>
      <c r="V165" s="1483"/>
      <c r="W165" s="1483"/>
      <c r="X165" s="1484"/>
      <c r="Y165" s="1488"/>
      <c r="Z165" s="1489"/>
      <c r="AA165" s="1489"/>
      <c r="AB165" s="1490"/>
      <c r="AC165" s="1494"/>
      <c r="AD165" s="1495"/>
      <c r="AE165" s="1495"/>
      <c r="AF165" s="1496"/>
      <c r="AG165" s="1500"/>
      <c r="AH165" s="1501"/>
      <c r="AI165" s="1501"/>
      <c r="AJ165" s="1502"/>
      <c r="AK165" s="1504"/>
      <c r="AL165" s="1504"/>
      <c r="AM165" s="1507"/>
      <c r="AN165" s="1507"/>
      <c r="AO165" s="1507"/>
      <c r="AP165" s="1507"/>
      <c r="AQ165" s="1507"/>
      <c r="AR165" s="1508"/>
      <c r="AS165" s="118"/>
      <c r="AT165" s="118"/>
      <c r="AW165" s="371"/>
      <c r="AX165" s="371"/>
      <c r="AY165" s="371"/>
      <c r="AZ165" s="369"/>
      <c r="BA165" s="369"/>
      <c r="BB165" s="369"/>
    </row>
    <row r="166" spans="1:54" s="116" customFormat="1" ht="18" customHeight="1">
      <c r="A166" s="1447" t="str">
        <f>A131</f>
        <v>たたたた道路新設工事</v>
      </c>
      <c r="B166" s="1448"/>
      <c r="C166" s="1448"/>
      <c r="D166" s="1448"/>
      <c r="E166" s="1448"/>
      <c r="F166" s="1448"/>
      <c r="G166" s="1448"/>
      <c r="H166" s="1449"/>
      <c r="I166" s="1453" t="str">
        <f>I131</f>
        <v>富山市たたたた地先</v>
      </c>
      <c r="J166" s="1448"/>
      <c r="K166" s="1448"/>
      <c r="L166" s="1448"/>
      <c r="M166" s="1454"/>
      <c r="N166" s="267">
        <f t="shared" ref="N166:N183" si="20">N131</f>
        <v>41460</v>
      </c>
      <c r="O166" s="124" t="s">
        <v>87</v>
      </c>
      <c r="P166" s="270">
        <f t="shared" ref="P166:P183" si="21">P131</f>
        <v>41460</v>
      </c>
      <c r="Q166" s="124" t="s">
        <v>159</v>
      </c>
      <c r="R166" s="272">
        <f t="shared" ref="R166:R183" si="22">R131</f>
        <v>41460</v>
      </c>
      <c r="S166" s="1457" t="s">
        <v>191</v>
      </c>
      <c r="T166" s="1458"/>
      <c r="U166" s="1459">
        <f t="shared" ref="U166:U185" si="23">U131</f>
        <v>0</v>
      </c>
      <c r="V166" s="1460"/>
      <c r="W166" s="1460"/>
      <c r="X166" s="125" t="s">
        <v>90</v>
      </c>
      <c r="Y166" s="126"/>
      <c r="Z166" s="127"/>
      <c r="AA166" s="127"/>
      <c r="AB166" s="125" t="s">
        <v>90</v>
      </c>
      <c r="AC166" s="126"/>
      <c r="AD166" s="127"/>
      <c r="AE166" s="127"/>
      <c r="AF166" s="128" t="s">
        <v>90</v>
      </c>
      <c r="AG166" s="1426" t="str">
        <f t="shared" ref="AG166:AG185" si="24">AG131</f>
        <v/>
      </c>
      <c r="AH166" s="1427"/>
      <c r="AI166" s="1427"/>
      <c r="AJ166" s="1428"/>
      <c r="AK166" s="126"/>
      <c r="AL166" s="146"/>
      <c r="AM166" s="1426" t="str">
        <f>IF(AM131=0,"",AM131)</f>
        <v/>
      </c>
      <c r="AN166" s="1427"/>
      <c r="AO166" s="1427"/>
      <c r="AP166" s="1427"/>
      <c r="AQ166" s="1427"/>
      <c r="AR166" s="499" t="s">
        <v>90</v>
      </c>
      <c r="AS166" s="118"/>
      <c r="AT166" s="118"/>
      <c r="AW166" s="371"/>
      <c r="AX166" s="371"/>
      <c r="AY166" s="371"/>
      <c r="AZ166" s="369"/>
      <c r="BA166" s="369"/>
      <c r="BB166" s="369"/>
    </row>
    <row r="167" spans="1:54" s="116" customFormat="1" ht="18" customHeight="1">
      <c r="A167" s="1450"/>
      <c r="B167" s="1451"/>
      <c r="C167" s="1451"/>
      <c r="D167" s="1451"/>
      <c r="E167" s="1451"/>
      <c r="F167" s="1451"/>
      <c r="G167" s="1451"/>
      <c r="H167" s="1452"/>
      <c r="I167" s="1455"/>
      <c r="J167" s="1451"/>
      <c r="K167" s="1451"/>
      <c r="L167" s="1451"/>
      <c r="M167" s="1456"/>
      <c r="N167" s="268">
        <f t="shared" si="20"/>
        <v>41729</v>
      </c>
      <c r="O167" s="123" t="s">
        <v>87</v>
      </c>
      <c r="P167" s="271">
        <f t="shared" si="21"/>
        <v>41729</v>
      </c>
      <c r="Q167" s="123" t="s">
        <v>159</v>
      </c>
      <c r="R167" s="273">
        <f t="shared" si="22"/>
        <v>41729</v>
      </c>
      <c r="S167" s="1471" t="s">
        <v>192</v>
      </c>
      <c r="T167" s="1472"/>
      <c r="U167" s="1465">
        <f t="shared" si="23"/>
        <v>75600000</v>
      </c>
      <c r="V167" s="1473"/>
      <c r="W167" s="1473"/>
      <c r="X167" s="1474"/>
      <c r="Y167" s="1463">
        <f>Y132</f>
        <v>0</v>
      </c>
      <c r="Z167" s="1464"/>
      <c r="AA167" s="1464"/>
      <c r="AB167" s="1464"/>
      <c r="AC167" s="1463">
        <f>AC132</f>
        <v>0</v>
      </c>
      <c r="AD167" s="1464"/>
      <c r="AE167" s="1464"/>
      <c r="AF167" s="1467"/>
      <c r="AG167" s="1464">
        <f t="shared" si="24"/>
        <v>75600000</v>
      </c>
      <c r="AH167" s="1464"/>
      <c r="AI167" s="1464"/>
      <c r="AJ167" s="1467"/>
      <c r="AK167" s="1468">
        <f>AK132</f>
        <v>20</v>
      </c>
      <c r="AL167" s="1469"/>
      <c r="AM167" s="1465">
        <f>AM132</f>
        <v>15120000</v>
      </c>
      <c r="AN167" s="1466"/>
      <c r="AO167" s="1466"/>
      <c r="AP167" s="1466"/>
      <c r="AQ167" s="1466"/>
      <c r="AR167" s="500"/>
      <c r="AS167" s="118"/>
      <c r="AT167" s="118"/>
      <c r="AW167" s="371"/>
      <c r="AX167" s="371"/>
      <c r="AY167" s="371"/>
      <c r="AZ167" s="369"/>
      <c r="BA167" s="369"/>
      <c r="BB167" s="369"/>
    </row>
    <row r="168" spans="1:54" s="116" customFormat="1" ht="18" customHeight="1">
      <c r="A168" s="1447" t="str">
        <f>A133</f>
        <v/>
      </c>
      <c r="B168" s="1448"/>
      <c r="C168" s="1448"/>
      <c r="D168" s="1448"/>
      <c r="E168" s="1448"/>
      <c r="F168" s="1448"/>
      <c r="G168" s="1448"/>
      <c r="H168" s="1449"/>
      <c r="I168" s="1453" t="str">
        <f>I133</f>
        <v/>
      </c>
      <c r="J168" s="1448"/>
      <c r="K168" s="1448"/>
      <c r="L168" s="1448"/>
      <c r="M168" s="1454"/>
      <c r="N168" s="275" t="str">
        <f t="shared" si="20"/>
        <v/>
      </c>
      <c r="O168" s="124" t="s">
        <v>133</v>
      </c>
      <c r="P168" s="270" t="str">
        <f t="shared" si="21"/>
        <v/>
      </c>
      <c r="Q168" s="124" t="s">
        <v>134</v>
      </c>
      <c r="R168" s="272" t="str">
        <f t="shared" si="22"/>
        <v/>
      </c>
      <c r="S168" s="1457" t="s">
        <v>135</v>
      </c>
      <c r="T168" s="1458"/>
      <c r="U168" s="1459">
        <f t="shared" si="23"/>
        <v>0</v>
      </c>
      <c r="V168" s="1460"/>
      <c r="W168" s="1460"/>
      <c r="X168" s="129"/>
      <c r="Y168" s="130"/>
      <c r="Z168" s="131"/>
      <c r="AA168" s="131"/>
      <c r="AB168" s="129"/>
      <c r="AC168" s="130"/>
      <c r="AD168" s="131"/>
      <c r="AE168" s="131"/>
      <c r="AF168" s="132"/>
      <c r="AG168" s="1426" t="str">
        <f t="shared" si="24"/>
        <v/>
      </c>
      <c r="AH168" s="1427"/>
      <c r="AI168" s="1427"/>
      <c r="AJ168" s="1428"/>
      <c r="AK168" s="130"/>
      <c r="AL168" s="133"/>
      <c r="AM168" s="1426" t="str">
        <f>IF(AM133=0,"",AM133)</f>
        <v/>
      </c>
      <c r="AN168" s="1427"/>
      <c r="AO168" s="1427"/>
      <c r="AP168" s="1427"/>
      <c r="AQ168" s="1427"/>
      <c r="AR168" s="501"/>
      <c r="AS168" s="118"/>
      <c r="AT168" s="118"/>
      <c r="AW168" s="371"/>
      <c r="AX168" s="371"/>
      <c r="AY168" s="371"/>
      <c r="AZ168" s="369"/>
      <c r="BA168" s="369"/>
      <c r="BB168" s="369"/>
    </row>
    <row r="169" spans="1:54" s="116" customFormat="1" ht="18" customHeight="1">
      <c r="A169" s="1450"/>
      <c r="B169" s="1451"/>
      <c r="C169" s="1451"/>
      <c r="D169" s="1451"/>
      <c r="E169" s="1451"/>
      <c r="F169" s="1451"/>
      <c r="G169" s="1451"/>
      <c r="H169" s="1452"/>
      <c r="I169" s="1455"/>
      <c r="J169" s="1451"/>
      <c r="K169" s="1451"/>
      <c r="L169" s="1451"/>
      <c r="M169" s="1456"/>
      <c r="N169" s="276" t="str">
        <f t="shared" si="20"/>
        <v/>
      </c>
      <c r="O169" s="134" t="s">
        <v>133</v>
      </c>
      <c r="P169" s="271" t="str">
        <f t="shared" si="21"/>
        <v/>
      </c>
      <c r="Q169" s="134" t="s">
        <v>134</v>
      </c>
      <c r="R169" s="274" t="str">
        <f t="shared" si="22"/>
        <v/>
      </c>
      <c r="S169" s="1461" t="s">
        <v>136</v>
      </c>
      <c r="T169" s="1462"/>
      <c r="U169" s="1463" t="str">
        <f t="shared" si="23"/>
        <v/>
      </c>
      <c r="V169" s="1464"/>
      <c r="W169" s="1464"/>
      <c r="X169" s="1464"/>
      <c r="Y169" s="1463">
        <f>Y134</f>
        <v>0</v>
      </c>
      <c r="Z169" s="1464"/>
      <c r="AA169" s="1464"/>
      <c r="AB169" s="1464"/>
      <c r="AC169" s="1463">
        <f>AC134</f>
        <v>0</v>
      </c>
      <c r="AD169" s="1464"/>
      <c r="AE169" s="1464"/>
      <c r="AF169" s="1467"/>
      <c r="AG169" s="1464" t="str">
        <f t="shared" si="24"/>
        <v/>
      </c>
      <c r="AH169" s="1464"/>
      <c r="AI169" s="1464"/>
      <c r="AJ169" s="1467"/>
      <c r="AK169" s="1468" t="str">
        <f>AK134</f>
        <v/>
      </c>
      <c r="AL169" s="1469"/>
      <c r="AM169" s="1465" t="str">
        <f>AM134</f>
        <v/>
      </c>
      <c r="AN169" s="1466"/>
      <c r="AO169" s="1466"/>
      <c r="AP169" s="1466"/>
      <c r="AQ169" s="1466"/>
      <c r="AR169" s="500"/>
      <c r="AS169" s="118"/>
      <c r="AT169" s="118"/>
      <c r="AW169" s="371"/>
      <c r="AX169" s="371"/>
      <c r="AY169" s="371"/>
      <c r="AZ169" s="369"/>
      <c r="BA169" s="369"/>
      <c r="BB169" s="369"/>
    </row>
    <row r="170" spans="1:54" s="116" customFormat="1" ht="18" customHeight="1">
      <c r="A170" s="1447" t="str">
        <f>A135</f>
        <v/>
      </c>
      <c r="B170" s="1448"/>
      <c r="C170" s="1448"/>
      <c r="D170" s="1448"/>
      <c r="E170" s="1448"/>
      <c r="F170" s="1448"/>
      <c r="G170" s="1448"/>
      <c r="H170" s="1449"/>
      <c r="I170" s="1453" t="str">
        <f>I135</f>
        <v/>
      </c>
      <c r="J170" s="1448"/>
      <c r="K170" s="1448"/>
      <c r="L170" s="1448"/>
      <c r="M170" s="1454"/>
      <c r="N170" s="275" t="str">
        <f t="shared" si="20"/>
        <v/>
      </c>
      <c r="O170" s="124" t="s">
        <v>133</v>
      </c>
      <c r="P170" s="270" t="str">
        <f t="shared" si="21"/>
        <v/>
      </c>
      <c r="Q170" s="124" t="s">
        <v>134</v>
      </c>
      <c r="R170" s="272" t="str">
        <f t="shared" si="22"/>
        <v/>
      </c>
      <c r="S170" s="1457" t="s">
        <v>135</v>
      </c>
      <c r="T170" s="1458"/>
      <c r="U170" s="1459">
        <f t="shared" si="23"/>
        <v>0</v>
      </c>
      <c r="V170" s="1460"/>
      <c r="W170" s="1460"/>
      <c r="X170" s="129"/>
      <c r="Y170" s="130"/>
      <c r="Z170" s="131"/>
      <c r="AA170" s="131"/>
      <c r="AB170" s="129"/>
      <c r="AC170" s="130"/>
      <c r="AD170" s="131"/>
      <c r="AE170" s="131"/>
      <c r="AF170" s="132"/>
      <c r="AG170" s="1426" t="str">
        <f t="shared" si="24"/>
        <v/>
      </c>
      <c r="AH170" s="1427"/>
      <c r="AI170" s="1427"/>
      <c r="AJ170" s="1428"/>
      <c r="AK170" s="130"/>
      <c r="AL170" s="133"/>
      <c r="AM170" s="1426" t="str">
        <f>IF(AM135=0,"",AM135)</f>
        <v/>
      </c>
      <c r="AN170" s="1427"/>
      <c r="AO170" s="1427"/>
      <c r="AP170" s="1427"/>
      <c r="AQ170" s="1427"/>
      <c r="AR170" s="501"/>
      <c r="AS170" s="118"/>
      <c r="AT170" s="118"/>
      <c r="AW170" s="371"/>
      <c r="AX170" s="371"/>
      <c r="AY170" s="371"/>
      <c r="AZ170" s="369"/>
      <c r="BA170" s="369"/>
      <c r="BB170" s="369"/>
    </row>
    <row r="171" spans="1:54" s="116" customFormat="1" ht="18" customHeight="1">
      <c r="A171" s="1450"/>
      <c r="B171" s="1451"/>
      <c r="C171" s="1451"/>
      <c r="D171" s="1451"/>
      <c r="E171" s="1451"/>
      <c r="F171" s="1451"/>
      <c r="G171" s="1451"/>
      <c r="H171" s="1452"/>
      <c r="I171" s="1455"/>
      <c r="J171" s="1451"/>
      <c r="K171" s="1451"/>
      <c r="L171" s="1451"/>
      <c r="M171" s="1456"/>
      <c r="N171" s="276" t="str">
        <f t="shared" si="20"/>
        <v/>
      </c>
      <c r="O171" s="134" t="s">
        <v>133</v>
      </c>
      <c r="P171" s="271" t="str">
        <f t="shared" si="21"/>
        <v/>
      </c>
      <c r="Q171" s="134" t="s">
        <v>134</v>
      </c>
      <c r="R171" s="274" t="str">
        <f t="shared" si="22"/>
        <v/>
      </c>
      <c r="S171" s="1461" t="s">
        <v>136</v>
      </c>
      <c r="T171" s="1462"/>
      <c r="U171" s="1465" t="str">
        <f t="shared" si="23"/>
        <v/>
      </c>
      <c r="V171" s="1466"/>
      <c r="W171" s="1466"/>
      <c r="X171" s="1470"/>
      <c r="Y171" s="1465">
        <f>Y136</f>
        <v>0</v>
      </c>
      <c r="Z171" s="1466"/>
      <c r="AA171" s="1466"/>
      <c r="AB171" s="1466"/>
      <c r="AC171" s="1465">
        <f>AC136</f>
        <v>0</v>
      </c>
      <c r="AD171" s="1466"/>
      <c r="AE171" s="1466"/>
      <c r="AF171" s="1470"/>
      <c r="AG171" s="1464" t="str">
        <f t="shared" si="24"/>
        <v/>
      </c>
      <c r="AH171" s="1464"/>
      <c r="AI171" s="1464"/>
      <c r="AJ171" s="1467"/>
      <c r="AK171" s="1468" t="str">
        <f>AK136</f>
        <v/>
      </c>
      <c r="AL171" s="1469"/>
      <c r="AM171" s="1465" t="str">
        <f>AM136</f>
        <v/>
      </c>
      <c r="AN171" s="1466"/>
      <c r="AO171" s="1466"/>
      <c r="AP171" s="1466"/>
      <c r="AQ171" s="1466"/>
      <c r="AR171" s="500"/>
      <c r="AS171" s="118"/>
      <c r="AT171" s="118"/>
      <c r="AW171" s="371"/>
      <c r="AX171" s="371"/>
      <c r="AY171" s="371"/>
      <c r="AZ171" s="369"/>
      <c r="BA171" s="369"/>
      <c r="BB171" s="369"/>
    </row>
    <row r="172" spans="1:54" s="116" customFormat="1" ht="18" customHeight="1">
      <c r="A172" s="1447" t="str">
        <f>A137</f>
        <v/>
      </c>
      <c r="B172" s="1448"/>
      <c r="C172" s="1448"/>
      <c r="D172" s="1448"/>
      <c r="E172" s="1448"/>
      <c r="F172" s="1448"/>
      <c r="G172" s="1448"/>
      <c r="H172" s="1449"/>
      <c r="I172" s="1453" t="str">
        <f>I137</f>
        <v/>
      </c>
      <c r="J172" s="1448"/>
      <c r="K172" s="1448"/>
      <c r="L172" s="1448"/>
      <c r="M172" s="1454"/>
      <c r="N172" s="275" t="str">
        <f t="shared" si="20"/>
        <v/>
      </c>
      <c r="O172" s="124" t="s">
        <v>133</v>
      </c>
      <c r="P172" s="270" t="str">
        <f t="shared" si="21"/>
        <v/>
      </c>
      <c r="Q172" s="124" t="s">
        <v>134</v>
      </c>
      <c r="R172" s="272" t="str">
        <f t="shared" si="22"/>
        <v/>
      </c>
      <c r="S172" s="1457" t="s">
        <v>135</v>
      </c>
      <c r="T172" s="1458"/>
      <c r="U172" s="1463">
        <f t="shared" si="23"/>
        <v>0</v>
      </c>
      <c r="V172" s="1464"/>
      <c r="W172" s="1464"/>
      <c r="X172" s="135"/>
      <c r="Y172" s="136"/>
      <c r="Z172" s="137"/>
      <c r="AA172" s="137"/>
      <c r="AB172" s="135"/>
      <c r="AC172" s="136"/>
      <c r="AD172" s="137"/>
      <c r="AE172" s="137"/>
      <c r="AF172" s="138"/>
      <c r="AG172" s="1426" t="str">
        <f t="shared" si="24"/>
        <v/>
      </c>
      <c r="AH172" s="1427"/>
      <c r="AI172" s="1427"/>
      <c r="AJ172" s="1428"/>
      <c r="AK172" s="136"/>
      <c r="AL172" s="139"/>
      <c r="AM172" s="1426" t="str">
        <f>IF(AM137=0,"",AM137)</f>
        <v/>
      </c>
      <c r="AN172" s="1427"/>
      <c r="AO172" s="1427"/>
      <c r="AP172" s="1427"/>
      <c r="AQ172" s="1427"/>
      <c r="AR172" s="501"/>
      <c r="AS172" s="118"/>
      <c r="AT172" s="118"/>
      <c r="AW172" s="371"/>
      <c r="AX172" s="371"/>
      <c r="AY172" s="371"/>
      <c r="AZ172" s="369"/>
      <c r="BA172" s="369"/>
      <c r="BB172" s="369"/>
    </row>
    <row r="173" spans="1:54" s="116" customFormat="1" ht="18" customHeight="1">
      <c r="A173" s="1450"/>
      <c r="B173" s="1451"/>
      <c r="C173" s="1451"/>
      <c r="D173" s="1451"/>
      <c r="E173" s="1451"/>
      <c r="F173" s="1451"/>
      <c r="G173" s="1451"/>
      <c r="H173" s="1452"/>
      <c r="I173" s="1455"/>
      <c r="J173" s="1451"/>
      <c r="K173" s="1451"/>
      <c r="L173" s="1451"/>
      <c r="M173" s="1456"/>
      <c r="N173" s="276" t="str">
        <f t="shared" si="20"/>
        <v/>
      </c>
      <c r="O173" s="134" t="s">
        <v>133</v>
      </c>
      <c r="P173" s="271" t="str">
        <f t="shared" si="21"/>
        <v/>
      </c>
      <c r="Q173" s="134" t="s">
        <v>134</v>
      </c>
      <c r="R173" s="274" t="str">
        <f t="shared" si="22"/>
        <v/>
      </c>
      <c r="S173" s="1461" t="s">
        <v>136</v>
      </c>
      <c r="T173" s="1462"/>
      <c r="U173" s="1463" t="str">
        <f t="shared" si="23"/>
        <v/>
      </c>
      <c r="V173" s="1464"/>
      <c r="W173" s="1464"/>
      <c r="X173" s="1464"/>
      <c r="Y173" s="1463">
        <f>Y138</f>
        <v>0</v>
      </c>
      <c r="Z173" s="1464"/>
      <c r="AA173" s="1464"/>
      <c r="AB173" s="1464"/>
      <c r="AC173" s="1463">
        <f>AC138</f>
        <v>0</v>
      </c>
      <c r="AD173" s="1464"/>
      <c r="AE173" s="1464"/>
      <c r="AF173" s="1467"/>
      <c r="AG173" s="1464" t="str">
        <f t="shared" si="24"/>
        <v/>
      </c>
      <c r="AH173" s="1464"/>
      <c r="AI173" s="1464"/>
      <c r="AJ173" s="1467"/>
      <c r="AK173" s="1468" t="str">
        <f>AK138</f>
        <v/>
      </c>
      <c r="AL173" s="1469"/>
      <c r="AM173" s="1465" t="str">
        <f>AM138</f>
        <v/>
      </c>
      <c r="AN173" s="1466"/>
      <c r="AO173" s="1466"/>
      <c r="AP173" s="1466"/>
      <c r="AQ173" s="1466"/>
      <c r="AR173" s="500"/>
      <c r="AS173" s="118"/>
      <c r="AT173" s="118"/>
      <c r="AW173" s="371"/>
      <c r="AX173" s="371"/>
      <c r="AY173" s="371"/>
      <c r="AZ173" s="369"/>
      <c r="BA173" s="369"/>
      <c r="BB173" s="369"/>
    </row>
    <row r="174" spans="1:54" s="116" customFormat="1" ht="18" customHeight="1">
      <c r="A174" s="1447" t="str">
        <f>A139</f>
        <v/>
      </c>
      <c r="B174" s="1448"/>
      <c r="C174" s="1448"/>
      <c r="D174" s="1448"/>
      <c r="E174" s="1448"/>
      <c r="F174" s="1448"/>
      <c r="G174" s="1448"/>
      <c r="H174" s="1449"/>
      <c r="I174" s="1453" t="str">
        <f>I139</f>
        <v/>
      </c>
      <c r="J174" s="1448"/>
      <c r="K174" s="1448"/>
      <c r="L174" s="1448"/>
      <c r="M174" s="1454"/>
      <c r="N174" s="275" t="str">
        <f t="shared" si="20"/>
        <v/>
      </c>
      <c r="O174" s="124" t="s">
        <v>133</v>
      </c>
      <c r="P174" s="270" t="str">
        <f t="shared" si="21"/>
        <v/>
      </c>
      <c r="Q174" s="124" t="s">
        <v>134</v>
      </c>
      <c r="R174" s="272" t="str">
        <f t="shared" si="22"/>
        <v/>
      </c>
      <c r="S174" s="1457" t="s">
        <v>135</v>
      </c>
      <c r="T174" s="1458"/>
      <c r="U174" s="1459">
        <f t="shared" si="23"/>
        <v>0</v>
      </c>
      <c r="V174" s="1460"/>
      <c r="W174" s="1460"/>
      <c r="X174" s="129"/>
      <c r="Y174" s="130"/>
      <c r="Z174" s="131"/>
      <c r="AA174" s="131"/>
      <c r="AB174" s="129"/>
      <c r="AC174" s="130"/>
      <c r="AD174" s="131"/>
      <c r="AE174" s="131"/>
      <c r="AF174" s="132"/>
      <c r="AG174" s="1426" t="str">
        <f t="shared" si="24"/>
        <v/>
      </c>
      <c r="AH174" s="1427"/>
      <c r="AI174" s="1427"/>
      <c r="AJ174" s="1428"/>
      <c r="AK174" s="136"/>
      <c r="AL174" s="139"/>
      <c r="AM174" s="1426" t="str">
        <f>IF(AM139=0,"",AM139)</f>
        <v/>
      </c>
      <c r="AN174" s="1427"/>
      <c r="AO174" s="1427"/>
      <c r="AP174" s="1427"/>
      <c r="AQ174" s="1427"/>
      <c r="AR174" s="501"/>
      <c r="AS174" s="118"/>
      <c r="AT174" s="118"/>
      <c r="AW174" s="371"/>
      <c r="AX174" s="371"/>
      <c r="AY174" s="371"/>
      <c r="AZ174" s="369"/>
      <c r="BA174" s="369"/>
      <c r="BB174" s="369"/>
    </row>
    <row r="175" spans="1:54" s="116" customFormat="1" ht="18" customHeight="1">
      <c r="A175" s="1450"/>
      <c r="B175" s="1451"/>
      <c r="C175" s="1451"/>
      <c r="D175" s="1451"/>
      <c r="E175" s="1451"/>
      <c r="F175" s="1451"/>
      <c r="G175" s="1451"/>
      <c r="H175" s="1452"/>
      <c r="I175" s="1455"/>
      <c r="J175" s="1451"/>
      <c r="K175" s="1451"/>
      <c r="L175" s="1451"/>
      <c r="M175" s="1456"/>
      <c r="N175" s="276" t="str">
        <f t="shared" si="20"/>
        <v/>
      </c>
      <c r="O175" s="134" t="s">
        <v>133</v>
      </c>
      <c r="P175" s="271" t="str">
        <f t="shared" si="21"/>
        <v/>
      </c>
      <c r="Q175" s="134" t="s">
        <v>134</v>
      </c>
      <c r="R175" s="274" t="str">
        <f t="shared" si="22"/>
        <v/>
      </c>
      <c r="S175" s="1461" t="s">
        <v>136</v>
      </c>
      <c r="T175" s="1462"/>
      <c r="U175" s="1463" t="str">
        <f t="shared" si="23"/>
        <v/>
      </c>
      <c r="V175" s="1464"/>
      <c r="W175" s="1464"/>
      <c r="X175" s="1464"/>
      <c r="Y175" s="1465">
        <f>Y140</f>
        <v>0</v>
      </c>
      <c r="Z175" s="1466"/>
      <c r="AA175" s="1466"/>
      <c r="AB175" s="1466"/>
      <c r="AC175" s="1463">
        <f>AC140</f>
        <v>0</v>
      </c>
      <c r="AD175" s="1464"/>
      <c r="AE175" s="1464"/>
      <c r="AF175" s="1467"/>
      <c r="AG175" s="1464" t="str">
        <f t="shared" si="24"/>
        <v/>
      </c>
      <c r="AH175" s="1464"/>
      <c r="AI175" s="1464"/>
      <c r="AJ175" s="1467"/>
      <c r="AK175" s="1468" t="str">
        <f>AK140</f>
        <v/>
      </c>
      <c r="AL175" s="1469"/>
      <c r="AM175" s="1465" t="str">
        <f>AM140</f>
        <v/>
      </c>
      <c r="AN175" s="1466"/>
      <c r="AO175" s="1466"/>
      <c r="AP175" s="1466"/>
      <c r="AQ175" s="1466"/>
      <c r="AR175" s="500"/>
      <c r="AS175" s="118"/>
      <c r="AT175" s="118"/>
      <c r="AW175" s="371"/>
      <c r="AX175" s="371"/>
      <c r="AY175" s="371"/>
      <c r="AZ175" s="369"/>
      <c r="BA175" s="369"/>
      <c r="BB175" s="369"/>
    </row>
    <row r="176" spans="1:54" s="116" customFormat="1" ht="18" customHeight="1">
      <c r="A176" s="1447" t="str">
        <f>A141</f>
        <v/>
      </c>
      <c r="B176" s="1448"/>
      <c r="C176" s="1448"/>
      <c r="D176" s="1448"/>
      <c r="E176" s="1448"/>
      <c r="F176" s="1448"/>
      <c r="G176" s="1448"/>
      <c r="H176" s="1449"/>
      <c r="I176" s="1453" t="str">
        <f>I141</f>
        <v/>
      </c>
      <c r="J176" s="1448"/>
      <c r="K176" s="1448"/>
      <c r="L176" s="1448"/>
      <c r="M176" s="1454"/>
      <c r="N176" s="275" t="str">
        <f t="shared" si="20"/>
        <v/>
      </c>
      <c r="O176" s="124" t="s">
        <v>133</v>
      </c>
      <c r="P176" s="270" t="str">
        <f t="shared" si="21"/>
        <v/>
      </c>
      <c r="Q176" s="124" t="s">
        <v>134</v>
      </c>
      <c r="R176" s="272" t="str">
        <f t="shared" si="22"/>
        <v/>
      </c>
      <c r="S176" s="1457" t="s">
        <v>135</v>
      </c>
      <c r="T176" s="1458"/>
      <c r="U176" s="1459">
        <f t="shared" si="23"/>
        <v>0</v>
      </c>
      <c r="V176" s="1460"/>
      <c r="W176" s="1460"/>
      <c r="X176" s="129"/>
      <c r="Y176" s="130"/>
      <c r="Z176" s="131"/>
      <c r="AA176" s="131"/>
      <c r="AB176" s="129"/>
      <c r="AC176" s="130"/>
      <c r="AD176" s="131"/>
      <c r="AE176" s="131"/>
      <c r="AF176" s="132"/>
      <c r="AG176" s="1426" t="str">
        <f t="shared" si="24"/>
        <v/>
      </c>
      <c r="AH176" s="1427"/>
      <c r="AI176" s="1427"/>
      <c r="AJ176" s="1428"/>
      <c r="AK176" s="140"/>
      <c r="AL176" s="141"/>
      <c r="AM176" s="1426" t="str">
        <f>IF(AM141=0,"",AM141)</f>
        <v/>
      </c>
      <c r="AN176" s="1427"/>
      <c r="AO176" s="1427"/>
      <c r="AP176" s="1427"/>
      <c r="AQ176" s="1427"/>
      <c r="AR176" s="501"/>
      <c r="AS176" s="118"/>
      <c r="AT176" s="118"/>
      <c r="AW176" s="371"/>
      <c r="AX176" s="371"/>
      <c r="AY176" s="371"/>
      <c r="AZ176" s="369"/>
      <c r="BA176" s="369"/>
      <c r="BB176" s="369"/>
    </row>
    <row r="177" spans="1:54" s="116" customFormat="1" ht="18" customHeight="1">
      <c r="A177" s="1450"/>
      <c r="B177" s="1451"/>
      <c r="C177" s="1451"/>
      <c r="D177" s="1451"/>
      <c r="E177" s="1451"/>
      <c r="F177" s="1451"/>
      <c r="G177" s="1451"/>
      <c r="H177" s="1452"/>
      <c r="I177" s="1455"/>
      <c r="J177" s="1451"/>
      <c r="K177" s="1451"/>
      <c r="L177" s="1451"/>
      <c r="M177" s="1456"/>
      <c r="N177" s="276" t="str">
        <f t="shared" si="20"/>
        <v/>
      </c>
      <c r="O177" s="134" t="s">
        <v>133</v>
      </c>
      <c r="P177" s="271" t="str">
        <f t="shared" si="21"/>
        <v/>
      </c>
      <c r="Q177" s="134" t="s">
        <v>134</v>
      </c>
      <c r="R177" s="274" t="str">
        <f t="shared" si="22"/>
        <v/>
      </c>
      <c r="S177" s="1461" t="s">
        <v>136</v>
      </c>
      <c r="T177" s="1462"/>
      <c r="U177" s="1463" t="str">
        <f t="shared" si="23"/>
        <v/>
      </c>
      <c r="V177" s="1464"/>
      <c r="W177" s="1464"/>
      <c r="X177" s="1464"/>
      <c r="Y177" s="1465">
        <f>Y142</f>
        <v>0</v>
      </c>
      <c r="Z177" s="1466"/>
      <c r="AA177" s="1466"/>
      <c r="AB177" s="1466"/>
      <c r="AC177" s="1463">
        <f>AC142</f>
        <v>0</v>
      </c>
      <c r="AD177" s="1464"/>
      <c r="AE177" s="1464"/>
      <c r="AF177" s="1467"/>
      <c r="AG177" s="1464" t="str">
        <f t="shared" si="24"/>
        <v/>
      </c>
      <c r="AH177" s="1464"/>
      <c r="AI177" s="1464"/>
      <c r="AJ177" s="1467"/>
      <c r="AK177" s="1468" t="str">
        <f>AK142</f>
        <v/>
      </c>
      <c r="AL177" s="1469"/>
      <c r="AM177" s="1465" t="str">
        <f>AM142</f>
        <v/>
      </c>
      <c r="AN177" s="1466"/>
      <c r="AO177" s="1466"/>
      <c r="AP177" s="1466"/>
      <c r="AQ177" s="1466"/>
      <c r="AR177" s="500"/>
      <c r="AS177" s="118"/>
      <c r="AT177" s="118"/>
      <c r="AW177" s="371"/>
      <c r="AX177" s="371"/>
      <c r="AY177" s="371"/>
      <c r="AZ177" s="369"/>
      <c r="BA177" s="369"/>
      <c r="BB177" s="369"/>
    </row>
    <row r="178" spans="1:54" s="116" customFormat="1" ht="18" customHeight="1">
      <c r="A178" s="1447" t="str">
        <f>A143</f>
        <v/>
      </c>
      <c r="B178" s="1448"/>
      <c r="C178" s="1448"/>
      <c r="D178" s="1448"/>
      <c r="E178" s="1448"/>
      <c r="F178" s="1448"/>
      <c r="G178" s="1448"/>
      <c r="H178" s="1449"/>
      <c r="I178" s="1453" t="str">
        <f>I143</f>
        <v/>
      </c>
      <c r="J178" s="1448"/>
      <c r="K178" s="1448"/>
      <c r="L178" s="1448"/>
      <c r="M178" s="1454"/>
      <c r="N178" s="275" t="str">
        <f t="shared" si="20"/>
        <v/>
      </c>
      <c r="O178" s="124" t="s">
        <v>133</v>
      </c>
      <c r="P178" s="270" t="str">
        <f t="shared" si="21"/>
        <v/>
      </c>
      <c r="Q178" s="124" t="s">
        <v>134</v>
      </c>
      <c r="R178" s="272" t="str">
        <f t="shared" si="22"/>
        <v/>
      </c>
      <c r="S178" s="1457" t="s">
        <v>135</v>
      </c>
      <c r="T178" s="1458"/>
      <c r="U178" s="1459">
        <f t="shared" si="23"/>
        <v>0</v>
      </c>
      <c r="V178" s="1460"/>
      <c r="W178" s="1460"/>
      <c r="X178" s="129"/>
      <c r="Y178" s="130"/>
      <c r="Z178" s="131"/>
      <c r="AA178" s="131"/>
      <c r="AB178" s="129"/>
      <c r="AC178" s="130"/>
      <c r="AD178" s="131"/>
      <c r="AE178" s="131"/>
      <c r="AF178" s="132"/>
      <c r="AG178" s="1426" t="str">
        <f t="shared" si="24"/>
        <v/>
      </c>
      <c r="AH178" s="1427"/>
      <c r="AI178" s="1427"/>
      <c r="AJ178" s="1428"/>
      <c r="AK178" s="142"/>
      <c r="AL178" s="143"/>
      <c r="AM178" s="1426" t="str">
        <f>IF(AM143=0,"",AM143)</f>
        <v/>
      </c>
      <c r="AN178" s="1427"/>
      <c r="AO178" s="1427"/>
      <c r="AP178" s="1427"/>
      <c r="AQ178" s="1427"/>
      <c r="AR178" s="501"/>
      <c r="AS178" s="118"/>
      <c r="AT178" s="118"/>
      <c r="AW178" s="371"/>
      <c r="AX178" s="371"/>
      <c r="AY178" s="371"/>
      <c r="AZ178" s="369"/>
      <c r="BA178" s="369"/>
      <c r="BB178" s="369"/>
    </row>
    <row r="179" spans="1:54" s="116" customFormat="1" ht="18" customHeight="1">
      <c r="A179" s="1450"/>
      <c r="B179" s="1451"/>
      <c r="C179" s="1451"/>
      <c r="D179" s="1451"/>
      <c r="E179" s="1451"/>
      <c r="F179" s="1451"/>
      <c r="G179" s="1451"/>
      <c r="H179" s="1452"/>
      <c r="I179" s="1455"/>
      <c r="J179" s="1451"/>
      <c r="K179" s="1451"/>
      <c r="L179" s="1451"/>
      <c r="M179" s="1456"/>
      <c r="N179" s="276" t="str">
        <f t="shared" si="20"/>
        <v/>
      </c>
      <c r="O179" s="134" t="s">
        <v>133</v>
      </c>
      <c r="P179" s="271" t="str">
        <f t="shared" si="21"/>
        <v/>
      </c>
      <c r="Q179" s="134" t="s">
        <v>134</v>
      </c>
      <c r="R179" s="274" t="str">
        <f t="shared" si="22"/>
        <v/>
      </c>
      <c r="S179" s="1461" t="s">
        <v>136</v>
      </c>
      <c r="T179" s="1462"/>
      <c r="U179" s="1463" t="str">
        <f t="shared" si="23"/>
        <v/>
      </c>
      <c r="V179" s="1464"/>
      <c r="W179" s="1464"/>
      <c r="X179" s="1464"/>
      <c r="Y179" s="1465">
        <f>Y144</f>
        <v>0</v>
      </c>
      <c r="Z179" s="1466"/>
      <c r="AA179" s="1466"/>
      <c r="AB179" s="1466"/>
      <c r="AC179" s="1463">
        <f>AC144</f>
        <v>0</v>
      </c>
      <c r="AD179" s="1464"/>
      <c r="AE179" s="1464"/>
      <c r="AF179" s="1467"/>
      <c r="AG179" s="1464" t="str">
        <f t="shared" si="24"/>
        <v/>
      </c>
      <c r="AH179" s="1464"/>
      <c r="AI179" s="1464"/>
      <c r="AJ179" s="1467"/>
      <c r="AK179" s="1468" t="str">
        <f>AK144</f>
        <v/>
      </c>
      <c r="AL179" s="1469"/>
      <c r="AM179" s="1465" t="str">
        <f>AM144</f>
        <v/>
      </c>
      <c r="AN179" s="1466"/>
      <c r="AO179" s="1466"/>
      <c r="AP179" s="1466"/>
      <c r="AQ179" s="1466"/>
      <c r="AR179" s="500"/>
      <c r="AS179" s="118"/>
      <c r="AT179" s="118"/>
      <c r="AW179" s="371"/>
      <c r="AX179" s="371"/>
      <c r="AY179" s="371"/>
      <c r="AZ179" s="369"/>
      <c r="BA179" s="369"/>
      <c r="BB179" s="369"/>
    </row>
    <row r="180" spans="1:54" s="116" customFormat="1" ht="18" customHeight="1">
      <c r="A180" s="1447" t="str">
        <f>A145</f>
        <v/>
      </c>
      <c r="B180" s="1448"/>
      <c r="C180" s="1448"/>
      <c r="D180" s="1448"/>
      <c r="E180" s="1448"/>
      <c r="F180" s="1448"/>
      <c r="G180" s="1448"/>
      <c r="H180" s="1449"/>
      <c r="I180" s="1453" t="str">
        <f>I145</f>
        <v/>
      </c>
      <c r="J180" s="1448"/>
      <c r="K180" s="1448"/>
      <c r="L180" s="1448"/>
      <c r="M180" s="1454"/>
      <c r="N180" s="275" t="str">
        <f t="shared" si="20"/>
        <v/>
      </c>
      <c r="O180" s="124" t="s">
        <v>133</v>
      </c>
      <c r="P180" s="270" t="str">
        <f t="shared" si="21"/>
        <v/>
      </c>
      <c r="Q180" s="124" t="s">
        <v>134</v>
      </c>
      <c r="R180" s="272" t="str">
        <f t="shared" si="22"/>
        <v/>
      </c>
      <c r="S180" s="1457" t="s">
        <v>135</v>
      </c>
      <c r="T180" s="1458"/>
      <c r="U180" s="1459">
        <f t="shared" si="23"/>
        <v>0</v>
      </c>
      <c r="V180" s="1460"/>
      <c r="W180" s="1460"/>
      <c r="X180" s="129"/>
      <c r="Y180" s="130"/>
      <c r="Z180" s="131"/>
      <c r="AA180" s="131"/>
      <c r="AB180" s="129"/>
      <c r="AC180" s="130"/>
      <c r="AD180" s="131"/>
      <c r="AE180" s="131"/>
      <c r="AF180" s="132"/>
      <c r="AG180" s="1426" t="str">
        <f t="shared" si="24"/>
        <v/>
      </c>
      <c r="AH180" s="1427"/>
      <c r="AI180" s="1427"/>
      <c r="AJ180" s="1428"/>
      <c r="AK180" s="140"/>
      <c r="AL180" s="141"/>
      <c r="AM180" s="1426" t="str">
        <f>IF(AM145=0,"",AM145)</f>
        <v/>
      </c>
      <c r="AN180" s="1427"/>
      <c r="AO180" s="1427"/>
      <c r="AP180" s="1427"/>
      <c r="AQ180" s="1427"/>
      <c r="AR180" s="501"/>
      <c r="AS180" s="118"/>
      <c r="AT180" s="118"/>
      <c r="AW180" s="371"/>
      <c r="AX180" s="371"/>
      <c r="AY180" s="371"/>
      <c r="AZ180" s="369"/>
      <c r="BA180" s="369"/>
      <c r="BB180" s="369"/>
    </row>
    <row r="181" spans="1:54" s="116" customFormat="1" ht="18" customHeight="1">
      <c r="A181" s="1450"/>
      <c r="B181" s="1451"/>
      <c r="C181" s="1451"/>
      <c r="D181" s="1451"/>
      <c r="E181" s="1451"/>
      <c r="F181" s="1451"/>
      <c r="G181" s="1451"/>
      <c r="H181" s="1452"/>
      <c r="I181" s="1455"/>
      <c r="J181" s="1451"/>
      <c r="K181" s="1451"/>
      <c r="L181" s="1451"/>
      <c r="M181" s="1456"/>
      <c r="N181" s="276" t="str">
        <f t="shared" si="20"/>
        <v/>
      </c>
      <c r="O181" s="134" t="s">
        <v>133</v>
      </c>
      <c r="P181" s="271" t="str">
        <f t="shared" si="21"/>
        <v/>
      </c>
      <c r="Q181" s="134" t="s">
        <v>134</v>
      </c>
      <c r="R181" s="274" t="str">
        <f t="shared" si="22"/>
        <v/>
      </c>
      <c r="S181" s="1461" t="s">
        <v>136</v>
      </c>
      <c r="T181" s="1462"/>
      <c r="U181" s="1463" t="str">
        <f t="shared" si="23"/>
        <v/>
      </c>
      <c r="V181" s="1464"/>
      <c r="W181" s="1464"/>
      <c r="X181" s="1464"/>
      <c r="Y181" s="1465">
        <f>Y146</f>
        <v>0</v>
      </c>
      <c r="Z181" s="1466"/>
      <c r="AA181" s="1466"/>
      <c r="AB181" s="1466"/>
      <c r="AC181" s="1463">
        <f>AC146</f>
        <v>0</v>
      </c>
      <c r="AD181" s="1464"/>
      <c r="AE181" s="1464"/>
      <c r="AF181" s="1467"/>
      <c r="AG181" s="1464" t="str">
        <f t="shared" si="24"/>
        <v/>
      </c>
      <c r="AH181" s="1464"/>
      <c r="AI181" s="1464"/>
      <c r="AJ181" s="1467"/>
      <c r="AK181" s="1468" t="str">
        <f>AK146</f>
        <v/>
      </c>
      <c r="AL181" s="1469"/>
      <c r="AM181" s="1465" t="str">
        <f>AM146</f>
        <v/>
      </c>
      <c r="AN181" s="1466"/>
      <c r="AO181" s="1466"/>
      <c r="AP181" s="1466"/>
      <c r="AQ181" s="1466"/>
      <c r="AR181" s="500"/>
      <c r="AS181" s="118"/>
      <c r="AT181" s="118"/>
      <c r="AW181" s="371"/>
      <c r="AX181" s="371"/>
      <c r="AY181" s="371"/>
      <c r="AZ181" s="369"/>
      <c r="BA181" s="369"/>
      <c r="BB181" s="369"/>
    </row>
    <row r="182" spans="1:54" s="116" customFormat="1" ht="18" customHeight="1">
      <c r="A182" s="1447" t="str">
        <f>A147</f>
        <v/>
      </c>
      <c r="B182" s="1448"/>
      <c r="C182" s="1448"/>
      <c r="D182" s="1448"/>
      <c r="E182" s="1448"/>
      <c r="F182" s="1448"/>
      <c r="G182" s="1448"/>
      <c r="H182" s="1449"/>
      <c r="I182" s="1453" t="str">
        <f>I147</f>
        <v/>
      </c>
      <c r="J182" s="1448"/>
      <c r="K182" s="1448"/>
      <c r="L182" s="1448"/>
      <c r="M182" s="1454"/>
      <c r="N182" s="275" t="str">
        <f t="shared" si="20"/>
        <v/>
      </c>
      <c r="O182" s="124" t="s">
        <v>133</v>
      </c>
      <c r="P182" s="270" t="str">
        <f t="shared" si="21"/>
        <v/>
      </c>
      <c r="Q182" s="124" t="s">
        <v>134</v>
      </c>
      <c r="R182" s="272" t="str">
        <f t="shared" si="22"/>
        <v/>
      </c>
      <c r="S182" s="1457" t="s">
        <v>135</v>
      </c>
      <c r="T182" s="1458"/>
      <c r="U182" s="1459">
        <f t="shared" si="23"/>
        <v>0</v>
      </c>
      <c r="V182" s="1460"/>
      <c r="W182" s="1460"/>
      <c r="X182" s="129"/>
      <c r="Y182" s="130"/>
      <c r="Z182" s="131"/>
      <c r="AA182" s="131"/>
      <c r="AB182" s="129"/>
      <c r="AC182" s="130"/>
      <c r="AD182" s="131"/>
      <c r="AE182" s="131"/>
      <c r="AF182" s="132"/>
      <c r="AG182" s="1426" t="str">
        <f t="shared" si="24"/>
        <v/>
      </c>
      <c r="AH182" s="1427"/>
      <c r="AI182" s="1427"/>
      <c r="AJ182" s="1428"/>
      <c r="AK182" s="140"/>
      <c r="AL182" s="141"/>
      <c r="AM182" s="1426" t="str">
        <f>IF(AM147=0,"",AM147)</f>
        <v/>
      </c>
      <c r="AN182" s="1427"/>
      <c r="AO182" s="1427"/>
      <c r="AP182" s="1427"/>
      <c r="AQ182" s="1427"/>
      <c r="AR182" s="501"/>
      <c r="AS182" s="118"/>
      <c r="AT182" s="118"/>
      <c r="AW182" s="371"/>
      <c r="AX182" s="371"/>
      <c r="AY182" s="371"/>
      <c r="AZ182" s="369"/>
      <c r="BA182" s="369"/>
      <c r="BB182" s="369"/>
    </row>
    <row r="183" spans="1:54" s="116" customFormat="1" ht="18" customHeight="1">
      <c r="A183" s="1450"/>
      <c r="B183" s="1451"/>
      <c r="C183" s="1451"/>
      <c r="D183" s="1451"/>
      <c r="E183" s="1451"/>
      <c r="F183" s="1451"/>
      <c r="G183" s="1451"/>
      <c r="H183" s="1452"/>
      <c r="I183" s="1455"/>
      <c r="J183" s="1451"/>
      <c r="K183" s="1451"/>
      <c r="L183" s="1451"/>
      <c r="M183" s="1456"/>
      <c r="N183" s="276" t="str">
        <f t="shared" si="20"/>
        <v/>
      </c>
      <c r="O183" s="144" t="s">
        <v>133</v>
      </c>
      <c r="P183" s="271" t="str">
        <f t="shared" si="21"/>
        <v/>
      </c>
      <c r="Q183" s="134" t="s">
        <v>134</v>
      </c>
      <c r="R183" s="274" t="str">
        <f t="shared" si="22"/>
        <v/>
      </c>
      <c r="S183" s="1461" t="s">
        <v>136</v>
      </c>
      <c r="T183" s="1462"/>
      <c r="U183" s="1463" t="str">
        <f t="shared" si="23"/>
        <v/>
      </c>
      <c r="V183" s="1464"/>
      <c r="W183" s="1464"/>
      <c r="X183" s="1464"/>
      <c r="Y183" s="1465">
        <f>Y148</f>
        <v>0</v>
      </c>
      <c r="Z183" s="1466"/>
      <c r="AA183" s="1466"/>
      <c r="AB183" s="1466"/>
      <c r="AC183" s="1463">
        <f>AC148</f>
        <v>0</v>
      </c>
      <c r="AD183" s="1464"/>
      <c r="AE183" s="1464"/>
      <c r="AF183" s="1467"/>
      <c r="AG183" s="1464" t="str">
        <f t="shared" si="24"/>
        <v/>
      </c>
      <c r="AH183" s="1464"/>
      <c r="AI183" s="1464"/>
      <c r="AJ183" s="1467"/>
      <c r="AK183" s="1468" t="str">
        <f>AK148</f>
        <v/>
      </c>
      <c r="AL183" s="1469"/>
      <c r="AM183" s="1465" t="str">
        <f>AM148</f>
        <v/>
      </c>
      <c r="AN183" s="1466"/>
      <c r="AO183" s="1466"/>
      <c r="AP183" s="1466"/>
      <c r="AQ183" s="1466"/>
      <c r="AR183" s="500"/>
      <c r="AS183" s="118"/>
      <c r="AT183" s="118"/>
      <c r="AW183" s="371"/>
      <c r="AX183" s="371"/>
      <c r="AY183" s="371"/>
      <c r="AZ183" s="369"/>
      <c r="BA183" s="369"/>
      <c r="BB183" s="369"/>
    </row>
    <row r="184" spans="1:54" s="116" customFormat="1" ht="18" customHeight="1">
      <c r="A184" s="1432" t="s">
        <v>193</v>
      </c>
      <c r="B184" s="1433"/>
      <c r="C184" s="1433"/>
      <c r="D184" s="1434"/>
      <c r="E184" s="1438" t="str">
        <f>E149</f>
        <v>32 道路新設事業</v>
      </c>
      <c r="F184" s="1439"/>
      <c r="G184" s="1440"/>
      <c r="H184" s="1440"/>
      <c r="I184" s="1440"/>
      <c r="J184" s="1440"/>
      <c r="K184" s="1440"/>
      <c r="L184" s="1440"/>
      <c r="M184" s="1441"/>
      <c r="N184" s="1445" t="s">
        <v>194</v>
      </c>
      <c r="O184" s="1433"/>
      <c r="P184" s="1433"/>
      <c r="Q184" s="1433"/>
      <c r="R184" s="1433"/>
      <c r="S184" s="1433"/>
      <c r="T184" s="1434"/>
      <c r="U184" s="1426" t="str">
        <f t="shared" ca="1" si="23"/>
        <v/>
      </c>
      <c r="V184" s="1427"/>
      <c r="W184" s="1427"/>
      <c r="X184" s="1428"/>
      <c r="Y184" s="130"/>
      <c r="Z184" s="131"/>
      <c r="AA184" s="131"/>
      <c r="AB184" s="129"/>
      <c r="AC184" s="130"/>
      <c r="AD184" s="131"/>
      <c r="AE184" s="131"/>
      <c r="AF184" s="129"/>
      <c r="AG184" s="1426" t="str">
        <f t="shared" ca="1" si="24"/>
        <v/>
      </c>
      <c r="AH184" s="1427"/>
      <c r="AI184" s="1427"/>
      <c r="AJ184" s="1428"/>
      <c r="AK184" s="130"/>
      <c r="AL184" s="133"/>
      <c r="AM184" s="1426" t="str">
        <f>AM149</f>
        <v/>
      </c>
      <c r="AN184" s="1427"/>
      <c r="AO184" s="1427"/>
      <c r="AP184" s="1427"/>
      <c r="AQ184" s="1427"/>
      <c r="AR184" s="501"/>
      <c r="AS184" s="118"/>
      <c r="AT184" s="118"/>
      <c r="AW184" s="371"/>
      <c r="AX184" s="371"/>
      <c r="AY184" s="371"/>
      <c r="AZ184" s="369"/>
      <c r="BA184" s="369"/>
      <c r="BB184" s="369"/>
    </row>
    <row r="185" spans="1:54" s="116" customFormat="1" ht="18" customHeight="1" thickBot="1">
      <c r="A185" s="1435"/>
      <c r="B185" s="1436"/>
      <c r="C185" s="1436"/>
      <c r="D185" s="1437"/>
      <c r="E185" s="1442"/>
      <c r="F185" s="1443"/>
      <c r="G185" s="1443"/>
      <c r="H185" s="1443"/>
      <c r="I185" s="1443"/>
      <c r="J185" s="1443"/>
      <c r="K185" s="1443"/>
      <c r="L185" s="1443"/>
      <c r="M185" s="1444"/>
      <c r="N185" s="1446"/>
      <c r="O185" s="1436"/>
      <c r="P185" s="1436"/>
      <c r="Q185" s="1436"/>
      <c r="R185" s="1436"/>
      <c r="S185" s="1436"/>
      <c r="T185" s="1437"/>
      <c r="U185" s="1429">
        <f t="shared" ca="1" si="23"/>
        <v>75600000</v>
      </c>
      <c r="V185" s="1430"/>
      <c r="W185" s="1430"/>
      <c r="X185" s="1431"/>
      <c r="Y185" s="1429" t="str">
        <f>Y150</f>
        <v/>
      </c>
      <c r="Z185" s="1430"/>
      <c r="AA185" s="1430"/>
      <c r="AB185" s="1430"/>
      <c r="AC185" s="1429" t="str">
        <f>AC150</f>
        <v/>
      </c>
      <c r="AD185" s="1430"/>
      <c r="AE185" s="1430"/>
      <c r="AF185" s="1430"/>
      <c r="AG185" s="1429">
        <f t="shared" ca="1" si="24"/>
        <v>75600000</v>
      </c>
      <c r="AH185" s="1430"/>
      <c r="AI185" s="1430"/>
      <c r="AJ185" s="1430"/>
      <c r="AK185" s="502"/>
      <c r="AL185" s="503"/>
      <c r="AM185" s="1429">
        <f>AM150</f>
        <v>15120000</v>
      </c>
      <c r="AN185" s="1430"/>
      <c r="AO185" s="1430"/>
      <c r="AP185" s="1430"/>
      <c r="AQ185" s="1430"/>
      <c r="AR185" s="504"/>
      <c r="AS185" s="118"/>
      <c r="AT185" s="145"/>
      <c r="AW185" s="371"/>
      <c r="AX185" s="371"/>
      <c r="AY185" s="371"/>
      <c r="AZ185" s="369"/>
      <c r="BA185" s="369"/>
      <c r="BB185" s="369"/>
    </row>
    <row r="186" spans="1:54" s="116" customFormat="1" ht="18"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565" t="str">
        <f>AM151</f>
        <v/>
      </c>
      <c r="AN186" s="1566"/>
      <c r="AO186" s="1566"/>
      <c r="AP186" s="1566"/>
      <c r="AQ186" s="1566"/>
      <c r="AR186" s="118"/>
      <c r="AS186" s="118"/>
      <c r="AT186" s="118"/>
      <c r="AW186" s="371"/>
      <c r="AX186" s="371"/>
      <c r="AY186" s="371"/>
      <c r="AZ186" s="369"/>
      <c r="BA186" s="369"/>
      <c r="BB186" s="369"/>
    </row>
    <row r="187" spans="1:54" s="116" customFormat="1" ht="22.5"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536"/>
      <c r="X187" s="536"/>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W187" s="371"/>
      <c r="AX187" s="371"/>
      <c r="AY187" s="371"/>
      <c r="AZ187" s="369"/>
      <c r="BA187" s="369"/>
      <c r="BB187" s="369"/>
    </row>
    <row r="188" spans="1:54" s="116" customFormat="1" ht="24" customHeight="1">
      <c r="A188" s="75"/>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536"/>
      <c r="X188" s="536"/>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8"/>
      <c r="AT188" s="118"/>
      <c r="AW188" s="371"/>
      <c r="AX188" s="371"/>
      <c r="AY188" s="371"/>
      <c r="AZ188" s="369"/>
      <c r="BA188" s="369"/>
      <c r="BB188" s="369"/>
    </row>
    <row r="189" spans="1:54" s="116" customFormat="1" ht="17.25" customHeight="1" thickBot="1">
      <c r="A189" s="520" t="s">
        <v>186</v>
      </c>
      <c r="B189" s="118"/>
      <c r="C189" s="118"/>
      <c r="D189" s="118"/>
      <c r="E189" s="118"/>
      <c r="F189" s="118"/>
      <c r="G189" s="118"/>
      <c r="H189" s="118"/>
      <c r="I189" s="118"/>
      <c r="J189" s="118"/>
      <c r="K189" s="118"/>
      <c r="L189" s="118"/>
      <c r="M189" s="118"/>
      <c r="N189" s="118"/>
      <c r="O189" s="118"/>
      <c r="P189" s="118"/>
      <c r="Q189" s="118"/>
      <c r="R189" s="119"/>
      <c r="S189" s="119"/>
      <c r="T189" s="119"/>
      <c r="U189" s="119"/>
      <c r="V189" s="119"/>
      <c r="W189" s="118"/>
      <c r="X189" s="118"/>
      <c r="Y189" s="118"/>
      <c r="Z189" s="118"/>
      <c r="AA189" s="118"/>
      <c r="AB189" s="118"/>
      <c r="AC189" s="118"/>
      <c r="AD189" s="118"/>
      <c r="AE189" s="118"/>
      <c r="AF189" s="118"/>
      <c r="AG189" s="118"/>
      <c r="AH189" s="118"/>
      <c r="AI189" s="118"/>
      <c r="AJ189" s="118"/>
      <c r="AK189" s="120"/>
      <c r="AL189" s="120"/>
      <c r="AM189" s="120"/>
      <c r="AN189" s="120"/>
      <c r="AO189" s="118"/>
      <c r="AP189" s="118"/>
      <c r="AQ189" s="118"/>
      <c r="AR189" s="118"/>
      <c r="AS189" s="118"/>
      <c r="AW189" s="371"/>
      <c r="AX189" s="371"/>
      <c r="AY189" s="371"/>
      <c r="AZ189" s="369"/>
      <c r="BA189" s="369"/>
      <c r="BB189" s="369"/>
    </row>
    <row r="190" spans="1:54" s="116" customFormat="1" ht="12.75" customHeight="1">
      <c r="A190" s="118"/>
      <c r="B190" s="118"/>
      <c r="C190" s="118"/>
      <c r="D190" s="118"/>
      <c r="E190" s="118"/>
      <c r="F190" s="118"/>
      <c r="G190" s="118"/>
      <c r="H190" s="118"/>
      <c r="I190" s="118"/>
      <c r="J190" s="118"/>
      <c r="K190" s="118"/>
      <c r="L190" s="121"/>
      <c r="M190" s="121"/>
      <c r="N190" s="121"/>
      <c r="O190" s="121"/>
      <c r="P190" s="121"/>
      <c r="Q190" s="121"/>
      <c r="R190" s="121"/>
      <c r="S190" s="122"/>
      <c r="T190" s="122"/>
      <c r="U190" s="122"/>
      <c r="V190" s="122"/>
      <c r="W190" s="122"/>
      <c r="X190" s="122"/>
      <c r="Y190" s="122"/>
      <c r="Z190" s="121"/>
      <c r="AA190" s="121"/>
      <c r="AB190" s="121"/>
      <c r="AC190" s="118"/>
      <c r="AD190" s="118"/>
      <c r="AE190" s="118"/>
      <c r="AF190" s="118"/>
      <c r="AG190" s="118"/>
      <c r="AH190" s="118"/>
      <c r="AI190" s="118"/>
      <c r="AJ190" s="118"/>
      <c r="AK190" s="120"/>
      <c r="AL190" s="120"/>
      <c r="AM190" s="1567" t="s">
        <v>185</v>
      </c>
      <c r="AN190" s="1568"/>
      <c r="AO190" s="118"/>
      <c r="AP190" s="118"/>
      <c r="AQ190" s="118"/>
      <c r="AR190" s="118"/>
      <c r="AS190" s="118"/>
      <c r="AW190" s="371"/>
      <c r="AX190" s="371"/>
      <c r="AY190" s="371"/>
      <c r="AZ190" s="369"/>
      <c r="BA190" s="369"/>
      <c r="BB190" s="369"/>
    </row>
    <row r="191" spans="1:54" s="116" customFormat="1" ht="12.75" customHeight="1">
      <c r="A191" s="118"/>
      <c r="B191" s="118"/>
      <c r="C191" s="118"/>
      <c r="D191" s="118"/>
      <c r="E191" s="118"/>
      <c r="F191" s="118"/>
      <c r="G191" s="118"/>
      <c r="H191" s="118"/>
      <c r="I191" s="118"/>
      <c r="J191" s="118"/>
      <c r="K191" s="118"/>
      <c r="L191" s="121"/>
      <c r="M191" s="121"/>
      <c r="N191" s="121"/>
      <c r="O191" s="121"/>
      <c r="P191" s="121"/>
      <c r="Q191" s="121"/>
      <c r="R191" s="121"/>
      <c r="S191" s="122"/>
      <c r="T191" s="122"/>
      <c r="U191" s="122"/>
      <c r="V191" s="122"/>
      <c r="W191" s="122"/>
      <c r="X191" s="122"/>
      <c r="Y191" s="122"/>
      <c r="Z191" s="121"/>
      <c r="AA191" s="121"/>
      <c r="AB191" s="121"/>
      <c r="AC191" s="118"/>
      <c r="AD191" s="118"/>
      <c r="AE191" s="118"/>
      <c r="AF191" s="118"/>
      <c r="AG191" s="118"/>
      <c r="AH191" s="118"/>
      <c r="AI191" s="118"/>
      <c r="AJ191" s="118"/>
      <c r="AK191" s="120"/>
      <c r="AL191" s="120"/>
      <c r="AM191" s="1569"/>
      <c r="AN191" s="1570"/>
      <c r="AO191" s="118"/>
      <c r="AP191" s="118"/>
      <c r="AQ191" s="118"/>
      <c r="AR191" s="118"/>
      <c r="AS191" s="118"/>
      <c r="AW191" s="371"/>
      <c r="AX191" s="371"/>
      <c r="AY191" s="371"/>
      <c r="AZ191" s="369"/>
      <c r="BA191" s="369"/>
      <c r="BB191" s="369"/>
    </row>
    <row r="192" spans="1:54" s="116" customFormat="1" ht="12.75" customHeight="1" thickBot="1">
      <c r="A192" s="118"/>
      <c r="B192" s="118"/>
      <c r="C192" s="118"/>
      <c r="D192" s="118"/>
      <c r="E192" s="118"/>
      <c r="F192" s="118"/>
      <c r="G192" s="118"/>
      <c r="H192" s="118"/>
      <c r="I192" s="118"/>
      <c r="J192" s="118"/>
      <c r="K192" s="118"/>
      <c r="L192" s="121"/>
      <c r="M192" s="121"/>
      <c r="N192" s="121"/>
      <c r="O192" s="121"/>
      <c r="P192" s="121"/>
      <c r="Q192" s="121"/>
      <c r="R192" s="121"/>
      <c r="S192" s="121"/>
      <c r="T192" s="121"/>
      <c r="U192" s="121"/>
      <c r="V192" s="121"/>
      <c r="W192" s="121"/>
      <c r="X192" s="121"/>
      <c r="Y192" s="121"/>
      <c r="Z192" s="121"/>
      <c r="AA192" s="121"/>
      <c r="AB192" s="121"/>
      <c r="AC192" s="118"/>
      <c r="AD192" s="118"/>
      <c r="AE192" s="118"/>
      <c r="AF192" s="118"/>
      <c r="AG192" s="118"/>
      <c r="AH192" s="118"/>
      <c r="AI192" s="118"/>
      <c r="AJ192" s="118"/>
      <c r="AK192" s="120"/>
      <c r="AL192" s="120"/>
      <c r="AM192" s="1571"/>
      <c r="AN192" s="1572"/>
      <c r="AO192" s="118"/>
      <c r="AP192" s="118"/>
      <c r="AQ192" s="118"/>
      <c r="AR192" s="118"/>
      <c r="AS192" s="118"/>
      <c r="AW192" s="371"/>
      <c r="AX192" s="371"/>
      <c r="AY192" s="371"/>
      <c r="AZ192" s="369"/>
      <c r="BA192" s="369"/>
      <c r="BB192" s="369"/>
    </row>
    <row r="193" spans="1:54" s="116" customFormat="1" ht="6" customHeight="1" thickBot="1">
      <c r="A193" s="118"/>
      <c r="B193" s="118"/>
      <c r="C193" s="118"/>
      <c r="D193" s="118"/>
      <c r="E193" s="118"/>
      <c r="F193" s="118"/>
      <c r="G193" s="118"/>
      <c r="H193" s="118"/>
      <c r="I193" s="118"/>
      <c r="J193" s="118"/>
      <c r="K193" s="118"/>
      <c r="L193" s="121"/>
      <c r="M193" s="121"/>
      <c r="N193" s="121"/>
      <c r="O193" s="121"/>
      <c r="P193" s="121"/>
      <c r="Q193" s="121"/>
      <c r="R193" s="121"/>
      <c r="S193" s="121"/>
      <c r="T193" s="121"/>
      <c r="U193" s="121"/>
      <c r="V193" s="121"/>
      <c r="W193" s="121"/>
      <c r="X193" s="121"/>
      <c r="Y193" s="121"/>
      <c r="Z193" s="121"/>
      <c r="AA193" s="121"/>
      <c r="AB193" s="121"/>
      <c r="AC193" s="118"/>
      <c r="AD193" s="118"/>
      <c r="AE193" s="118"/>
      <c r="AF193" s="118"/>
      <c r="AG193" s="118"/>
      <c r="AH193" s="118"/>
      <c r="AI193" s="118"/>
      <c r="AJ193" s="118"/>
      <c r="AK193" s="120"/>
      <c r="AL193" s="120"/>
      <c r="AM193" s="118"/>
      <c r="AN193" s="118"/>
      <c r="AO193" s="118"/>
      <c r="AP193" s="118"/>
      <c r="AQ193" s="118"/>
      <c r="AR193" s="118"/>
      <c r="AS193" s="118"/>
      <c r="AW193" s="371"/>
      <c r="AX193" s="371"/>
      <c r="AY193" s="371"/>
      <c r="AZ193" s="369"/>
      <c r="BA193" s="369"/>
      <c r="BB193" s="369"/>
    </row>
    <row r="194" spans="1:54" s="116" customFormat="1" ht="12.75" customHeight="1">
      <c r="A194" s="1536" t="s">
        <v>141</v>
      </c>
      <c r="B194" s="1537"/>
      <c r="C194" s="1537"/>
      <c r="D194" s="1537"/>
      <c r="E194" s="1537"/>
      <c r="F194" s="1537"/>
      <c r="G194" s="1537"/>
      <c r="H194" s="1537"/>
      <c r="I194" s="1542" t="s">
        <v>142</v>
      </c>
      <c r="J194" s="1542"/>
      <c r="K194" s="495" t="s">
        <v>143</v>
      </c>
      <c r="L194" s="1542" t="s">
        <v>144</v>
      </c>
      <c r="M194" s="1542"/>
      <c r="N194" s="1543" t="s">
        <v>145</v>
      </c>
      <c r="O194" s="1542"/>
      <c r="P194" s="1542"/>
      <c r="Q194" s="1542"/>
      <c r="R194" s="1542"/>
      <c r="S194" s="1542"/>
      <c r="T194" s="1542" t="s">
        <v>75</v>
      </c>
      <c r="U194" s="1542"/>
      <c r="V194" s="1558"/>
      <c r="W194" s="118"/>
      <c r="X194" s="118"/>
      <c r="Y194" s="118"/>
      <c r="Z194" s="118"/>
      <c r="AA194" s="118"/>
      <c r="AB194" s="118"/>
      <c r="AC194" s="123"/>
      <c r="AD194" s="123"/>
      <c r="AE194" s="123"/>
      <c r="AF194" s="123"/>
      <c r="AG194" s="123"/>
      <c r="AH194" s="123"/>
      <c r="AI194" s="123"/>
      <c r="AJ194" s="118"/>
      <c r="AK194" s="1559">
        <f>AK124</f>
        <v>7</v>
      </c>
      <c r="AL194" s="1547"/>
      <c r="AM194" s="1544" t="s">
        <v>78</v>
      </c>
      <c r="AN194" s="1544"/>
      <c r="AO194" s="1547">
        <f>AO124</f>
        <v>2</v>
      </c>
      <c r="AP194" s="1547"/>
      <c r="AQ194" s="1544" t="s">
        <v>79</v>
      </c>
      <c r="AR194" s="1550"/>
      <c r="AS194" s="118"/>
      <c r="AT194" s="118"/>
      <c r="AW194" s="371"/>
      <c r="AX194" s="371"/>
      <c r="AY194" s="371"/>
      <c r="AZ194" s="369"/>
      <c r="BA194" s="369"/>
      <c r="BB194" s="369"/>
    </row>
    <row r="195" spans="1:54" s="116" customFormat="1" ht="13.5" customHeight="1">
      <c r="A195" s="1538"/>
      <c r="B195" s="1539"/>
      <c r="C195" s="1539"/>
      <c r="D195" s="1539"/>
      <c r="E195" s="1539"/>
      <c r="F195" s="1539"/>
      <c r="G195" s="1539"/>
      <c r="H195" s="1539"/>
      <c r="I195" s="1553">
        <f t="shared" ref="I195:V195" si="25">I160</f>
        <v>1</v>
      </c>
      <c r="J195" s="1530">
        <f t="shared" si="25"/>
        <v>6</v>
      </c>
      <c r="K195" s="1555">
        <f t="shared" si="25"/>
        <v>1</v>
      </c>
      <c r="L195" s="1530">
        <f>L160</f>
        <v>0</v>
      </c>
      <c r="M195" s="1530">
        <f t="shared" si="25"/>
        <v>3</v>
      </c>
      <c r="N195" s="1533">
        <f t="shared" si="25"/>
        <v>6</v>
      </c>
      <c r="O195" s="1527">
        <f t="shared" si="25"/>
        <v>0</v>
      </c>
      <c r="P195" s="1527" t="str">
        <f t="shared" si="25"/>
        <v>×</v>
      </c>
      <c r="Q195" s="1527" t="str">
        <f t="shared" si="25"/>
        <v>×</v>
      </c>
      <c r="R195" s="1527" t="str">
        <f t="shared" si="25"/>
        <v>×</v>
      </c>
      <c r="S195" s="1530" t="str">
        <f t="shared" si="25"/>
        <v>×</v>
      </c>
      <c r="T195" s="1533">
        <f t="shared" si="25"/>
        <v>0</v>
      </c>
      <c r="U195" s="1527">
        <f t="shared" si="25"/>
        <v>0</v>
      </c>
      <c r="V195" s="1562">
        <f t="shared" si="25"/>
        <v>0</v>
      </c>
      <c r="W195" s="118"/>
      <c r="X195" s="118"/>
      <c r="Y195" s="118"/>
      <c r="Z195" s="118"/>
      <c r="AA195" s="118"/>
      <c r="AB195" s="118"/>
      <c r="AC195" s="123"/>
      <c r="AD195" s="123"/>
      <c r="AE195" s="123"/>
      <c r="AF195" s="123"/>
      <c r="AG195" s="123"/>
      <c r="AH195" s="123"/>
      <c r="AI195" s="123"/>
      <c r="AJ195" s="118"/>
      <c r="AK195" s="1560"/>
      <c r="AL195" s="1548"/>
      <c r="AM195" s="1545"/>
      <c r="AN195" s="1545"/>
      <c r="AO195" s="1548"/>
      <c r="AP195" s="1548"/>
      <c r="AQ195" s="1545"/>
      <c r="AR195" s="1551"/>
      <c r="AS195" s="118"/>
      <c r="AT195" s="118"/>
      <c r="AW195" s="371"/>
      <c r="AX195" s="371"/>
      <c r="AY195" s="371"/>
      <c r="AZ195" s="369"/>
      <c r="BA195" s="369"/>
      <c r="BB195" s="369"/>
    </row>
    <row r="196" spans="1:54" s="116" customFormat="1" ht="9" customHeight="1" thickBot="1">
      <c r="A196" s="1538"/>
      <c r="B196" s="1539"/>
      <c r="C196" s="1539"/>
      <c r="D196" s="1539"/>
      <c r="E196" s="1539"/>
      <c r="F196" s="1539"/>
      <c r="G196" s="1539"/>
      <c r="H196" s="1539"/>
      <c r="I196" s="1553"/>
      <c r="J196" s="1531"/>
      <c r="K196" s="1556"/>
      <c r="L196" s="1531"/>
      <c r="M196" s="1531"/>
      <c r="N196" s="1534"/>
      <c r="O196" s="1528"/>
      <c r="P196" s="1528"/>
      <c r="Q196" s="1528"/>
      <c r="R196" s="1528"/>
      <c r="S196" s="1531"/>
      <c r="T196" s="1534"/>
      <c r="U196" s="1528"/>
      <c r="V196" s="1563"/>
      <c r="W196" s="118"/>
      <c r="X196" s="118"/>
      <c r="Y196" s="118"/>
      <c r="Z196" s="118"/>
      <c r="AA196" s="118"/>
      <c r="AB196" s="118"/>
      <c r="AC196" s="123"/>
      <c r="AD196" s="123"/>
      <c r="AE196" s="123"/>
      <c r="AF196" s="123"/>
      <c r="AG196" s="123"/>
      <c r="AH196" s="123"/>
      <c r="AI196" s="123"/>
      <c r="AJ196" s="118"/>
      <c r="AK196" s="1561"/>
      <c r="AL196" s="1549"/>
      <c r="AM196" s="1546"/>
      <c r="AN196" s="1546"/>
      <c r="AO196" s="1549"/>
      <c r="AP196" s="1549"/>
      <c r="AQ196" s="1546"/>
      <c r="AR196" s="1552"/>
      <c r="AS196" s="118"/>
      <c r="AT196" s="118"/>
      <c r="AW196" s="371"/>
      <c r="AX196" s="371"/>
      <c r="AY196" s="371"/>
      <c r="AZ196" s="369"/>
      <c r="BA196" s="369"/>
      <c r="BB196" s="369"/>
    </row>
    <row r="197" spans="1:54" s="116" customFormat="1" ht="6" customHeight="1" thickBot="1">
      <c r="A197" s="1540"/>
      <c r="B197" s="1541"/>
      <c r="C197" s="1541"/>
      <c r="D197" s="1541"/>
      <c r="E197" s="1541"/>
      <c r="F197" s="1541"/>
      <c r="G197" s="1541"/>
      <c r="H197" s="1541"/>
      <c r="I197" s="1554"/>
      <c r="J197" s="1532"/>
      <c r="K197" s="1557"/>
      <c r="L197" s="1532"/>
      <c r="M197" s="1532"/>
      <c r="N197" s="1535"/>
      <c r="O197" s="1529"/>
      <c r="P197" s="1529"/>
      <c r="Q197" s="1529"/>
      <c r="R197" s="1529"/>
      <c r="S197" s="1532"/>
      <c r="T197" s="1535"/>
      <c r="U197" s="1529"/>
      <c r="V197" s="1564"/>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W197" s="371"/>
      <c r="AX197" s="371"/>
      <c r="AY197" s="371"/>
      <c r="AZ197" s="369"/>
      <c r="BA197" s="369"/>
      <c r="BB197" s="369"/>
    </row>
    <row r="198" spans="1:54" s="116" customFormat="1" ht="15" customHeight="1">
      <c r="A198" s="1509" t="s">
        <v>188</v>
      </c>
      <c r="B198" s="1510"/>
      <c r="C198" s="1510"/>
      <c r="D198" s="1510"/>
      <c r="E198" s="1510"/>
      <c r="F198" s="1510"/>
      <c r="G198" s="1510"/>
      <c r="H198" s="1511"/>
      <c r="I198" s="1518" t="s">
        <v>147</v>
      </c>
      <c r="J198" s="1510"/>
      <c r="K198" s="1510"/>
      <c r="L198" s="1510"/>
      <c r="M198" s="1519"/>
      <c r="N198" s="1524" t="s">
        <v>189</v>
      </c>
      <c r="O198" s="1510"/>
      <c r="P198" s="1510"/>
      <c r="Q198" s="1510"/>
      <c r="R198" s="1510"/>
      <c r="S198" s="1510"/>
      <c r="T198" s="1511"/>
      <c r="U198" s="496" t="s">
        <v>149</v>
      </c>
      <c r="V198" s="497"/>
      <c r="W198" s="497"/>
      <c r="X198" s="1475" t="s">
        <v>150</v>
      </c>
      <c r="Y198" s="1475"/>
      <c r="Z198" s="1475"/>
      <c r="AA198" s="1475"/>
      <c r="AB198" s="1475"/>
      <c r="AC198" s="1475"/>
      <c r="AD198" s="1475"/>
      <c r="AE198" s="1475"/>
      <c r="AF198" s="1475"/>
      <c r="AG198" s="1475"/>
      <c r="AH198" s="497"/>
      <c r="AI198" s="497"/>
      <c r="AJ198" s="498"/>
      <c r="AK198" s="1476" t="s">
        <v>151</v>
      </c>
      <c r="AL198" s="1476"/>
      <c r="AM198" s="1477" t="s">
        <v>152</v>
      </c>
      <c r="AN198" s="1477"/>
      <c r="AO198" s="1477"/>
      <c r="AP198" s="1477"/>
      <c r="AQ198" s="1477"/>
      <c r="AR198" s="1478"/>
      <c r="AS198" s="118"/>
      <c r="AT198" s="118"/>
      <c r="AW198" s="371"/>
      <c r="AX198" s="371"/>
      <c r="AY198" s="371"/>
      <c r="AZ198" s="369"/>
      <c r="BA198" s="369"/>
      <c r="BB198" s="369"/>
    </row>
    <row r="199" spans="1:54" s="116" customFormat="1" ht="13.5" customHeight="1">
      <c r="A199" s="1512"/>
      <c r="B199" s="1513"/>
      <c r="C199" s="1513"/>
      <c r="D199" s="1513"/>
      <c r="E199" s="1513"/>
      <c r="F199" s="1513"/>
      <c r="G199" s="1513"/>
      <c r="H199" s="1514"/>
      <c r="I199" s="1520"/>
      <c r="J199" s="1513"/>
      <c r="K199" s="1513"/>
      <c r="L199" s="1513"/>
      <c r="M199" s="1521"/>
      <c r="N199" s="1525"/>
      <c r="O199" s="1513"/>
      <c r="P199" s="1513"/>
      <c r="Q199" s="1513"/>
      <c r="R199" s="1513"/>
      <c r="S199" s="1513"/>
      <c r="T199" s="1514"/>
      <c r="U199" s="1479" t="s">
        <v>153</v>
      </c>
      <c r="V199" s="1480"/>
      <c r="W199" s="1480"/>
      <c r="X199" s="1481"/>
      <c r="Y199" s="1485" t="s">
        <v>154</v>
      </c>
      <c r="Z199" s="1486"/>
      <c r="AA199" s="1486"/>
      <c r="AB199" s="1487"/>
      <c r="AC199" s="1491" t="s">
        <v>155</v>
      </c>
      <c r="AD199" s="1492"/>
      <c r="AE199" s="1492"/>
      <c r="AF199" s="1493"/>
      <c r="AG199" s="1497" t="s">
        <v>156</v>
      </c>
      <c r="AH199" s="1498"/>
      <c r="AI199" s="1498"/>
      <c r="AJ199" s="1499"/>
      <c r="AK199" s="1503" t="s">
        <v>190</v>
      </c>
      <c r="AL199" s="1503"/>
      <c r="AM199" s="1471" t="s">
        <v>158</v>
      </c>
      <c r="AN199" s="1472"/>
      <c r="AO199" s="1472"/>
      <c r="AP199" s="1472"/>
      <c r="AQ199" s="1505"/>
      <c r="AR199" s="1506"/>
      <c r="AS199" s="118"/>
      <c r="AT199" s="118"/>
      <c r="AW199" s="371"/>
      <c r="AX199" s="371"/>
      <c r="AY199" s="371"/>
      <c r="AZ199" s="369"/>
      <c r="BA199" s="369"/>
      <c r="BB199" s="369"/>
    </row>
    <row r="200" spans="1:54" s="116" customFormat="1" ht="13.5" customHeight="1">
      <c r="A200" s="1515"/>
      <c r="B200" s="1516"/>
      <c r="C200" s="1516"/>
      <c r="D200" s="1516"/>
      <c r="E200" s="1516"/>
      <c r="F200" s="1516"/>
      <c r="G200" s="1516"/>
      <c r="H200" s="1517"/>
      <c r="I200" s="1522"/>
      <c r="J200" s="1516"/>
      <c r="K200" s="1516"/>
      <c r="L200" s="1516"/>
      <c r="M200" s="1523"/>
      <c r="N200" s="1526"/>
      <c r="O200" s="1516"/>
      <c r="P200" s="1516"/>
      <c r="Q200" s="1516"/>
      <c r="R200" s="1516"/>
      <c r="S200" s="1516"/>
      <c r="T200" s="1517"/>
      <c r="U200" s="1482"/>
      <c r="V200" s="1483"/>
      <c r="W200" s="1483"/>
      <c r="X200" s="1484"/>
      <c r="Y200" s="1488"/>
      <c r="Z200" s="1489"/>
      <c r="AA200" s="1489"/>
      <c r="AB200" s="1490"/>
      <c r="AC200" s="1494"/>
      <c r="AD200" s="1495"/>
      <c r="AE200" s="1495"/>
      <c r="AF200" s="1496"/>
      <c r="AG200" s="1500"/>
      <c r="AH200" s="1501"/>
      <c r="AI200" s="1501"/>
      <c r="AJ200" s="1502"/>
      <c r="AK200" s="1504"/>
      <c r="AL200" s="1504"/>
      <c r="AM200" s="1507"/>
      <c r="AN200" s="1507"/>
      <c r="AO200" s="1507"/>
      <c r="AP200" s="1507"/>
      <c r="AQ200" s="1507"/>
      <c r="AR200" s="1508"/>
      <c r="AS200" s="118"/>
      <c r="AT200" s="118"/>
      <c r="AW200" s="371"/>
      <c r="AX200" s="371"/>
      <c r="AY200" s="371"/>
      <c r="AZ200" s="369"/>
      <c r="BA200" s="369"/>
      <c r="BB200" s="369"/>
    </row>
    <row r="201" spans="1:54" s="116" customFormat="1" ht="18" customHeight="1">
      <c r="A201" s="1447" t="str">
        <f>A166</f>
        <v>たたたた道路新設工事</v>
      </c>
      <c r="B201" s="1448"/>
      <c r="C201" s="1448"/>
      <c r="D201" s="1448"/>
      <c r="E201" s="1448"/>
      <c r="F201" s="1448"/>
      <c r="G201" s="1448"/>
      <c r="H201" s="1449"/>
      <c r="I201" s="1453" t="str">
        <f>I166</f>
        <v>富山市たたたた地先</v>
      </c>
      <c r="J201" s="1448"/>
      <c r="K201" s="1448"/>
      <c r="L201" s="1448"/>
      <c r="M201" s="1454"/>
      <c r="N201" s="267">
        <f t="shared" ref="N201:N218" si="26">N166</f>
        <v>41460</v>
      </c>
      <c r="O201" s="124" t="s">
        <v>87</v>
      </c>
      <c r="P201" s="270">
        <f t="shared" ref="P201:P218" si="27">P166</f>
        <v>41460</v>
      </c>
      <c r="Q201" s="124" t="s">
        <v>159</v>
      </c>
      <c r="R201" s="272">
        <f t="shared" ref="R201:R218" si="28">R166</f>
        <v>41460</v>
      </c>
      <c r="S201" s="1457" t="s">
        <v>191</v>
      </c>
      <c r="T201" s="1458"/>
      <c r="U201" s="1459">
        <f t="shared" ref="U201:U220" si="29">U166</f>
        <v>0</v>
      </c>
      <c r="V201" s="1460"/>
      <c r="W201" s="1460"/>
      <c r="X201" s="125" t="s">
        <v>90</v>
      </c>
      <c r="Y201" s="126"/>
      <c r="Z201" s="127"/>
      <c r="AA201" s="127"/>
      <c r="AB201" s="125" t="s">
        <v>90</v>
      </c>
      <c r="AC201" s="126"/>
      <c r="AD201" s="127"/>
      <c r="AE201" s="127"/>
      <c r="AF201" s="128" t="s">
        <v>90</v>
      </c>
      <c r="AG201" s="1426" t="str">
        <f t="shared" ref="AG201:AG220" si="30">AG166</f>
        <v/>
      </c>
      <c r="AH201" s="1427"/>
      <c r="AI201" s="1427"/>
      <c r="AJ201" s="1428"/>
      <c r="AK201" s="126"/>
      <c r="AL201" s="146"/>
      <c r="AM201" s="1426" t="str">
        <f t="shared" ref="AM201:AM221" si="31">AM166</f>
        <v/>
      </c>
      <c r="AN201" s="1427"/>
      <c r="AO201" s="1427"/>
      <c r="AP201" s="1427"/>
      <c r="AQ201" s="1427"/>
      <c r="AR201" s="499" t="s">
        <v>90</v>
      </c>
      <c r="AS201" s="118"/>
      <c r="AT201" s="118"/>
      <c r="AW201" s="371"/>
      <c r="AX201" s="371"/>
      <c r="AY201" s="371"/>
      <c r="AZ201" s="369"/>
      <c r="BA201" s="369"/>
      <c r="BB201" s="369"/>
    </row>
    <row r="202" spans="1:54" s="116" customFormat="1" ht="18" customHeight="1">
      <c r="A202" s="1450"/>
      <c r="B202" s="1451"/>
      <c r="C202" s="1451"/>
      <c r="D202" s="1451"/>
      <c r="E202" s="1451"/>
      <c r="F202" s="1451"/>
      <c r="G202" s="1451"/>
      <c r="H202" s="1452"/>
      <c r="I202" s="1455"/>
      <c r="J202" s="1451"/>
      <c r="K202" s="1451"/>
      <c r="L202" s="1451"/>
      <c r="M202" s="1456"/>
      <c r="N202" s="268">
        <f t="shared" si="26"/>
        <v>41729</v>
      </c>
      <c r="O202" s="123" t="s">
        <v>87</v>
      </c>
      <c r="P202" s="271">
        <f t="shared" si="27"/>
        <v>41729</v>
      </c>
      <c r="Q202" s="123" t="s">
        <v>159</v>
      </c>
      <c r="R202" s="273">
        <f t="shared" si="28"/>
        <v>41729</v>
      </c>
      <c r="S202" s="1471" t="s">
        <v>192</v>
      </c>
      <c r="T202" s="1472"/>
      <c r="U202" s="1465">
        <f t="shared" si="29"/>
        <v>75600000</v>
      </c>
      <c r="V202" s="1473"/>
      <c r="W202" s="1473"/>
      <c r="X202" s="1474"/>
      <c r="Y202" s="1463">
        <f>Y167</f>
        <v>0</v>
      </c>
      <c r="Z202" s="1464"/>
      <c r="AA202" s="1464"/>
      <c r="AB202" s="1464"/>
      <c r="AC202" s="1463">
        <f>AC167</f>
        <v>0</v>
      </c>
      <c r="AD202" s="1464"/>
      <c r="AE202" s="1464"/>
      <c r="AF202" s="1467"/>
      <c r="AG202" s="1464">
        <f t="shared" si="30"/>
        <v>75600000</v>
      </c>
      <c r="AH202" s="1464"/>
      <c r="AI202" s="1464"/>
      <c r="AJ202" s="1467"/>
      <c r="AK202" s="1468">
        <f>AK167</f>
        <v>20</v>
      </c>
      <c r="AL202" s="1469"/>
      <c r="AM202" s="1465">
        <f t="shared" si="31"/>
        <v>15120000</v>
      </c>
      <c r="AN202" s="1466"/>
      <c r="AO202" s="1466"/>
      <c r="AP202" s="1466"/>
      <c r="AQ202" s="1466"/>
      <c r="AR202" s="500"/>
      <c r="AS202" s="118"/>
      <c r="AT202" s="118"/>
      <c r="AW202" s="371"/>
      <c r="AX202" s="371"/>
      <c r="AY202" s="371"/>
      <c r="AZ202" s="369"/>
      <c r="BA202" s="369"/>
      <c r="BB202" s="369"/>
    </row>
    <row r="203" spans="1:54" s="116" customFormat="1" ht="18" customHeight="1">
      <c r="A203" s="1447" t="str">
        <f>A168</f>
        <v/>
      </c>
      <c r="B203" s="1448"/>
      <c r="C203" s="1448"/>
      <c r="D203" s="1448"/>
      <c r="E203" s="1448"/>
      <c r="F203" s="1448"/>
      <c r="G203" s="1448"/>
      <c r="H203" s="1449"/>
      <c r="I203" s="1453" t="str">
        <f>I168</f>
        <v/>
      </c>
      <c r="J203" s="1448"/>
      <c r="K203" s="1448"/>
      <c r="L203" s="1448"/>
      <c r="M203" s="1454"/>
      <c r="N203" s="275" t="str">
        <f t="shared" si="26"/>
        <v/>
      </c>
      <c r="O203" s="124" t="s">
        <v>133</v>
      </c>
      <c r="P203" s="270" t="str">
        <f t="shared" si="27"/>
        <v/>
      </c>
      <c r="Q203" s="124" t="s">
        <v>134</v>
      </c>
      <c r="R203" s="272" t="str">
        <f t="shared" si="28"/>
        <v/>
      </c>
      <c r="S203" s="1457" t="s">
        <v>135</v>
      </c>
      <c r="T203" s="1458"/>
      <c r="U203" s="1459">
        <f t="shared" si="29"/>
        <v>0</v>
      </c>
      <c r="V203" s="1460"/>
      <c r="W203" s="1460"/>
      <c r="X203" s="129"/>
      <c r="Y203" s="130"/>
      <c r="Z203" s="131"/>
      <c r="AA203" s="131"/>
      <c r="AB203" s="129"/>
      <c r="AC203" s="130"/>
      <c r="AD203" s="131"/>
      <c r="AE203" s="131"/>
      <c r="AF203" s="132"/>
      <c r="AG203" s="1426" t="str">
        <f t="shared" si="30"/>
        <v/>
      </c>
      <c r="AH203" s="1427"/>
      <c r="AI203" s="1427"/>
      <c r="AJ203" s="1428"/>
      <c r="AK203" s="130"/>
      <c r="AL203" s="133"/>
      <c r="AM203" s="1426" t="str">
        <f t="shared" si="31"/>
        <v/>
      </c>
      <c r="AN203" s="1427"/>
      <c r="AO203" s="1427"/>
      <c r="AP203" s="1427"/>
      <c r="AQ203" s="1427"/>
      <c r="AR203" s="501"/>
      <c r="AS203" s="118"/>
      <c r="AT203" s="118"/>
      <c r="AW203" s="371"/>
      <c r="AX203" s="371"/>
      <c r="AY203" s="371"/>
      <c r="AZ203" s="369"/>
      <c r="BA203" s="369"/>
      <c r="BB203" s="369"/>
    </row>
    <row r="204" spans="1:54" s="116" customFormat="1" ht="18" customHeight="1">
      <c r="A204" s="1450"/>
      <c r="B204" s="1451"/>
      <c r="C204" s="1451"/>
      <c r="D204" s="1451"/>
      <c r="E204" s="1451"/>
      <c r="F204" s="1451"/>
      <c r="G204" s="1451"/>
      <c r="H204" s="1452"/>
      <c r="I204" s="1455"/>
      <c r="J204" s="1451"/>
      <c r="K204" s="1451"/>
      <c r="L204" s="1451"/>
      <c r="M204" s="1456"/>
      <c r="N204" s="276" t="str">
        <f t="shared" si="26"/>
        <v/>
      </c>
      <c r="O204" s="134" t="s">
        <v>133</v>
      </c>
      <c r="P204" s="271" t="str">
        <f t="shared" si="27"/>
        <v/>
      </c>
      <c r="Q204" s="134" t="s">
        <v>134</v>
      </c>
      <c r="R204" s="274" t="str">
        <f t="shared" si="28"/>
        <v/>
      </c>
      <c r="S204" s="1461" t="s">
        <v>136</v>
      </c>
      <c r="T204" s="1462"/>
      <c r="U204" s="1463" t="str">
        <f t="shared" si="29"/>
        <v/>
      </c>
      <c r="V204" s="1464"/>
      <c r="W204" s="1464"/>
      <c r="X204" s="1464"/>
      <c r="Y204" s="1463">
        <f>Y169</f>
        <v>0</v>
      </c>
      <c r="Z204" s="1464"/>
      <c r="AA204" s="1464"/>
      <c r="AB204" s="1464"/>
      <c r="AC204" s="1463">
        <f>AC169</f>
        <v>0</v>
      </c>
      <c r="AD204" s="1464"/>
      <c r="AE204" s="1464"/>
      <c r="AF204" s="1467"/>
      <c r="AG204" s="1464" t="str">
        <f t="shared" si="30"/>
        <v/>
      </c>
      <c r="AH204" s="1464"/>
      <c r="AI204" s="1464"/>
      <c r="AJ204" s="1467"/>
      <c r="AK204" s="1468" t="str">
        <f>AK169</f>
        <v/>
      </c>
      <c r="AL204" s="1469"/>
      <c r="AM204" s="1465" t="str">
        <f t="shared" si="31"/>
        <v/>
      </c>
      <c r="AN204" s="1466"/>
      <c r="AO204" s="1466"/>
      <c r="AP204" s="1466"/>
      <c r="AQ204" s="1466"/>
      <c r="AR204" s="500"/>
      <c r="AS204" s="118"/>
      <c r="AT204" s="118"/>
      <c r="AW204" s="371"/>
      <c r="AX204" s="371"/>
      <c r="AY204" s="371"/>
      <c r="AZ204" s="369"/>
      <c r="BA204" s="369"/>
      <c r="BB204" s="369"/>
    </row>
    <row r="205" spans="1:54" s="116" customFormat="1" ht="18" customHeight="1">
      <c r="A205" s="1447" t="str">
        <f>A170</f>
        <v/>
      </c>
      <c r="B205" s="1448"/>
      <c r="C205" s="1448"/>
      <c r="D205" s="1448"/>
      <c r="E205" s="1448"/>
      <c r="F205" s="1448"/>
      <c r="G205" s="1448"/>
      <c r="H205" s="1449"/>
      <c r="I205" s="1453" t="str">
        <f>I170</f>
        <v/>
      </c>
      <c r="J205" s="1448"/>
      <c r="K205" s="1448"/>
      <c r="L205" s="1448"/>
      <c r="M205" s="1454"/>
      <c r="N205" s="275" t="str">
        <f t="shared" si="26"/>
        <v/>
      </c>
      <c r="O205" s="124" t="s">
        <v>133</v>
      </c>
      <c r="P205" s="270" t="str">
        <f t="shared" si="27"/>
        <v/>
      </c>
      <c r="Q205" s="124" t="s">
        <v>134</v>
      </c>
      <c r="R205" s="272" t="str">
        <f t="shared" si="28"/>
        <v/>
      </c>
      <c r="S205" s="1457" t="s">
        <v>135</v>
      </c>
      <c r="T205" s="1458"/>
      <c r="U205" s="1459">
        <f t="shared" si="29"/>
        <v>0</v>
      </c>
      <c r="V205" s="1460"/>
      <c r="W205" s="1460"/>
      <c r="X205" s="129"/>
      <c r="Y205" s="130"/>
      <c r="Z205" s="131"/>
      <c r="AA205" s="131"/>
      <c r="AB205" s="129"/>
      <c r="AC205" s="130"/>
      <c r="AD205" s="131"/>
      <c r="AE205" s="131"/>
      <c r="AF205" s="132"/>
      <c r="AG205" s="1426" t="str">
        <f t="shared" si="30"/>
        <v/>
      </c>
      <c r="AH205" s="1427"/>
      <c r="AI205" s="1427"/>
      <c r="AJ205" s="1428"/>
      <c r="AK205" s="130"/>
      <c r="AL205" s="133"/>
      <c r="AM205" s="1426" t="str">
        <f t="shared" si="31"/>
        <v/>
      </c>
      <c r="AN205" s="1427"/>
      <c r="AO205" s="1427"/>
      <c r="AP205" s="1427"/>
      <c r="AQ205" s="1427"/>
      <c r="AR205" s="501"/>
      <c r="AS205" s="118"/>
      <c r="AT205" s="118"/>
      <c r="AW205" s="371"/>
      <c r="AX205" s="371"/>
      <c r="AY205" s="371"/>
      <c r="AZ205" s="369"/>
      <c r="BA205" s="369"/>
      <c r="BB205" s="369"/>
    </row>
    <row r="206" spans="1:54" s="116" customFormat="1" ht="18" customHeight="1">
      <c r="A206" s="1450"/>
      <c r="B206" s="1451"/>
      <c r="C206" s="1451"/>
      <c r="D206" s="1451"/>
      <c r="E206" s="1451"/>
      <c r="F206" s="1451"/>
      <c r="G206" s="1451"/>
      <c r="H206" s="1452"/>
      <c r="I206" s="1455"/>
      <c r="J206" s="1451"/>
      <c r="K206" s="1451"/>
      <c r="L206" s="1451"/>
      <c r="M206" s="1456"/>
      <c r="N206" s="276" t="str">
        <f t="shared" si="26"/>
        <v/>
      </c>
      <c r="O206" s="134" t="s">
        <v>133</v>
      </c>
      <c r="P206" s="271" t="str">
        <f t="shared" si="27"/>
        <v/>
      </c>
      <c r="Q206" s="134" t="s">
        <v>134</v>
      </c>
      <c r="R206" s="274" t="str">
        <f t="shared" si="28"/>
        <v/>
      </c>
      <c r="S206" s="1461" t="s">
        <v>136</v>
      </c>
      <c r="T206" s="1462"/>
      <c r="U206" s="1465" t="str">
        <f t="shared" si="29"/>
        <v/>
      </c>
      <c r="V206" s="1466"/>
      <c r="W206" s="1466"/>
      <c r="X206" s="1470"/>
      <c r="Y206" s="1465">
        <f>Y171</f>
        <v>0</v>
      </c>
      <c r="Z206" s="1466"/>
      <c r="AA206" s="1466"/>
      <c r="AB206" s="1466"/>
      <c r="AC206" s="1465">
        <f>AC171</f>
        <v>0</v>
      </c>
      <c r="AD206" s="1466"/>
      <c r="AE206" s="1466"/>
      <c r="AF206" s="1470"/>
      <c r="AG206" s="1464" t="str">
        <f t="shared" si="30"/>
        <v/>
      </c>
      <c r="AH206" s="1464"/>
      <c r="AI206" s="1464"/>
      <c r="AJ206" s="1467"/>
      <c r="AK206" s="1468" t="str">
        <f>AK171</f>
        <v/>
      </c>
      <c r="AL206" s="1469"/>
      <c r="AM206" s="1465" t="str">
        <f t="shared" si="31"/>
        <v/>
      </c>
      <c r="AN206" s="1466"/>
      <c r="AO206" s="1466"/>
      <c r="AP206" s="1466"/>
      <c r="AQ206" s="1466"/>
      <c r="AR206" s="500"/>
      <c r="AS206" s="118"/>
      <c r="AT206" s="118"/>
      <c r="AW206" s="371"/>
      <c r="AX206" s="371"/>
      <c r="AY206" s="371"/>
      <c r="AZ206" s="369"/>
      <c r="BA206" s="369"/>
      <c r="BB206" s="369"/>
    </row>
    <row r="207" spans="1:54" s="116" customFormat="1" ht="18" customHeight="1">
      <c r="A207" s="1447" t="str">
        <f>A172</f>
        <v/>
      </c>
      <c r="B207" s="1448"/>
      <c r="C207" s="1448"/>
      <c r="D207" s="1448"/>
      <c r="E207" s="1448"/>
      <c r="F207" s="1448"/>
      <c r="G207" s="1448"/>
      <c r="H207" s="1449"/>
      <c r="I207" s="1453" t="str">
        <f>I172</f>
        <v/>
      </c>
      <c r="J207" s="1448"/>
      <c r="K207" s="1448"/>
      <c r="L207" s="1448"/>
      <c r="M207" s="1454"/>
      <c r="N207" s="275" t="str">
        <f t="shared" si="26"/>
        <v/>
      </c>
      <c r="O207" s="124" t="s">
        <v>133</v>
      </c>
      <c r="P207" s="270" t="str">
        <f t="shared" si="27"/>
        <v/>
      </c>
      <c r="Q207" s="124" t="s">
        <v>134</v>
      </c>
      <c r="R207" s="272" t="str">
        <f t="shared" si="28"/>
        <v/>
      </c>
      <c r="S207" s="1457" t="s">
        <v>135</v>
      </c>
      <c r="T207" s="1458"/>
      <c r="U207" s="1459">
        <f t="shared" si="29"/>
        <v>0</v>
      </c>
      <c r="V207" s="1460"/>
      <c r="W207" s="1460"/>
      <c r="X207" s="135"/>
      <c r="Y207" s="136"/>
      <c r="Z207" s="137"/>
      <c r="AA207" s="137"/>
      <c r="AB207" s="135"/>
      <c r="AC207" s="136"/>
      <c r="AD207" s="137"/>
      <c r="AE207" s="137"/>
      <c r="AF207" s="138"/>
      <c r="AG207" s="1426" t="str">
        <f t="shared" si="30"/>
        <v/>
      </c>
      <c r="AH207" s="1427"/>
      <c r="AI207" s="1427"/>
      <c r="AJ207" s="1428"/>
      <c r="AK207" s="136"/>
      <c r="AL207" s="139"/>
      <c r="AM207" s="1426" t="str">
        <f t="shared" si="31"/>
        <v/>
      </c>
      <c r="AN207" s="1427"/>
      <c r="AO207" s="1427"/>
      <c r="AP207" s="1427"/>
      <c r="AQ207" s="1427"/>
      <c r="AR207" s="501"/>
      <c r="AS207" s="118"/>
      <c r="AT207" s="118"/>
      <c r="AW207" s="371"/>
      <c r="AX207" s="371"/>
      <c r="AY207" s="371"/>
      <c r="AZ207" s="369"/>
      <c r="BA207" s="369"/>
      <c r="BB207" s="369"/>
    </row>
    <row r="208" spans="1:54" s="116" customFormat="1" ht="18" customHeight="1">
      <c r="A208" s="1450"/>
      <c r="B208" s="1451"/>
      <c r="C208" s="1451"/>
      <c r="D208" s="1451"/>
      <c r="E208" s="1451"/>
      <c r="F208" s="1451"/>
      <c r="G208" s="1451"/>
      <c r="H208" s="1452"/>
      <c r="I208" s="1455"/>
      <c r="J208" s="1451"/>
      <c r="K208" s="1451"/>
      <c r="L208" s="1451"/>
      <c r="M208" s="1456"/>
      <c r="N208" s="276" t="str">
        <f t="shared" si="26"/>
        <v/>
      </c>
      <c r="O208" s="134" t="s">
        <v>133</v>
      </c>
      <c r="P208" s="271" t="str">
        <f t="shared" si="27"/>
        <v/>
      </c>
      <c r="Q208" s="134" t="s">
        <v>134</v>
      </c>
      <c r="R208" s="274" t="str">
        <f t="shared" si="28"/>
        <v/>
      </c>
      <c r="S208" s="1461" t="s">
        <v>136</v>
      </c>
      <c r="T208" s="1462"/>
      <c r="U208" s="1463" t="str">
        <f t="shared" si="29"/>
        <v/>
      </c>
      <c r="V208" s="1464"/>
      <c r="W208" s="1464"/>
      <c r="X208" s="1464"/>
      <c r="Y208" s="1463">
        <f>Y173</f>
        <v>0</v>
      </c>
      <c r="Z208" s="1464"/>
      <c r="AA208" s="1464"/>
      <c r="AB208" s="1464"/>
      <c r="AC208" s="1463">
        <f>AC173</f>
        <v>0</v>
      </c>
      <c r="AD208" s="1464"/>
      <c r="AE208" s="1464"/>
      <c r="AF208" s="1467"/>
      <c r="AG208" s="1464" t="str">
        <f t="shared" si="30"/>
        <v/>
      </c>
      <c r="AH208" s="1464"/>
      <c r="AI208" s="1464"/>
      <c r="AJ208" s="1467"/>
      <c r="AK208" s="1468" t="str">
        <f>AK173</f>
        <v/>
      </c>
      <c r="AL208" s="1469"/>
      <c r="AM208" s="1465" t="str">
        <f t="shared" si="31"/>
        <v/>
      </c>
      <c r="AN208" s="1466"/>
      <c r="AO208" s="1466"/>
      <c r="AP208" s="1466"/>
      <c r="AQ208" s="1466"/>
      <c r="AR208" s="500"/>
      <c r="AS208" s="118"/>
      <c r="AT208" s="118"/>
      <c r="AW208" s="371"/>
      <c r="AX208" s="371"/>
      <c r="AY208" s="371"/>
      <c r="AZ208" s="369"/>
      <c r="BA208" s="369"/>
      <c r="BB208" s="369"/>
    </row>
    <row r="209" spans="1:54" s="116" customFormat="1" ht="18" customHeight="1">
      <c r="A209" s="1447" t="str">
        <f>A174</f>
        <v/>
      </c>
      <c r="B209" s="1448"/>
      <c r="C209" s="1448"/>
      <c r="D209" s="1448"/>
      <c r="E209" s="1448"/>
      <c r="F209" s="1448"/>
      <c r="G209" s="1448"/>
      <c r="H209" s="1449"/>
      <c r="I209" s="1453" t="str">
        <f>I174</f>
        <v/>
      </c>
      <c r="J209" s="1448"/>
      <c r="K209" s="1448"/>
      <c r="L209" s="1448"/>
      <c r="M209" s="1454"/>
      <c r="N209" s="275" t="str">
        <f t="shared" si="26"/>
        <v/>
      </c>
      <c r="O209" s="124" t="s">
        <v>133</v>
      </c>
      <c r="P209" s="270" t="str">
        <f t="shared" si="27"/>
        <v/>
      </c>
      <c r="Q209" s="124" t="s">
        <v>134</v>
      </c>
      <c r="R209" s="272" t="str">
        <f t="shared" si="28"/>
        <v/>
      </c>
      <c r="S209" s="1457" t="s">
        <v>135</v>
      </c>
      <c r="T209" s="1458"/>
      <c r="U209" s="1459">
        <f t="shared" si="29"/>
        <v>0</v>
      </c>
      <c r="V209" s="1460"/>
      <c r="W209" s="1460"/>
      <c r="X209" s="129"/>
      <c r="Y209" s="130"/>
      <c r="Z209" s="131"/>
      <c r="AA209" s="131"/>
      <c r="AB209" s="129"/>
      <c r="AC209" s="130"/>
      <c r="AD209" s="131"/>
      <c r="AE209" s="131"/>
      <c r="AF209" s="132"/>
      <c r="AG209" s="1426" t="str">
        <f t="shared" si="30"/>
        <v/>
      </c>
      <c r="AH209" s="1427"/>
      <c r="AI209" s="1427"/>
      <c r="AJ209" s="1428"/>
      <c r="AK209" s="136"/>
      <c r="AL209" s="139"/>
      <c r="AM209" s="1426" t="str">
        <f t="shared" si="31"/>
        <v/>
      </c>
      <c r="AN209" s="1427"/>
      <c r="AO209" s="1427"/>
      <c r="AP209" s="1427"/>
      <c r="AQ209" s="1427"/>
      <c r="AR209" s="501"/>
      <c r="AS209" s="118"/>
      <c r="AT209" s="118"/>
      <c r="AW209" s="371"/>
      <c r="AX209" s="371"/>
      <c r="AY209" s="371"/>
      <c r="AZ209" s="369"/>
      <c r="BA209" s="369"/>
      <c r="BB209" s="369"/>
    </row>
    <row r="210" spans="1:54" s="116" customFormat="1" ht="18" customHeight="1">
      <c r="A210" s="1450"/>
      <c r="B210" s="1451"/>
      <c r="C210" s="1451"/>
      <c r="D210" s="1451"/>
      <c r="E210" s="1451"/>
      <c r="F210" s="1451"/>
      <c r="G210" s="1451"/>
      <c r="H210" s="1452"/>
      <c r="I210" s="1455"/>
      <c r="J210" s="1451"/>
      <c r="K210" s="1451"/>
      <c r="L210" s="1451"/>
      <c r="M210" s="1456"/>
      <c r="N210" s="276" t="str">
        <f t="shared" si="26"/>
        <v/>
      </c>
      <c r="O210" s="134" t="s">
        <v>133</v>
      </c>
      <c r="P210" s="271" t="str">
        <f t="shared" si="27"/>
        <v/>
      </c>
      <c r="Q210" s="134" t="s">
        <v>134</v>
      </c>
      <c r="R210" s="274" t="str">
        <f t="shared" si="28"/>
        <v/>
      </c>
      <c r="S210" s="1461" t="s">
        <v>136</v>
      </c>
      <c r="T210" s="1462"/>
      <c r="U210" s="1463" t="str">
        <f t="shared" si="29"/>
        <v/>
      </c>
      <c r="V210" s="1464"/>
      <c r="W210" s="1464"/>
      <c r="X210" s="1464"/>
      <c r="Y210" s="1465">
        <f>Y175</f>
        <v>0</v>
      </c>
      <c r="Z210" s="1466"/>
      <c r="AA210" s="1466"/>
      <c r="AB210" s="1466"/>
      <c r="AC210" s="1463">
        <f>AC175</f>
        <v>0</v>
      </c>
      <c r="AD210" s="1464"/>
      <c r="AE210" s="1464"/>
      <c r="AF210" s="1467"/>
      <c r="AG210" s="1464" t="str">
        <f t="shared" si="30"/>
        <v/>
      </c>
      <c r="AH210" s="1464"/>
      <c r="AI210" s="1464"/>
      <c r="AJ210" s="1467"/>
      <c r="AK210" s="1468" t="str">
        <f>AK175</f>
        <v/>
      </c>
      <c r="AL210" s="1469"/>
      <c r="AM210" s="1465" t="str">
        <f t="shared" si="31"/>
        <v/>
      </c>
      <c r="AN210" s="1466"/>
      <c r="AO210" s="1466"/>
      <c r="AP210" s="1466"/>
      <c r="AQ210" s="1466"/>
      <c r="AR210" s="500"/>
      <c r="AS210" s="118"/>
      <c r="AT210" s="118"/>
      <c r="AW210" s="371"/>
      <c r="AX210" s="371"/>
      <c r="AY210" s="371"/>
      <c r="AZ210" s="369"/>
      <c r="BA210" s="369"/>
      <c r="BB210" s="369"/>
    </row>
    <row r="211" spans="1:54" s="116" customFormat="1" ht="18" customHeight="1">
      <c r="A211" s="1447" t="str">
        <f>A176</f>
        <v/>
      </c>
      <c r="B211" s="1448"/>
      <c r="C211" s="1448"/>
      <c r="D211" s="1448"/>
      <c r="E211" s="1448"/>
      <c r="F211" s="1448"/>
      <c r="G211" s="1448"/>
      <c r="H211" s="1449"/>
      <c r="I211" s="1453" t="str">
        <f>I176</f>
        <v/>
      </c>
      <c r="J211" s="1448"/>
      <c r="K211" s="1448"/>
      <c r="L211" s="1448"/>
      <c r="M211" s="1454"/>
      <c r="N211" s="275" t="str">
        <f t="shared" si="26"/>
        <v/>
      </c>
      <c r="O211" s="124" t="s">
        <v>133</v>
      </c>
      <c r="P211" s="270" t="str">
        <f t="shared" si="27"/>
        <v/>
      </c>
      <c r="Q211" s="124" t="s">
        <v>134</v>
      </c>
      <c r="R211" s="272" t="str">
        <f t="shared" si="28"/>
        <v/>
      </c>
      <c r="S211" s="1457" t="s">
        <v>135</v>
      </c>
      <c r="T211" s="1458"/>
      <c r="U211" s="1459">
        <f t="shared" si="29"/>
        <v>0</v>
      </c>
      <c r="V211" s="1460"/>
      <c r="W211" s="1460"/>
      <c r="X211" s="129"/>
      <c r="Y211" s="130"/>
      <c r="Z211" s="131"/>
      <c r="AA211" s="131"/>
      <c r="AB211" s="129"/>
      <c r="AC211" s="130"/>
      <c r="AD211" s="131"/>
      <c r="AE211" s="131"/>
      <c r="AF211" s="132"/>
      <c r="AG211" s="1426" t="str">
        <f t="shared" si="30"/>
        <v/>
      </c>
      <c r="AH211" s="1427"/>
      <c r="AI211" s="1427"/>
      <c r="AJ211" s="1428"/>
      <c r="AK211" s="140"/>
      <c r="AL211" s="141"/>
      <c r="AM211" s="1426" t="str">
        <f t="shared" si="31"/>
        <v/>
      </c>
      <c r="AN211" s="1427"/>
      <c r="AO211" s="1427"/>
      <c r="AP211" s="1427"/>
      <c r="AQ211" s="1427"/>
      <c r="AR211" s="501"/>
      <c r="AS211" s="118"/>
      <c r="AT211" s="118"/>
      <c r="AW211" s="371"/>
      <c r="AX211" s="371"/>
      <c r="AY211" s="371"/>
      <c r="AZ211" s="369"/>
      <c r="BA211" s="369"/>
      <c r="BB211" s="369"/>
    </row>
    <row r="212" spans="1:54" s="116" customFormat="1" ht="18" customHeight="1">
      <c r="A212" s="1450"/>
      <c r="B212" s="1451"/>
      <c r="C212" s="1451"/>
      <c r="D212" s="1451"/>
      <c r="E212" s="1451"/>
      <c r="F212" s="1451"/>
      <c r="G212" s="1451"/>
      <c r="H212" s="1452"/>
      <c r="I212" s="1455"/>
      <c r="J212" s="1451"/>
      <c r="K212" s="1451"/>
      <c r="L212" s="1451"/>
      <c r="M212" s="1456"/>
      <c r="N212" s="276" t="str">
        <f t="shared" si="26"/>
        <v/>
      </c>
      <c r="O212" s="134" t="s">
        <v>133</v>
      </c>
      <c r="P212" s="271" t="str">
        <f t="shared" si="27"/>
        <v/>
      </c>
      <c r="Q212" s="134" t="s">
        <v>134</v>
      </c>
      <c r="R212" s="274" t="str">
        <f t="shared" si="28"/>
        <v/>
      </c>
      <c r="S212" s="1461" t="s">
        <v>136</v>
      </c>
      <c r="T212" s="1462"/>
      <c r="U212" s="1463" t="str">
        <f t="shared" si="29"/>
        <v/>
      </c>
      <c r="V212" s="1464"/>
      <c r="W212" s="1464"/>
      <c r="X212" s="1464"/>
      <c r="Y212" s="1465">
        <f>Y177</f>
        <v>0</v>
      </c>
      <c r="Z212" s="1466"/>
      <c r="AA212" s="1466"/>
      <c r="AB212" s="1466"/>
      <c r="AC212" s="1463">
        <f>AC177</f>
        <v>0</v>
      </c>
      <c r="AD212" s="1464"/>
      <c r="AE212" s="1464"/>
      <c r="AF212" s="1467"/>
      <c r="AG212" s="1464" t="str">
        <f t="shared" si="30"/>
        <v/>
      </c>
      <c r="AH212" s="1464"/>
      <c r="AI212" s="1464"/>
      <c r="AJ212" s="1467"/>
      <c r="AK212" s="1468" t="str">
        <f>AK177</f>
        <v/>
      </c>
      <c r="AL212" s="1469"/>
      <c r="AM212" s="1465" t="str">
        <f t="shared" si="31"/>
        <v/>
      </c>
      <c r="AN212" s="1466"/>
      <c r="AO212" s="1466"/>
      <c r="AP212" s="1466"/>
      <c r="AQ212" s="1466"/>
      <c r="AR212" s="500"/>
      <c r="AS212" s="118"/>
      <c r="AT212" s="118"/>
      <c r="AW212" s="371"/>
      <c r="AX212" s="371"/>
      <c r="AY212" s="371"/>
      <c r="AZ212" s="369"/>
      <c r="BA212" s="369"/>
      <c r="BB212" s="369"/>
    </row>
    <row r="213" spans="1:54" s="116" customFormat="1" ht="18" customHeight="1">
      <c r="A213" s="1447" t="str">
        <f>A178</f>
        <v/>
      </c>
      <c r="B213" s="1448"/>
      <c r="C213" s="1448"/>
      <c r="D213" s="1448"/>
      <c r="E213" s="1448"/>
      <c r="F213" s="1448"/>
      <c r="G213" s="1448"/>
      <c r="H213" s="1449"/>
      <c r="I213" s="1453" t="str">
        <f>I178</f>
        <v/>
      </c>
      <c r="J213" s="1448"/>
      <c r="K213" s="1448"/>
      <c r="L213" s="1448"/>
      <c r="M213" s="1454"/>
      <c r="N213" s="275" t="str">
        <f t="shared" si="26"/>
        <v/>
      </c>
      <c r="O213" s="124" t="s">
        <v>133</v>
      </c>
      <c r="P213" s="270" t="str">
        <f t="shared" si="27"/>
        <v/>
      </c>
      <c r="Q213" s="124" t="s">
        <v>134</v>
      </c>
      <c r="R213" s="272" t="str">
        <f t="shared" si="28"/>
        <v/>
      </c>
      <c r="S213" s="1457" t="s">
        <v>135</v>
      </c>
      <c r="T213" s="1458"/>
      <c r="U213" s="1459">
        <f t="shared" si="29"/>
        <v>0</v>
      </c>
      <c r="V213" s="1460"/>
      <c r="W213" s="1460"/>
      <c r="X213" s="129"/>
      <c r="Y213" s="130"/>
      <c r="Z213" s="131"/>
      <c r="AA213" s="131"/>
      <c r="AB213" s="129"/>
      <c r="AC213" s="130"/>
      <c r="AD213" s="131"/>
      <c r="AE213" s="131"/>
      <c r="AF213" s="132"/>
      <c r="AG213" s="1426" t="str">
        <f t="shared" si="30"/>
        <v/>
      </c>
      <c r="AH213" s="1427"/>
      <c r="AI213" s="1427"/>
      <c r="AJ213" s="1428"/>
      <c r="AK213" s="142"/>
      <c r="AL213" s="143"/>
      <c r="AM213" s="1426" t="str">
        <f t="shared" si="31"/>
        <v/>
      </c>
      <c r="AN213" s="1427"/>
      <c r="AO213" s="1427"/>
      <c r="AP213" s="1427"/>
      <c r="AQ213" s="1427"/>
      <c r="AR213" s="501"/>
      <c r="AS213" s="118"/>
      <c r="AT213" s="118"/>
      <c r="AW213" s="371"/>
      <c r="AX213" s="371"/>
      <c r="AY213" s="371"/>
      <c r="AZ213" s="369"/>
      <c r="BA213" s="369"/>
      <c r="BB213" s="369"/>
    </row>
    <row r="214" spans="1:54" s="116" customFormat="1" ht="18" customHeight="1">
      <c r="A214" s="1450"/>
      <c r="B214" s="1451"/>
      <c r="C214" s="1451"/>
      <c r="D214" s="1451"/>
      <c r="E214" s="1451"/>
      <c r="F214" s="1451"/>
      <c r="G214" s="1451"/>
      <c r="H214" s="1452"/>
      <c r="I214" s="1455"/>
      <c r="J214" s="1451"/>
      <c r="K214" s="1451"/>
      <c r="L214" s="1451"/>
      <c r="M214" s="1456"/>
      <c r="N214" s="276" t="str">
        <f t="shared" si="26"/>
        <v/>
      </c>
      <c r="O214" s="134" t="s">
        <v>133</v>
      </c>
      <c r="P214" s="271" t="str">
        <f t="shared" si="27"/>
        <v/>
      </c>
      <c r="Q214" s="134" t="s">
        <v>134</v>
      </c>
      <c r="R214" s="274" t="str">
        <f t="shared" si="28"/>
        <v/>
      </c>
      <c r="S214" s="1461" t="s">
        <v>136</v>
      </c>
      <c r="T214" s="1462"/>
      <c r="U214" s="1463" t="str">
        <f t="shared" si="29"/>
        <v/>
      </c>
      <c r="V214" s="1464"/>
      <c r="W214" s="1464"/>
      <c r="X214" s="1464"/>
      <c r="Y214" s="1465">
        <f>Y179</f>
        <v>0</v>
      </c>
      <c r="Z214" s="1466"/>
      <c r="AA214" s="1466"/>
      <c r="AB214" s="1466"/>
      <c r="AC214" s="1463">
        <f>AC179</f>
        <v>0</v>
      </c>
      <c r="AD214" s="1464"/>
      <c r="AE214" s="1464"/>
      <c r="AF214" s="1467"/>
      <c r="AG214" s="1464" t="str">
        <f t="shared" si="30"/>
        <v/>
      </c>
      <c r="AH214" s="1464"/>
      <c r="AI214" s="1464"/>
      <c r="AJ214" s="1467"/>
      <c r="AK214" s="1468" t="str">
        <f>AK179</f>
        <v/>
      </c>
      <c r="AL214" s="1469"/>
      <c r="AM214" s="1465" t="str">
        <f t="shared" si="31"/>
        <v/>
      </c>
      <c r="AN214" s="1466"/>
      <c r="AO214" s="1466"/>
      <c r="AP214" s="1466"/>
      <c r="AQ214" s="1466"/>
      <c r="AR214" s="500"/>
      <c r="AS214" s="118"/>
      <c r="AT214" s="118"/>
      <c r="AW214" s="371"/>
      <c r="AX214" s="371"/>
      <c r="AY214" s="371"/>
      <c r="AZ214" s="369"/>
      <c r="BA214" s="369"/>
      <c r="BB214" s="369"/>
    </row>
    <row r="215" spans="1:54" s="116" customFormat="1" ht="18" customHeight="1">
      <c r="A215" s="1447" t="str">
        <f>A180</f>
        <v/>
      </c>
      <c r="B215" s="1448"/>
      <c r="C215" s="1448"/>
      <c r="D215" s="1448"/>
      <c r="E215" s="1448"/>
      <c r="F215" s="1448"/>
      <c r="G215" s="1448"/>
      <c r="H215" s="1449"/>
      <c r="I215" s="1453" t="str">
        <f>I180</f>
        <v/>
      </c>
      <c r="J215" s="1448"/>
      <c r="K215" s="1448"/>
      <c r="L215" s="1448"/>
      <c r="M215" s="1454"/>
      <c r="N215" s="275" t="str">
        <f t="shared" si="26"/>
        <v/>
      </c>
      <c r="O215" s="124" t="s">
        <v>133</v>
      </c>
      <c r="P215" s="270" t="str">
        <f t="shared" si="27"/>
        <v/>
      </c>
      <c r="Q215" s="124" t="s">
        <v>134</v>
      </c>
      <c r="R215" s="272" t="str">
        <f t="shared" si="28"/>
        <v/>
      </c>
      <c r="S215" s="1457" t="s">
        <v>135</v>
      </c>
      <c r="T215" s="1458"/>
      <c r="U215" s="1459">
        <f t="shared" si="29"/>
        <v>0</v>
      </c>
      <c r="V215" s="1460"/>
      <c r="W215" s="1460"/>
      <c r="X215" s="129"/>
      <c r="Y215" s="130"/>
      <c r="Z215" s="131"/>
      <c r="AA215" s="131"/>
      <c r="AB215" s="129"/>
      <c r="AC215" s="130"/>
      <c r="AD215" s="131"/>
      <c r="AE215" s="131"/>
      <c r="AF215" s="132"/>
      <c r="AG215" s="1426" t="str">
        <f t="shared" si="30"/>
        <v/>
      </c>
      <c r="AH215" s="1427"/>
      <c r="AI215" s="1427"/>
      <c r="AJ215" s="1428"/>
      <c r="AK215" s="140"/>
      <c r="AL215" s="141"/>
      <c r="AM215" s="1426" t="str">
        <f t="shared" si="31"/>
        <v/>
      </c>
      <c r="AN215" s="1427"/>
      <c r="AO215" s="1427"/>
      <c r="AP215" s="1427"/>
      <c r="AQ215" s="1427"/>
      <c r="AR215" s="501"/>
      <c r="AS215" s="118"/>
      <c r="AT215" s="118"/>
      <c r="AW215" s="371"/>
      <c r="AX215" s="371"/>
      <c r="AY215" s="371"/>
      <c r="AZ215" s="369"/>
      <c r="BA215" s="369"/>
      <c r="BB215" s="369"/>
    </row>
    <row r="216" spans="1:54" s="116" customFormat="1" ht="18" customHeight="1">
      <c r="A216" s="1450"/>
      <c r="B216" s="1451"/>
      <c r="C216" s="1451"/>
      <c r="D216" s="1451"/>
      <c r="E216" s="1451"/>
      <c r="F216" s="1451"/>
      <c r="G216" s="1451"/>
      <c r="H216" s="1452"/>
      <c r="I216" s="1455"/>
      <c r="J216" s="1451"/>
      <c r="K216" s="1451"/>
      <c r="L216" s="1451"/>
      <c r="M216" s="1456"/>
      <c r="N216" s="276" t="str">
        <f t="shared" si="26"/>
        <v/>
      </c>
      <c r="O216" s="134" t="s">
        <v>133</v>
      </c>
      <c r="P216" s="271" t="str">
        <f t="shared" si="27"/>
        <v/>
      </c>
      <c r="Q216" s="134" t="s">
        <v>134</v>
      </c>
      <c r="R216" s="274" t="str">
        <f t="shared" si="28"/>
        <v/>
      </c>
      <c r="S216" s="1461" t="s">
        <v>136</v>
      </c>
      <c r="T216" s="1462"/>
      <c r="U216" s="1463" t="str">
        <f t="shared" si="29"/>
        <v/>
      </c>
      <c r="V216" s="1464"/>
      <c r="W216" s="1464"/>
      <c r="X216" s="1464"/>
      <c r="Y216" s="1465">
        <f>Y181</f>
        <v>0</v>
      </c>
      <c r="Z216" s="1466"/>
      <c r="AA216" s="1466"/>
      <c r="AB216" s="1466"/>
      <c r="AC216" s="1463">
        <f>AC181</f>
        <v>0</v>
      </c>
      <c r="AD216" s="1464"/>
      <c r="AE216" s="1464"/>
      <c r="AF216" s="1467"/>
      <c r="AG216" s="1464" t="str">
        <f t="shared" si="30"/>
        <v/>
      </c>
      <c r="AH216" s="1464"/>
      <c r="AI216" s="1464"/>
      <c r="AJ216" s="1467"/>
      <c r="AK216" s="1468" t="str">
        <f>AK181</f>
        <v/>
      </c>
      <c r="AL216" s="1469"/>
      <c r="AM216" s="1465" t="str">
        <f t="shared" si="31"/>
        <v/>
      </c>
      <c r="AN216" s="1466"/>
      <c r="AO216" s="1466"/>
      <c r="AP216" s="1466"/>
      <c r="AQ216" s="1466"/>
      <c r="AR216" s="500"/>
      <c r="AS216" s="118"/>
      <c r="AT216" s="118"/>
      <c r="AW216" s="371"/>
      <c r="AX216" s="371"/>
      <c r="AY216" s="371"/>
      <c r="AZ216" s="369"/>
      <c r="BA216" s="369"/>
      <c r="BB216" s="369"/>
    </row>
    <row r="217" spans="1:54" s="116" customFormat="1" ht="18" customHeight="1">
      <c r="A217" s="1447" t="str">
        <f>A182</f>
        <v/>
      </c>
      <c r="B217" s="1448"/>
      <c r="C217" s="1448"/>
      <c r="D217" s="1448"/>
      <c r="E217" s="1448"/>
      <c r="F217" s="1448"/>
      <c r="G217" s="1448"/>
      <c r="H217" s="1449"/>
      <c r="I217" s="1453" t="str">
        <f>I182</f>
        <v/>
      </c>
      <c r="J217" s="1448"/>
      <c r="K217" s="1448"/>
      <c r="L217" s="1448"/>
      <c r="M217" s="1454"/>
      <c r="N217" s="275" t="str">
        <f t="shared" si="26"/>
        <v/>
      </c>
      <c r="O217" s="124" t="s">
        <v>133</v>
      </c>
      <c r="P217" s="270" t="str">
        <f t="shared" si="27"/>
        <v/>
      </c>
      <c r="Q217" s="124" t="s">
        <v>134</v>
      </c>
      <c r="R217" s="272" t="str">
        <f t="shared" si="28"/>
        <v/>
      </c>
      <c r="S217" s="1457" t="s">
        <v>135</v>
      </c>
      <c r="T217" s="1458"/>
      <c r="U217" s="1459">
        <f t="shared" si="29"/>
        <v>0</v>
      </c>
      <c r="V217" s="1460"/>
      <c r="W217" s="1460"/>
      <c r="X217" s="129"/>
      <c r="Y217" s="130"/>
      <c r="Z217" s="131"/>
      <c r="AA217" s="131"/>
      <c r="AB217" s="129"/>
      <c r="AC217" s="130"/>
      <c r="AD217" s="131"/>
      <c r="AE217" s="131"/>
      <c r="AF217" s="132"/>
      <c r="AG217" s="1426" t="str">
        <f t="shared" si="30"/>
        <v/>
      </c>
      <c r="AH217" s="1427"/>
      <c r="AI217" s="1427"/>
      <c r="AJ217" s="1428"/>
      <c r="AK217" s="140"/>
      <c r="AL217" s="141"/>
      <c r="AM217" s="1426" t="str">
        <f t="shared" si="31"/>
        <v/>
      </c>
      <c r="AN217" s="1427"/>
      <c r="AO217" s="1427"/>
      <c r="AP217" s="1427"/>
      <c r="AQ217" s="1427"/>
      <c r="AR217" s="501"/>
      <c r="AS217" s="118"/>
      <c r="AT217" s="118"/>
      <c r="AW217" s="371"/>
      <c r="AX217" s="371"/>
      <c r="AY217" s="371"/>
      <c r="AZ217" s="369"/>
      <c r="BA217" s="369"/>
      <c r="BB217" s="369"/>
    </row>
    <row r="218" spans="1:54" s="116" customFormat="1" ht="18" customHeight="1">
      <c r="A218" s="1450"/>
      <c r="B218" s="1451"/>
      <c r="C218" s="1451"/>
      <c r="D218" s="1451"/>
      <c r="E218" s="1451"/>
      <c r="F218" s="1451"/>
      <c r="G218" s="1451"/>
      <c r="H218" s="1452"/>
      <c r="I218" s="1455"/>
      <c r="J218" s="1451"/>
      <c r="K218" s="1451"/>
      <c r="L218" s="1451"/>
      <c r="M218" s="1456"/>
      <c r="N218" s="276" t="str">
        <f t="shared" si="26"/>
        <v/>
      </c>
      <c r="O218" s="144" t="s">
        <v>133</v>
      </c>
      <c r="P218" s="271" t="str">
        <f t="shared" si="27"/>
        <v/>
      </c>
      <c r="Q218" s="134" t="s">
        <v>134</v>
      </c>
      <c r="R218" s="274" t="str">
        <f t="shared" si="28"/>
        <v/>
      </c>
      <c r="S218" s="1461" t="s">
        <v>136</v>
      </c>
      <c r="T218" s="1462"/>
      <c r="U218" s="1463" t="str">
        <f t="shared" si="29"/>
        <v/>
      </c>
      <c r="V218" s="1464"/>
      <c r="W218" s="1464"/>
      <c r="X218" s="1464"/>
      <c r="Y218" s="1465">
        <f>Y183</f>
        <v>0</v>
      </c>
      <c r="Z218" s="1466"/>
      <c r="AA218" s="1466"/>
      <c r="AB218" s="1466"/>
      <c r="AC218" s="1463">
        <f>AC183</f>
        <v>0</v>
      </c>
      <c r="AD218" s="1464"/>
      <c r="AE218" s="1464"/>
      <c r="AF218" s="1467"/>
      <c r="AG218" s="1464" t="str">
        <f t="shared" si="30"/>
        <v/>
      </c>
      <c r="AH218" s="1464"/>
      <c r="AI218" s="1464"/>
      <c r="AJ218" s="1467"/>
      <c r="AK218" s="1468" t="str">
        <f>AK183</f>
        <v/>
      </c>
      <c r="AL218" s="1469"/>
      <c r="AM218" s="1465" t="str">
        <f t="shared" si="31"/>
        <v/>
      </c>
      <c r="AN218" s="1466"/>
      <c r="AO218" s="1466"/>
      <c r="AP218" s="1466"/>
      <c r="AQ218" s="1466"/>
      <c r="AR218" s="500"/>
      <c r="AS218" s="118"/>
      <c r="AT218" s="118"/>
      <c r="AW218" s="371"/>
      <c r="AX218" s="371"/>
      <c r="AY218" s="371"/>
      <c r="AZ218" s="369"/>
      <c r="BA218" s="369"/>
      <c r="BB218" s="369"/>
    </row>
    <row r="219" spans="1:54" s="116" customFormat="1" ht="18" customHeight="1">
      <c r="A219" s="1432" t="s">
        <v>193</v>
      </c>
      <c r="B219" s="1433"/>
      <c r="C219" s="1433"/>
      <c r="D219" s="1434"/>
      <c r="E219" s="1438" t="str">
        <f>E184</f>
        <v>32 道路新設事業</v>
      </c>
      <c r="F219" s="1439"/>
      <c r="G219" s="1440"/>
      <c r="H219" s="1440"/>
      <c r="I219" s="1440"/>
      <c r="J219" s="1440"/>
      <c r="K219" s="1440"/>
      <c r="L219" s="1440"/>
      <c r="M219" s="1441"/>
      <c r="N219" s="1445" t="s">
        <v>194</v>
      </c>
      <c r="O219" s="1433"/>
      <c r="P219" s="1433"/>
      <c r="Q219" s="1433"/>
      <c r="R219" s="1433"/>
      <c r="S219" s="1433"/>
      <c r="T219" s="1434"/>
      <c r="U219" s="1426" t="str">
        <f t="shared" ca="1" si="29"/>
        <v/>
      </c>
      <c r="V219" s="1427"/>
      <c r="W219" s="1427"/>
      <c r="X219" s="1428"/>
      <c r="Y219" s="130"/>
      <c r="Z219" s="131"/>
      <c r="AA219" s="131"/>
      <c r="AB219" s="129"/>
      <c r="AC219" s="130"/>
      <c r="AD219" s="131"/>
      <c r="AE219" s="131"/>
      <c r="AF219" s="129"/>
      <c r="AG219" s="1426" t="str">
        <f t="shared" ca="1" si="30"/>
        <v/>
      </c>
      <c r="AH219" s="1427"/>
      <c r="AI219" s="1427"/>
      <c r="AJ219" s="1428"/>
      <c r="AK219" s="130"/>
      <c r="AL219" s="133"/>
      <c r="AM219" s="1426" t="str">
        <f t="shared" si="31"/>
        <v/>
      </c>
      <c r="AN219" s="1427"/>
      <c r="AO219" s="1427"/>
      <c r="AP219" s="1427"/>
      <c r="AQ219" s="1427"/>
      <c r="AR219" s="501"/>
      <c r="AS219" s="118"/>
      <c r="AT219" s="118"/>
      <c r="AW219" s="371"/>
      <c r="AX219" s="371"/>
      <c r="AY219" s="371"/>
      <c r="AZ219" s="369"/>
      <c r="BA219" s="369"/>
      <c r="BB219" s="369"/>
    </row>
    <row r="220" spans="1:54" s="116" customFormat="1" ht="18" customHeight="1" thickBot="1">
      <c r="A220" s="1435"/>
      <c r="B220" s="1436"/>
      <c r="C220" s="1436"/>
      <c r="D220" s="1437"/>
      <c r="E220" s="1442"/>
      <c r="F220" s="1443"/>
      <c r="G220" s="1443"/>
      <c r="H220" s="1443"/>
      <c r="I220" s="1443"/>
      <c r="J220" s="1443"/>
      <c r="K220" s="1443"/>
      <c r="L220" s="1443"/>
      <c r="M220" s="1444"/>
      <c r="N220" s="1446"/>
      <c r="O220" s="1436"/>
      <c r="P220" s="1436"/>
      <c r="Q220" s="1436"/>
      <c r="R220" s="1436"/>
      <c r="S220" s="1436"/>
      <c r="T220" s="1437"/>
      <c r="U220" s="1429">
        <f t="shared" ca="1" si="29"/>
        <v>75600000</v>
      </c>
      <c r="V220" s="1430"/>
      <c r="W220" s="1430"/>
      <c r="X220" s="1431"/>
      <c r="Y220" s="1429" t="str">
        <f>Y185</f>
        <v/>
      </c>
      <c r="Z220" s="1430"/>
      <c r="AA220" s="1430"/>
      <c r="AB220" s="1430"/>
      <c r="AC220" s="1429" t="str">
        <f>AC185</f>
        <v/>
      </c>
      <c r="AD220" s="1430"/>
      <c r="AE220" s="1430"/>
      <c r="AF220" s="1430"/>
      <c r="AG220" s="1429">
        <f t="shared" ca="1" si="30"/>
        <v>75600000</v>
      </c>
      <c r="AH220" s="1430"/>
      <c r="AI220" s="1430"/>
      <c r="AJ220" s="1430"/>
      <c r="AK220" s="502"/>
      <c r="AL220" s="503"/>
      <c r="AM220" s="1429">
        <f t="shared" si="31"/>
        <v>15120000</v>
      </c>
      <c r="AN220" s="1430"/>
      <c r="AO220" s="1430"/>
      <c r="AP220" s="1430"/>
      <c r="AQ220" s="1430"/>
      <c r="AR220" s="504"/>
      <c r="AS220" s="118"/>
      <c r="AT220" s="145"/>
      <c r="AW220" s="371"/>
      <c r="AX220" s="371"/>
      <c r="AY220" s="371"/>
      <c r="AZ220" s="369"/>
      <c r="BA220" s="369"/>
      <c r="BB220" s="369"/>
    </row>
    <row r="221" spans="1:54" ht="18" customHeight="1">
      <c r="A221" s="75"/>
      <c r="B221" s="75"/>
      <c r="C221" s="75"/>
      <c r="D221" s="75"/>
      <c r="E221" s="75"/>
      <c r="F221" s="75"/>
      <c r="G221" s="75"/>
      <c r="H221" s="75"/>
      <c r="I221" s="75"/>
      <c r="J221" s="75"/>
      <c r="K221" s="75"/>
      <c r="L221" s="75"/>
      <c r="M221" s="75"/>
      <c r="N221" s="75"/>
      <c r="O221" s="75"/>
      <c r="P221" s="75"/>
      <c r="Q221" s="75"/>
      <c r="R221" s="75"/>
      <c r="S221" s="75"/>
      <c r="T221" s="75"/>
      <c r="U221" s="75"/>
      <c r="V221" s="75"/>
      <c r="W221" s="90"/>
      <c r="X221" s="90"/>
      <c r="Y221" s="75"/>
      <c r="Z221" s="75"/>
      <c r="AA221" s="75"/>
      <c r="AB221" s="75"/>
      <c r="AC221" s="75"/>
      <c r="AD221" s="75"/>
      <c r="AE221" s="75"/>
      <c r="AF221" s="75"/>
      <c r="AG221" s="75"/>
      <c r="AH221" s="75"/>
      <c r="AI221" s="75"/>
      <c r="AJ221" s="75"/>
      <c r="AK221" s="75"/>
      <c r="AL221" s="75"/>
      <c r="AM221" s="1424" t="str">
        <f t="shared" si="31"/>
        <v/>
      </c>
      <c r="AN221" s="1425"/>
      <c r="AO221" s="1425"/>
      <c r="AP221" s="1425"/>
      <c r="AQ221" s="1425"/>
      <c r="AR221" s="75"/>
      <c r="AS221" s="75"/>
    </row>
    <row r="222" spans="1:54" s="116" customFormat="1" ht="22.5"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536"/>
      <c r="X222" s="536"/>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W222" s="371"/>
      <c r="AX222" s="371"/>
      <c r="AY222" s="371"/>
      <c r="AZ222" s="369"/>
      <c r="BA222" s="369"/>
      <c r="BB222" s="369"/>
    </row>
    <row r="223" spans="1:54" s="116" customFormat="1" ht="23.25" customHeight="1">
      <c r="A223" s="75"/>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536"/>
      <c r="X223" s="536"/>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W223" s="371"/>
      <c r="AX223" s="371"/>
      <c r="AY223" s="371"/>
      <c r="AZ223" s="369"/>
      <c r="BA223" s="369"/>
      <c r="BB223" s="369"/>
    </row>
    <row r="224" spans="1:54" s="116" customFormat="1" ht="17.25" customHeight="1" thickBot="1">
      <c r="A224" s="520" t="s">
        <v>186</v>
      </c>
      <c r="B224" s="118"/>
      <c r="C224" s="118"/>
      <c r="D224" s="118"/>
      <c r="E224" s="118"/>
      <c r="F224" s="118"/>
      <c r="G224" s="118"/>
      <c r="H224" s="118"/>
      <c r="I224" s="118"/>
      <c r="J224" s="118"/>
      <c r="K224" s="118"/>
      <c r="L224" s="118"/>
      <c r="M224" s="118"/>
      <c r="N224" s="118"/>
      <c r="O224" s="118"/>
      <c r="P224" s="118"/>
      <c r="Q224" s="118"/>
      <c r="R224" s="119"/>
      <c r="S224" s="119"/>
      <c r="T224" s="119"/>
      <c r="U224" s="119"/>
      <c r="V224" s="119"/>
      <c r="W224" s="118"/>
      <c r="X224" s="118"/>
      <c r="Y224" s="118"/>
      <c r="Z224" s="118"/>
      <c r="AA224" s="118"/>
      <c r="AB224" s="118"/>
      <c r="AC224" s="118"/>
      <c r="AD224" s="118"/>
      <c r="AE224" s="118"/>
      <c r="AF224" s="118"/>
      <c r="AG224" s="118"/>
      <c r="AH224" s="118"/>
      <c r="AI224" s="118"/>
      <c r="AJ224" s="118"/>
      <c r="AK224" s="120"/>
      <c r="AL224" s="120"/>
      <c r="AM224" s="120"/>
      <c r="AN224" s="120"/>
      <c r="AO224" s="118"/>
      <c r="AP224" s="118"/>
      <c r="AQ224" s="118"/>
      <c r="AR224" s="118"/>
      <c r="AS224" s="118"/>
      <c r="AW224" s="371"/>
      <c r="AX224" s="371"/>
      <c r="AY224" s="371"/>
      <c r="AZ224" s="369"/>
      <c r="BA224" s="369"/>
      <c r="BB224" s="369"/>
    </row>
    <row r="225" spans="1:54" s="116" customFormat="1" ht="12.75" customHeight="1">
      <c r="A225" s="118"/>
      <c r="B225" s="118"/>
      <c r="C225" s="118"/>
      <c r="D225" s="118"/>
      <c r="E225" s="118"/>
      <c r="F225" s="118"/>
      <c r="G225" s="118"/>
      <c r="H225" s="118"/>
      <c r="I225" s="118"/>
      <c r="J225" s="118"/>
      <c r="K225" s="118"/>
      <c r="L225" s="121"/>
      <c r="M225" s="121"/>
      <c r="N225" s="121"/>
      <c r="O225" s="121"/>
      <c r="P225" s="121"/>
      <c r="Q225" s="121"/>
      <c r="R225" s="121"/>
      <c r="S225" s="122"/>
      <c r="T225" s="122"/>
      <c r="U225" s="122"/>
      <c r="V225" s="122"/>
      <c r="W225" s="122"/>
      <c r="X225" s="122"/>
      <c r="Y225" s="122"/>
      <c r="Z225" s="121"/>
      <c r="AA225" s="121"/>
      <c r="AB225" s="121"/>
      <c r="AC225" s="118"/>
      <c r="AD225" s="118"/>
      <c r="AE225" s="118"/>
      <c r="AF225" s="118"/>
      <c r="AG225" s="118"/>
      <c r="AH225" s="118"/>
      <c r="AI225" s="118"/>
      <c r="AJ225" s="118"/>
      <c r="AK225" s="120"/>
      <c r="AL225" s="120"/>
      <c r="AM225" s="1623" t="s">
        <v>187</v>
      </c>
      <c r="AN225" s="1568"/>
      <c r="AO225" s="118"/>
      <c r="AP225" s="118"/>
      <c r="AQ225" s="118"/>
      <c r="AR225" s="118"/>
      <c r="AS225" s="118"/>
      <c r="AW225" s="371"/>
      <c r="AX225" s="371"/>
      <c r="AY225" s="371"/>
      <c r="AZ225" s="369"/>
      <c r="BA225" s="369"/>
      <c r="BB225" s="369"/>
    </row>
    <row r="226" spans="1:54" s="116" customFormat="1" ht="12.75" customHeight="1">
      <c r="A226" s="118"/>
      <c r="B226" s="118"/>
      <c r="C226" s="118"/>
      <c r="D226" s="118"/>
      <c r="E226" s="118"/>
      <c r="F226" s="118"/>
      <c r="G226" s="118"/>
      <c r="H226" s="118"/>
      <c r="I226" s="118"/>
      <c r="J226" s="118"/>
      <c r="K226" s="118"/>
      <c r="L226" s="121"/>
      <c r="M226" s="121"/>
      <c r="N226" s="121"/>
      <c r="O226" s="121"/>
      <c r="P226" s="121"/>
      <c r="Q226" s="121"/>
      <c r="R226" s="121"/>
      <c r="S226" s="122"/>
      <c r="T226" s="122"/>
      <c r="U226" s="122"/>
      <c r="V226" s="122"/>
      <c r="W226" s="122"/>
      <c r="X226" s="122"/>
      <c r="Y226" s="122"/>
      <c r="Z226" s="121"/>
      <c r="AA226" s="121"/>
      <c r="AB226" s="121"/>
      <c r="AC226" s="118"/>
      <c r="AD226" s="118"/>
      <c r="AE226" s="118"/>
      <c r="AF226" s="118"/>
      <c r="AG226" s="118"/>
      <c r="AH226" s="118"/>
      <c r="AI226" s="118"/>
      <c r="AJ226" s="118"/>
      <c r="AK226" s="120"/>
      <c r="AL226" s="120"/>
      <c r="AM226" s="1569"/>
      <c r="AN226" s="1570"/>
      <c r="AO226" s="118"/>
      <c r="AP226" s="118"/>
      <c r="AQ226" s="118"/>
      <c r="AR226" s="118"/>
      <c r="AS226" s="118"/>
      <c r="AW226" s="371"/>
      <c r="AX226" s="371"/>
      <c r="AY226" s="371"/>
      <c r="AZ226" s="369"/>
      <c r="BA226" s="369"/>
      <c r="BB226" s="369"/>
    </row>
    <row r="227" spans="1:54" s="116" customFormat="1" ht="12.75" customHeight="1" thickBot="1">
      <c r="A227" s="118"/>
      <c r="B227" s="118"/>
      <c r="C227" s="118"/>
      <c r="D227" s="118"/>
      <c r="E227" s="118"/>
      <c r="F227" s="118"/>
      <c r="G227" s="118"/>
      <c r="H227" s="118"/>
      <c r="I227" s="118"/>
      <c r="J227" s="118"/>
      <c r="K227" s="118"/>
      <c r="L227" s="121"/>
      <c r="M227" s="121"/>
      <c r="N227" s="121"/>
      <c r="O227" s="121"/>
      <c r="P227" s="121"/>
      <c r="Q227" s="121"/>
      <c r="R227" s="121"/>
      <c r="S227" s="121"/>
      <c r="T227" s="121"/>
      <c r="U227" s="121"/>
      <c r="V227" s="121"/>
      <c r="W227" s="121"/>
      <c r="X227" s="121"/>
      <c r="Y227" s="121"/>
      <c r="Z227" s="121"/>
      <c r="AA227" s="121"/>
      <c r="AB227" s="121"/>
      <c r="AC227" s="118"/>
      <c r="AD227" s="118"/>
      <c r="AE227" s="118"/>
      <c r="AF227" s="118"/>
      <c r="AG227" s="118"/>
      <c r="AH227" s="118"/>
      <c r="AI227" s="118"/>
      <c r="AJ227" s="118"/>
      <c r="AK227" s="120"/>
      <c r="AL227" s="120"/>
      <c r="AM227" s="1571"/>
      <c r="AN227" s="1572"/>
      <c r="AO227" s="118"/>
      <c r="AP227" s="118"/>
      <c r="AQ227" s="118"/>
      <c r="AR227" s="118"/>
      <c r="AS227" s="118"/>
      <c r="AW227" s="371"/>
      <c r="AX227" s="371"/>
      <c r="AY227" s="371"/>
      <c r="AZ227" s="369"/>
      <c r="BA227" s="369"/>
      <c r="BB227" s="369"/>
    </row>
    <row r="228" spans="1:54" s="116" customFormat="1" ht="6" customHeight="1" thickBot="1">
      <c r="A228" s="118"/>
      <c r="B228" s="118"/>
      <c r="C228" s="118"/>
      <c r="D228" s="118"/>
      <c r="E228" s="118"/>
      <c r="F228" s="118"/>
      <c r="G228" s="118"/>
      <c r="H228" s="118"/>
      <c r="I228" s="118"/>
      <c r="J228" s="118"/>
      <c r="K228" s="118"/>
      <c r="L228" s="121"/>
      <c r="M228" s="121"/>
      <c r="N228" s="121"/>
      <c r="O228" s="121"/>
      <c r="P228" s="121"/>
      <c r="Q228" s="121"/>
      <c r="R228" s="121"/>
      <c r="S228" s="121"/>
      <c r="T228" s="121"/>
      <c r="U228" s="121"/>
      <c r="V228" s="121"/>
      <c r="W228" s="121"/>
      <c r="X228" s="121"/>
      <c r="Y228" s="121"/>
      <c r="Z228" s="121"/>
      <c r="AA228" s="121"/>
      <c r="AB228" s="121"/>
      <c r="AC228" s="118"/>
      <c r="AD228" s="118"/>
      <c r="AE228" s="118"/>
      <c r="AF228" s="118"/>
      <c r="AG228" s="118"/>
      <c r="AH228" s="118"/>
      <c r="AI228" s="118"/>
      <c r="AJ228" s="118"/>
      <c r="AK228" s="120"/>
      <c r="AL228" s="120"/>
      <c r="AM228" s="118"/>
      <c r="AN228" s="118"/>
      <c r="AO228" s="118"/>
      <c r="AP228" s="118"/>
      <c r="AQ228" s="118"/>
      <c r="AR228" s="118"/>
      <c r="AS228" s="118"/>
      <c r="AW228" s="371"/>
      <c r="AX228" s="371"/>
      <c r="AY228" s="371"/>
      <c r="AZ228" s="369"/>
      <c r="BA228" s="369"/>
      <c r="BB228" s="369"/>
    </row>
    <row r="229" spans="1:54" s="116" customFormat="1" ht="12.75" customHeight="1">
      <c r="A229" s="1536" t="s">
        <v>141</v>
      </c>
      <c r="B229" s="1537"/>
      <c r="C229" s="1537"/>
      <c r="D229" s="1537"/>
      <c r="E229" s="1537"/>
      <c r="F229" s="1537"/>
      <c r="G229" s="1537"/>
      <c r="H229" s="1537"/>
      <c r="I229" s="1542" t="s">
        <v>142</v>
      </c>
      <c r="J229" s="1542"/>
      <c r="K229" s="495" t="s">
        <v>143</v>
      </c>
      <c r="L229" s="1542" t="s">
        <v>144</v>
      </c>
      <c r="M229" s="1542"/>
      <c r="N229" s="1543" t="s">
        <v>145</v>
      </c>
      <c r="O229" s="1542"/>
      <c r="P229" s="1542"/>
      <c r="Q229" s="1542"/>
      <c r="R229" s="1542"/>
      <c r="S229" s="1542"/>
      <c r="T229" s="1542" t="s">
        <v>75</v>
      </c>
      <c r="U229" s="1542"/>
      <c r="V229" s="1558"/>
      <c r="W229" s="118"/>
      <c r="X229" s="118"/>
      <c r="Y229" s="118"/>
      <c r="Z229" s="118"/>
      <c r="AA229" s="118"/>
      <c r="AB229" s="118"/>
      <c r="AC229" s="123"/>
      <c r="AD229" s="123"/>
      <c r="AE229" s="123"/>
      <c r="AF229" s="123"/>
      <c r="AG229" s="123"/>
      <c r="AH229" s="123"/>
      <c r="AI229" s="123"/>
      <c r="AJ229" s="118"/>
      <c r="AK229" s="1620">
        <f>IF(work4報告書!AJ19=0,"",$AK$13)</f>
        <v>7</v>
      </c>
      <c r="AL229" s="1617"/>
      <c r="AM229" s="1544" t="s">
        <v>78</v>
      </c>
      <c r="AN229" s="1544"/>
      <c r="AO229" s="1617">
        <f>IF(AK229="","",3)</f>
        <v>3</v>
      </c>
      <c r="AP229" s="1617"/>
      <c r="AQ229" s="1544" t="s">
        <v>79</v>
      </c>
      <c r="AR229" s="1550"/>
      <c r="AS229" s="118"/>
      <c r="AT229" s="118"/>
      <c r="AW229" s="371"/>
      <c r="AX229" s="371"/>
      <c r="AY229" s="371"/>
      <c r="AZ229" s="369"/>
      <c r="BA229" s="369"/>
      <c r="BB229" s="369"/>
    </row>
    <row r="230" spans="1:54" s="116" customFormat="1" ht="13.5" customHeight="1">
      <c r="A230" s="1538"/>
      <c r="B230" s="1539"/>
      <c r="C230" s="1539"/>
      <c r="D230" s="1539"/>
      <c r="E230" s="1539"/>
      <c r="F230" s="1539"/>
      <c r="G230" s="1539"/>
      <c r="H230" s="1539"/>
      <c r="I230" s="1553">
        <f>IF(work4報告書!$AJ$19=0,"",work1基本情報!C9)</f>
        <v>1</v>
      </c>
      <c r="J230" s="1530">
        <f>IF(work4報告書!$AJ$10=0,"",work1基本情報!D9)</f>
        <v>6</v>
      </c>
      <c r="K230" s="1555">
        <f>IF(work4報告書!$AJ$10=0,"",work1基本情報!E9)</f>
        <v>1</v>
      </c>
      <c r="L230" s="1533">
        <f>IF(work4報告書!$AJ$10=0,"",work1基本情報!F9)</f>
        <v>0</v>
      </c>
      <c r="M230" s="1530">
        <f>IF(work4報告書!$AJ$10=0,"",work1基本情報!G9)</f>
        <v>3</v>
      </c>
      <c r="N230" s="1533">
        <f>IF(work4報告書!$AJ$10=0,"",work1基本情報!H9)</f>
        <v>6</v>
      </c>
      <c r="O230" s="1527">
        <f>IF(work4報告書!$AJ$10=0,"",work1基本情報!I9)</f>
        <v>0</v>
      </c>
      <c r="P230" s="1527" t="str">
        <f>IF(work4報告書!$AJ$10=0,"",work1基本情報!J9)</f>
        <v>×</v>
      </c>
      <c r="Q230" s="1527" t="str">
        <f>IF(work4報告書!$AJ$10=0,"",work1基本情報!K9)</f>
        <v>×</v>
      </c>
      <c r="R230" s="1527" t="str">
        <f>IF(work4報告書!$AJ$10=0,"",work1基本情報!L9)</f>
        <v>×</v>
      </c>
      <c r="S230" s="1530" t="str">
        <f>IF(work4報告書!$AJ$10=0,"",work1基本情報!M9)</f>
        <v>×</v>
      </c>
      <c r="T230" s="1533">
        <f>IF(work4報告書!$AJ$10=0,"",work1基本情報!O9)</f>
        <v>0</v>
      </c>
      <c r="U230" s="1527">
        <f>IF(work4報告書!$AJ$10=0,"",work1基本情報!P9)</f>
        <v>0</v>
      </c>
      <c r="V230" s="1562">
        <f>IF(work4報告書!$AJ$10=0,"",work1基本情報!Q9)</f>
        <v>0</v>
      </c>
      <c r="W230" s="118"/>
      <c r="X230" s="118"/>
      <c r="Y230" s="118"/>
      <c r="Z230" s="118"/>
      <c r="AA230" s="118"/>
      <c r="AB230" s="118"/>
      <c r="AC230" s="123"/>
      <c r="AD230" s="123"/>
      <c r="AE230" s="123"/>
      <c r="AF230" s="123"/>
      <c r="AG230" s="123"/>
      <c r="AH230" s="123"/>
      <c r="AI230" s="123"/>
      <c r="AJ230" s="118"/>
      <c r="AK230" s="1621"/>
      <c r="AL230" s="1618"/>
      <c r="AM230" s="1545"/>
      <c r="AN230" s="1545"/>
      <c r="AO230" s="1618"/>
      <c r="AP230" s="1618"/>
      <c r="AQ230" s="1545"/>
      <c r="AR230" s="1551"/>
      <c r="AS230" s="118"/>
      <c r="AT230" s="118"/>
      <c r="AW230" s="371"/>
      <c r="AX230" s="371"/>
      <c r="AY230" s="371"/>
      <c r="AZ230" s="369"/>
      <c r="BA230" s="369"/>
      <c r="BB230" s="369"/>
    </row>
    <row r="231" spans="1:54" s="116" customFormat="1" ht="9" customHeight="1" thickBot="1">
      <c r="A231" s="1538"/>
      <c r="B231" s="1539"/>
      <c r="C231" s="1539"/>
      <c r="D231" s="1539"/>
      <c r="E231" s="1539"/>
      <c r="F231" s="1539"/>
      <c r="G231" s="1539"/>
      <c r="H231" s="1539"/>
      <c r="I231" s="1553"/>
      <c r="J231" s="1531"/>
      <c r="K231" s="1556"/>
      <c r="L231" s="1534"/>
      <c r="M231" s="1531"/>
      <c r="N231" s="1534"/>
      <c r="O231" s="1528"/>
      <c r="P231" s="1528"/>
      <c r="Q231" s="1528"/>
      <c r="R231" s="1528"/>
      <c r="S231" s="1531"/>
      <c r="T231" s="1534"/>
      <c r="U231" s="1528"/>
      <c r="V231" s="1563"/>
      <c r="W231" s="118"/>
      <c r="X231" s="118"/>
      <c r="Y231" s="118"/>
      <c r="Z231" s="118"/>
      <c r="AA231" s="118"/>
      <c r="AB231" s="118"/>
      <c r="AC231" s="123"/>
      <c r="AD231" s="123"/>
      <c r="AE231" s="123"/>
      <c r="AF231" s="123"/>
      <c r="AG231" s="123"/>
      <c r="AH231" s="123"/>
      <c r="AI231" s="123"/>
      <c r="AJ231" s="118"/>
      <c r="AK231" s="1622"/>
      <c r="AL231" s="1619"/>
      <c r="AM231" s="1546"/>
      <c r="AN231" s="1546"/>
      <c r="AO231" s="1619"/>
      <c r="AP231" s="1619"/>
      <c r="AQ231" s="1546"/>
      <c r="AR231" s="1552"/>
      <c r="AS231" s="118"/>
      <c r="AT231" s="118"/>
      <c r="AW231" s="371"/>
      <c r="AX231" s="371"/>
      <c r="AY231" s="371"/>
      <c r="AZ231" s="369"/>
      <c r="BA231" s="369"/>
      <c r="BB231" s="369"/>
    </row>
    <row r="232" spans="1:54" s="116" customFormat="1" ht="6" customHeight="1" thickBot="1">
      <c r="A232" s="1540"/>
      <c r="B232" s="1541"/>
      <c r="C232" s="1541"/>
      <c r="D232" s="1541"/>
      <c r="E232" s="1541"/>
      <c r="F232" s="1541"/>
      <c r="G232" s="1541"/>
      <c r="H232" s="1541"/>
      <c r="I232" s="1554"/>
      <c r="J232" s="1532"/>
      <c r="K232" s="1557"/>
      <c r="L232" s="1535"/>
      <c r="M232" s="1532"/>
      <c r="N232" s="1535"/>
      <c r="O232" s="1529"/>
      <c r="P232" s="1529"/>
      <c r="Q232" s="1529"/>
      <c r="R232" s="1529"/>
      <c r="S232" s="1532"/>
      <c r="T232" s="1535"/>
      <c r="U232" s="1529"/>
      <c r="V232" s="1564"/>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W232" s="371"/>
      <c r="AX232" s="371"/>
      <c r="AY232" s="371"/>
      <c r="AZ232" s="369"/>
      <c r="BA232" s="369"/>
      <c r="BB232" s="369"/>
    </row>
    <row r="233" spans="1:54" s="116" customFormat="1" ht="15" customHeight="1">
      <c r="A233" s="1509" t="s">
        <v>188</v>
      </c>
      <c r="B233" s="1510"/>
      <c r="C233" s="1510"/>
      <c r="D233" s="1510"/>
      <c r="E233" s="1510"/>
      <c r="F233" s="1510"/>
      <c r="G233" s="1510"/>
      <c r="H233" s="1511"/>
      <c r="I233" s="1518" t="s">
        <v>147</v>
      </c>
      <c r="J233" s="1510"/>
      <c r="K233" s="1510"/>
      <c r="L233" s="1510"/>
      <c r="M233" s="1519"/>
      <c r="N233" s="1524" t="s">
        <v>189</v>
      </c>
      <c r="O233" s="1510"/>
      <c r="P233" s="1510"/>
      <c r="Q233" s="1510"/>
      <c r="R233" s="1510"/>
      <c r="S233" s="1510"/>
      <c r="T233" s="1511"/>
      <c r="U233" s="496" t="s">
        <v>149</v>
      </c>
      <c r="V233" s="497"/>
      <c r="W233" s="497"/>
      <c r="X233" s="1475" t="s">
        <v>150</v>
      </c>
      <c r="Y233" s="1475"/>
      <c r="Z233" s="1475"/>
      <c r="AA233" s="1475"/>
      <c r="AB233" s="1475"/>
      <c r="AC233" s="1475"/>
      <c r="AD233" s="1475"/>
      <c r="AE233" s="1475"/>
      <c r="AF233" s="1475"/>
      <c r="AG233" s="1475"/>
      <c r="AH233" s="497"/>
      <c r="AI233" s="497"/>
      <c r="AJ233" s="498"/>
      <c r="AK233" s="1476" t="s">
        <v>151</v>
      </c>
      <c r="AL233" s="1476"/>
      <c r="AM233" s="1477" t="s">
        <v>152</v>
      </c>
      <c r="AN233" s="1477"/>
      <c r="AO233" s="1477"/>
      <c r="AP233" s="1477"/>
      <c r="AQ233" s="1477"/>
      <c r="AR233" s="1478"/>
      <c r="AS233" s="118"/>
      <c r="AT233" s="118"/>
      <c r="AW233" s="371"/>
      <c r="AX233" s="371"/>
      <c r="AY233" s="371"/>
      <c r="AZ233" s="369"/>
      <c r="BA233" s="369"/>
      <c r="BB233" s="369"/>
    </row>
    <row r="234" spans="1:54" s="116" customFormat="1" ht="13.5" customHeight="1">
      <c r="A234" s="1512"/>
      <c r="B234" s="1513"/>
      <c r="C234" s="1513"/>
      <c r="D234" s="1513"/>
      <c r="E234" s="1513"/>
      <c r="F234" s="1513"/>
      <c r="G234" s="1513"/>
      <c r="H234" s="1514"/>
      <c r="I234" s="1520"/>
      <c r="J234" s="1513"/>
      <c r="K234" s="1513"/>
      <c r="L234" s="1513"/>
      <c r="M234" s="1521"/>
      <c r="N234" s="1525"/>
      <c r="O234" s="1513"/>
      <c r="P234" s="1513"/>
      <c r="Q234" s="1513"/>
      <c r="R234" s="1513"/>
      <c r="S234" s="1513"/>
      <c r="T234" s="1514"/>
      <c r="U234" s="1479" t="s">
        <v>153</v>
      </c>
      <c r="V234" s="1480"/>
      <c r="W234" s="1480"/>
      <c r="X234" s="1481"/>
      <c r="Y234" s="1485" t="s">
        <v>154</v>
      </c>
      <c r="Z234" s="1486"/>
      <c r="AA234" s="1486"/>
      <c r="AB234" s="1487"/>
      <c r="AC234" s="1491" t="s">
        <v>155</v>
      </c>
      <c r="AD234" s="1492"/>
      <c r="AE234" s="1492"/>
      <c r="AF234" s="1493"/>
      <c r="AG234" s="1497" t="s">
        <v>156</v>
      </c>
      <c r="AH234" s="1498"/>
      <c r="AI234" s="1498"/>
      <c r="AJ234" s="1499"/>
      <c r="AK234" s="1503" t="s">
        <v>190</v>
      </c>
      <c r="AL234" s="1503"/>
      <c r="AM234" s="1471" t="s">
        <v>158</v>
      </c>
      <c r="AN234" s="1472"/>
      <c r="AO234" s="1472"/>
      <c r="AP234" s="1472"/>
      <c r="AQ234" s="1505"/>
      <c r="AR234" s="1506"/>
      <c r="AS234" s="118"/>
      <c r="AT234" s="118"/>
      <c r="AW234" s="371"/>
      <c r="AX234" s="371"/>
      <c r="AY234" s="371"/>
      <c r="AZ234" s="369"/>
      <c r="BA234" s="369"/>
      <c r="BB234" s="369"/>
    </row>
    <row r="235" spans="1:54" s="116" customFormat="1" ht="13.5" customHeight="1">
      <c r="A235" s="1515"/>
      <c r="B235" s="1516"/>
      <c r="C235" s="1516"/>
      <c r="D235" s="1516"/>
      <c r="E235" s="1516"/>
      <c r="F235" s="1516"/>
      <c r="G235" s="1516"/>
      <c r="H235" s="1517"/>
      <c r="I235" s="1522"/>
      <c r="J235" s="1516"/>
      <c r="K235" s="1516"/>
      <c r="L235" s="1516"/>
      <c r="M235" s="1523"/>
      <c r="N235" s="1526"/>
      <c r="O235" s="1516"/>
      <c r="P235" s="1516"/>
      <c r="Q235" s="1516"/>
      <c r="R235" s="1516"/>
      <c r="S235" s="1516"/>
      <c r="T235" s="1517"/>
      <c r="U235" s="1482"/>
      <c r="V235" s="1483"/>
      <c r="W235" s="1483"/>
      <c r="X235" s="1484"/>
      <c r="Y235" s="1488"/>
      <c r="Z235" s="1489"/>
      <c r="AA235" s="1489"/>
      <c r="AB235" s="1490"/>
      <c r="AC235" s="1494"/>
      <c r="AD235" s="1495"/>
      <c r="AE235" s="1495"/>
      <c r="AF235" s="1496"/>
      <c r="AG235" s="1500"/>
      <c r="AH235" s="1501"/>
      <c r="AI235" s="1501"/>
      <c r="AJ235" s="1502"/>
      <c r="AK235" s="1504"/>
      <c r="AL235" s="1504"/>
      <c r="AM235" s="1507"/>
      <c r="AN235" s="1507"/>
      <c r="AO235" s="1507"/>
      <c r="AP235" s="1507"/>
      <c r="AQ235" s="1507"/>
      <c r="AR235" s="1508"/>
      <c r="AS235" s="118"/>
      <c r="AT235" s="118"/>
      <c r="AW235" s="371"/>
      <c r="AX235" s="371"/>
      <c r="AY235" s="371"/>
      <c r="AZ235" s="369"/>
      <c r="BA235" s="369"/>
      <c r="BB235" s="369"/>
    </row>
    <row r="236" spans="1:54" s="116" customFormat="1" ht="18" customHeight="1">
      <c r="A236" s="1597" t="str">
        <f>IF(ISERROR(VLOOKUP(work4報告書!AK19,Work2工事データ!$G$3:$R$52,2,0)),"",VLOOKUP(work4報告書!AK19,Work2工事データ!$G$3:$R$52,2,0))</f>
        <v>つつつつ道路ほ装工事</v>
      </c>
      <c r="B236" s="1598"/>
      <c r="C236" s="1598"/>
      <c r="D236" s="1598"/>
      <c r="E236" s="1598"/>
      <c r="F236" s="1598"/>
      <c r="G236" s="1598"/>
      <c r="H236" s="1599"/>
      <c r="I236" s="1603" t="str">
        <f>IF(ISERROR(VLOOKUP(work4報告書!AK19,'(入力)データ'!$A$6:$D$36,3,0)&amp;VLOOKUP(work4報告書!AK19,'(入力)データ'!$A$6:$D$36,4,0)),"",VLOOKUP(work4報告書!AK19,'(入力)データ'!$A$6:$D$36,3,0)&amp;VLOOKUP(work4報告書!AK19,'(入力)データ'!$A$6:$D$36,4,0))</f>
        <v>高岡市つつつつ地先</v>
      </c>
      <c r="J236" s="1598"/>
      <c r="K236" s="1598"/>
      <c r="L236" s="1598"/>
      <c r="M236" s="1604"/>
      <c r="N236" s="267">
        <f>IF(ISERROR(VLOOKUP(work4報告書!AK19,Work2工事データ!$G$3:$J$52,4,0)),"",VLOOKUP(work4報告書!AK19,Work2工事データ!$G$3:$J$52,4,0))</f>
        <v>41487</v>
      </c>
      <c r="O236" s="124" t="s">
        <v>87</v>
      </c>
      <c r="P236" s="270">
        <f>N236</f>
        <v>41487</v>
      </c>
      <c r="Q236" s="124" t="s">
        <v>159</v>
      </c>
      <c r="R236" s="272">
        <f>P236</f>
        <v>41487</v>
      </c>
      <c r="S236" s="1457" t="s">
        <v>191</v>
      </c>
      <c r="T236" s="1458"/>
      <c r="U236" s="1607"/>
      <c r="V236" s="1608"/>
      <c r="W236" s="1608"/>
      <c r="X236" s="125" t="s">
        <v>90</v>
      </c>
      <c r="Y236" s="126"/>
      <c r="Z236" s="127"/>
      <c r="AA236" s="127"/>
      <c r="AB236" s="125" t="s">
        <v>90</v>
      </c>
      <c r="AC236" s="126"/>
      <c r="AD236" s="127"/>
      <c r="AE236" s="127"/>
      <c r="AF236" s="128" t="s">
        <v>90</v>
      </c>
      <c r="AG236" s="1426" t="str">
        <f>IF(U236=0,"",SUM(U237:AB237)-AC237)</f>
        <v/>
      </c>
      <c r="AH236" s="1427"/>
      <c r="AI236" s="1427"/>
      <c r="AJ236" s="1428"/>
      <c r="AK236" s="79"/>
      <c r="AL236" s="82"/>
      <c r="AM236" s="1609"/>
      <c r="AN236" s="1610"/>
      <c r="AO236" s="1610"/>
      <c r="AP236" s="1610"/>
      <c r="AQ236" s="1610"/>
      <c r="AR236" s="499" t="s">
        <v>90</v>
      </c>
      <c r="AS236" s="118"/>
      <c r="AT236" s="118"/>
      <c r="AW236" s="371"/>
      <c r="AX236" s="371"/>
      <c r="AY236" s="371"/>
      <c r="AZ236" s="369"/>
      <c r="BA236" s="369"/>
      <c r="BB236" s="369"/>
    </row>
    <row r="237" spans="1:54" s="116" customFormat="1" ht="18" customHeight="1">
      <c r="A237" s="1600"/>
      <c r="B237" s="1601"/>
      <c r="C237" s="1601"/>
      <c r="D237" s="1601"/>
      <c r="E237" s="1601"/>
      <c r="F237" s="1601"/>
      <c r="G237" s="1601"/>
      <c r="H237" s="1602"/>
      <c r="I237" s="1605"/>
      <c r="J237" s="1601"/>
      <c r="K237" s="1601"/>
      <c r="L237" s="1601"/>
      <c r="M237" s="1606"/>
      <c r="N237" s="268">
        <f>IF(ISERROR(VLOOKUP(work4報告書!AK19,Work2工事データ!$G$3:$P$52,10,0)),"",VLOOKUP(work4報告書!AK19,Work2工事データ!$G$3:$P$52,10,0))</f>
        <v>41639</v>
      </c>
      <c r="O237" s="123" t="s">
        <v>87</v>
      </c>
      <c r="P237" s="271">
        <f t="shared" ref="P237:P253" si="32">N237</f>
        <v>41639</v>
      </c>
      <c r="Q237" s="123" t="s">
        <v>159</v>
      </c>
      <c r="R237" s="273">
        <f t="shared" ref="R237:R253" si="33">P237</f>
        <v>41639</v>
      </c>
      <c r="S237" s="1471" t="s">
        <v>192</v>
      </c>
      <c r="T237" s="1472"/>
      <c r="U237" s="1465">
        <f>IF(ISERROR(VLOOKUP(work4報告書!AK19,Work2工事データ!$G$3:$R$52,12,0)),"",VLOOKUP(work4報告書!AK19,Work2工事データ!$G$3:$R$52,12,0))</f>
        <v>32655000</v>
      </c>
      <c r="V237" s="1466"/>
      <c r="W237" s="1466"/>
      <c r="X237" s="1470"/>
      <c r="Y237" s="1613"/>
      <c r="Z237" s="1614"/>
      <c r="AA237" s="1614"/>
      <c r="AB237" s="1614"/>
      <c r="AC237" s="1613"/>
      <c r="AD237" s="1614"/>
      <c r="AE237" s="1614"/>
      <c r="AF237" s="1615"/>
      <c r="AG237" s="1577">
        <f>IF(U237=0,"",IF(U236&lt;&gt;0,"",IF(SUM(U237:AB237)-AC237=0,"",SUM(U237:AB237)-AC237)))</f>
        <v>32655000</v>
      </c>
      <c r="AH237" s="1578"/>
      <c r="AI237" s="1578"/>
      <c r="AJ237" s="1579"/>
      <c r="AK237" s="1468">
        <f>IF(ISERROR(VLOOKUP(work4報告書!AK19,Work2工事データ!$G$3:$O$52,9,0)),"",VLOOKUP(work4報告書!AK19,Work2工事データ!$G$3:$O$52,9,0))</f>
        <v>18</v>
      </c>
      <c r="AL237" s="1469"/>
      <c r="AM237" s="1577">
        <f>IF(ISERROR(ROUNDDOWN(AG237*AK237/100,0)),"",ROUNDDOWN(AG237*AK237/100,0))</f>
        <v>5877900</v>
      </c>
      <c r="AN237" s="1578"/>
      <c r="AO237" s="1578"/>
      <c r="AP237" s="1578"/>
      <c r="AQ237" s="1578"/>
      <c r="AR237" s="500"/>
      <c r="AS237" s="118"/>
      <c r="AT237" s="118"/>
      <c r="AW237" s="371"/>
      <c r="AX237" s="371"/>
      <c r="AY237" s="371"/>
      <c r="AZ237" s="369"/>
      <c r="BA237" s="369"/>
      <c r="BB237" s="369"/>
    </row>
    <row r="238" spans="1:54" s="116" customFormat="1" ht="18" customHeight="1">
      <c r="A238" s="1597" t="str">
        <f>IF(ISERROR(VLOOKUP(work4報告書!AK20,Work2工事データ!$G$3:$R$52,2,0)),"",VLOOKUP(work4報告書!AK20,Work2工事データ!$G$3:$R$52,2,0))</f>
        <v/>
      </c>
      <c r="B238" s="1598"/>
      <c r="C238" s="1598"/>
      <c r="D238" s="1598"/>
      <c r="E238" s="1598"/>
      <c r="F238" s="1598"/>
      <c r="G238" s="1598"/>
      <c r="H238" s="1599"/>
      <c r="I238" s="1603" t="str">
        <f>IF(ISERROR(VLOOKUP(work4報告書!AK20,'(入力)データ'!$A$6:$D$36,3,0)&amp;VLOOKUP(work4報告書!AK20,'(入力)データ'!$A$6:$D$36,4,0)),"",VLOOKUP(work4報告書!AK20,'(入力)データ'!$A$6:$D$36,3,0)&amp;VLOOKUP(work4報告書!AK20,'(入力)データ'!$A$6:$D$36,4,0))</f>
        <v/>
      </c>
      <c r="J238" s="1598"/>
      <c r="K238" s="1598"/>
      <c r="L238" s="1598"/>
      <c r="M238" s="1604"/>
      <c r="N238" s="275" t="str">
        <f>IF(ISERROR(VLOOKUP(work4報告書!AK20,Work2工事データ!$G$3:$J$52,4,0)),"",VLOOKUP(work4報告書!AK20,Work2工事データ!$G$3:$J$52,4,0))</f>
        <v/>
      </c>
      <c r="O238" s="124" t="s">
        <v>133</v>
      </c>
      <c r="P238" s="270" t="str">
        <f t="shared" si="32"/>
        <v/>
      </c>
      <c r="Q238" s="124" t="s">
        <v>134</v>
      </c>
      <c r="R238" s="272" t="str">
        <f t="shared" si="33"/>
        <v/>
      </c>
      <c r="S238" s="1457" t="s">
        <v>135</v>
      </c>
      <c r="T238" s="1458"/>
      <c r="U238" s="1607"/>
      <c r="V238" s="1608"/>
      <c r="W238" s="1608"/>
      <c r="X238" s="129"/>
      <c r="Y238" s="130"/>
      <c r="Z238" s="131"/>
      <c r="AA238" s="131"/>
      <c r="AB238" s="129"/>
      <c r="AC238" s="130"/>
      <c r="AD238" s="131"/>
      <c r="AE238" s="131"/>
      <c r="AF238" s="132"/>
      <c r="AG238" s="1426" t="str">
        <f>IF(U238=0,"",SUM(U239:AB239)-AC239)</f>
        <v/>
      </c>
      <c r="AH238" s="1427"/>
      <c r="AI238" s="1427"/>
      <c r="AJ238" s="1428"/>
      <c r="AK238" s="130"/>
      <c r="AL238" s="133"/>
      <c r="AM238" s="1609"/>
      <c r="AN238" s="1610"/>
      <c r="AO238" s="1610"/>
      <c r="AP238" s="1610"/>
      <c r="AQ238" s="1610"/>
      <c r="AR238" s="501"/>
      <c r="AS238" s="118"/>
      <c r="AT238" s="118"/>
      <c r="AW238" s="371"/>
      <c r="AX238" s="371"/>
      <c r="AY238" s="371"/>
      <c r="AZ238" s="369"/>
      <c r="BA238" s="369"/>
      <c r="BB238" s="369"/>
    </row>
    <row r="239" spans="1:54" s="116" customFormat="1" ht="18" customHeight="1">
      <c r="A239" s="1600"/>
      <c r="B239" s="1601"/>
      <c r="C239" s="1601"/>
      <c r="D239" s="1601"/>
      <c r="E239" s="1601"/>
      <c r="F239" s="1601"/>
      <c r="G239" s="1601"/>
      <c r="H239" s="1602"/>
      <c r="I239" s="1605"/>
      <c r="J239" s="1601"/>
      <c r="K239" s="1601"/>
      <c r="L239" s="1601"/>
      <c r="M239" s="1606"/>
      <c r="N239" s="276" t="str">
        <f>IF(ISERROR(VLOOKUP(work4報告書!AK20,Work2工事データ!$G$3:$P$52,10,0)),"",VLOOKUP(work4報告書!AK20,Work2工事データ!$G$3:$P$52,10,0))</f>
        <v/>
      </c>
      <c r="O239" s="134" t="s">
        <v>133</v>
      </c>
      <c r="P239" s="271" t="str">
        <f t="shared" si="32"/>
        <v/>
      </c>
      <c r="Q239" s="134" t="s">
        <v>134</v>
      </c>
      <c r="R239" s="274" t="str">
        <f t="shared" si="33"/>
        <v/>
      </c>
      <c r="S239" s="1461" t="s">
        <v>136</v>
      </c>
      <c r="T239" s="1462"/>
      <c r="U239" s="1463" t="str">
        <f>IF(ISERROR(VLOOKUP(work4報告書!AK20,Work2工事データ!$G$3:$R$52,12,0)),"",VLOOKUP(work4報告書!AK20,Work2工事データ!$G$3:$R$52,12,0))</f>
        <v/>
      </c>
      <c r="V239" s="1464"/>
      <c r="W239" s="1464"/>
      <c r="X239" s="1464"/>
      <c r="Y239" s="1613"/>
      <c r="Z239" s="1614"/>
      <c r="AA239" s="1614"/>
      <c r="AB239" s="1614"/>
      <c r="AC239" s="1613"/>
      <c r="AD239" s="1614"/>
      <c r="AE239" s="1614"/>
      <c r="AF239" s="1615"/>
      <c r="AG239" s="1577" t="str">
        <f>IF(U239=0,"",IF(U238&lt;&gt;0,"",IF(SUM(U239:AB239)-AC239=0,"",SUM(U239:AB239)-AC239)))</f>
        <v/>
      </c>
      <c r="AH239" s="1578"/>
      <c r="AI239" s="1578"/>
      <c r="AJ239" s="1579"/>
      <c r="AK239" s="1468" t="str">
        <f>IF(ISERROR(VLOOKUP(work4報告書!AK20,Work2工事データ!$G$3:$O$52,9,0)),"",VLOOKUP(work4報告書!AK20,Work2工事データ!$G$3:$O$52,9,0))</f>
        <v/>
      </c>
      <c r="AL239" s="1469"/>
      <c r="AM239" s="1577" t="str">
        <f>IF(ISERROR(ROUNDDOWN(AG239*AK239/100,0)),"",ROUNDDOWN(AG239*AK239/100,0))</f>
        <v/>
      </c>
      <c r="AN239" s="1578"/>
      <c r="AO239" s="1578"/>
      <c r="AP239" s="1578"/>
      <c r="AQ239" s="1578"/>
      <c r="AR239" s="500"/>
      <c r="AS239" s="118"/>
      <c r="AT239" s="118"/>
      <c r="AW239" s="371"/>
      <c r="AX239" s="371"/>
      <c r="AY239" s="371"/>
      <c r="AZ239" s="369"/>
      <c r="BA239" s="369"/>
      <c r="BB239" s="369"/>
    </row>
    <row r="240" spans="1:54" s="116" customFormat="1" ht="18" customHeight="1">
      <c r="A240" s="1597" t="str">
        <f>IF(ISERROR(VLOOKUP(work4報告書!AK21,Work2工事データ!$G$3:$R$52,2,0)),"",VLOOKUP(work4報告書!AK21,Work2工事データ!$G$3:$R$52,2,0))</f>
        <v/>
      </c>
      <c r="B240" s="1598"/>
      <c r="C240" s="1598"/>
      <c r="D240" s="1598"/>
      <c r="E240" s="1598"/>
      <c r="F240" s="1598"/>
      <c r="G240" s="1598"/>
      <c r="H240" s="1599"/>
      <c r="I240" s="1603" t="str">
        <f>IF(ISERROR(VLOOKUP(work4報告書!AK21,'(入力)データ'!$A$6:$D$36,3,0)&amp;VLOOKUP(work4報告書!AK21,'(入力)データ'!$A$6:$D$36,4,0)),"",VLOOKUP(work4報告書!AK21,'(入力)データ'!$A$6:$D$36,3,0)&amp;VLOOKUP(work4報告書!AK21,'(入力)データ'!$A$6:$D$36,4,0))</f>
        <v/>
      </c>
      <c r="J240" s="1598"/>
      <c r="K240" s="1598"/>
      <c r="L240" s="1598"/>
      <c r="M240" s="1604"/>
      <c r="N240" s="275" t="str">
        <f>IF(ISERROR(VLOOKUP(work4報告書!AK21,Work2工事データ!$G$3:$J$52,4,0)),"",VLOOKUP(work4報告書!AK21,Work2工事データ!$G$3:$J$52,4,0))</f>
        <v/>
      </c>
      <c r="O240" s="124" t="s">
        <v>133</v>
      </c>
      <c r="P240" s="270" t="str">
        <f t="shared" si="32"/>
        <v/>
      </c>
      <c r="Q240" s="124" t="s">
        <v>134</v>
      </c>
      <c r="R240" s="272" t="str">
        <f t="shared" si="33"/>
        <v/>
      </c>
      <c r="S240" s="1457" t="s">
        <v>135</v>
      </c>
      <c r="T240" s="1458"/>
      <c r="U240" s="1607"/>
      <c r="V240" s="1608"/>
      <c r="W240" s="1608"/>
      <c r="X240" s="129"/>
      <c r="Y240" s="130"/>
      <c r="Z240" s="131"/>
      <c r="AA240" s="131"/>
      <c r="AB240" s="129"/>
      <c r="AC240" s="130"/>
      <c r="AD240" s="131"/>
      <c r="AE240" s="131"/>
      <c r="AF240" s="132"/>
      <c r="AG240" s="1426" t="str">
        <f>IF(U240=0,"",SUM(U241:AB241)-AC241)</f>
        <v/>
      </c>
      <c r="AH240" s="1427"/>
      <c r="AI240" s="1427"/>
      <c r="AJ240" s="1428"/>
      <c r="AK240" s="130"/>
      <c r="AL240" s="133"/>
      <c r="AM240" s="1609"/>
      <c r="AN240" s="1610"/>
      <c r="AO240" s="1610"/>
      <c r="AP240" s="1610"/>
      <c r="AQ240" s="1610"/>
      <c r="AR240" s="501"/>
      <c r="AS240" s="118"/>
      <c r="AT240" s="118"/>
      <c r="AW240" s="371"/>
      <c r="AX240" s="371"/>
      <c r="AY240" s="371"/>
      <c r="AZ240" s="369"/>
      <c r="BA240" s="369"/>
      <c r="BB240" s="369"/>
    </row>
    <row r="241" spans="1:54" s="116" customFormat="1" ht="18" customHeight="1">
      <c r="A241" s="1600"/>
      <c r="B241" s="1601"/>
      <c r="C241" s="1601"/>
      <c r="D241" s="1601"/>
      <c r="E241" s="1601"/>
      <c r="F241" s="1601"/>
      <c r="G241" s="1601"/>
      <c r="H241" s="1602"/>
      <c r="I241" s="1605"/>
      <c r="J241" s="1601"/>
      <c r="K241" s="1601"/>
      <c r="L241" s="1601"/>
      <c r="M241" s="1606"/>
      <c r="N241" s="276" t="str">
        <f>IF(ISERROR(VLOOKUP(work4報告書!AK21,Work2工事データ!$G$3:$P$52,10,0)),"",VLOOKUP(work4報告書!AK21,Work2工事データ!$G$3:$P$52,10,0))</f>
        <v/>
      </c>
      <c r="O241" s="134" t="s">
        <v>133</v>
      </c>
      <c r="P241" s="271" t="str">
        <f t="shared" si="32"/>
        <v/>
      </c>
      <c r="Q241" s="134" t="s">
        <v>134</v>
      </c>
      <c r="R241" s="274" t="str">
        <f t="shared" si="33"/>
        <v/>
      </c>
      <c r="S241" s="1461" t="s">
        <v>136</v>
      </c>
      <c r="T241" s="1462"/>
      <c r="U241" s="1465" t="str">
        <f>IF(ISERROR(VLOOKUP(work4報告書!AK21,Work2工事データ!$G$3:$R$52,12,0)),"",VLOOKUP(work4報告書!AK21,Work2工事データ!$G$3:$R$52,12,0))</f>
        <v/>
      </c>
      <c r="V241" s="1466"/>
      <c r="W241" s="1466"/>
      <c r="X241" s="1470"/>
      <c r="Y241" s="1611"/>
      <c r="Z241" s="1612"/>
      <c r="AA241" s="1612"/>
      <c r="AB241" s="1612"/>
      <c r="AC241" s="1611"/>
      <c r="AD241" s="1612"/>
      <c r="AE241" s="1612"/>
      <c r="AF241" s="1616"/>
      <c r="AG241" s="1577" t="str">
        <f>IF(U241=0,"",IF(U240&lt;&gt;0,"",IF(SUM(U241:AB241)-AC241=0,"",SUM(U241:AB241)-AC241)))</f>
        <v/>
      </c>
      <c r="AH241" s="1578"/>
      <c r="AI241" s="1578"/>
      <c r="AJ241" s="1579"/>
      <c r="AK241" s="1468" t="str">
        <f>IF(ISERROR(VLOOKUP(work4報告書!AK21,Work2工事データ!$G$3:$O$52,9,0)),"",VLOOKUP(work4報告書!AK21,Work2工事データ!$G$3:$O$52,9,0))</f>
        <v/>
      </c>
      <c r="AL241" s="1469"/>
      <c r="AM241" s="1577" t="str">
        <f>IF(ISERROR(ROUNDDOWN(AG241*AK241/100,0)),"",ROUNDDOWN(AG241*AK241/100,0))</f>
        <v/>
      </c>
      <c r="AN241" s="1578"/>
      <c r="AO241" s="1578"/>
      <c r="AP241" s="1578"/>
      <c r="AQ241" s="1578"/>
      <c r="AR241" s="500"/>
      <c r="AS241" s="118"/>
      <c r="AT241" s="118"/>
      <c r="AW241" s="371"/>
      <c r="AX241" s="371"/>
      <c r="AY241" s="371"/>
      <c r="AZ241" s="369"/>
      <c r="BA241" s="369"/>
      <c r="BB241" s="369"/>
    </row>
    <row r="242" spans="1:54" s="116" customFormat="1" ht="18" customHeight="1">
      <c r="A242" s="1597" t="str">
        <f>IF(ISERROR(VLOOKUP(work4報告書!AK22,Work2工事データ!$G$3:$R$52,2,0)),"",VLOOKUP(work4報告書!AK22,Work2工事データ!$G$3:$R$52,2,0))</f>
        <v/>
      </c>
      <c r="B242" s="1598"/>
      <c r="C242" s="1598"/>
      <c r="D242" s="1598"/>
      <c r="E242" s="1598"/>
      <c r="F242" s="1598"/>
      <c r="G242" s="1598"/>
      <c r="H242" s="1599"/>
      <c r="I242" s="1603" t="str">
        <f>IF(ISERROR(VLOOKUP(work4報告書!AK22,'(入力)データ'!$A$6:$D$36,3,0)&amp;VLOOKUP(work4報告書!AK22,'(入力)データ'!$A$6:$D$36,4,0)),"",VLOOKUP(work4報告書!AK22,'(入力)データ'!$A$6:$D$36,3,0)&amp;VLOOKUP(work4報告書!AK22,'(入力)データ'!$A$6:$D$36,4,0))</f>
        <v/>
      </c>
      <c r="J242" s="1598"/>
      <c r="K242" s="1598"/>
      <c r="L242" s="1598"/>
      <c r="M242" s="1604"/>
      <c r="N242" s="275" t="str">
        <f>IF(ISERROR(VLOOKUP(work4報告書!AK22,Work2工事データ!$G$3:$J$52,4,0)),"",VLOOKUP(work4報告書!AK22,Work2工事データ!$G$3:$J$52,4,0))</f>
        <v/>
      </c>
      <c r="O242" s="124" t="s">
        <v>133</v>
      </c>
      <c r="P242" s="270" t="str">
        <f t="shared" si="32"/>
        <v/>
      </c>
      <c r="Q242" s="124" t="s">
        <v>134</v>
      </c>
      <c r="R242" s="272" t="str">
        <f t="shared" si="33"/>
        <v/>
      </c>
      <c r="S242" s="1457" t="s">
        <v>135</v>
      </c>
      <c r="T242" s="1458"/>
      <c r="U242" s="1607"/>
      <c r="V242" s="1608"/>
      <c r="W242" s="1608"/>
      <c r="X242" s="135"/>
      <c r="Y242" s="136"/>
      <c r="Z242" s="137"/>
      <c r="AA242" s="137"/>
      <c r="AB242" s="135"/>
      <c r="AC242" s="136"/>
      <c r="AD242" s="137"/>
      <c r="AE242" s="137"/>
      <c r="AF242" s="138"/>
      <c r="AG242" s="1426" t="str">
        <f>IF(U242=0,"",SUM(U243:AB243)-AC243)</f>
        <v/>
      </c>
      <c r="AH242" s="1427"/>
      <c r="AI242" s="1427"/>
      <c r="AJ242" s="1428"/>
      <c r="AK242" s="136"/>
      <c r="AL242" s="139"/>
      <c r="AM242" s="1609"/>
      <c r="AN242" s="1610"/>
      <c r="AO242" s="1610"/>
      <c r="AP242" s="1610"/>
      <c r="AQ242" s="1610"/>
      <c r="AR242" s="501"/>
      <c r="AS242" s="118"/>
      <c r="AT242" s="118"/>
      <c r="AW242" s="371"/>
      <c r="AX242" s="371"/>
      <c r="AY242" s="371"/>
      <c r="AZ242" s="369"/>
      <c r="BA242" s="369"/>
      <c r="BB242" s="369"/>
    </row>
    <row r="243" spans="1:54" s="116" customFormat="1" ht="18" customHeight="1">
      <c r="A243" s="1600"/>
      <c r="B243" s="1601"/>
      <c r="C243" s="1601"/>
      <c r="D243" s="1601"/>
      <c r="E243" s="1601"/>
      <c r="F243" s="1601"/>
      <c r="G243" s="1601"/>
      <c r="H243" s="1602"/>
      <c r="I243" s="1605"/>
      <c r="J243" s="1601"/>
      <c r="K243" s="1601"/>
      <c r="L243" s="1601"/>
      <c r="M243" s="1606"/>
      <c r="N243" s="276" t="str">
        <f>IF(ISERROR(VLOOKUP(work4報告書!AK22,Work2工事データ!$G$3:$P$52,10,0)),"",VLOOKUP(work4報告書!AK22,Work2工事データ!$G$3:$P$52,10,0))</f>
        <v/>
      </c>
      <c r="O243" s="134" t="s">
        <v>133</v>
      </c>
      <c r="P243" s="271" t="str">
        <f t="shared" si="32"/>
        <v/>
      </c>
      <c r="Q243" s="134" t="s">
        <v>134</v>
      </c>
      <c r="R243" s="274" t="str">
        <f t="shared" si="33"/>
        <v/>
      </c>
      <c r="S243" s="1461" t="s">
        <v>136</v>
      </c>
      <c r="T243" s="1462"/>
      <c r="U243" s="1463" t="str">
        <f>IF(ISERROR(VLOOKUP(work4報告書!AK22,Work2工事データ!$G$3:$R$52,12,0)),"",VLOOKUP(work4報告書!AK22,Work2工事データ!$G$3:$R$52,12,0))</f>
        <v/>
      </c>
      <c r="V243" s="1464"/>
      <c r="W243" s="1464"/>
      <c r="X243" s="1464"/>
      <c r="Y243" s="1613"/>
      <c r="Z243" s="1614"/>
      <c r="AA243" s="1614"/>
      <c r="AB243" s="1614"/>
      <c r="AC243" s="1613"/>
      <c r="AD243" s="1614"/>
      <c r="AE243" s="1614"/>
      <c r="AF243" s="1615"/>
      <c r="AG243" s="1577" t="str">
        <f>IF(U243=0,"",IF(U242&lt;&gt;0,"",IF(SUM(U243:AB243)-AC243=0,"",SUM(U243:AB243)-AC243)))</f>
        <v/>
      </c>
      <c r="AH243" s="1578"/>
      <c r="AI243" s="1578"/>
      <c r="AJ243" s="1579"/>
      <c r="AK243" s="1468" t="str">
        <f>IF(ISERROR(VLOOKUP(work4報告書!AK22,Work2工事データ!$G$3:$O$52,9,0)),"",VLOOKUP(work4報告書!AK22,Work2工事データ!$G$3:$O$52,9,0))</f>
        <v/>
      </c>
      <c r="AL243" s="1469"/>
      <c r="AM243" s="1577" t="str">
        <f>IF(ISERROR(ROUNDDOWN(AG243*AK243/100,0)),"",ROUNDDOWN(AG243*AK243/100,0))</f>
        <v/>
      </c>
      <c r="AN243" s="1578"/>
      <c r="AO243" s="1578"/>
      <c r="AP243" s="1578"/>
      <c r="AQ243" s="1578"/>
      <c r="AR243" s="500"/>
      <c r="AS243" s="118"/>
      <c r="AT243" s="118"/>
      <c r="AW243" s="371"/>
      <c r="AX243" s="371"/>
      <c r="AY243" s="371"/>
      <c r="AZ243" s="369"/>
      <c r="BA243" s="369"/>
      <c r="BB243" s="369"/>
    </row>
    <row r="244" spans="1:54" s="116" customFormat="1" ht="18" customHeight="1">
      <c r="A244" s="1597" t="str">
        <f>IF(ISERROR(VLOOKUP(work4報告書!AK23,Work2工事データ!$G$3:$R$52,2,0)),"",VLOOKUP(work4報告書!AK23,Work2工事データ!$G$3:$R$52,2,0))</f>
        <v/>
      </c>
      <c r="B244" s="1598"/>
      <c r="C244" s="1598"/>
      <c r="D244" s="1598"/>
      <c r="E244" s="1598"/>
      <c r="F244" s="1598"/>
      <c r="G244" s="1598"/>
      <c r="H244" s="1599"/>
      <c r="I244" s="1603" t="str">
        <f>IF(ISERROR(VLOOKUP(work4報告書!AK23,'(入力)データ'!$A$6:$D$36,3,0)&amp;VLOOKUP(work4報告書!AK23,'(入力)データ'!$A$6:$D$36,4,0)),"",VLOOKUP(work4報告書!AK23,'(入力)データ'!$A$6:$D$36,3,0)&amp;VLOOKUP(work4報告書!AK23,'(入力)データ'!$A$6:$D$36,4,0))</f>
        <v/>
      </c>
      <c r="J244" s="1598"/>
      <c r="K244" s="1598"/>
      <c r="L244" s="1598"/>
      <c r="M244" s="1604"/>
      <c r="N244" s="275" t="str">
        <f>IF(ISERROR(VLOOKUP(work4報告書!AK23,Work2工事データ!$G$3:$J$52,4,0)),"",VLOOKUP(work4報告書!AK23,Work2工事データ!$G$3:$J$52,4,0))</f>
        <v/>
      </c>
      <c r="O244" s="124" t="s">
        <v>133</v>
      </c>
      <c r="P244" s="270" t="str">
        <f t="shared" si="32"/>
        <v/>
      </c>
      <c r="Q244" s="124" t="s">
        <v>134</v>
      </c>
      <c r="R244" s="272" t="str">
        <f t="shared" si="33"/>
        <v/>
      </c>
      <c r="S244" s="1457" t="s">
        <v>135</v>
      </c>
      <c r="T244" s="1458"/>
      <c r="U244" s="1607"/>
      <c r="V244" s="1608"/>
      <c r="W244" s="1608"/>
      <c r="X244" s="129"/>
      <c r="Y244" s="130"/>
      <c r="Z244" s="131"/>
      <c r="AA244" s="131"/>
      <c r="AB244" s="129"/>
      <c r="AC244" s="130"/>
      <c r="AD244" s="131"/>
      <c r="AE244" s="131"/>
      <c r="AF244" s="132"/>
      <c r="AG244" s="1426" t="str">
        <f>IF(U244=0,"",SUM(U245:AB245)-AC245)</f>
        <v/>
      </c>
      <c r="AH244" s="1427"/>
      <c r="AI244" s="1427"/>
      <c r="AJ244" s="1428"/>
      <c r="AK244" s="136"/>
      <c r="AL244" s="139"/>
      <c r="AM244" s="1609"/>
      <c r="AN244" s="1610"/>
      <c r="AO244" s="1610"/>
      <c r="AP244" s="1610"/>
      <c r="AQ244" s="1610"/>
      <c r="AR244" s="501"/>
      <c r="AS244" s="118"/>
      <c r="AT244" s="118"/>
      <c r="AW244" s="371"/>
      <c r="AX244" s="371"/>
      <c r="AY244" s="371"/>
      <c r="AZ244" s="369"/>
      <c r="BA244" s="369"/>
      <c r="BB244" s="369"/>
    </row>
    <row r="245" spans="1:54" s="116" customFormat="1" ht="18" customHeight="1">
      <c r="A245" s="1600"/>
      <c r="B245" s="1601"/>
      <c r="C245" s="1601"/>
      <c r="D245" s="1601"/>
      <c r="E245" s="1601"/>
      <c r="F245" s="1601"/>
      <c r="G245" s="1601"/>
      <c r="H245" s="1602"/>
      <c r="I245" s="1605"/>
      <c r="J245" s="1601"/>
      <c r="K245" s="1601"/>
      <c r="L245" s="1601"/>
      <c r="M245" s="1606"/>
      <c r="N245" s="276" t="str">
        <f>IF(ISERROR(VLOOKUP(work4報告書!AK23,Work2工事データ!$G$3:$P$52,10,0)),"",VLOOKUP(work4報告書!AK23,Work2工事データ!$G$3:$P$52,10,0))</f>
        <v/>
      </c>
      <c r="O245" s="134" t="s">
        <v>133</v>
      </c>
      <c r="P245" s="271" t="str">
        <f t="shared" si="32"/>
        <v/>
      </c>
      <c r="Q245" s="134" t="s">
        <v>134</v>
      </c>
      <c r="R245" s="274" t="str">
        <f t="shared" si="33"/>
        <v/>
      </c>
      <c r="S245" s="1461" t="s">
        <v>136</v>
      </c>
      <c r="T245" s="1462"/>
      <c r="U245" s="1463" t="str">
        <f>IF(ISERROR(VLOOKUP(work4報告書!AK23,Work2工事データ!$G$3:$R$52,12,0)),"",VLOOKUP(work4報告書!AK23,Work2工事データ!$G$3:$R$52,12,0))</f>
        <v/>
      </c>
      <c r="V245" s="1464"/>
      <c r="W245" s="1464"/>
      <c r="X245" s="1464"/>
      <c r="Y245" s="1611"/>
      <c r="Z245" s="1612"/>
      <c r="AA245" s="1612"/>
      <c r="AB245" s="1612"/>
      <c r="AC245" s="1613"/>
      <c r="AD245" s="1614"/>
      <c r="AE245" s="1614"/>
      <c r="AF245" s="1615"/>
      <c r="AG245" s="1577" t="str">
        <f>IF(U245=0,"",IF(U244&lt;&gt;0,"",IF(SUM(U245:AB245)-AC245=0,"",SUM(U245:AB245)-AC245)))</f>
        <v/>
      </c>
      <c r="AH245" s="1578"/>
      <c r="AI245" s="1578"/>
      <c r="AJ245" s="1579"/>
      <c r="AK245" s="1468" t="str">
        <f>IF(ISERROR(VLOOKUP(work4報告書!AK23,Work2工事データ!$G$3:$O$52,9,0)),"",VLOOKUP(work4報告書!AK23,Work2工事データ!$G$3:$O$52,9,0))</f>
        <v/>
      </c>
      <c r="AL245" s="1469"/>
      <c r="AM245" s="1577" t="str">
        <f>IF(ISERROR(ROUNDDOWN(AG245*AK245/100,0)),"",ROUNDDOWN(AG245*AK245/100,0))</f>
        <v/>
      </c>
      <c r="AN245" s="1578"/>
      <c r="AO245" s="1578"/>
      <c r="AP245" s="1578"/>
      <c r="AQ245" s="1578"/>
      <c r="AR245" s="500"/>
      <c r="AS245" s="118"/>
      <c r="AT245" s="118"/>
      <c r="AW245" s="371"/>
      <c r="AX245" s="371"/>
      <c r="AY245" s="371"/>
      <c r="AZ245" s="369"/>
      <c r="BA245" s="369"/>
      <c r="BB245" s="369"/>
    </row>
    <row r="246" spans="1:54" s="116" customFormat="1" ht="18" customHeight="1">
      <c r="A246" s="1597" t="str">
        <f>IF(ISERROR(VLOOKUP(work4報告書!AK24,Work2工事データ!$G$3:$R$52,2,0)),"",VLOOKUP(work4報告書!AK24,Work2工事データ!$G$3:$R$52,2,0))</f>
        <v/>
      </c>
      <c r="B246" s="1598"/>
      <c r="C246" s="1598"/>
      <c r="D246" s="1598"/>
      <c r="E246" s="1598"/>
      <c r="F246" s="1598"/>
      <c r="G246" s="1598"/>
      <c r="H246" s="1599"/>
      <c r="I246" s="1603" t="str">
        <f>IF(ISERROR(VLOOKUP(work4報告書!AK24,'(入力)データ'!$A$6:$D$36,3,0)&amp;VLOOKUP(work4報告書!AK24,'(入力)データ'!$A$6:$D$36,4,0)),"",VLOOKUP(work4報告書!AK24,'(入力)データ'!$A$6:$D$36,3,0)&amp;VLOOKUP(work4報告書!AK24,'(入力)データ'!$A$6:$D$36,4,0))</f>
        <v/>
      </c>
      <c r="J246" s="1598"/>
      <c r="K246" s="1598"/>
      <c r="L246" s="1598"/>
      <c r="M246" s="1604"/>
      <c r="N246" s="275" t="str">
        <f>IF(ISERROR(VLOOKUP(work4報告書!AK24,Work2工事データ!$G$3:$J$52,4,0)),"",VLOOKUP(work4報告書!AK24,Work2工事データ!$G$3:$J$52,4,0))</f>
        <v/>
      </c>
      <c r="O246" s="124" t="s">
        <v>133</v>
      </c>
      <c r="P246" s="270" t="str">
        <f t="shared" si="32"/>
        <v/>
      </c>
      <c r="Q246" s="124" t="s">
        <v>134</v>
      </c>
      <c r="R246" s="272" t="str">
        <f t="shared" si="33"/>
        <v/>
      </c>
      <c r="S246" s="1457" t="s">
        <v>135</v>
      </c>
      <c r="T246" s="1458"/>
      <c r="U246" s="1607"/>
      <c r="V246" s="1608"/>
      <c r="W246" s="1608"/>
      <c r="X246" s="129"/>
      <c r="Y246" s="130"/>
      <c r="Z246" s="131"/>
      <c r="AA246" s="131"/>
      <c r="AB246" s="129"/>
      <c r="AC246" s="130"/>
      <c r="AD246" s="131"/>
      <c r="AE246" s="131"/>
      <c r="AF246" s="132"/>
      <c r="AG246" s="1426" t="str">
        <f>IF(U246=0,"",SUM(U247:AB247)-AC247)</f>
        <v/>
      </c>
      <c r="AH246" s="1427"/>
      <c r="AI246" s="1427"/>
      <c r="AJ246" s="1428"/>
      <c r="AK246" s="140"/>
      <c r="AL246" s="141"/>
      <c r="AM246" s="1609"/>
      <c r="AN246" s="1610"/>
      <c r="AO246" s="1610"/>
      <c r="AP246" s="1610"/>
      <c r="AQ246" s="1610"/>
      <c r="AR246" s="501"/>
      <c r="AS246" s="118"/>
      <c r="AT246" s="118"/>
      <c r="AW246" s="371"/>
      <c r="AX246" s="371"/>
      <c r="AY246" s="371"/>
      <c r="AZ246" s="369"/>
      <c r="BA246" s="369"/>
      <c r="BB246" s="369"/>
    </row>
    <row r="247" spans="1:54" s="116" customFormat="1" ht="18" customHeight="1">
      <c r="A247" s="1600"/>
      <c r="B247" s="1601"/>
      <c r="C247" s="1601"/>
      <c r="D247" s="1601"/>
      <c r="E247" s="1601"/>
      <c r="F247" s="1601"/>
      <c r="G247" s="1601"/>
      <c r="H247" s="1602"/>
      <c r="I247" s="1605"/>
      <c r="J247" s="1601"/>
      <c r="K247" s="1601"/>
      <c r="L247" s="1601"/>
      <c r="M247" s="1606"/>
      <c r="N247" s="276" t="str">
        <f>IF(ISERROR(VLOOKUP(work4報告書!AK24,Work2工事データ!$G$3:$P$52,10,0)),"",VLOOKUP(work4報告書!AK24,Work2工事データ!$G$3:$P$52,10,0))</f>
        <v/>
      </c>
      <c r="O247" s="134" t="s">
        <v>133</v>
      </c>
      <c r="P247" s="271" t="str">
        <f t="shared" si="32"/>
        <v/>
      </c>
      <c r="Q247" s="134" t="s">
        <v>134</v>
      </c>
      <c r="R247" s="274" t="str">
        <f t="shared" si="33"/>
        <v/>
      </c>
      <c r="S247" s="1461" t="s">
        <v>136</v>
      </c>
      <c r="T247" s="1462"/>
      <c r="U247" s="1463" t="str">
        <f>IF(ISERROR(VLOOKUP(work4報告書!AK24,Work2工事データ!$G$3:$R$52,12,0)),"",VLOOKUP(work4報告書!AK24,Work2工事データ!$G$3:$R$52,12,0))</f>
        <v/>
      </c>
      <c r="V247" s="1464"/>
      <c r="W247" s="1464"/>
      <c r="X247" s="1464"/>
      <c r="Y247" s="1611"/>
      <c r="Z247" s="1612"/>
      <c r="AA247" s="1612"/>
      <c r="AB247" s="1612"/>
      <c r="AC247" s="1613"/>
      <c r="AD247" s="1614"/>
      <c r="AE247" s="1614"/>
      <c r="AF247" s="1615"/>
      <c r="AG247" s="1577" t="str">
        <f>IF(U247=0,"",IF(U246&lt;&gt;0,"",IF(SUM(U247:AB247)-AC247=0,"",SUM(U247:AB247)-AC247)))</f>
        <v/>
      </c>
      <c r="AH247" s="1578"/>
      <c r="AI247" s="1578"/>
      <c r="AJ247" s="1579"/>
      <c r="AK247" s="1468" t="str">
        <f>IF(ISERROR(VLOOKUP(work4報告書!AK24,Work2工事データ!$G$3:$O$52,9,0)),"",VLOOKUP(work4報告書!AK24,Work2工事データ!$G$3:$O$52,9,0))</f>
        <v/>
      </c>
      <c r="AL247" s="1469"/>
      <c r="AM247" s="1577" t="str">
        <f>IF(ISERROR(ROUNDDOWN(AG247*AK247/100,0)),"",ROUNDDOWN(AG247*AK247/100,0))</f>
        <v/>
      </c>
      <c r="AN247" s="1578"/>
      <c r="AO247" s="1578"/>
      <c r="AP247" s="1578"/>
      <c r="AQ247" s="1578"/>
      <c r="AR247" s="500"/>
      <c r="AS247" s="118"/>
      <c r="AT247" s="118"/>
      <c r="AW247" s="371"/>
      <c r="AX247" s="371"/>
      <c r="AY247" s="371"/>
      <c r="AZ247" s="369"/>
      <c r="BA247" s="369"/>
      <c r="BB247" s="369"/>
    </row>
    <row r="248" spans="1:54" s="116" customFormat="1" ht="18" customHeight="1">
      <c r="A248" s="1597" t="str">
        <f>IF(ISERROR(VLOOKUP(work4報告書!AK25,Work2工事データ!$G$3:$R$52,2,0)),"",VLOOKUP(work4報告書!AK25,Work2工事データ!$G$3:$R$52,2,0))</f>
        <v/>
      </c>
      <c r="B248" s="1598"/>
      <c r="C248" s="1598"/>
      <c r="D248" s="1598"/>
      <c r="E248" s="1598"/>
      <c r="F248" s="1598"/>
      <c r="G248" s="1598"/>
      <c r="H248" s="1599"/>
      <c r="I248" s="1603" t="str">
        <f>IF(ISERROR(VLOOKUP(work4報告書!AK25,'(入力)データ'!$A$6:$D$36,3,0)&amp;VLOOKUP(work4報告書!AK25,'(入力)データ'!$A$6:$D$36,4,0)),"",VLOOKUP(work4報告書!AK25,'(入力)データ'!$A$6:$D$36,3,0)&amp;VLOOKUP(work4報告書!AK25,'(入力)データ'!$A$6:$D$36,4,0))</f>
        <v/>
      </c>
      <c r="J248" s="1598"/>
      <c r="K248" s="1598"/>
      <c r="L248" s="1598"/>
      <c r="M248" s="1604"/>
      <c r="N248" s="275" t="str">
        <f>IF(ISERROR(VLOOKUP(work4報告書!AK25,Work2工事データ!$G$3:$J$52,4,0)),"",VLOOKUP(work4報告書!AK25,Work2工事データ!$G$3:$J$52,4,0))</f>
        <v/>
      </c>
      <c r="O248" s="124" t="s">
        <v>133</v>
      </c>
      <c r="P248" s="270" t="str">
        <f t="shared" si="32"/>
        <v/>
      </c>
      <c r="Q248" s="124" t="s">
        <v>134</v>
      </c>
      <c r="R248" s="272" t="str">
        <f t="shared" si="33"/>
        <v/>
      </c>
      <c r="S248" s="1457" t="s">
        <v>135</v>
      </c>
      <c r="T248" s="1458"/>
      <c r="U248" s="1607"/>
      <c r="V248" s="1608"/>
      <c r="W248" s="1608"/>
      <c r="X248" s="129"/>
      <c r="Y248" s="130"/>
      <c r="Z248" s="131"/>
      <c r="AA248" s="131"/>
      <c r="AB248" s="129"/>
      <c r="AC248" s="130"/>
      <c r="AD248" s="131"/>
      <c r="AE248" s="131"/>
      <c r="AF248" s="132"/>
      <c r="AG248" s="1426" t="str">
        <f>IF(U248=0,"",SUM(U249:AB249)-AC249)</f>
        <v/>
      </c>
      <c r="AH248" s="1427"/>
      <c r="AI248" s="1427"/>
      <c r="AJ248" s="1428"/>
      <c r="AK248" s="142"/>
      <c r="AL248" s="143"/>
      <c r="AM248" s="1609"/>
      <c r="AN248" s="1610"/>
      <c r="AO248" s="1610"/>
      <c r="AP248" s="1610"/>
      <c r="AQ248" s="1610"/>
      <c r="AR248" s="501"/>
      <c r="AS248" s="118"/>
      <c r="AT248" s="118"/>
      <c r="AW248" s="371"/>
      <c r="AX248" s="371"/>
      <c r="AY248" s="371"/>
      <c r="AZ248" s="369"/>
      <c r="BA248" s="369"/>
      <c r="BB248" s="369"/>
    </row>
    <row r="249" spans="1:54" s="116" customFormat="1" ht="18" customHeight="1">
      <c r="A249" s="1600"/>
      <c r="B249" s="1601"/>
      <c r="C249" s="1601"/>
      <c r="D249" s="1601"/>
      <c r="E249" s="1601"/>
      <c r="F249" s="1601"/>
      <c r="G249" s="1601"/>
      <c r="H249" s="1602"/>
      <c r="I249" s="1605"/>
      <c r="J249" s="1601"/>
      <c r="K249" s="1601"/>
      <c r="L249" s="1601"/>
      <c r="M249" s="1606"/>
      <c r="N249" s="276" t="str">
        <f>IF(ISERROR(VLOOKUP(work4報告書!AK25,Work2工事データ!$G$3:$P$52,10,0)),"",VLOOKUP(work4報告書!AK25,Work2工事データ!$G$3:$P$52,10,0))</f>
        <v/>
      </c>
      <c r="O249" s="134" t="s">
        <v>133</v>
      </c>
      <c r="P249" s="271" t="str">
        <f t="shared" si="32"/>
        <v/>
      </c>
      <c r="Q249" s="134" t="s">
        <v>134</v>
      </c>
      <c r="R249" s="274" t="str">
        <f t="shared" si="33"/>
        <v/>
      </c>
      <c r="S249" s="1461" t="s">
        <v>136</v>
      </c>
      <c r="T249" s="1462"/>
      <c r="U249" s="1463" t="str">
        <f>IF(ISERROR(VLOOKUP(work4報告書!AK25,Work2工事データ!$G$3:$R$52,12,0)),"",VLOOKUP(work4報告書!AK25,Work2工事データ!$G$3:$R$52,12,0))</f>
        <v/>
      </c>
      <c r="V249" s="1464"/>
      <c r="W249" s="1464"/>
      <c r="X249" s="1464"/>
      <c r="Y249" s="1611"/>
      <c r="Z249" s="1612"/>
      <c r="AA249" s="1612"/>
      <c r="AB249" s="1612"/>
      <c r="AC249" s="1613"/>
      <c r="AD249" s="1614"/>
      <c r="AE249" s="1614"/>
      <c r="AF249" s="1615"/>
      <c r="AG249" s="1577" t="str">
        <f>IF(U249=0,"",IF(U248&lt;&gt;0,"",IF(SUM(U249:AB249)-AC249=0,"",SUM(U249:AB249)-AC249)))</f>
        <v/>
      </c>
      <c r="AH249" s="1578"/>
      <c r="AI249" s="1578"/>
      <c r="AJ249" s="1579"/>
      <c r="AK249" s="1468" t="str">
        <f>IF(ISERROR(VLOOKUP(work4報告書!AK25,Work2工事データ!$G$3:$O$52,9,0)),"",VLOOKUP(work4報告書!AK25,Work2工事データ!$G$3:$O$52,9,0))</f>
        <v/>
      </c>
      <c r="AL249" s="1469"/>
      <c r="AM249" s="1577" t="str">
        <f>IF(ISERROR(ROUNDDOWN(AG249*AK249/100,0)),"",ROUNDDOWN(AG249*AK249/100,0))</f>
        <v/>
      </c>
      <c r="AN249" s="1578"/>
      <c r="AO249" s="1578"/>
      <c r="AP249" s="1578"/>
      <c r="AQ249" s="1578"/>
      <c r="AR249" s="500"/>
      <c r="AS249" s="118"/>
      <c r="AT249" s="118"/>
      <c r="AW249" s="371"/>
      <c r="AX249" s="371"/>
      <c r="AY249" s="371"/>
      <c r="AZ249" s="369"/>
      <c r="BA249" s="369"/>
      <c r="BB249" s="369"/>
    </row>
    <row r="250" spans="1:54" s="116" customFormat="1" ht="18" customHeight="1">
      <c r="A250" s="1597" t="str">
        <f>IF(ISERROR(VLOOKUP(work4報告書!AK26,Work2工事データ!$G$3:$R$52,2,0)),"",VLOOKUP(work4報告書!AK26,Work2工事データ!$G$3:$R$52,2,0))</f>
        <v/>
      </c>
      <c r="B250" s="1598"/>
      <c r="C250" s="1598"/>
      <c r="D250" s="1598"/>
      <c r="E250" s="1598"/>
      <c r="F250" s="1598"/>
      <c r="G250" s="1598"/>
      <c r="H250" s="1599"/>
      <c r="I250" s="1603" t="str">
        <f>IF(ISERROR(VLOOKUP(work4報告書!AK26,'(入力)データ'!$A$6:$D$36,3,0)&amp;VLOOKUP(work4報告書!AK26,'(入力)データ'!$A$6:$D$36,4,0)),"",VLOOKUP(work4報告書!AK26,'(入力)データ'!$A$6:$D$36,3,0)&amp;VLOOKUP(work4報告書!AK26,'(入力)データ'!$A$6:$D$36,4,0))</f>
        <v/>
      </c>
      <c r="J250" s="1598"/>
      <c r="K250" s="1598"/>
      <c r="L250" s="1598"/>
      <c r="M250" s="1604"/>
      <c r="N250" s="275" t="str">
        <f>IF(ISERROR(VLOOKUP(work4報告書!AK26,Work2工事データ!$G$3:$J$52,4,0)),"",VLOOKUP(work4報告書!AK26,Work2工事データ!$G$3:$J$52,4,0))</f>
        <v/>
      </c>
      <c r="O250" s="124" t="s">
        <v>133</v>
      </c>
      <c r="P250" s="270" t="str">
        <f t="shared" si="32"/>
        <v/>
      </c>
      <c r="Q250" s="124" t="s">
        <v>134</v>
      </c>
      <c r="R250" s="272" t="str">
        <f t="shared" si="33"/>
        <v/>
      </c>
      <c r="S250" s="1457" t="s">
        <v>135</v>
      </c>
      <c r="T250" s="1458"/>
      <c r="U250" s="1607"/>
      <c r="V250" s="1608"/>
      <c r="W250" s="1608"/>
      <c r="X250" s="129"/>
      <c r="Y250" s="130"/>
      <c r="Z250" s="131"/>
      <c r="AA250" s="131"/>
      <c r="AB250" s="129"/>
      <c r="AC250" s="130"/>
      <c r="AD250" s="131"/>
      <c r="AE250" s="131"/>
      <c r="AF250" s="132"/>
      <c r="AG250" s="1426" t="str">
        <f>IF(U250=0,"",SUM(U251:AB251)-AC251)</f>
        <v/>
      </c>
      <c r="AH250" s="1427"/>
      <c r="AI250" s="1427"/>
      <c r="AJ250" s="1428"/>
      <c r="AK250" s="140"/>
      <c r="AL250" s="141"/>
      <c r="AM250" s="1609"/>
      <c r="AN250" s="1610"/>
      <c r="AO250" s="1610"/>
      <c r="AP250" s="1610"/>
      <c r="AQ250" s="1610"/>
      <c r="AR250" s="501"/>
      <c r="AS250" s="118"/>
      <c r="AT250" s="118"/>
      <c r="AW250" s="371"/>
      <c r="AX250" s="371"/>
      <c r="AY250" s="371"/>
      <c r="AZ250" s="369"/>
      <c r="BA250" s="369"/>
      <c r="BB250" s="369"/>
    </row>
    <row r="251" spans="1:54" s="116" customFormat="1" ht="18" customHeight="1">
      <c r="A251" s="1600"/>
      <c r="B251" s="1601"/>
      <c r="C251" s="1601"/>
      <c r="D251" s="1601"/>
      <c r="E251" s="1601"/>
      <c r="F251" s="1601"/>
      <c r="G251" s="1601"/>
      <c r="H251" s="1602"/>
      <c r="I251" s="1605"/>
      <c r="J251" s="1601"/>
      <c r="K251" s="1601"/>
      <c r="L251" s="1601"/>
      <c r="M251" s="1606"/>
      <c r="N251" s="276" t="str">
        <f>IF(ISERROR(VLOOKUP(work4報告書!AK26,Work2工事データ!$G$3:$P$52,10,0)),"",VLOOKUP(work4報告書!AK26,Work2工事データ!$G$3:$P$52,10,0))</f>
        <v/>
      </c>
      <c r="O251" s="134" t="s">
        <v>133</v>
      </c>
      <c r="P251" s="271" t="str">
        <f t="shared" si="32"/>
        <v/>
      </c>
      <c r="Q251" s="134" t="s">
        <v>134</v>
      </c>
      <c r="R251" s="274" t="str">
        <f t="shared" si="33"/>
        <v/>
      </c>
      <c r="S251" s="1461" t="s">
        <v>136</v>
      </c>
      <c r="T251" s="1462"/>
      <c r="U251" s="1463" t="str">
        <f>IF(ISERROR(VLOOKUP(work4報告書!AK26,Work2工事データ!$G$3:$R$52,12,0)),"",VLOOKUP(work4報告書!AK26,Work2工事データ!$G$3:$R$52,12,0))</f>
        <v/>
      </c>
      <c r="V251" s="1464"/>
      <c r="W251" s="1464"/>
      <c r="X251" s="1464"/>
      <c r="Y251" s="1611"/>
      <c r="Z251" s="1612"/>
      <c r="AA251" s="1612"/>
      <c r="AB251" s="1612"/>
      <c r="AC251" s="1613"/>
      <c r="AD251" s="1614"/>
      <c r="AE251" s="1614"/>
      <c r="AF251" s="1615"/>
      <c r="AG251" s="1577" t="str">
        <f>IF(U251=0,"",IF(U250&lt;&gt;0,"",IF(SUM(U251:AB251)-AC251=0,"",SUM(U251:AB251)-AC251)))</f>
        <v/>
      </c>
      <c r="AH251" s="1578"/>
      <c r="AI251" s="1578"/>
      <c r="AJ251" s="1579"/>
      <c r="AK251" s="1468" t="str">
        <f>IF(ISERROR(VLOOKUP(work4報告書!AK26,Work2工事データ!$G$3:$O$52,9,0)),"",VLOOKUP(work4報告書!AK26,Work2工事データ!$G$3:$O$52,9,0))</f>
        <v/>
      </c>
      <c r="AL251" s="1469"/>
      <c r="AM251" s="1577" t="str">
        <f>IF(ISERROR(ROUNDDOWN(AG251*AK251/100,0)),"",ROUNDDOWN(AG251*AK251/100,0))</f>
        <v/>
      </c>
      <c r="AN251" s="1578"/>
      <c r="AO251" s="1578"/>
      <c r="AP251" s="1578"/>
      <c r="AQ251" s="1578"/>
      <c r="AR251" s="500"/>
      <c r="AS251" s="118"/>
      <c r="AT251" s="118"/>
      <c r="AW251" s="371"/>
      <c r="AX251" s="371"/>
      <c r="AY251" s="371"/>
      <c r="AZ251" s="369"/>
      <c r="BA251" s="369"/>
      <c r="BB251" s="369"/>
    </row>
    <row r="252" spans="1:54" s="116" customFormat="1" ht="18" customHeight="1">
      <c r="A252" s="1597" t="str">
        <f>IF(ISERROR(VLOOKUP(work4報告書!AK27,Work2工事データ!$G$3:$R$52,2,0)),"",VLOOKUP(work4報告書!AK27,Work2工事データ!$G$3:$R$52,2,0))</f>
        <v/>
      </c>
      <c r="B252" s="1598"/>
      <c r="C252" s="1598"/>
      <c r="D252" s="1598"/>
      <c r="E252" s="1598"/>
      <c r="F252" s="1598"/>
      <c r="G252" s="1598"/>
      <c r="H252" s="1599"/>
      <c r="I252" s="1603" t="str">
        <f>IF(ISERROR(VLOOKUP(work4報告書!AK27,'(入力)データ'!$A$6:$D$36,3,0)&amp;VLOOKUP(work4報告書!AK27,'(入力)データ'!$A$6:$D$36,4,0)),"",VLOOKUP(work4報告書!AK27,'(入力)データ'!$A$6:$D$36,3,0)&amp;VLOOKUP(work4報告書!AK27,'(入力)データ'!$A$6:$D$36,4,0))</f>
        <v/>
      </c>
      <c r="J252" s="1598"/>
      <c r="K252" s="1598"/>
      <c r="L252" s="1598"/>
      <c r="M252" s="1604"/>
      <c r="N252" s="275" t="str">
        <f>IF(ISERROR(VLOOKUP(work4報告書!AK27,Work2工事データ!$G$3:$J$52,4,0)),"",VLOOKUP(work4報告書!AK27,Work2工事データ!$G$3:$J$52,4,0))</f>
        <v/>
      </c>
      <c r="O252" s="124" t="s">
        <v>133</v>
      </c>
      <c r="P252" s="270" t="str">
        <f t="shared" si="32"/>
        <v/>
      </c>
      <c r="Q252" s="124" t="s">
        <v>134</v>
      </c>
      <c r="R252" s="272" t="str">
        <f t="shared" si="33"/>
        <v/>
      </c>
      <c r="S252" s="1457" t="s">
        <v>135</v>
      </c>
      <c r="T252" s="1458"/>
      <c r="U252" s="1607"/>
      <c r="V252" s="1608"/>
      <c r="W252" s="1608"/>
      <c r="X252" s="129"/>
      <c r="Y252" s="130"/>
      <c r="Z252" s="131"/>
      <c r="AA252" s="131"/>
      <c r="AB252" s="129"/>
      <c r="AC252" s="130"/>
      <c r="AD252" s="131"/>
      <c r="AE252" s="131"/>
      <c r="AF252" s="132"/>
      <c r="AG252" s="1426" t="str">
        <f>IF(U252=0,"",SUM(U253:AB253)-AC253)</f>
        <v/>
      </c>
      <c r="AH252" s="1427"/>
      <c r="AI252" s="1427"/>
      <c r="AJ252" s="1428"/>
      <c r="AK252" s="140"/>
      <c r="AL252" s="141"/>
      <c r="AM252" s="1609"/>
      <c r="AN252" s="1610"/>
      <c r="AO252" s="1610"/>
      <c r="AP252" s="1610"/>
      <c r="AQ252" s="1610"/>
      <c r="AR252" s="501"/>
      <c r="AS252" s="118"/>
      <c r="AT252" s="118"/>
      <c r="AW252" s="371"/>
      <c r="AX252" s="371"/>
      <c r="AY252" s="371"/>
      <c r="AZ252" s="369"/>
      <c r="BA252" s="369"/>
      <c r="BB252" s="369"/>
    </row>
    <row r="253" spans="1:54" s="116" customFormat="1" ht="18" customHeight="1">
      <c r="A253" s="1600"/>
      <c r="B253" s="1601"/>
      <c r="C253" s="1601"/>
      <c r="D253" s="1601"/>
      <c r="E253" s="1601"/>
      <c r="F253" s="1601"/>
      <c r="G253" s="1601"/>
      <c r="H253" s="1602"/>
      <c r="I253" s="1605"/>
      <c r="J253" s="1601"/>
      <c r="K253" s="1601"/>
      <c r="L253" s="1601"/>
      <c r="M253" s="1606"/>
      <c r="N253" s="276" t="str">
        <f>IF(ISERROR(VLOOKUP(work4報告書!AK27,Work2工事データ!$G$3:$P$52,10,0)),"",VLOOKUP(work4報告書!AK27,Work2工事データ!$G$3:$P$52,10,0))</f>
        <v/>
      </c>
      <c r="O253" s="144" t="s">
        <v>133</v>
      </c>
      <c r="P253" s="271" t="str">
        <f t="shared" si="32"/>
        <v/>
      </c>
      <c r="Q253" s="134" t="s">
        <v>134</v>
      </c>
      <c r="R253" s="274" t="str">
        <f t="shared" si="33"/>
        <v/>
      </c>
      <c r="S253" s="1461" t="s">
        <v>136</v>
      </c>
      <c r="T253" s="1462"/>
      <c r="U253" s="1463" t="str">
        <f>IF(ISERROR(VLOOKUP(work4報告書!AK27,Work2工事データ!$G$3:$R$52,12,0)),"",VLOOKUP(work4報告書!AK27,Work2工事データ!$G$3:$R$52,12,0))</f>
        <v/>
      </c>
      <c r="V253" s="1464"/>
      <c r="W253" s="1464"/>
      <c r="X253" s="1464"/>
      <c r="Y253" s="1611"/>
      <c r="Z253" s="1612"/>
      <c r="AA253" s="1612"/>
      <c r="AB253" s="1612"/>
      <c r="AC253" s="1613"/>
      <c r="AD253" s="1614"/>
      <c r="AE253" s="1614"/>
      <c r="AF253" s="1615"/>
      <c r="AG253" s="1577" t="str">
        <f>IF(U253=0,"",IF(U252&lt;&gt;0,"",IF(SUM(U253:AB253)-AC253=0,"",SUM(U253:AB253)-AC253)))</f>
        <v/>
      </c>
      <c r="AH253" s="1578"/>
      <c r="AI253" s="1578"/>
      <c r="AJ253" s="1579"/>
      <c r="AK253" s="1468" t="str">
        <f>IF(ISERROR(VLOOKUP(work4報告書!AK27,Work2工事データ!$G$3:$O$52,9,0)),"",VLOOKUP(work4報告書!AK27,Work2工事データ!$G$3:$O$52,9,0))</f>
        <v/>
      </c>
      <c r="AL253" s="1469"/>
      <c r="AM253" s="1577" t="str">
        <f>IF(ISERROR(ROUNDDOWN(AG253*AK253/100,0)),"",ROUNDDOWN(AG253*AK253/100,0))</f>
        <v/>
      </c>
      <c r="AN253" s="1578"/>
      <c r="AO253" s="1578"/>
      <c r="AP253" s="1578"/>
      <c r="AQ253" s="1578"/>
      <c r="AR253" s="500"/>
      <c r="AS253" s="118"/>
      <c r="AT253" s="118"/>
      <c r="AW253" s="371"/>
      <c r="AX253" s="371"/>
      <c r="AY253" s="371"/>
      <c r="AZ253" s="369"/>
      <c r="BA253" s="369"/>
      <c r="BB253" s="369"/>
    </row>
    <row r="254" spans="1:54" s="116" customFormat="1" ht="18" customHeight="1">
      <c r="A254" s="1580" t="s">
        <v>193</v>
      </c>
      <c r="B254" s="1581"/>
      <c r="C254" s="1581"/>
      <c r="D254" s="1582"/>
      <c r="E254" s="1586" t="str">
        <f>IF(ISERROR(VLOOKUP(work4報告書!AK19,Work2工事データ!$G$3:$M$52,7,0)),"",VLOOKUP(work4報告書!AK19,Work2工事データ!$G$3:$M$52,7,0))</f>
        <v>33 ほ装工事業</v>
      </c>
      <c r="F254" s="1587"/>
      <c r="G254" s="1588"/>
      <c r="H254" s="1588"/>
      <c r="I254" s="1588"/>
      <c r="J254" s="1588"/>
      <c r="K254" s="1588"/>
      <c r="L254" s="1588"/>
      <c r="M254" s="1589"/>
      <c r="N254" s="1593" t="s">
        <v>194</v>
      </c>
      <c r="O254" s="1581"/>
      <c r="P254" s="1581"/>
      <c r="Q254" s="1581"/>
      <c r="R254" s="1581"/>
      <c r="S254" s="1581"/>
      <c r="T254" s="1582"/>
      <c r="U254" s="1426" t="str">
        <f ca="1">IF(SUMIF(U236:X253,"賃金で算定",U237:X253)=0,"",SUMIF(U236:X253,"賃金で算定",U237:X253))</f>
        <v/>
      </c>
      <c r="V254" s="1427"/>
      <c r="W254" s="1427"/>
      <c r="X254" s="1428"/>
      <c r="Y254" s="130"/>
      <c r="Z254" s="131"/>
      <c r="AA254" s="131"/>
      <c r="AB254" s="129"/>
      <c r="AC254" s="130"/>
      <c r="AD254" s="131"/>
      <c r="AE254" s="131"/>
      <c r="AF254" s="129"/>
      <c r="AG254" s="1426" t="str">
        <f ca="1">U254</f>
        <v/>
      </c>
      <c r="AH254" s="1427"/>
      <c r="AI254" s="1427"/>
      <c r="AJ254" s="1428"/>
      <c r="AK254" s="130"/>
      <c r="AL254" s="133"/>
      <c r="AM254" s="1426" t="str">
        <f>IF(AM236+AM238+AM240+AM242+AM244+AM246+AM248+AM250+AM252=0,"",AM236+AM238+AM240+AM242+AM244+AM246+AM248+AM250+AM252)</f>
        <v/>
      </c>
      <c r="AN254" s="1427"/>
      <c r="AO254" s="1427"/>
      <c r="AP254" s="1427"/>
      <c r="AQ254" s="1427"/>
      <c r="AR254" s="501"/>
      <c r="AS254" s="118"/>
      <c r="AT254" s="118"/>
      <c r="AW254" s="371"/>
      <c r="AX254" s="371"/>
      <c r="AY254" s="371"/>
      <c r="AZ254" s="369"/>
      <c r="BA254" s="369"/>
      <c r="BB254" s="369"/>
    </row>
    <row r="255" spans="1:54" s="116" customFormat="1" ht="18" customHeight="1" thickBot="1">
      <c r="A255" s="1583"/>
      <c r="B255" s="1584"/>
      <c r="C255" s="1584"/>
      <c r="D255" s="1585"/>
      <c r="E255" s="1590"/>
      <c r="F255" s="1591"/>
      <c r="G255" s="1591"/>
      <c r="H255" s="1591"/>
      <c r="I255" s="1591"/>
      <c r="J255" s="1591"/>
      <c r="K255" s="1591"/>
      <c r="L255" s="1591"/>
      <c r="M255" s="1592"/>
      <c r="N255" s="1594"/>
      <c r="O255" s="1584"/>
      <c r="P255" s="1584"/>
      <c r="Q255" s="1584"/>
      <c r="R255" s="1584"/>
      <c r="S255" s="1584"/>
      <c r="T255" s="1585"/>
      <c r="U255" s="1595">
        <f ca="1">IF(E254="","",IF(U254="",SUM(U237,U239,U241,U243,U245,U247,U249,U251,U253),SUM(U237,U239,U241,U243,U245,U247,U249,U251,U253)-U254))</f>
        <v>32655000</v>
      </c>
      <c r="V255" s="1596"/>
      <c r="W255" s="1596"/>
      <c r="X255" s="1596"/>
      <c r="Y255" s="1573" t="str">
        <f>IF(SUM(Y237,Y239,Y241,Y243,Y245,Y247,Y249,Y251,Y253)=0,"",SUM(Y237,Y239,Y241,Y243,Y245,Y247,Y249,Y251,Y253))</f>
        <v/>
      </c>
      <c r="Z255" s="1574"/>
      <c r="AA255" s="1574"/>
      <c r="AB255" s="1574"/>
      <c r="AC255" s="1573" t="str">
        <f>IF(SUM(AC237,AC239,AC241,AC243,AC245,AC247,AC249,AC251,AC253)=0,"",SUM(AC237,AC239,AC241,AC243,AC245,AC247,AC249,AC251,AC253))</f>
        <v/>
      </c>
      <c r="AD255" s="1574"/>
      <c r="AE255" s="1574"/>
      <c r="AF255" s="1574"/>
      <c r="AG255" s="1573">
        <f ca="1">IF(SUM(U255:AB255)-SUM(AC255)=0,"",SUM(U255:AB255)-SUM(AC255))</f>
        <v>32655000</v>
      </c>
      <c r="AH255" s="1574"/>
      <c r="AI255" s="1574"/>
      <c r="AJ255" s="1575"/>
      <c r="AK255" s="502"/>
      <c r="AL255" s="503"/>
      <c r="AM255" s="1573">
        <f>IF(SUM(AM237,AM239,AM241,AM243,AM245,AM247,AM249,AM251,AM253)=0,"",SUM(AM237,AM239,AM241,AM243,AM245,AM247,AM249,AM251,AM253))</f>
        <v>5877900</v>
      </c>
      <c r="AN255" s="1574"/>
      <c r="AO255" s="1574"/>
      <c r="AP255" s="1574"/>
      <c r="AQ255" s="1574"/>
      <c r="AR255" s="504"/>
      <c r="AS255" s="118"/>
      <c r="AT255" s="145"/>
      <c r="AW255" s="371"/>
      <c r="AX255" s="371"/>
      <c r="AY255" s="371"/>
      <c r="AZ255" s="369"/>
      <c r="BA255" s="369"/>
      <c r="BB255" s="369"/>
    </row>
    <row r="256" spans="1:54" s="116" customFormat="1" ht="18" customHeight="1">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576" t="str">
        <f>IF(AM254="","",SUM(AM254:AQ255))</f>
        <v/>
      </c>
      <c r="AN256" s="1576"/>
      <c r="AO256" s="1576"/>
      <c r="AP256" s="1576"/>
      <c r="AQ256" s="1576"/>
      <c r="AR256" s="118"/>
      <c r="AS256" s="118"/>
      <c r="AT256" s="118"/>
      <c r="AW256" s="371"/>
      <c r="AX256" s="371"/>
      <c r="AY256" s="371"/>
      <c r="AZ256" s="369"/>
      <c r="BA256" s="369"/>
      <c r="BB256" s="369"/>
    </row>
    <row r="257" spans="1:54" s="116" customFormat="1" ht="22.5" customHeight="1">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536"/>
      <c r="X257" s="536"/>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W257" s="371"/>
      <c r="AX257" s="371"/>
      <c r="AY257" s="371"/>
      <c r="AZ257" s="369"/>
      <c r="BA257" s="369"/>
      <c r="BB257" s="369"/>
    </row>
    <row r="258" spans="1:54" s="116" customFormat="1" ht="24" customHeight="1">
      <c r="A258" s="75"/>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536"/>
      <c r="X258" s="536"/>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8"/>
      <c r="AW258" s="371"/>
      <c r="AX258" s="371"/>
      <c r="AY258" s="371"/>
      <c r="AZ258" s="369"/>
      <c r="BA258" s="369"/>
      <c r="BB258" s="369"/>
    </row>
    <row r="259" spans="1:54" s="116" customFormat="1" ht="17.25" customHeight="1" thickBot="1">
      <c r="A259" s="520" t="s">
        <v>186</v>
      </c>
      <c r="B259" s="118"/>
      <c r="C259" s="118"/>
      <c r="D259" s="118"/>
      <c r="E259" s="118"/>
      <c r="F259" s="118"/>
      <c r="G259" s="118"/>
      <c r="H259" s="118"/>
      <c r="I259" s="118"/>
      <c r="J259" s="118"/>
      <c r="K259" s="118"/>
      <c r="L259" s="118"/>
      <c r="M259" s="118"/>
      <c r="N259" s="118"/>
      <c r="O259" s="118"/>
      <c r="P259" s="118"/>
      <c r="Q259" s="118"/>
      <c r="R259" s="119"/>
      <c r="S259" s="119"/>
      <c r="T259" s="119"/>
      <c r="U259" s="119"/>
      <c r="V259" s="119"/>
      <c r="W259" s="118"/>
      <c r="X259" s="118"/>
      <c r="Y259" s="118"/>
      <c r="Z259" s="118"/>
      <c r="AA259" s="118"/>
      <c r="AB259" s="118"/>
      <c r="AC259" s="118"/>
      <c r="AD259" s="118"/>
      <c r="AE259" s="118"/>
      <c r="AF259" s="118"/>
      <c r="AG259" s="118"/>
      <c r="AH259" s="118"/>
      <c r="AI259" s="118"/>
      <c r="AJ259" s="118"/>
      <c r="AK259" s="120"/>
      <c r="AL259" s="120"/>
      <c r="AM259" s="120"/>
      <c r="AN259" s="120"/>
      <c r="AO259" s="118"/>
      <c r="AP259" s="118"/>
      <c r="AQ259" s="118"/>
      <c r="AR259" s="118"/>
      <c r="AS259" s="118"/>
      <c r="AW259" s="371"/>
      <c r="AX259" s="371"/>
      <c r="AY259" s="371"/>
      <c r="AZ259" s="369"/>
      <c r="BA259" s="369"/>
      <c r="BB259" s="369"/>
    </row>
    <row r="260" spans="1:54" s="116" customFormat="1" ht="12.75" customHeight="1">
      <c r="A260" s="118"/>
      <c r="B260" s="118"/>
      <c r="C260" s="118"/>
      <c r="D260" s="118"/>
      <c r="E260" s="118"/>
      <c r="F260" s="118"/>
      <c r="G260" s="118"/>
      <c r="H260" s="118"/>
      <c r="I260" s="118"/>
      <c r="J260" s="118"/>
      <c r="K260" s="118"/>
      <c r="L260" s="121"/>
      <c r="M260" s="121"/>
      <c r="N260" s="121"/>
      <c r="O260" s="121"/>
      <c r="P260" s="121"/>
      <c r="Q260" s="121"/>
      <c r="R260" s="121"/>
      <c r="S260" s="122"/>
      <c r="T260" s="122"/>
      <c r="U260" s="122"/>
      <c r="V260" s="122"/>
      <c r="W260" s="122"/>
      <c r="X260" s="122"/>
      <c r="Y260" s="122"/>
      <c r="Z260" s="121"/>
      <c r="AA260" s="121"/>
      <c r="AB260" s="121"/>
      <c r="AC260" s="118"/>
      <c r="AD260" s="118"/>
      <c r="AE260" s="118"/>
      <c r="AF260" s="118"/>
      <c r="AG260" s="118"/>
      <c r="AH260" s="118"/>
      <c r="AI260" s="118"/>
      <c r="AJ260" s="118"/>
      <c r="AK260" s="120"/>
      <c r="AL260" s="120"/>
      <c r="AM260" s="1567" t="s">
        <v>116</v>
      </c>
      <c r="AN260" s="1568"/>
      <c r="AO260" s="118"/>
      <c r="AP260" s="118"/>
      <c r="AQ260" s="118"/>
      <c r="AR260" s="118"/>
      <c r="AS260" s="118"/>
      <c r="AW260" s="371"/>
      <c r="AX260" s="371"/>
      <c r="AY260" s="371"/>
      <c r="AZ260" s="369"/>
      <c r="BA260" s="369"/>
      <c r="BB260" s="369"/>
    </row>
    <row r="261" spans="1:54" s="116" customFormat="1" ht="12.75" customHeight="1">
      <c r="A261" s="118"/>
      <c r="B261" s="118"/>
      <c r="C261" s="118"/>
      <c r="D261" s="118"/>
      <c r="E261" s="118"/>
      <c r="F261" s="118"/>
      <c r="G261" s="118"/>
      <c r="H261" s="118"/>
      <c r="I261" s="118"/>
      <c r="J261" s="118"/>
      <c r="K261" s="118"/>
      <c r="L261" s="121"/>
      <c r="M261" s="121"/>
      <c r="N261" s="121"/>
      <c r="O261" s="121"/>
      <c r="P261" s="121"/>
      <c r="Q261" s="121"/>
      <c r="R261" s="121"/>
      <c r="S261" s="122"/>
      <c r="T261" s="122"/>
      <c r="U261" s="122"/>
      <c r="V261" s="122"/>
      <c r="W261" s="122"/>
      <c r="X261" s="122"/>
      <c r="Y261" s="122"/>
      <c r="Z261" s="121"/>
      <c r="AA261" s="121"/>
      <c r="AB261" s="121"/>
      <c r="AC261" s="118"/>
      <c r="AD261" s="118"/>
      <c r="AE261" s="118"/>
      <c r="AF261" s="118"/>
      <c r="AG261" s="118"/>
      <c r="AH261" s="118"/>
      <c r="AI261" s="118"/>
      <c r="AJ261" s="118"/>
      <c r="AK261" s="120"/>
      <c r="AL261" s="120"/>
      <c r="AM261" s="1569"/>
      <c r="AN261" s="1570"/>
      <c r="AO261" s="118"/>
      <c r="AP261" s="118"/>
      <c r="AQ261" s="118"/>
      <c r="AR261" s="118"/>
      <c r="AS261" s="118"/>
      <c r="AW261" s="371"/>
      <c r="AX261" s="371"/>
      <c r="AY261" s="371"/>
      <c r="AZ261" s="369"/>
      <c r="BA261" s="369"/>
      <c r="BB261" s="369"/>
    </row>
    <row r="262" spans="1:54" s="116" customFormat="1" ht="12.75" customHeight="1" thickBot="1">
      <c r="A262" s="118"/>
      <c r="B262" s="118"/>
      <c r="C262" s="118"/>
      <c r="D262" s="118"/>
      <c r="E262" s="118"/>
      <c r="F262" s="118"/>
      <c r="G262" s="118"/>
      <c r="H262" s="118"/>
      <c r="I262" s="118"/>
      <c r="J262" s="118"/>
      <c r="K262" s="118"/>
      <c r="L262" s="121"/>
      <c r="M262" s="121"/>
      <c r="N262" s="121"/>
      <c r="O262" s="121"/>
      <c r="P262" s="121"/>
      <c r="Q262" s="121"/>
      <c r="R262" s="121"/>
      <c r="S262" s="121"/>
      <c r="T262" s="121"/>
      <c r="U262" s="121"/>
      <c r="V262" s="121"/>
      <c r="W262" s="121"/>
      <c r="X262" s="121"/>
      <c r="Y262" s="121"/>
      <c r="Z262" s="121"/>
      <c r="AA262" s="121"/>
      <c r="AB262" s="121"/>
      <c r="AC262" s="118"/>
      <c r="AD262" s="118"/>
      <c r="AE262" s="118"/>
      <c r="AF262" s="118"/>
      <c r="AG262" s="118"/>
      <c r="AH262" s="118"/>
      <c r="AI262" s="118"/>
      <c r="AJ262" s="118"/>
      <c r="AK262" s="120"/>
      <c r="AL262" s="120"/>
      <c r="AM262" s="1571"/>
      <c r="AN262" s="1572"/>
      <c r="AO262" s="118"/>
      <c r="AP262" s="118"/>
      <c r="AQ262" s="118"/>
      <c r="AR262" s="118"/>
      <c r="AS262" s="118"/>
      <c r="AW262" s="371"/>
      <c r="AX262" s="371"/>
      <c r="AY262" s="371"/>
      <c r="AZ262" s="369"/>
      <c r="BA262" s="369"/>
      <c r="BB262" s="369"/>
    </row>
    <row r="263" spans="1:54" s="116" customFormat="1" ht="6" customHeight="1" thickBot="1">
      <c r="A263" s="118"/>
      <c r="B263" s="118"/>
      <c r="C263" s="118"/>
      <c r="D263" s="118"/>
      <c r="E263" s="118"/>
      <c r="F263" s="118"/>
      <c r="G263" s="118"/>
      <c r="H263" s="118"/>
      <c r="I263" s="118"/>
      <c r="J263" s="118"/>
      <c r="K263" s="118"/>
      <c r="L263" s="121"/>
      <c r="M263" s="121"/>
      <c r="N263" s="121"/>
      <c r="O263" s="121"/>
      <c r="P263" s="121"/>
      <c r="Q263" s="121"/>
      <c r="R263" s="121"/>
      <c r="S263" s="121"/>
      <c r="T263" s="121"/>
      <c r="U263" s="121"/>
      <c r="V263" s="121"/>
      <c r="W263" s="121"/>
      <c r="X263" s="121"/>
      <c r="Y263" s="121"/>
      <c r="Z263" s="121"/>
      <c r="AA263" s="121"/>
      <c r="AB263" s="121"/>
      <c r="AC263" s="118"/>
      <c r="AD263" s="118"/>
      <c r="AE263" s="118"/>
      <c r="AF263" s="118"/>
      <c r="AG263" s="118"/>
      <c r="AH263" s="118"/>
      <c r="AI263" s="118"/>
      <c r="AJ263" s="118"/>
      <c r="AK263" s="120"/>
      <c r="AL263" s="120"/>
      <c r="AM263" s="118"/>
      <c r="AN263" s="118"/>
      <c r="AO263" s="118"/>
      <c r="AP263" s="118"/>
      <c r="AQ263" s="118"/>
      <c r="AR263" s="118"/>
      <c r="AS263" s="118"/>
      <c r="AW263" s="371"/>
      <c r="AX263" s="371"/>
      <c r="AY263" s="371"/>
      <c r="AZ263" s="369"/>
      <c r="BA263" s="369"/>
      <c r="BB263" s="369"/>
    </row>
    <row r="264" spans="1:54" s="116" customFormat="1" ht="12.75" customHeight="1">
      <c r="A264" s="1536" t="s">
        <v>141</v>
      </c>
      <c r="B264" s="1537"/>
      <c r="C264" s="1537"/>
      <c r="D264" s="1537"/>
      <c r="E264" s="1537"/>
      <c r="F264" s="1537"/>
      <c r="G264" s="1537"/>
      <c r="H264" s="1537"/>
      <c r="I264" s="1542" t="s">
        <v>142</v>
      </c>
      <c r="J264" s="1542"/>
      <c r="K264" s="495" t="s">
        <v>143</v>
      </c>
      <c r="L264" s="1542" t="s">
        <v>144</v>
      </c>
      <c r="M264" s="1542"/>
      <c r="N264" s="1543" t="s">
        <v>145</v>
      </c>
      <c r="O264" s="1542"/>
      <c r="P264" s="1542"/>
      <c r="Q264" s="1542"/>
      <c r="R264" s="1542"/>
      <c r="S264" s="1542"/>
      <c r="T264" s="1542" t="s">
        <v>75</v>
      </c>
      <c r="U264" s="1542"/>
      <c r="V264" s="1558"/>
      <c r="W264" s="118"/>
      <c r="X264" s="118"/>
      <c r="Y264" s="118"/>
      <c r="Z264" s="118"/>
      <c r="AA264" s="118"/>
      <c r="AB264" s="118"/>
      <c r="AC264" s="123"/>
      <c r="AD264" s="123"/>
      <c r="AE264" s="123"/>
      <c r="AF264" s="123"/>
      <c r="AG264" s="123"/>
      <c r="AH264" s="123"/>
      <c r="AI264" s="123"/>
      <c r="AJ264" s="118"/>
      <c r="AK264" s="1559">
        <f>AK229</f>
        <v>7</v>
      </c>
      <c r="AL264" s="1547"/>
      <c r="AM264" s="1544" t="s">
        <v>78</v>
      </c>
      <c r="AN264" s="1544"/>
      <c r="AO264" s="1547">
        <f>AO229</f>
        <v>3</v>
      </c>
      <c r="AP264" s="1547"/>
      <c r="AQ264" s="1544" t="s">
        <v>79</v>
      </c>
      <c r="AR264" s="1550"/>
      <c r="AS264" s="118"/>
      <c r="AT264" s="118"/>
      <c r="AW264" s="371"/>
      <c r="AX264" s="371"/>
      <c r="AY264" s="371"/>
      <c r="AZ264" s="369"/>
      <c r="BA264" s="369"/>
      <c r="BB264" s="369"/>
    </row>
    <row r="265" spans="1:54" s="116" customFormat="1" ht="13.5" customHeight="1">
      <c r="A265" s="1538"/>
      <c r="B265" s="1539"/>
      <c r="C265" s="1539"/>
      <c r="D265" s="1539"/>
      <c r="E265" s="1539"/>
      <c r="F265" s="1539"/>
      <c r="G265" s="1539"/>
      <c r="H265" s="1539"/>
      <c r="I265" s="1553">
        <f>I230</f>
        <v>1</v>
      </c>
      <c r="J265" s="1530">
        <f>J230</f>
        <v>6</v>
      </c>
      <c r="K265" s="1555">
        <f>K230</f>
        <v>1</v>
      </c>
      <c r="L265" s="1533">
        <f>L230</f>
        <v>0</v>
      </c>
      <c r="M265" s="1530">
        <f t="shared" ref="M265:V265" si="34">M230</f>
        <v>3</v>
      </c>
      <c r="N265" s="1533">
        <f t="shared" si="34"/>
        <v>6</v>
      </c>
      <c r="O265" s="1527">
        <f t="shared" si="34"/>
        <v>0</v>
      </c>
      <c r="P265" s="1527" t="str">
        <f t="shared" si="34"/>
        <v>×</v>
      </c>
      <c r="Q265" s="1527" t="str">
        <f t="shared" si="34"/>
        <v>×</v>
      </c>
      <c r="R265" s="1527" t="str">
        <f t="shared" si="34"/>
        <v>×</v>
      </c>
      <c r="S265" s="1530" t="str">
        <f t="shared" si="34"/>
        <v>×</v>
      </c>
      <c r="T265" s="1533">
        <f t="shared" si="34"/>
        <v>0</v>
      </c>
      <c r="U265" s="1527">
        <f t="shared" si="34"/>
        <v>0</v>
      </c>
      <c r="V265" s="1562">
        <f t="shared" si="34"/>
        <v>0</v>
      </c>
      <c r="W265" s="118"/>
      <c r="X265" s="118"/>
      <c r="Y265" s="118"/>
      <c r="Z265" s="118"/>
      <c r="AA265" s="118"/>
      <c r="AB265" s="118"/>
      <c r="AC265" s="123"/>
      <c r="AD265" s="123"/>
      <c r="AE265" s="123"/>
      <c r="AF265" s="123"/>
      <c r="AG265" s="123"/>
      <c r="AH265" s="123"/>
      <c r="AI265" s="123"/>
      <c r="AJ265" s="118"/>
      <c r="AK265" s="1560"/>
      <c r="AL265" s="1548"/>
      <c r="AM265" s="1545"/>
      <c r="AN265" s="1545"/>
      <c r="AO265" s="1548"/>
      <c r="AP265" s="1548"/>
      <c r="AQ265" s="1545"/>
      <c r="AR265" s="1551"/>
      <c r="AS265" s="118"/>
      <c r="AT265" s="118"/>
      <c r="AW265" s="371"/>
      <c r="AX265" s="371"/>
      <c r="AY265" s="371"/>
      <c r="AZ265" s="369"/>
      <c r="BA265" s="369"/>
      <c r="BB265" s="369"/>
    </row>
    <row r="266" spans="1:54" s="116" customFormat="1" ht="9" customHeight="1" thickBot="1">
      <c r="A266" s="1538"/>
      <c r="B266" s="1539"/>
      <c r="C266" s="1539"/>
      <c r="D266" s="1539"/>
      <c r="E266" s="1539"/>
      <c r="F266" s="1539"/>
      <c r="G266" s="1539"/>
      <c r="H266" s="1539"/>
      <c r="I266" s="1553"/>
      <c r="J266" s="1531"/>
      <c r="K266" s="1556"/>
      <c r="L266" s="1534"/>
      <c r="M266" s="1531"/>
      <c r="N266" s="1534"/>
      <c r="O266" s="1528"/>
      <c r="P266" s="1528"/>
      <c r="Q266" s="1528"/>
      <c r="R266" s="1528"/>
      <c r="S266" s="1531"/>
      <c r="T266" s="1534"/>
      <c r="U266" s="1528"/>
      <c r="V266" s="1563"/>
      <c r="W266" s="118"/>
      <c r="X266" s="118"/>
      <c r="Y266" s="118"/>
      <c r="Z266" s="118"/>
      <c r="AA266" s="118"/>
      <c r="AB266" s="118"/>
      <c r="AC266" s="123"/>
      <c r="AD266" s="123"/>
      <c r="AE266" s="123"/>
      <c r="AF266" s="123"/>
      <c r="AG266" s="123"/>
      <c r="AH266" s="123"/>
      <c r="AI266" s="123"/>
      <c r="AJ266" s="118"/>
      <c r="AK266" s="1561"/>
      <c r="AL266" s="1549"/>
      <c r="AM266" s="1546"/>
      <c r="AN266" s="1546"/>
      <c r="AO266" s="1549"/>
      <c r="AP266" s="1549"/>
      <c r="AQ266" s="1546"/>
      <c r="AR266" s="1552"/>
      <c r="AS266" s="118"/>
      <c r="AT266" s="118"/>
      <c r="AW266" s="371"/>
      <c r="AX266" s="371"/>
      <c r="AY266" s="371"/>
      <c r="AZ266" s="369"/>
      <c r="BA266" s="369"/>
      <c r="BB266" s="369"/>
    </row>
    <row r="267" spans="1:54" s="116" customFormat="1" ht="6" customHeight="1" thickBot="1">
      <c r="A267" s="1540"/>
      <c r="B267" s="1541"/>
      <c r="C267" s="1541"/>
      <c r="D267" s="1541"/>
      <c r="E267" s="1541"/>
      <c r="F267" s="1541"/>
      <c r="G267" s="1541"/>
      <c r="H267" s="1541"/>
      <c r="I267" s="1554"/>
      <c r="J267" s="1532"/>
      <c r="K267" s="1557"/>
      <c r="L267" s="1535"/>
      <c r="M267" s="1532"/>
      <c r="N267" s="1535"/>
      <c r="O267" s="1529"/>
      <c r="P267" s="1529"/>
      <c r="Q267" s="1529"/>
      <c r="R267" s="1529"/>
      <c r="S267" s="1532"/>
      <c r="T267" s="1535"/>
      <c r="U267" s="1529"/>
      <c r="V267" s="1564"/>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W267" s="371"/>
      <c r="AX267" s="371"/>
      <c r="AY267" s="371"/>
      <c r="AZ267" s="369"/>
      <c r="BA267" s="369"/>
      <c r="BB267" s="369"/>
    </row>
    <row r="268" spans="1:54" s="116" customFormat="1" ht="15" customHeight="1">
      <c r="A268" s="1509" t="s">
        <v>188</v>
      </c>
      <c r="B268" s="1510"/>
      <c r="C268" s="1510"/>
      <c r="D268" s="1510"/>
      <c r="E268" s="1510"/>
      <c r="F268" s="1510"/>
      <c r="G268" s="1510"/>
      <c r="H268" s="1511"/>
      <c r="I268" s="1518" t="s">
        <v>147</v>
      </c>
      <c r="J268" s="1510"/>
      <c r="K268" s="1510"/>
      <c r="L268" s="1510"/>
      <c r="M268" s="1519"/>
      <c r="N268" s="1524" t="s">
        <v>189</v>
      </c>
      <c r="O268" s="1510"/>
      <c r="P268" s="1510"/>
      <c r="Q268" s="1510"/>
      <c r="R268" s="1510"/>
      <c r="S268" s="1510"/>
      <c r="T268" s="1511"/>
      <c r="U268" s="496" t="s">
        <v>149</v>
      </c>
      <c r="V268" s="497"/>
      <c r="W268" s="497"/>
      <c r="X268" s="1475" t="s">
        <v>150</v>
      </c>
      <c r="Y268" s="1475"/>
      <c r="Z268" s="1475"/>
      <c r="AA268" s="1475"/>
      <c r="AB268" s="1475"/>
      <c r="AC268" s="1475"/>
      <c r="AD268" s="1475"/>
      <c r="AE268" s="1475"/>
      <c r="AF268" s="1475"/>
      <c r="AG268" s="1475"/>
      <c r="AH268" s="497"/>
      <c r="AI268" s="497"/>
      <c r="AJ268" s="498"/>
      <c r="AK268" s="1476" t="s">
        <v>151</v>
      </c>
      <c r="AL268" s="1476"/>
      <c r="AM268" s="1477" t="s">
        <v>152</v>
      </c>
      <c r="AN268" s="1477"/>
      <c r="AO268" s="1477"/>
      <c r="AP268" s="1477"/>
      <c r="AQ268" s="1477"/>
      <c r="AR268" s="1478"/>
      <c r="AS268" s="118"/>
      <c r="AT268" s="118"/>
      <c r="AW268" s="371"/>
      <c r="AX268" s="371"/>
      <c r="AY268" s="371"/>
      <c r="AZ268" s="369"/>
      <c r="BA268" s="369"/>
      <c r="BB268" s="369"/>
    </row>
    <row r="269" spans="1:54" s="116" customFormat="1" ht="13.5" customHeight="1">
      <c r="A269" s="1512"/>
      <c r="B269" s="1513"/>
      <c r="C269" s="1513"/>
      <c r="D269" s="1513"/>
      <c r="E269" s="1513"/>
      <c r="F269" s="1513"/>
      <c r="G269" s="1513"/>
      <c r="H269" s="1514"/>
      <c r="I269" s="1520"/>
      <c r="J269" s="1513"/>
      <c r="K269" s="1513"/>
      <c r="L269" s="1513"/>
      <c r="M269" s="1521"/>
      <c r="N269" s="1525"/>
      <c r="O269" s="1513"/>
      <c r="P269" s="1513"/>
      <c r="Q269" s="1513"/>
      <c r="R269" s="1513"/>
      <c r="S269" s="1513"/>
      <c r="T269" s="1514"/>
      <c r="U269" s="1479" t="s">
        <v>153</v>
      </c>
      <c r="V269" s="1480"/>
      <c r="W269" s="1480"/>
      <c r="X269" s="1481"/>
      <c r="Y269" s="1485" t="s">
        <v>154</v>
      </c>
      <c r="Z269" s="1486"/>
      <c r="AA269" s="1486"/>
      <c r="AB269" s="1487"/>
      <c r="AC269" s="1491" t="s">
        <v>155</v>
      </c>
      <c r="AD269" s="1492"/>
      <c r="AE269" s="1492"/>
      <c r="AF269" s="1493"/>
      <c r="AG269" s="1497" t="s">
        <v>156</v>
      </c>
      <c r="AH269" s="1498"/>
      <c r="AI269" s="1498"/>
      <c r="AJ269" s="1499"/>
      <c r="AK269" s="1503" t="s">
        <v>190</v>
      </c>
      <c r="AL269" s="1503"/>
      <c r="AM269" s="1471" t="s">
        <v>158</v>
      </c>
      <c r="AN269" s="1472"/>
      <c r="AO269" s="1472"/>
      <c r="AP269" s="1472"/>
      <c r="AQ269" s="1505"/>
      <c r="AR269" s="1506"/>
      <c r="AS269" s="118"/>
      <c r="AT269" s="118"/>
      <c r="AW269" s="371"/>
      <c r="AX269" s="371"/>
      <c r="AY269" s="371"/>
      <c r="AZ269" s="369"/>
      <c r="BA269" s="369"/>
      <c r="BB269" s="369"/>
    </row>
    <row r="270" spans="1:54" s="116" customFormat="1" ht="13.5" customHeight="1">
      <c r="A270" s="1515"/>
      <c r="B270" s="1516"/>
      <c r="C270" s="1516"/>
      <c r="D270" s="1516"/>
      <c r="E270" s="1516"/>
      <c r="F270" s="1516"/>
      <c r="G270" s="1516"/>
      <c r="H270" s="1517"/>
      <c r="I270" s="1522"/>
      <c r="J270" s="1516"/>
      <c r="K270" s="1516"/>
      <c r="L270" s="1516"/>
      <c r="M270" s="1523"/>
      <c r="N270" s="1526"/>
      <c r="O270" s="1516"/>
      <c r="P270" s="1516"/>
      <c r="Q270" s="1516"/>
      <c r="R270" s="1516"/>
      <c r="S270" s="1516"/>
      <c r="T270" s="1517"/>
      <c r="U270" s="1482"/>
      <c r="V270" s="1483"/>
      <c r="W270" s="1483"/>
      <c r="X270" s="1484"/>
      <c r="Y270" s="1488"/>
      <c r="Z270" s="1489"/>
      <c r="AA270" s="1489"/>
      <c r="AB270" s="1490"/>
      <c r="AC270" s="1494"/>
      <c r="AD270" s="1495"/>
      <c r="AE270" s="1495"/>
      <c r="AF270" s="1496"/>
      <c r="AG270" s="1500"/>
      <c r="AH270" s="1501"/>
      <c r="AI270" s="1501"/>
      <c r="AJ270" s="1502"/>
      <c r="AK270" s="1504"/>
      <c r="AL270" s="1504"/>
      <c r="AM270" s="1507"/>
      <c r="AN270" s="1507"/>
      <c r="AO270" s="1507"/>
      <c r="AP270" s="1507"/>
      <c r="AQ270" s="1507"/>
      <c r="AR270" s="1508"/>
      <c r="AS270" s="118"/>
      <c r="AT270" s="118"/>
      <c r="AW270" s="371"/>
      <c r="AX270" s="371"/>
      <c r="AY270" s="371"/>
      <c r="AZ270" s="369"/>
      <c r="BA270" s="369"/>
      <c r="BB270" s="369"/>
    </row>
    <row r="271" spans="1:54" s="116" customFormat="1" ht="18" customHeight="1">
      <c r="A271" s="1447" t="str">
        <f>A236</f>
        <v>つつつつ道路ほ装工事</v>
      </c>
      <c r="B271" s="1448"/>
      <c r="C271" s="1448"/>
      <c r="D271" s="1448"/>
      <c r="E271" s="1448"/>
      <c r="F271" s="1448"/>
      <c r="G271" s="1448"/>
      <c r="H271" s="1449"/>
      <c r="I271" s="1453" t="str">
        <f>I236</f>
        <v>高岡市つつつつ地先</v>
      </c>
      <c r="J271" s="1448"/>
      <c r="K271" s="1448"/>
      <c r="L271" s="1448"/>
      <c r="M271" s="1454"/>
      <c r="N271" s="267">
        <f t="shared" ref="N271:N288" si="35">N236</f>
        <v>41487</v>
      </c>
      <c r="O271" s="124" t="s">
        <v>87</v>
      </c>
      <c r="P271" s="270">
        <f t="shared" ref="P271:P288" si="36">P236</f>
        <v>41487</v>
      </c>
      <c r="Q271" s="124" t="s">
        <v>159</v>
      </c>
      <c r="R271" s="272">
        <f t="shared" ref="R271:R288" si="37">R236</f>
        <v>41487</v>
      </c>
      <c r="S271" s="1457" t="s">
        <v>191</v>
      </c>
      <c r="T271" s="1458"/>
      <c r="U271" s="1459">
        <f t="shared" ref="U271:U290" si="38">U236</f>
        <v>0</v>
      </c>
      <c r="V271" s="1460"/>
      <c r="W271" s="1460"/>
      <c r="X271" s="125" t="s">
        <v>90</v>
      </c>
      <c r="Y271" s="126"/>
      <c r="Z271" s="127"/>
      <c r="AA271" s="127"/>
      <c r="AB271" s="125" t="s">
        <v>90</v>
      </c>
      <c r="AC271" s="126"/>
      <c r="AD271" s="127"/>
      <c r="AE271" s="127"/>
      <c r="AF271" s="128" t="s">
        <v>90</v>
      </c>
      <c r="AG271" s="1426" t="str">
        <f t="shared" ref="AG271:AG290" si="39">AG236</f>
        <v/>
      </c>
      <c r="AH271" s="1427"/>
      <c r="AI271" s="1427"/>
      <c r="AJ271" s="1428"/>
      <c r="AK271" s="126"/>
      <c r="AL271" s="146"/>
      <c r="AM271" s="1426" t="str">
        <f>IF(AM236=0,"",AM236)</f>
        <v/>
      </c>
      <c r="AN271" s="1427"/>
      <c r="AO271" s="1427"/>
      <c r="AP271" s="1427"/>
      <c r="AQ271" s="1427"/>
      <c r="AR271" s="499" t="s">
        <v>90</v>
      </c>
      <c r="AS271" s="118"/>
      <c r="AT271" s="118"/>
      <c r="AW271" s="371"/>
      <c r="AX271" s="371"/>
      <c r="AY271" s="371"/>
      <c r="AZ271" s="369"/>
      <c r="BA271" s="369"/>
      <c r="BB271" s="369"/>
    </row>
    <row r="272" spans="1:54" s="116" customFormat="1" ht="18" customHeight="1">
      <c r="A272" s="1450"/>
      <c r="B272" s="1451"/>
      <c r="C272" s="1451"/>
      <c r="D272" s="1451"/>
      <c r="E272" s="1451"/>
      <c r="F272" s="1451"/>
      <c r="G272" s="1451"/>
      <c r="H272" s="1452"/>
      <c r="I272" s="1455"/>
      <c r="J272" s="1451"/>
      <c r="K272" s="1451"/>
      <c r="L272" s="1451"/>
      <c r="M272" s="1456"/>
      <c r="N272" s="268">
        <f t="shared" si="35"/>
        <v>41639</v>
      </c>
      <c r="O272" s="123" t="s">
        <v>87</v>
      </c>
      <c r="P272" s="271">
        <f t="shared" si="36"/>
        <v>41639</v>
      </c>
      <c r="Q272" s="123" t="s">
        <v>159</v>
      </c>
      <c r="R272" s="273">
        <f t="shared" si="37"/>
        <v>41639</v>
      </c>
      <c r="S272" s="1471" t="s">
        <v>192</v>
      </c>
      <c r="T272" s="1472"/>
      <c r="U272" s="1465">
        <f t="shared" si="38"/>
        <v>32655000</v>
      </c>
      <c r="V272" s="1473"/>
      <c r="W272" s="1473"/>
      <c r="X272" s="1474"/>
      <c r="Y272" s="1463">
        <f>Y237</f>
        <v>0</v>
      </c>
      <c r="Z272" s="1464"/>
      <c r="AA272" s="1464"/>
      <c r="AB272" s="1464"/>
      <c r="AC272" s="1463">
        <f>AC237</f>
        <v>0</v>
      </c>
      <c r="AD272" s="1464"/>
      <c r="AE272" s="1464"/>
      <c r="AF272" s="1467"/>
      <c r="AG272" s="1464">
        <f t="shared" si="39"/>
        <v>32655000</v>
      </c>
      <c r="AH272" s="1464"/>
      <c r="AI272" s="1464"/>
      <c r="AJ272" s="1467"/>
      <c r="AK272" s="1468">
        <f>AK237</f>
        <v>18</v>
      </c>
      <c r="AL272" s="1469"/>
      <c r="AM272" s="1465">
        <f>AM237</f>
        <v>5877900</v>
      </c>
      <c r="AN272" s="1466"/>
      <c r="AO272" s="1466"/>
      <c r="AP272" s="1466"/>
      <c r="AQ272" s="1466"/>
      <c r="AR272" s="500"/>
      <c r="AS272" s="118"/>
      <c r="AT272" s="118"/>
      <c r="AW272" s="371"/>
      <c r="AX272" s="371"/>
      <c r="AY272" s="371"/>
      <c r="AZ272" s="369"/>
      <c r="BA272" s="369"/>
      <c r="BB272" s="369"/>
    </row>
    <row r="273" spans="1:54" s="116" customFormat="1" ht="18" customHeight="1">
      <c r="A273" s="1447" t="str">
        <f>A238</f>
        <v/>
      </c>
      <c r="B273" s="1448"/>
      <c r="C273" s="1448"/>
      <c r="D273" s="1448"/>
      <c r="E273" s="1448"/>
      <c r="F273" s="1448"/>
      <c r="G273" s="1448"/>
      <c r="H273" s="1449"/>
      <c r="I273" s="1453" t="str">
        <f>I238</f>
        <v/>
      </c>
      <c r="J273" s="1448"/>
      <c r="K273" s="1448"/>
      <c r="L273" s="1448"/>
      <c r="M273" s="1454"/>
      <c r="N273" s="275" t="str">
        <f t="shared" si="35"/>
        <v/>
      </c>
      <c r="O273" s="124" t="s">
        <v>133</v>
      </c>
      <c r="P273" s="270" t="str">
        <f t="shared" si="36"/>
        <v/>
      </c>
      <c r="Q273" s="124" t="s">
        <v>134</v>
      </c>
      <c r="R273" s="272" t="str">
        <f t="shared" si="37"/>
        <v/>
      </c>
      <c r="S273" s="1457" t="s">
        <v>135</v>
      </c>
      <c r="T273" s="1458"/>
      <c r="U273" s="1459">
        <f t="shared" si="38"/>
        <v>0</v>
      </c>
      <c r="V273" s="1460"/>
      <c r="W273" s="1460"/>
      <c r="X273" s="129"/>
      <c r="Y273" s="130"/>
      <c r="Z273" s="131"/>
      <c r="AA273" s="131"/>
      <c r="AB273" s="129"/>
      <c r="AC273" s="130"/>
      <c r="AD273" s="131"/>
      <c r="AE273" s="131"/>
      <c r="AF273" s="132"/>
      <c r="AG273" s="1426" t="str">
        <f t="shared" si="39"/>
        <v/>
      </c>
      <c r="AH273" s="1427"/>
      <c r="AI273" s="1427"/>
      <c r="AJ273" s="1428"/>
      <c r="AK273" s="130"/>
      <c r="AL273" s="133"/>
      <c r="AM273" s="1426" t="str">
        <f>IF(AM238=0,"",AM238)</f>
        <v/>
      </c>
      <c r="AN273" s="1427"/>
      <c r="AO273" s="1427"/>
      <c r="AP273" s="1427"/>
      <c r="AQ273" s="1427"/>
      <c r="AR273" s="501"/>
      <c r="AS273" s="118"/>
      <c r="AT273" s="118"/>
      <c r="AW273" s="371"/>
      <c r="AX273" s="371"/>
      <c r="AY273" s="371"/>
      <c r="AZ273" s="369"/>
      <c r="BA273" s="369"/>
      <c r="BB273" s="369"/>
    </row>
    <row r="274" spans="1:54" s="116" customFormat="1" ht="18" customHeight="1">
      <c r="A274" s="1450"/>
      <c r="B274" s="1451"/>
      <c r="C274" s="1451"/>
      <c r="D274" s="1451"/>
      <c r="E274" s="1451"/>
      <c r="F274" s="1451"/>
      <c r="G274" s="1451"/>
      <c r="H274" s="1452"/>
      <c r="I274" s="1455"/>
      <c r="J274" s="1451"/>
      <c r="K274" s="1451"/>
      <c r="L274" s="1451"/>
      <c r="M274" s="1456"/>
      <c r="N274" s="276" t="str">
        <f t="shared" si="35"/>
        <v/>
      </c>
      <c r="O274" s="134" t="s">
        <v>133</v>
      </c>
      <c r="P274" s="271" t="str">
        <f t="shared" si="36"/>
        <v/>
      </c>
      <c r="Q274" s="134" t="s">
        <v>134</v>
      </c>
      <c r="R274" s="274" t="str">
        <f t="shared" si="37"/>
        <v/>
      </c>
      <c r="S274" s="1461" t="s">
        <v>136</v>
      </c>
      <c r="T274" s="1462"/>
      <c r="U274" s="1463" t="str">
        <f t="shared" si="38"/>
        <v/>
      </c>
      <c r="V274" s="1464"/>
      <c r="W274" s="1464"/>
      <c r="X274" s="1464"/>
      <c r="Y274" s="1463">
        <f>Y239</f>
        <v>0</v>
      </c>
      <c r="Z274" s="1464"/>
      <c r="AA274" s="1464"/>
      <c r="AB274" s="1464"/>
      <c r="AC274" s="1463">
        <f>AC239</f>
        <v>0</v>
      </c>
      <c r="AD274" s="1464"/>
      <c r="AE274" s="1464"/>
      <c r="AF274" s="1467"/>
      <c r="AG274" s="1464" t="str">
        <f t="shared" si="39"/>
        <v/>
      </c>
      <c r="AH274" s="1464"/>
      <c r="AI274" s="1464"/>
      <c r="AJ274" s="1467"/>
      <c r="AK274" s="1468" t="str">
        <f>AK239</f>
        <v/>
      </c>
      <c r="AL274" s="1469"/>
      <c r="AM274" s="1465" t="str">
        <f>AM239</f>
        <v/>
      </c>
      <c r="AN274" s="1466"/>
      <c r="AO274" s="1466"/>
      <c r="AP274" s="1466"/>
      <c r="AQ274" s="1466"/>
      <c r="AR274" s="500"/>
      <c r="AS274" s="118"/>
      <c r="AT274" s="118"/>
      <c r="AW274" s="371"/>
      <c r="AX274" s="371"/>
      <c r="AY274" s="371"/>
      <c r="AZ274" s="369"/>
      <c r="BA274" s="369"/>
      <c r="BB274" s="369"/>
    </row>
    <row r="275" spans="1:54" s="116" customFormat="1" ht="18" customHeight="1">
      <c r="A275" s="1447" t="str">
        <f>A240</f>
        <v/>
      </c>
      <c r="B275" s="1448"/>
      <c r="C275" s="1448"/>
      <c r="D275" s="1448"/>
      <c r="E275" s="1448"/>
      <c r="F275" s="1448"/>
      <c r="G275" s="1448"/>
      <c r="H275" s="1449"/>
      <c r="I275" s="1453" t="str">
        <f>I240</f>
        <v/>
      </c>
      <c r="J275" s="1448"/>
      <c r="K275" s="1448"/>
      <c r="L275" s="1448"/>
      <c r="M275" s="1454"/>
      <c r="N275" s="275" t="str">
        <f t="shared" si="35"/>
        <v/>
      </c>
      <c r="O275" s="124" t="s">
        <v>133</v>
      </c>
      <c r="P275" s="270" t="str">
        <f t="shared" si="36"/>
        <v/>
      </c>
      <c r="Q275" s="124" t="s">
        <v>134</v>
      </c>
      <c r="R275" s="272" t="str">
        <f t="shared" si="37"/>
        <v/>
      </c>
      <c r="S275" s="1457" t="s">
        <v>135</v>
      </c>
      <c r="T275" s="1458"/>
      <c r="U275" s="1459">
        <f t="shared" si="38"/>
        <v>0</v>
      </c>
      <c r="V275" s="1460"/>
      <c r="W275" s="1460"/>
      <c r="X275" s="129"/>
      <c r="Y275" s="130"/>
      <c r="Z275" s="131"/>
      <c r="AA275" s="131"/>
      <c r="AB275" s="129"/>
      <c r="AC275" s="130"/>
      <c r="AD275" s="131"/>
      <c r="AE275" s="131"/>
      <c r="AF275" s="132"/>
      <c r="AG275" s="1426" t="str">
        <f t="shared" si="39"/>
        <v/>
      </c>
      <c r="AH275" s="1427"/>
      <c r="AI275" s="1427"/>
      <c r="AJ275" s="1428"/>
      <c r="AK275" s="130"/>
      <c r="AL275" s="133"/>
      <c r="AM275" s="1426" t="str">
        <f>IF(AM240=0,"",AM240)</f>
        <v/>
      </c>
      <c r="AN275" s="1427"/>
      <c r="AO275" s="1427"/>
      <c r="AP275" s="1427"/>
      <c r="AQ275" s="1427"/>
      <c r="AR275" s="501"/>
      <c r="AS275" s="118"/>
      <c r="AT275" s="118"/>
      <c r="AW275" s="371"/>
      <c r="AX275" s="371"/>
      <c r="AY275" s="371"/>
      <c r="AZ275" s="369"/>
      <c r="BA275" s="369"/>
      <c r="BB275" s="369"/>
    </row>
    <row r="276" spans="1:54" s="116" customFormat="1" ht="18" customHeight="1">
      <c r="A276" s="1450"/>
      <c r="B276" s="1451"/>
      <c r="C276" s="1451"/>
      <c r="D276" s="1451"/>
      <c r="E276" s="1451"/>
      <c r="F276" s="1451"/>
      <c r="G276" s="1451"/>
      <c r="H276" s="1452"/>
      <c r="I276" s="1455"/>
      <c r="J276" s="1451"/>
      <c r="K276" s="1451"/>
      <c r="L276" s="1451"/>
      <c r="M276" s="1456"/>
      <c r="N276" s="276" t="str">
        <f t="shared" si="35"/>
        <v/>
      </c>
      <c r="O276" s="134" t="s">
        <v>133</v>
      </c>
      <c r="P276" s="271" t="str">
        <f t="shared" si="36"/>
        <v/>
      </c>
      <c r="Q276" s="134" t="s">
        <v>134</v>
      </c>
      <c r="R276" s="274" t="str">
        <f t="shared" si="37"/>
        <v/>
      </c>
      <c r="S276" s="1461" t="s">
        <v>136</v>
      </c>
      <c r="T276" s="1462"/>
      <c r="U276" s="1465" t="str">
        <f t="shared" si="38"/>
        <v/>
      </c>
      <c r="V276" s="1466"/>
      <c r="W276" s="1466"/>
      <c r="X276" s="1470"/>
      <c r="Y276" s="1465">
        <f>Y241</f>
        <v>0</v>
      </c>
      <c r="Z276" s="1466"/>
      <c r="AA276" s="1466"/>
      <c r="AB276" s="1466"/>
      <c r="AC276" s="1465">
        <f>AC241</f>
        <v>0</v>
      </c>
      <c r="AD276" s="1466"/>
      <c r="AE276" s="1466"/>
      <c r="AF276" s="1470"/>
      <c r="AG276" s="1464" t="str">
        <f t="shared" si="39"/>
        <v/>
      </c>
      <c r="AH276" s="1464"/>
      <c r="AI276" s="1464"/>
      <c r="AJ276" s="1467"/>
      <c r="AK276" s="1468" t="str">
        <f>AK241</f>
        <v/>
      </c>
      <c r="AL276" s="1469"/>
      <c r="AM276" s="1465" t="str">
        <f>AM241</f>
        <v/>
      </c>
      <c r="AN276" s="1466"/>
      <c r="AO276" s="1466"/>
      <c r="AP276" s="1466"/>
      <c r="AQ276" s="1466"/>
      <c r="AR276" s="500"/>
      <c r="AS276" s="118"/>
      <c r="AT276" s="118"/>
      <c r="AW276" s="371"/>
      <c r="AX276" s="371"/>
      <c r="AY276" s="371"/>
      <c r="AZ276" s="369"/>
      <c r="BA276" s="369"/>
      <c r="BB276" s="369"/>
    </row>
    <row r="277" spans="1:54" s="116" customFormat="1" ht="18" customHeight="1">
      <c r="A277" s="1447" t="str">
        <f>A242</f>
        <v/>
      </c>
      <c r="B277" s="1448"/>
      <c r="C277" s="1448"/>
      <c r="D277" s="1448"/>
      <c r="E277" s="1448"/>
      <c r="F277" s="1448"/>
      <c r="G277" s="1448"/>
      <c r="H277" s="1449"/>
      <c r="I277" s="1453" t="str">
        <f>I242</f>
        <v/>
      </c>
      <c r="J277" s="1448"/>
      <c r="K277" s="1448"/>
      <c r="L277" s="1448"/>
      <c r="M277" s="1454"/>
      <c r="N277" s="275" t="str">
        <f t="shared" si="35"/>
        <v/>
      </c>
      <c r="O277" s="124" t="s">
        <v>133</v>
      </c>
      <c r="P277" s="270" t="str">
        <f t="shared" si="36"/>
        <v/>
      </c>
      <c r="Q277" s="124" t="s">
        <v>134</v>
      </c>
      <c r="R277" s="272" t="str">
        <f t="shared" si="37"/>
        <v/>
      </c>
      <c r="S277" s="1457" t="s">
        <v>135</v>
      </c>
      <c r="T277" s="1458"/>
      <c r="U277" s="1463">
        <f t="shared" si="38"/>
        <v>0</v>
      </c>
      <c r="V277" s="1464"/>
      <c r="W277" s="1464"/>
      <c r="X277" s="135"/>
      <c r="Y277" s="136"/>
      <c r="Z277" s="137"/>
      <c r="AA277" s="137"/>
      <c r="AB277" s="135"/>
      <c r="AC277" s="136"/>
      <c r="AD277" s="137"/>
      <c r="AE277" s="137"/>
      <c r="AF277" s="138"/>
      <c r="AG277" s="1426" t="str">
        <f t="shared" si="39"/>
        <v/>
      </c>
      <c r="AH277" s="1427"/>
      <c r="AI277" s="1427"/>
      <c r="AJ277" s="1428"/>
      <c r="AK277" s="136"/>
      <c r="AL277" s="139"/>
      <c r="AM277" s="1426" t="str">
        <f>IF(AM242=0,"",AM242)</f>
        <v/>
      </c>
      <c r="AN277" s="1427"/>
      <c r="AO277" s="1427"/>
      <c r="AP277" s="1427"/>
      <c r="AQ277" s="1427"/>
      <c r="AR277" s="501"/>
      <c r="AS277" s="118"/>
      <c r="AT277" s="118"/>
      <c r="AW277" s="371"/>
      <c r="AX277" s="371"/>
      <c r="AY277" s="371"/>
      <c r="AZ277" s="369"/>
      <c r="BA277" s="369"/>
      <c r="BB277" s="369"/>
    </row>
    <row r="278" spans="1:54" s="116" customFormat="1" ht="18" customHeight="1">
      <c r="A278" s="1450"/>
      <c r="B278" s="1451"/>
      <c r="C278" s="1451"/>
      <c r="D278" s="1451"/>
      <c r="E278" s="1451"/>
      <c r="F278" s="1451"/>
      <c r="G278" s="1451"/>
      <c r="H278" s="1452"/>
      <c r="I278" s="1455"/>
      <c r="J278" s="1451"/>
      <c r="K278" s="1451"/>
      <c r="L278" s="1451"/>
      <c r="M278" s="1456"/>
      <c r="N278" s="276" t="str">
        <f t="shared" si="35"/>
        <v/>
      </c>
      <c r="O278" s="134" t="s">
        <v>133</v>
      </c>
      <c r="P278" s="271" t="str">
        <f t="shared" si="36"/>
        <v/>
      </c>
      <c r="Q278" s="134" t="s">
        <v>134</v>
      </c>
      <c r="R278" s="274" t="str">
        <f t="shared" si="37"/>
        <v/>
      </c>
      <c r="S278" s="1461" t="s">
        <v>136</v>
      </c>
      <c r="T278" s="1462"/>
      <c r="U278" s="1463" t="str">
        <f t="shared" si="38"/>
        <v/>
      </c>
      <c r="V278" s="1464"/>
      <c r="W278" s="1464"/>
      <c r="X278" s="1464"/>
      <c r="Y278" s="1463">
        <f>Y243</f>
        <v>0</v>
      </c>
      <c r="Z278" s="1464"/>
      <c r="AA278" s="1464"/>
      <c r="AB278" s="1464"/>
      <c r="AC278" s="1463">
        <f>AC243</f>
        <v>0</v>
      </c>
      <c r="AD278" s="1464"/>
      <c r="AE278" s="1464"/>
      <c r="AF278" s="1467"/>
      <c r="AG278" s="1464" t="str">
        <f t="shared" si="39"/>
        <v/>
      </c>
      <c r="AH278" s="1464"/>
      <c r="AI278" s="1464"/>
      <c r="AJ278" s="1467"/>
      <c r="AK278" s="1468" t="str">
        <f>AK243</f>
        <v/>
      </c>
      <c r="AL278" s="1469"/>
      <c r="AM278" s="1465" t="str">
        <f>AM243</f>
        <v/>
      </c>
      <c r="AN278" s="1466"/>
      <c r="AO278" s="1466"/>
      <c r="AP278" s="1466"/>
      <c r="AQ278" s="1466"/>
      <c r="AR278" s="500"/>
      <c r="AS278" s="118"/>
      <c r="AT278" s="118"/>
      <c r="AW278" s="371"/>
      <c r="AX278" s="371"/>
      <c r="AY278" s="371"/>
      <c r="AZ278" s="369"/>
      <c r="BA278" s="369"/>
      <c r="BB278" s="369"/>
    </row>
    <row r="279" spans="1:54" s="116" customFormat="1" ht="18" customHeight="1">
      <c r="A279" s="1447" t="str">
        <f>A244</f>
        <v/>
      </c>
      <c r="B279" s="1448"/>
      <c r="C279" s="1448"/>
      <c r="D279" s="1448"/>
      <c r="E279" s="1448"/>
      <c r="F279" s="1448"/>
      <c r="G279" s="1448"/>
      <c r="H279" s="1449"/>
      <c r="I279" s="1453" t="str">
        <f>I244</f>
        <v/>
      </c>
      <c r="J279" s="1448"/>
      <c r="K279" s="1448"/>
      <c r="L279" s="1448"/>
      <c r="M279" s="1454"/>
      <c r="N279" s="275" t="str">
        <f t="shared" si="35"/>
        <v/>
      </c>
      <c r="O279" s="124" t="s">
        <v>133</v>
      </c>
      <c r="P279" s="270" t="str">
        <f t="shared" si="36"/>
        <v/>
      </c>
      <c r="Q279" s="124" t="s">
        <v>134</v>
      </c>
      <c r="R279" s="272" t="str">
        <f t="shared" si="37"/>
        <v/>
      </c>
      <c r="S279" s="1457" t="s">
        <v>135</v>
      </c>
      <c r="T279" s="1458"/>
      <c r="U279" s="1459">
        <f t="shared" si="38"/>
        <v>0</v>
      </c>
      <c r="V279" s="1460"/>
      <c r="W279" s="1460"/>
      <c r="X279" s="129"/>
      <c r="Y279" s="130"/>
      <c r="Z279" s="131"/>
      <c r="AA279" s="131"/>
      <c r="AB279" s="129"/>
      <c r="AC279" s="130"/>
      <c r="AD279" s="131"/>
      <c r="AE279" s="131"/>
      <c r="AF279" s="132"/>
      <c r="AG279" s="1426" t="str">
        <f t="shared" si="39"/>
        <v/>
      </c>
      <c r="AH279" s="1427"/>
      <c r="AI279" s="1427"/>
      <c r="AJ279" s="1428"/>
      <c r="AK279" s="136"/>
      <c r="AL279" s="139"/>
      <c r="AM279" s="1426" t="str">
        <f>IF(AM244=0,"",AM244)</f>
        <v/>
      </c>
      <c r="AN279" s="1427"/>
      <c r="AO279" s="1427"/>
      <c r="AP279" s="1427"/>
      <c r="AQ279" s="1427"/>
      <c r="AR279" s="501"/>
      <c r="AS279" s="118"/>
      <c r="AT279" s="118"/>
      <c r="AW279" s="371"/>
      <c r="AX279" s="371"/>
      <c r="AY279" s="371"/>
      <c r="AZ279" s="369"/>
      <c r="BA279" s="369"/>
      <c r="BB279" s="369"/>
    </row>
    <row r="280" spans="1:54" s="116" customFormat="1" ht="18" customHeight="1">
      <c r="A280" s="1450"/>
      <c r="B280" s="1451"/>
      <c r="C280" s="1451"/>
      <c r="D280" s="1451"/>
      <c r="E280" s="1451"/>
      <c r="F280" s="1451"/>
      <c r="G280" s="1451"/>
      <c r="H280" s="1452"/>
      <c r="I280" s="1455"/>
      <c r="J280" s="1451"/>
      <c r="K280" s="1451"/>
      <c r="L280" s="1451"/>
      <c r="M280" s="1456"/>
      <c r="N280" s="276" t="str">
        <f t="shared" si="35"/>
        <v/>
      </c>
      <c r="O280" s="134" t="s">
        <v>133</v>
      </c>
      <c r="P280" s="271" t="str">
        <f t="shared" si="36"/>
        <v/>
      </c>
      <c r="Q280" s="134" t="s">
        <v>134</v>
      </c>
      <c r="R280" s="274" t="str">
        <f t="shared" si="37"/>
        <v/>
      </c>
      <c r="S280" s="1461" t="s">
        <v>136</v>
      </c>
      <c r="T280" s="1462"/>
      <c r="U280" s="1463" t="str">
        <f t="shared" si="38"/>
        <v/>
      </c>
      <c r="V280" s="1464"/>
      <c r="W280" s="1464"/>
      <c r="X280" s="1464"/>
      <c r="Y280" s="1465">
        <f>Y245</f>
        <v>0</v>
      </c>
      <c r="Z280" s="1466"/>
      <c r="AA280" s="1466"/>
      <c r="AB280" s="1466"/>
      <c r="AC280" s="1463">
        <f>AC245</f>
        <v>0</v>
      </c>
      <c r="AD280" s="1464"/>
      <c r="AE280" s="1464"/>
      <c r="AF280" s="1467"/>
      <c r="AG280" s="1464" t="str">
        <f t="shared" si="39"/>
        <v/>
      </c>
      <c r="AH280" s="1464"/>
      <c r="AI280" s="1464"/>
      <c r="AJ280" s="1467"/>
      <c r="AK280" s="1468" t="str">
        <f>AK245</f>
        <v/>
      </c>
      <c r="AL280" s="1469"/>
      <c r="AM280" s="1465" t="str">
        <f>AM245</f>
        <v/>
      </c>
      <c r="AN280" s="1466"/>
      <c r="AO280" s="1466"/>
      <c r="AP280" s="1466"/>
      <c r="AQ280" s="1466"/>
      <c r="AR280" s="500"/>
      <c r="AS280" s="118"/>
      <c r="AT280" s="118"/>
      <c r="AW280" s="371"/>
      <c r="AX280" s="371"/>
      <c r="AY280" s="371"/>
      <c r="AZ280" s="369"/>
      <c r="BA280" s="369"/>
      <c r="BB280" s="369"/>
    </row>
    <row r="281" spans="1:54" s="116" customFormat="1" ht="18" customHeight="1">
      <c r="A281" s="1447" t="str">
        <f>A246</f>
        <v/>
      </c>
      <c r="B281" s="1448"/>
      <c r="C281" s="1448"/>
      <c r="D281" s="1448"/>
      <c r="E281" s="1448"/>
      <c r="F281" s="1448"/>
      <c r="G281" s="1448"/>
      <c r="H281" s="1449"/>
      <c r="I281" s="1453" t="str">
        <f>I246</f>
        <v/>
      </c>
      <c r="J281" s="1448"/>
      <c r="K281" s="1448"/>
      <c r="L281" s="1448"/>
      <c r="M281" s="1454"/>
      <c r="N281" s="275" t="str">
        <f t="shared" si="35"/>
        <v/>
      </c>
      <c r="O281" s="124" t="s">
        <v>133</v>
      </c>
      <c r="P281" s="270" t="str">
        <f t="shared" si="36"/>
        <v/>
      </c>
      <c r="Q281" s="124" t="s">
        <v>134</v>
      </c>
      <c r="R281" s="272" t="str">
        <f t="shared" si="37"/>
        <v/>
      </c>
      <c r="S281" s="1457" t="s">
        <v>135</v>
      </c>
      <c r="T281" s="1458"/>
      <c r="U281" s="1459">
        <f t="shared" si="38"/>
        <v>0</v>
      </c>
      <c r="V281" s="1460"/>
      <c r="W281" s="1460"/>
      <c r="X281" s="129"/>
      <c r="Y281" s="130"/>
      <c r="Z281" s="131"/>
      <c r="AA281" s="131"/>
      <c r="AB281" s="129"/>
      <c r="AC281" s="130"/>
      <c r="AD281" s="131"/>
      <c r="AE281" s="131"/>
      <c r="AF281" s="132"/>
      <c r="AG281" s="1426" t="str">
        <f t="shared" si="39"/>
        <v/>
      </c>
      <c r="AH281" s="1427"/>
      <c r="AI281" s="1427"/>
      <c r="AJ281" s="1428"/>
      <c r="AK281" s="140"/>
      <c r="AL281" s="141"/>
      <c r="AM281" s="1426" t="str">
        <f>IF(AM246=0,"",AM246)</f>
        <v/>
      </c>
      <c r="AN281" s="1427"/>
      <c r="AO281" s="1427"/>
      <c r="AP281" s="1427"/>
      <c r="AQ281" s="1427"/>
      <c r="AR281" s="501"/>
      <c r="AS281" s="118"/>
      <c r="AT281" s="118"/>
      <c r="AW281" s="371"/>
      <c r="AX281" s="371"/>
      <c r="AY281" s="371"/>
      <c r="AZ281" s="369"/>
      <c r="BA281" s="369"/>
      <c r="BB281" s="369"/>
    </row>
    <row r="282" spans="1:54" s="116" customFormat="1" ht="18" customHeight="1">
      <c r="A282" s="1450"/>
      <c r="B282" s="1451"/>
      <c r="C282" s="1451"/>
      <c r="D282" s="1451"/>
      <c r="E282" s="1451"/>
      <c r="F282" s="1451"/>
      <c r="G282" s="1451"/>
      <c r="H282" s="1452"/>
      <c r="I282" s="1455"/>
      <c r="J282" s="1451"/>
      <c r="K282" s="1451"/>
      <c r="L282" s="1451"/>
      <c r="M282" s="1456"/>
      <c r="N282" s="276" t="str">
        <f t="shared" si="35"/>
        <v/>
      </c>
      <c r="O282" s="134" t="s">
        <v>133</v>
      </c>
      <c r="P282" s="271" t="str">
        <f t="shared" si="36"/>
        <v/>
      </c>
      <c r="Q282" s="134" t="s">
        <v>134</v>
      </c>
      <c r="R282" s="274" t="str">
        <f t="shared" si="37"/>
        <v/>
      </c>
      <c r="S282" s="1461" t="s">
        <v>136</v>
      </c>
      <c r="T282" s="1462"/>
      <c r="U282" s="1463" t="str">
        <f t="shared" si="38"/>
        <v/>
      </c>
      <c r="V282" s="1464"/>
      <c r="W282" s="1464"/>
      <c r="X282" s="1464"/>
      <c r="Y282" s="1465">
        <f>Y247</f>
        <v>0</v>
      </c>
      <c r="Z282" s="1466"/>
      <c r="AA282" s="1466"/>
      <c r="AB282" s="1466"/>
      <c r="AC282" s="1463">
        <f>AC247</f>
        <v>0</v>
      </c>
      <c r="AD282" s="1464"/>
      <c r="AE282" s="1464"/>
      <c r="AF282" s="1467"/>
      <c r="AG282" s="1464" t="str">
        <f t="shared" si="39"/>
        <v/>
      </c>
      <c r="AH282" s="1464"/>
      <c r="AI282" s="1464"/>
      <c r="AJ282" s="1467"/>
      <c r="AK282" s="1468" t="str">
        <f>AK247</f>
        <v/>
      </c>
      <c r="AL282" s="1469"/>
      <c r="AM282" s="1465" t="str">
        <f>AM247</f>
        <v/>
      </c>
      <c r="AN282" s="1466"/>
      <c r="AO282" s="1466"/>
      <c r="AP282" s="1466"/>
      <c r="AQ282" s="1466"/>
      <c r="AR282" s="500"/>
      <c r="AS282" s="118"/>
      <c r="AT282" s="118"/>
      <c r="AW282" s="371"/>
      <c r="AX282" s="371"/>
      <c r="AY282" s="371"/>
      <c r="AZ282" s="369"/>
      <c r="BA282" s="369"/>
      <c r="BB282" s="369"/>
    </row>
    <row r="283" spans="1:54" s="116" customFormat="1" ht="18" customHeight="1">
      <c r="A283" s="1447" t="str">
        <f>A248</f>
        <v/>
      </c>
      <c r="B283" s="1448"/>
      <c r="C283" s="1448"/>
      <c r="D283" s="1448"/>
      <c r="E283" s="1448"/>
      <c r="F283" s="1448"/>
      <c r="G283" s="1448"/>
      <c r="H283" s="1449"/>
      <c r="I283" s="1453" t="str">
        <f>I248</f>
        <v/>
      </c>
      <c r="J283" s="1448"/>
      <c r="K283" s="1448"/>
      <c r="L283" s="1448"/>
      <c r="M283" s="1454"/>
      <c r="N283" s="275" t="str">
        <f t="shared" si="35"/>
        <v/>
      </c>
      <c r="O283" s="124" t="s">
        <v>133</v>
      </c>
      <c r="P283" s="270" t="str">
        <f t="shared" si="36"/>
        <v/>
      </c>
      <c r="Q283" s="124" t="s">
        <v>134</v>
      </c>
      <c r="R283" s="272" t="str">
        <f t="shared" si="37"/>
        <v/>
      </c>
      <c r="S283" s="1457" t="s">
        <v>135</v>
      </c>
      <c r="T283" s="1458"/>
      <c r="U283" s="1459">
        <f t="shared" si="38"/>
        <v>0</v>
      </c>
      <c r="V283" s="1460"/>
      <c r="W283" s="1460"/>
      <c r="X283" s="129"/>
      <c r="Y283" s="130"/>
      <c r="Z283" s="131"/>
      <c r="AA283" s="131"/>
      <c r="AB283" s="129"/>
      <c r="AC283" s="130"/>
      <c r="AD283" s="131"/>
      <c r="AE283" s="131"/>
      <c r="AF283" s="132"/>
      <c r="AG283" s="1426" t="str">
        <f t="shared" si="39"/>
        <v/>
      </c>
      <c r="AH283" s="1427"/>
      <c r="AI283" s="1427"/>
      <c r="AJ283" s="1428"/>
      <c r="AK283" s="142"/>
      <c r="AL283" s="143"/>
      <c r="AM283" s="1426" t="str">
        <f>IF(AM248=0,"",AM248)</f>
        <v/>
      </c>
      <c r="AN283" s="1427"/>
      <c r="AO283" s="1427"/>
      <c r="AP283" s="1427"/>
      <c r="AQ283" s="1427"/>
      <c r="AR283" s="501"/>
      <c r="AS283" s="118"/>
      <c r="AT283" s="118"/>
      <c r="AW283" s="371"/>
      <c r="AX283" s="371"/>
      <c r="AY283" s="371"/>
      <c r="AZ283" s="369"/>
      <c r="BA283" s="369"/>
      <c r="BB283" s="369"/>
    </row>
    <row r="284" spans="1:54" s="116" customFormat="1" ht="18" customHeight="1">
      <c r="A284" s="1450"/>
      <c r="B284" s="1451"/>
      <c r="C284" s="1451"/>
      <c r="D284" s="1451"/>
      <c r="E284" s="1451"/>
      <c r="F284" s="1451"/>
      <c r="G284" s="1451"/>
      <c r="H284" s="1452"/>
      <c r="I284" s="1455"/>
      <c r="J284" s="1451"/>
      <c r="K284" s="1451"/>
      <c r="L284" s="1451"/>
      <c r="M284" s="1456"/>
      <c r="N284" s="276" t="str">
        <f t="shared" si="35"/>
        <v/>
      </c>
      <c r="O284" s="134" t="s">
        <v>133</v>
      </c>
      <c r="P284" s="271" t="str">
        <f t="shared" si="36"/>
        <v/>
      </c>
      <c r="Q284" s="134" t="s">
        <v>134</v>
      </c>
      <c r="R284" s="274" t="str">
        <f t="shared" si="37"/>
        <v/>
      </c>
      <c r="S284" s="1461" t="s">
        <v>136</v>
      </c>
      <c r="T284" s="1462"/>
      <c r="U284" s="1463" t="str">
        <f t="shared" si="38"/>
        <v/>
      </c>
      <c r="V284" s="1464"/>
      <c r="W284" s="1464"/>
      <c r="X284" s="1464"/>
      <c r="Y284" s="1465">
        <f>Y249</f>
        <v>0</v>
      </c>
      <c r="Z284" s="1466"/>
      <c r="AA284" s="1466"/>
      <c r="AB284" s="1466"/>
      <c r="AC284" s="1463">
        <f>AC249</f>
        <v>0</v>
      </c>
      <c r="AD284" s="1464"/>
      <c r="AE284" s="1464"/>
      <c r="AF284" s="1467"/>
      <c r="AG284" s="1464" t="str">
        <f t="shared" si="39"/>
        <v/>
      </c>
      <c r="AH284" s="1464"/>
      <c r="AI284" s="1464"/>
      <c r="AJ284" s="1467"/>
      <c r="AK284" s="1468" t="str">
        <f>AK249</f>
        <v/>
      </c>
      <c r="AL284" s="1469"/>
      <c r="AM284" s="1465" t="str">
        <f>AM249</f>
        <v/>
      </c>
      <c r="AN284" s="1466"/>
      <c r="AO284" s="1466"/>
      <c r="AP284" s="1466"/>
      <c r="AQ284" s="1466"/>
      <c r="AR284" s="500"/>
      <c r="AS284" s="118"/>
      <c r="AT284" s="118"/>
      <c r="AW284" s="371"/>
      <c r="AX284" s="371"/>
      <c r="AY284" s="371"/>
      <c r="AZ284" s="369"/>
      <c r="BA284" s="369"/>
      <c r="BB284" s="369"/>
    </row>
    <row r="285" spans="1:54" s="116" customFormat="1" ht="18" customHeight="1">
      <c r="A285" s="1447" t="str">
        <f>A250</f>
        <v/>
      </c>
      <c r="B285" s="1448"/>
      <c r="C285" s="1448"/>
      <c r="D285" s="1448"/>
      <c r="E285" s="1448"/>
      <c r="F285" s="1448"/>
      <c r="G285" s="1448"/>
      <c r="H285" s="1449"/>
      <c r="I285" s="1453" t="str">
        <f>I250</f>
        <v/>
      </c>
      <c r="J285" s="1448"/>
      <c r="K285" s="1448"/>
      <c r="L285" s="1448"/>
      <c r="M285" s="1454"/>
      <c r="N285" s="275" t="str">
        <f t="shared" si="35"/>
        <v/>
      </c>
      <c r="O285" s="124" t="s">
        <v>133</v>
      </c>
      <c r="P285" s="270" t="str">
        <f t="shared" si="36"/>
        <v/>
      </c>
      <c r="Q285" s="124" t="s">
        <v>134</v>
      </c>
      <c r="R285" s="272" t="str">
        <f t="shared" si="37"/>
        <v/>
      </c>
      <c r="S285" s="1457" t="s">
        <v>135</v>
      </c>
      <c r="T285" s="1458"/>
      <c r="U285" s="1459">
        <f t="shared" si="38"/>
        <v>0</v>
      </c>
      <c r="V285" s="1460"/>
      <c r="W285" s="1460"/>
      <c r="X285" s="129"/>
      <c r="Y285" s="130"/>
      <c r="Z285" s="131"/>
      <c r="AA285" s="131"/>
      <c r="AB285" s="129"/>
      <c r="AC285" s="130"/>
      <c r="AD285" s="131"/>
      <c r="AE285" s="131"/>
      <c r="AF285" s="132"/>
      <c r="AG285" s="1426" t="str">
        <f t="shared" si="39"/>
        <v/>
      </c>
      <c r="AH285" s="1427"/>
      <c r="AI285" s="1427"/>
      <c r="AJ285" s="1428"/>
      <c r="AK285" s="140"/>
      <c r="AL285" s="141"/>
      <c r="AM285" s="1426" t="str">
        <f>IF(AM250=0,"",AM250)</f>
        <v/>
      </c>
      <c r="AN285" s="1427"/>
      <c r="AO285" s="1427"/>
      <c r="AP285" s="1427"/>
      <c r="AQ285" s="1427"/>
      <c r="AR285" s="501"/>
      <c r="AS285" s="118"/>
      <c r="AT285" s="118"/>
      <c r="AW285" s="371"/>
      <c r="AX285" s="371"/>
      <c r="AY285" s="371"/>
      <c r="AZ285" s="369"/>
      <c r="BA285" s="369"/>
      <c r="BB285" s="369"/>
    </row>
    <row r="286" spans="1:54" s="116" customFormat="1" ht="18" customHeight="1">
      <c r="A286" s="1450"/>
      <c r="B286" s="1451"/>
      <c r="C286" s="1451"/>
      <c r="D286" s="1451"/>
      <c r="E286" s="1451"/>
      <c r="F286" s="1451"/>
      <c r="G286" s="1451"/>
      <c r="H286" s="1452"/>
      <c r="I286" s="1455"/>
      <c r="J286" s="1451"/>
      <c r="K286" s="1451"/>
      <c r="L286" s="1451"/>
      <c r="M286" s="1456"/>
      <c r="N286" s="276" t="str">
        <f t="shared" si="35"/>
        <v/>
      </c>
      <c r="O286" s="134" t="s">
        <v>133</v>
      </c>
      <c r="P286" s="271" t="str">
        <f t="shared" si="36"/>
        <v/>
      </c>
      <c r="Q286" s="134" t="s">
        <v>134</v>
      </c>
      <c r="R286" s="274" t="str">
        <f t="shared" si="37"/>
        <v/>
      </c>
      <c r="S286" s="1461" t="s">
        <v>136</v>
      </c>
      <c r="T286" s="1462"/>
      <c r="U286" s="1463" t="str">
        <f t="shared" si="38"/>
        <v/>
      </c>
      <c r="V286" s="1464"/>
      <c r="W286" s="1464"/>
      <c r="X286" s="1464"/>
      <c r="Y286" s="1465">
        <f>Y251</f>
        <v>0</v>
      </c>
      <c r="Z286" s="1466"/>
      <c r="AA286" s="1466"/>
      <c r="AB286" s="1466"/>
      <c r="AC286" s="1463">
        <f>AC251</f>
        <v>0</v>
      </c>
      <c r="AD286" s="1464"/>
      <c r="AE286" s="1464"/>
      <c r="AF286" s="1467"/>
      <c r="AG286" s="1464" t="str">
        <f t="shared" si="39"/>
        <v/>
      </c>
      <c r="AH286" s="1464"/>
      <c r="AI286" s="1464"/>
      <c r="AJ286" s="1467"/>
      <c r="AK286" s="1468" t="str">
        <f>AK251</f>
        <v/>
      </c>
      <c r="AL286" s="1469"/>
      <c r="AM286" s="1465" t="str">
        <f>AM251</f>
        <v/>
      </c>
      <c r="AN286" s="1466"/>
      <c r="AO286" s="1466"/>
      <c r="AP286" s="1466"/>
      <c r="AQ286" s="1466"/>
      <c r="AR286" s="500"/>
      <c r="AS286" s="118"/>
      <c r="AT286" s="118"/>
      <c r="AW286" s="371"/>
      <c r="AX286" s="371"/>
      <c r="AY286" s="371"/>
      <c r="AZ286" s="369"/>
      <c r="BA286" s="369"/>
      <c r="BB286" s="369"/>
    </row>
    <row r="287" spans="1:54" s="116" customFormat="1" ht="18" customHeight="1">
      <c r="A287" s="1447" t="str">
        <f>A252</f>
        <v/>
      </c>
      <c r="B287" s="1448"/>
      <c r="C287" s="1448"/>
      <c r="D287" s="1448"/>
      <c r="E287" s="1448"/>
      <c r="F287" s="1448"/>
      <c r="G287" s="1448"/>
      <c r="H287" s="1449"/>
      <c r="I287" s="1453" t="str">
        <f>I252</f>
        <v/>
      </c>
      <c r="J287" s="1448"/>
      <c r="K287" s="1448"/>
      <c r="L287" s="1448"/>
      <c r="M287" s="1454"/>
      <c r="N287" s="275" t="str">
        <f t="shared" si="35"/>
        <v/>
      </c>
      <c r="O287" s="124" t="s">
        <v>133</v>
      </c>
      <c r="P287" s="270" t="str">
        <f t="shared" si="36"/>
        <v/>
      </c>
      <c r="Q287" s="124" t="s">
        <v>134</v>
      </c>
      <c r="R287" s="272" t="str">
        <f t="shared" si="37"/>
        <v/>
      </c>
      <c r="S287" s="1457" t="s">
        <v>135</v>
      </c>
      <c r="T287" s="1458"/>
      <c r="U287" s="1459">
        <f t="shared" si="38"/>
        <v>0</v>
      </c>
      <c r="V287" s="1460"/>
      <c r="W287" s="1460"/>
      <c r="X287" s="129"/>
      <c r="Y287" s="130"/>
      <c r="Z287" s="131"/>
      <c r="AA287" s="131"/>
      <c r="AB287" s="129"/>
      <c r="AC287" s="130"/>
      <c r="AD287" s="131"/>
      <c r="AE287" s="131"/>
      <c r="AF287" s="132"/>
      <c r="AG287" s="1426" t="str">
        <f t="shared" si="39"/>
        <v/>
      </c>
      <c r="AH287" s="1427"/>
      <c r="AI287" s="1427"/>
      <c r="AJ287" s="1428"/>
      <c r="AK287" s="140"/>
      <c r="AL287" s="141"/>
      <c r="AM287" s="1426" t="str">
        <f>IF(AM252=0,"",AM252)</f>
        <v/>
      </c>
      <c r="AN287" s="1427"/>
      <c r="AO287" s="1427"/>
      <c r="AP287" s="1427"/>
      <c r="AQ287" s="1427"/>
      <c r="AR287" s="501"/>
      <c r="AS287" s="118"/>
      <c r="AT287" s="118"/>
      <c r="AW287" s="371"/>
      <c r="AX287" s="371"/>
      <c r="AY287" s="371"/>
      <c r="AZ287" s="369"/>
      <c r="BA287" s="369"/>
      <c r="BB287" s="369"/>
    </row>
    <row r="288" spans="1:54" s="116" customFormat="1" ht="18" customHeight="1">
      <c r="A288" s="1450"/>
      <c r="B288" s="1451"/>
      <c r="C288" s="1451"/>
      <c r="D288" s="1451"/>
      <c r="E288" s="1451"/>
      <c r="F288" s="1451"/>
      <c r="G288" s="1451"/>
      <c r="H288" s="1452"/>
      <c r="I288" s="1455"/>
      <c r="J288" s="1451"/>
      <c r="K288" s="1451"/>
      <c r="L288" s="1451"/>
      <c r="M288" s="1456"/>
      <c r="N288" s="276" t="str">
        <f t="shared" si="35"/>
        <v/>
      </c>
      <c r="O288" s="144" t="s">
        <v>133</v>
      </c>
      <c r="P288" s="271" t="str">
        <f t="shared" si="36"/>
        <v/>
      </c>
      <c r="Q288" s="134" t="s">
        <v>134</v>
      </c>
      <c r="R288" s="274" t="str">
        <f t="shared" si="37"/>
        <v/>
      </c>
      <c r="S288" s="1461" t="s">
        <v>136</v>
      </c>
      <c r="T288" s="1462"/>
      <c r="U288" s="1463" t="str">
        <f t="shared" si="38"/>
        <v/>
      </c>
      <c r="V288" s="1464"/>
      <c r="W288" s="1464"/>
      <c r="X288" s="1464"/>
      <c r="Y288" s="1465">
        <f>Y253</f>
        <v>0</v>
      </c>
      <c r="Z288" s="1466"/>
      <c r="AA288" s="1466"/>
      <c r="AB288" s="1466"/>
      <c r="AC288" s="1463">
        <f>AC253</f>
        <v>0</v>
      </c>
      <c r="AD288" s="1464"/>
      <c r="AE288" s="1464"/>
      <c r="AF288" s="1467"/>
      <c r="AG288" s="1464" t="str">
        <f t="shared" si="39"/>
        <v/>
      </c>
      <c r="AH288" s="1464"/>
      <c r="AI288" s="1464"/>
      <c r="AJ288" s="1467"/>
      <c r="AK288" s="1468" t="str">
        <f>AK253</f>
        <v/>
      </c>
      <c r="AL288" s="1469"/>
      <c r="AM288" s="1465" t="str">
        <f>AM253</f>
        <v/>
      </c>
      <c r="AN288" s="1466"/>
      <c r="AO288" s="1466"/>
      <c r="AP288" s="1466"/>
      <c r="AQ288" s="1466"/>
      <c r="AR288" s="500"/>
      <c r="AS288" s="118"/>
      <c r="AT288" s="118"/>
      <c r="AW288" s="371"/>
      <c r="AX288" s="371"/>
      <c r="AY288" s="371"/>
      <c r="AZ288" s="369"/>
      <c r="BA288" s="369"/>
      <c r="BB288" s="369"/>
    </row>
    <row r="289" spans="1:54" s="116" customFormat="1" ht="18" customHeight="1">
      <c r="A289" s="1432" t="s">
        <v>193</v>
      </c>
      <c r="B289" s="1433"/>
      <c r="C289" s="1433"/>
      <c r="D289" s="1434"/>
      <c r="E289" s="1438" t="str">
        <f>E254</f>
        <v>33 ほ装工事業</v>
      </c>
      <c r="F289" s="1439"/>
      <c r="G289" s="1440"/>
      <c r="H289" s="1440"/>
      <c r="I289" s="1440"/>
      <c r="J289" s="1440"/>
      <c r="K289" s="1440"/>
      <c r="L289" s="1440"/>
      <c r="M289" s="1441"/>
      <c r="N289" s="1445" t="s">
        <v>194</v>
      </c>
      <c r="O289" s="1433"/>
      <c r="P289" s="1433"/>
      <c r="Q289" s="1433"/>
      <c r="R289" s="1433"/>
      <c r="S289" s="1433"/>
      <c r="T289" s="1434"/>
      <c r="U289" s="1426" t="str">
        <f t="shared" ca="1" si="38"/>
        <v/>
      </c>
      <c r="V289" s="1427"/>
      <c r="W289" s="1427"/>
      <c r="X289" s="1428"/>
      <c r="Y289" s="130"/>
      <c r="Z289" s="131"/>
      <c r="AA289" s="131"/>
      <c r="AB289" s="129"/>
      <c r="AC289" s="130"/>
      <c r="AD289" s="131"/>
      <c r="AE289" s="131"/>
      <c r="AF289" s="129"/>
      <c r="AG289" s="1426" t="str">
        <f t="shared" ca="1" si="39"/>
        <v/>
      </c>
      <c r="AH289" s="1427"/>
      <c r="AI289" s="1427"/>
      <c r="AJ289" s="1428"/>
      <c r="AK289" s="130"/>
      <c r="AL289" s="133"/>
      <c r="AM289" s="1426" t="str">
        <f>AM254</f>
        <v/>
      </c>
      <c r="AN289" s="1427"/>
      <c r="AO289" s="1427"/>
      <c r="AP289" s="1427"/>
      <c r="AQ289" s="1427"/>
      <c r="AR289" s="501"/>
      <c r="AS289" s="118"/>
      <c r="AT289" s="118"/>
      <c r="AW289" s="371"/>
      <c r="AX289" s="371"/>
      <c r="AY289" s="371"/>
      <c r="AZ289" s="369"/>
      <c r="BA289" s="369"/>
      <c r="BB289" s="369"/>
    </row>
    <row r="290" spans="1:54" s="116" customFormat="1" ht="18" customHeight="1" thickBot="1">
      <c r="A290" s="1435"/>
      <c r="B290" s="1436"/>
      <c r="C290" s="1436"/>
      <c r="D290" s="1437"/>
      <c r="E290" s="1442"/>
      <c r="F290" s="1443"/>
      <c r="G290" s="1443"/>
      <c r="H290" s="1443"/>
      <c r="I290" s="1443"/>
      <c r="J290" s="1443"/>
      <c r="K290" s="1443"/>
      <c r="L290" s="1443"/>
      <c r="M290" s="1444"/>
      <c r="N290" s="1446"/>
      <c r="O290" s="1436"/>
      <c r="P290" s="1436"/>
      <c r="Q290" s="1436"/>
      <c r="R290" s="1436"/>
      <c r="S290" s="1436"/>
      <c r="T290" s="1437"/>
      <c r="U290" s="1429">
        <f t="shared" ca="1" si="38"/>
        <v>32655000</v>
      </c>
      <c r="V290" s="1430"/>
      <c r="W290" s="1430"/>
      <c r="X290" s="1431"/>
      <c r="Y290" s="1429" t="str">
        <f>Y255</f>
        <v/>
      </c>
      <c r="Z290" s="1430"/>
      <c r="AA290" s="1430"/>
      <c r="AB290" s="1430"/>
      <c r="AC290" s="1429" t="str">
        <f>AC255</f>
        <v/>
      </c>
      <c r="AD290" s="1430"/>
      <c r="AE290" s="1430"/>
      <c r="AF290" s="1430"/>
      <c r="AG290" s="1429">
        <f t="shared" ca="1" si="39"/>
        <v>32655000</v>
      </c>
      <c r="AH290" s="1430"/>
      <c r="AI290" s="1430"/>
      <c r="AJ290" s="1430"/>
      <c r="AK290" s="502"/>
      <c r="AL290" s="503"/>
      <c r="AM290" s="1429">
        <f>AM255</f>
        <v>5877900</v>
      </c>
      <c r="AN290" s="1430"/>
      <c r="AO290" s="1430"/>
      <c r="AP290" s="1430"/>
      <c r="AQ290" s="1430"/>
      <c r="AR290" s="504"/>
      <c r="AS290" s="118"/>
      <c r="AT290" s="145"/>
      <c r="AW290" s="371"/>
      <c r="AX290" s="371"/>
      <c r="AY290" s="371"/>
      <c r="AZ290" s="369"/>
      <c r="BA290" s="369"/>
      <c r="BB290" s="369"/>
    </row>
    <row r="291" spans="1:54" s="116" customFormat="1" ht="18" customHeight="1">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565" t="str">
        <f>AM256</f>
        <v/>
      </c>
      <c r="AN291" s="1566"/>
      <c r="AO291" s="1566"/>
      <c r="AP291" s="1566"/>
      <c r="AQ291" s="1566"/>
      <c r="AR291" s="118"/>
      <c r="AS291" s="118"/>
      <c r="AT291" s="118"/>
      <c r="AW291" s="371"/>
      <c r="AX291" s="371"/>
      <c r="AY291" s="371"/>
      <c r="AZ291" s="369"/>
      <c r="BA291" s="369"/>
      <c r="BB291" s="369"/>
    </row>
    <row r="292" spans="1:54" s="116" customFormat="1" ht="22.5" customHeight="1">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536"/>
      <c r="X292" s="536"/>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W292" s="371"/>
      <c r="AX292" s="371"/>
      <c r="AY292" s="371"/>
      <c r="AZ292" s="369"/>
      <c r="BA292" s="369"/>
      <c r="BB292" s="369"/>
    </row>
    <row r="293" spans="1:54" s="116" customFormat="1" ht="24" customHeight="1">
      <c r="A293" s="75"/>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536"/>
      <c r="X293" s="536"/>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8"/>
      <c r="AT293" s="118"/>
      <c r="AW293" s="371"/>
      <c r="AX293" s="371"/>
      <c r="AY293" s="371"/>
      <c r="AZ293" s="369"/>
      <c r="BA293" s="369"/>
      <c r="BB293" s="369"/>
    </row>
    <row r="294" spans="1:54" s="116" customFormat="1" ht="17.25" customHeight="1" thickBot="1">
      <c r="A294" s="520" t="s">
        <v>186</v>
      </c>
      <c r="B294" s="118"/>
      <c r="C294" s="118"/>
      <c r="D294" s="118"/>
      <c r="E294" s="118"/>
      <c r="F294" s="118"/>
      <c r="G294" s="118"/>
      <c r="H294" s="118"/>
      <c r="I294" s="118"/>
      <c r="J294" s="118"/>
      <c r="K294" s="118"/>
      <c r="L294" s="118"/>
      <c r="M294" s="118"/>
      <c r="N294" s="118"/>
      <c r="O294" s="118"/>
      <c r="P294" s="118"/>
      <c r="Q294" s="118"/>
      <c r="R294" s="119"/>
      <c r="S294" s="119"/>
      <c r="T294" s="119"/>
      <c r="U294" s="119"/>
      <c r="V294" s="119"/>
      <c r="W294" s="118"/>
      <c r="X294" s="118"/>
      <c r="Y294" s="118"/>
      <c r="Z294" s="118"/>
      <c r="AA294" s="118"/>
      <c r="AB294" s="118"/>
      <c r="AC294" s="118"/>
      <c r="AD294" s="118"/>
      <c r="AE294" s="118"/>
      <c r="AF294" s="118"/>
      <c r="AG294" s="118"/>
      <c r="AH294" s="118"/>
      <c r="AI294" s="118"/>
      <c r="AJ294" s="118"/>
      <c r="AK294" s="120"/>
      <c r="AL294" s="120"/>
      <c r="AM294" s="120"/>
      <c r="AN294" s="120"/>
      <c r="AO294" s="118"/>
      <c r="AP294" s="118"/>
      <c r="AQ294" s="118"/>
      <c r="AR294" s="118"/>
      <c r="AS294" s="118"/>
      <c r="AW294" s="371"/>
      <c r="AX294" s="371"/>
      <c r="AY294" s="371"/>
      <c r="AZ294" s="369"/>
      <c r="BA294" s="369"/>
      <c r="BB294" s="369"/>
    </row>
    <row r="295" spans="1:54" s="116" customFormat="1" ht="12.75" customHeight="1">
      <c r="A295" s="118"/>
      <c r="B295" s="118"/>
      <c r="C295" s="118"/>
      <c r="D295" s="118"/>
      <c r="E295" s="118"/>
      <c r="F295" s="118"/>
      <c r="G295" s="118"/>
      <c r="H295" s="118"/>
      <c r="I295" s="118"/>
      <c r="J295" s="118"/>
      <c r="K295" s="118"/>
      <c r="L295" s="121"/>
      <c r="M295" s="121"/>
      <c r="N295" s="121"/>
      <c r="O295" s="121"/>
      <c r="P295" s="121"/>
      <c r="Q295" s="121"/>
      <c r="R295" s="121"/>
      <c r="S295" s="122"/>
      <c r="T295" s="122"/>
      <c r="U295" s="122"/>
      <c r="V295" s="122"/>
      <c r="W295" s="122"/>
      <c r="X295" s="122"/>
      <c r="Y295" s="122"/>
      <c r="Z295" s="121"/>
      <c r="AA295" s="121"/>
      <c r="AB295" s="121"/>
      <c r="AC295" s="118"/>
      <c r="AD295" s="118"/>
      <c r="AE295" s="118"/>
      <c r="AF295" s="118"/>
      <c r="AG295" s="118"/>
      <c r="AH295" s="118"/>
      <c r="AI295" s="118"/>
      <c r="AJ295" s="118"/>
      <c r="AK295" s="120"/>
      <c r="AL295" s="120"/>
      <c r="AM295" s="1567" t="s">
        <v>185</v>
      </c>
      <c r="AN295" s="1568"/>
      <c r="AO295" s="118"/>
      <c r="AP295" s="118"/>
      <c r="AQ295" s="118"/>
      <c r="AR295" s="118"/>
      <c r="AS295" s="118"/>
      <c r="AW295" s="371"/>
      <c r="AX295" s="371"/>
      <c r="AY295" s="371"/>
      <c r="AZ295" s="369"/>
      <c r="BA295" s="369"/>
      <c r="BB295" s="369"/>
    </row>
    <row r="296" spans="1:54" s="116" customFormat="1" ht="12.75" customHeight="1">
      <c r="A296" s="118"/>
      <c r="B296" s="118"/>
      <c r="C296" s="118"/>
      <c r="D296" s="118"/>
      <c r="E296" s="118"/>
      <c r="F296" s="118"/>
      <c r="G296" s="118"/>
      <c r="H296" s="118"/>
      <c r="I296" s="118"/>
      <c r="J296" s="118"/>
      <c r="K296" s="118"/>
      <c r="L296" s="121"/>
      <c r="M296" s="121"/>
      <c r="N296" s="121"/>
      <c r="O296" s="121"/>
      <c r="P296" s="121"/>
      <c r="Q296" s="121"/>
      <c r="R296" s="121"/>
      <c r="S296" s="122"/>
      <c r="T296" s="122"/>
      <c r="U296" s="122"/>
      <c r="V296" s="122"/>
      <c r="W296" s="122"/>
      <c r="X296" s="122"/>
      <c r="Y296" s="122"/>
      <c r="Z296" s="121"/>
      <c r="AA296" s="121"/>
      <c r="AB296" s="121"/>
      <c r="AC296" s="118"/>
      <c r="AD296" s="118"/>
      <c r="AE296" s="118"/>
      <c r="AF296" s="118"/>
      <c r="AG296" s="118"/>
      <c r="AH296" s="118"/>
      <c r="AI296" s="118"/>
      <c r="AJ296" s="118"/>
      <c r="AK296" s="120"/>
      <c r="AL296" s="120"/>
      <c r="AM296" s="1569"/>
      <c r="AN296" s="1570"/>
      <c r="AO296" s="118"/>
      <c r="AP296" s="118"/>
      <c r="AQ296" s="118"/>
      <c r="AR296" s="118"/>
      <c r="AS296" s="118"/>
      <c r="AW296" s="371"/>
      <c r="AX296" s="371"/>
      <c r="AY296" s="371"/>
      <c r="AZ296" s="369"/>
      <c r="BA296" s="369"/>
      <c r="BB296" s="369"/>
    </row>
    <row r="297" spans="1:54" s="116" customFormat="1" ht="12.75" customHeight="1" thickBot="1">
      <c r="A297" s="118"/>
      <c r="B297" s="118"/>
      <c r="C297" s="118"/>
      <c r="D297" s="118"/>
      <c r="E297" s="118"/>
      <c r="F297" s="118"/>
      <c r="G297" s="118"/>
      <c r="H297" s="118"/>
      <c r="I297" s="118"/>
      <c r="J297" s="118"/>
      <c r="K297" s="118"/>
      <c r="L297" s="121"/>
      <c r="M297" s="121"/>
      <c r="N297" s="121"/>
      <c r="O297" s="121"/>
      <c r="P297" s="121"/>
      <c r="Q297" s="121"/>
      <c r="R297" s="121"/>
      <c r="S297" s="121"/>
      <c r="T297" s="121"/>
      <c r="U297" s="121"/>
      <c r="V297" s="121"/>
      <c r="W297" s="121"/>
      <c r="X297" s="121"/>
      <c r="Y297" s="121"/>
      <c r="Z297" s="121"/>
      <c r="AA297" s="121"/>
      <c r="AB297" s="121"/>
      <c r="AC297" s="118"/>
      <c r="AD297" s="118"/>
      <c r="AE297" s="118"/>
      <c r="AF297" s="118"/>
      <c r="AG297" s="118"/>
      <c r="AH297" s="118"/>
      <c r="AI297" s="118"/>
      <c r="AJ297" s="118"/>
      <c r="AK297" s="120"/>
      <c r="AL297" s="120"/>
      <c r="AM297" s="1571"/>
      <c r="AN297" s="1572"/>
      <c r="AO297" s="118"/>
      <c r="AP297" s="118"/>
      <c r="AQ297" s="118"/>
      <c r="AR297" s="118"/>
      <c r="AS297" s="118"/>
      <c r="AW297" s="371"/>
      <c r="AX297" s="371"/>
      <c r="AY297" s="371"/>
      <c r="AZ297" s="369"/>
      <c r="BA297" s="369"/>
      <c r="BB297" s="369"/>
    </row>
    <row r="298" spans="1:54" s="116" customFormat="1" ht="6" customHeight="1" thickBot="1">
      <c r="A298" s="118"/>
      <c r="B298" s="118"/>
      <c r="C298" s="118"/>
      <c r="D298" s="118"/>
      <c r="E298" s="118"/>
      <c r="F298" s="118"/>
      <c r="G298" s="118"/>
      <c r="H298" s="118"/>
      <c r="I298" s="118"/>
      <c r="J298" s="118"/>
      <c r="K298" s="118"/>
      <c r="L298" s="121"/>
      <c r="M298" s="121"/>
      <c r="N298" s="121"/>
      <c r="O298" s="121"/>
      <c r="P298" s="121"/>
      <c r="Q298" s="121"/>
      <c r="R298" s="121"/>
      <c r="S298" s="121"/>
      <c r="T298" s="121"/>
      <c r="U298" s="121"/>
      <c r="V298" s="121"/>
      <c r="W298" s="121"/>
      <c r="X298" s="121"/>
      <c r="Y298" s="121"/>
      <c r="Z298" s="121"/>
      <c r="AA298" s="121"/>
      <c r="AB298" s="121"/>
      <c r="AC298" s="118"/>
      <c r="AD298" s="118"/>
      <c r="AE298" s="118"/>
      <c r="AF298" s="118"/>
      <c r="AG298" s="118"/>
      <c r="AH298" s="118"/>
      <c r="AI298" s="118"/>
      <c r="AJ298" s="118"/>
      <c r="AK298" s="120"/>
      <c r="AL298" s="120"/>
      <c r="AM298" s="118"/>
      <c r="AN298" s="118"/>
      <c r="AO298" s="118"/>
      <c r="AP298" s="118"/>
      <c r="AQ298" s="118"/>
      <c r="AR298" s="118"/>
      <c r="AS298" s="118"/>
      <c r="AW298" s="371"/>
      <c r="AX298" s="371"/>
      <c r="AY298" s="371"/>
      <c r="AZ298" s="369"/>
      <c r="BA298" s="369"/>
      <c r="BB298" s="369"/>
    </row>
    <row r="299" spans="1:54" s="116" customFormat="1" ht="12.75" customHeight="1">
      <c r="A299" s="1536" t="s">
        <v>141</v>
      </c>
      <c r="B299" s="1537"/>
      <c r="C299" s="1537"/>
      <c r="D299" s="1537"/>
      <c r="E299" s="1537"/>
      <c r="F299" s="1537"/>
      <c r="G299" s="1537"/>
      <c r="H299" s="1537"/>
      <c r="I299" s="1542" t="s">
        <v>142</v>
      </c>
      <c r="J299" s="1542"/>
      <c r="K299" s="495" t="s">
        <v>143</v>
      </c>
      <c r="L299" s="1542" t="s">
        <v>144</v>
      </c>
      <c r="M299" s="1542"/>
      <c r="N299" s="1543" t="s">
        <v>145</v>
      </c>
      <c r="O299" s="1542"/>
      <c r="P299" s="1542"/>
      <c r="Q299" s="1542"/>
      <c r="R299" s="1542"/>
      <c r="S299" s="1542"/>
      <c r="T299" s="1542" t="s">
        <v>75</v>
      </c>
      <c r="U299" s="1542"/>
      <c r="V299" s="1558"/>
      <c r="W299" s="118"/>
      <c r="X299" s="118"/>
      <c r="Y299" s="118"/>
      <c r="Z299" s="118"/>
      <c r="AA299" s="118"/>
      <c r="AB299" s="118"/>
      <c r="AC299" s="123"/>
      <c r="AD299" s="123"/>
      <c r="AE299" s="123"/>
      <c r="AF299" s="123"/>
      <c r="AG299" s="123"/>
      <c r="AH299" s="123"/>
      <c r="AI299" s="123"/>
      <c r="AJ299" s="118"/>
      <c r="AK299" s="1559">
        <f>AK229</f>
        <v>7</v>
      </c>
      <c r="AL299" s="1547"/>
      <c r="AM299" s="1544" t="s">
        <v>78</v>
      </c>
      <c r="AN299" s="1544"/>
      <c r="AO299" s="1547">
        <f>AO229</f>
        <v>3</v>
      </c>
      <c r="AP299" s="1547"/>
      <c r="AQ299" s="1544" t="s">
        <v>79</v>
      </c>
      <c r="AR299" s="1550"/>
      <c r="AS299" s="118"/>
      <c r="AT299" s="118"/>
      <c r="AW299" s="371"/>
      <c r="AX299" s="371"/>
      <c r="AY299" s="371"/>
      <c r="AZ299" s="369"/>
      <c r="BA299" s="369"/>
      <c r="BB299" s="369"/>
    </row>
    <row r="300" spans="1:54" s="116" customFormat="1" ht="13.5" customHeight="1">
      <c r="A300" s="1538"/>
      <c r="B300" s="1539"/>
      <c r="C300" s="1539"/>
      <c r="D300" s="1539"/>
      <c r="E300" s="1539"/>
      <c r="F300" s="1539"/>
      <c r="G300" s="1539"/>
      <c r="H300" s="1539"/>
      <c r="I300" s="1553">
        <f>I265</f>
        <v>1</v>
      </c>
      <c r="J300" s="1530">
        <f>J265</f>
        <v>6</v>
      </c>
      <c r="K300" s="1555">
        <f>K265</f>
        <v>1</v>
      </c>
      <c r="L300" s="1530">
        <f>L265</f>
        <v>0</v>
      </c>
      <c r="M300" s="1530">
        <f t="shared" ref="M300:V300" si="40">M265</f>
        <v>3</v>
      </c>
      <c r="N300" s="1533">
        <f t="shared" si="40"/>
        <v>6</v>
      </c>
      <c r="O300" s="1527">
        <f t="shared" si="40"/>
        <v>0</v>
      </c>
      <c r="P300" s="1527" t="str">
        <f t="shared" si="40"/>
        <v>×</v>
      </c>
      <c r="Q300" s="1527" t="str">
        <f t="shared" si="40"/>
        <v>×</v>
      </c>
      <c r="R300" s="1527" t="str">
        <f t="shared" si="40"/>
        <v>×</v>
      </c>
      <c r="S300" s="1530" t="str">
        <f t="shared" si="40"/>
        <v>×</v>
      </c>
      <c r="T300" s="1533">
        <f t="shared" si="40"/>
        <v>0</v>
      </c>
      <c r="U300" s="1527">
        <f t="shared" si="40"/>
        <v>0</v>
      </c>
      <c r="V300" s="1562">
        <f t="shared" si="40"/>
        <v>0</v>
      </c>
      <c r="W300" s="118"/>
      <c r="X300" s="118"/>
      <c r="Y300" s="118"/>
      <c r="Z300" s="118"/>
      <c r="AA300" s="118"/>
      <c r="AB300" s="118"/>
      <c r="AC300" s="123"/>
      <c r="AD300" s="123"/>
      <c r="AE300" s="123"/>
      <c r="AF300" s="123"/>
      <c r="AG300" s="123"/>
      <c r="AH300" s="123"/>
      <c r="AI300" s="123"/>
      <c r="AJ300" s="118"/>
      <c r="AK300" s="1560"/>
      <c r="AL300" s="1548"/>
      <c r="AM300" s="1545"/>
      <c r="AN300" s="1545"/>
      <c r="AO300" s="1548"/>
      <c r="AP300" s="1548"/>
      <c r="AQ300" s="1545"/>
      <c r="AR300" s="1551"/>
      <c r="AS300" s="118"/>
      <c r="AT300" s="118"/>
      <c r="AW300" s="371"/>
      <c r="AX300" s="371"/>
      <c r="AY300" s="371"/>
      <c r="AZ300" s="369"/>
      <c r="BA300" s="369"/>
      <c r="BB300" s="369"/>
    </row>
    <row r="301" spans="1:54" s="116" customFormat="1" ht="9" customHeight="1" thickBot="1">
      <c r="A301" s="1538"/>
      <c r="B301" s="1539"/>
      <c r="C301" s="1539"/>
      <c r="D301" s="1539"/>
      <c r="E301" s="1539"/>
      <c r="F301" s="1539"/>
      <c r="G301" s="1539"/>
      <c r="H301" s="1539"/>
      <c r="I301" s="1553"/>
      <c r="J301" s="1531"/>
      <c r="K301" s="1556"/>
      <c r="L301" s="1531"/>
      <c r="M301" s="1531"/>
      <c r="N301" s="1534"/>
      <c r="O301" s="1528"/>
      <c r="P301" s="1528"/>
      <c r="Q301" s="1528"/>
      <c r="R301" s="1528"/>
      <c r="S301" s="1531"/>
      <c r="T301" s="1534"/>
      <c r="U301" s="1528"/>
      <c r="V301" s="1563"/>
      <c r="W301" s="118"/>
      <c r="X301" s="118"/>
      <c r="Y301" s="118"/>
      <c r="Z301" s="118"/>
      <c r="AA301" s="118"/>
      <c r="AB301" s="118"/>
      <c r="AC301" s="123"/>
      <c r="AD301" s="123"/>
      <c r="AE301" s="123"/>
      <c r="AF301" s="123"/>
      <c r="AG301" s="123"/>
      <c r="AH301" s="123"/>
      <c r="AI301" s="123"/>
      <c r="AJ301" s="118"/>
      <c r="AK301" s="1561"/>
      <c r="AL301" s="1549"/>
      <c r="AM301" s="1546"/>
      <c r="AN301" s="1546"/>
      <c r="AO301" s="1549"/>
      <c r="AP301" s="1549"/>
      <c r="AQ301" s="1546"/>
      <c r="AR301" s="1552"/>
      <c r="AS301" s="118"/>
      <c r="AT301" s="118"/>
      <c r="AW301" s="371"/>
      <c r="AX301" s="371"/>
      <c r="AY301" s="371"/>
      <c r="AZ301" s="369"/>
      <c r="BA301" s="369"/>
      <c r="BB301" s="369"/>
    </row>
    <row r="302" spans="1:54" s="116" customFormat="1" ht="6" customHeight="1" thickBot="1">
      <c r="A302" s="1540"/>
      <c r="B302" s="1541"/>
      <c r="C302" s="1541"/>
      <c r="D302" s="1541"/>
      <c r="E302" s="1541"/>
      <c r="F302" s="1541"/>
      <c r="G302" s="1541"/>
      <c r="H302" s="1541"/>
      <c r="I302" s="1554"/>
      <c r="J302" s="1532"/>
      <c r="K302" s="1557"/>
      <c r="L302" s="1532"/>
      <c r="M302" s="1532"/>
      <c r="N302" s="1535"/>
      <c r="O302" s="1529"/>
      <c r="P302" s="1529"/>
      <c r="Q302" s="1529"/>
      <c r="R302" s="1529"/>
      <c r="S302" s="1532"/>
      <c r="T302" s="1535"/>
      <c r="U302" s="1529"/>
      <c r="V302" s="1564"/>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W302" s="371"/>
      <c r="AX302" s="371"/>
      <c r="AY302" s="371"/>
      <c r="AZ302" s="369"/>
      <c r="BA302" s="369"/>
      <c r="BB302" s="369"/>
    </row>
    <row r="303" spans="1:54" s="116" customFormat="1" ht="15" customHeight="1">
      <c r="A303" s="1509" t="s">
        <v>188</v>
      </c>
      <c r="B303" s="1510"/>
      <c r="C303" s="1510"/>
      <c r="D303" s="1510"/>
      <c r="E303" s="1510"/>
      <c r="F303" s="1510"/>
      <c r="G303" s="1510"/>
      <c r="H303" s="1511"/>
      <c r="I303" s="1518" t="s">
        <v>147</v>
      </c>
      <c r="J303" s="1510"/>
      <c r="K303" s="1510"/>
      <c r="L303" s="1510"/>
      <c r="M303" s="1519"/>
      <c r="N303" s="1524" t="s">
        <v>189</v>
      </c>
      <c r="O303" s="1510"/>
      <c r="P303" s="1510"/>
      <c r="Q303" s="1510"/>
      <c r="R303" s="1510"/>
      <c r="S303" s="1510"/>
      <c r="T303" s="1511"/>
      <c r="U303" s="496" t="s">
        <v>149</v>
      </c>
      <c r="V303" s="497"/>
      <c r="W303" s="497"/>
      <c r="X303" s="1475" t="s">
        <v>150</v>
      </c>
      <c r="Y303" s="1475"/>
      <c r="Z303" s="1475"/>
      <c r="AA303" s="1475"/>
      <c r="AB303" s="1475"/>
      <c r="AC303" s="1475"/>
      <c r="AD303" s="1475"/>
      <c r="AE303" s="1475"/>
      <c r="AF303" s="1475"/>
      <c r="AG303" s="1475"/>
      <c r="AH303" s="497"/>
      <c r="AI303" s="497"/>
      <c r="AJ303" s="498"/>
      <c r="AK303" s="1476" t="s">
        <v>151</v>
      </c>
      <c r="AL303" s="1476"/>
      <c r="AM303" s="1477" t="s">
        <v>152</v>
      </c>
      <c r="AN303" s="1477"/>
      <c r="AO303" s="1477"/>
      <c r="AP303" s="1477"/>
      <c r="AQ303" s="1477"/>
      <c r="AR303" s="1478"/>
      <c r="AS303" s="118"/>
      <c r="AT303" s="118"/>
      <c r="AW303" s="371"/>
      <c r="AX303" s="371"/>
      <c r="AY303" s="371"/>
      <c r="AZ303" s="369"/>
      <c r="BA303" s="369"/>
      <c r="BB303" s="369"/>
    </row>
    <row r="304" spans="1:54" s="116" customFormat="1" ht="13.5" customHeight="1">
      <c r="A304" s="1512"/>
      <c r="B304" s="1513"/>
      <c r="C304" s="1513"/>
      <c r="D304" s="1513"/>
      <c r="E304" s="1513"/>
      <c r="F304" s="1513"/>
      <c r="G304" s="1513"/>
      <c r="H304" s="1514"/>
      <c r="I304" s="1520"/>
      <c r="J304" s="1513"/>
      <c r="K304" s="1513"/>
      <c r="L304" s="1513"/>
      <c r="M304" s="1521"/>
      <c r="N304" s="1525"/>
      <c r="O304" s="1513"/>
      <c r="P304" s="1513"/>
      <c r="Q304" s="1513"/>
      <c r="R304" s="1513"/>
      <c r="S304" s="1513"/>
      <c r="T304" s="1514"/>
      <c r="U304" s="1479" t="s">
        <v>153</v>
      </c>
      <c r="V304" s="1480"/>
      <c r="W304" s="1480"/>
      <c r="X304" s="1481"/>
      <c r="Y304" s="1485" t="s">
        <v>154</v>
      </c>
      <c r="Z304" s="1486"/>
      <c r="AA304" s="1486"/>
      <c r="AB304" s="1487"/>
      <c r="AC304" s="1491" t="s">
        <v>155</v>
      </c>
      <c r="AD304" s="1492"/>
      <c r="AE304" s="1492"/>
      <c r="AF304" s="1493"/>
      <c r="AG304" s="1497" t="s">
        <v>156</v>
      </c>
      <c r="AH304" s="1498"/>
      <c r="AI304" s="1498"/>
      <c r="AJ304" s="1499"/>
      <c r="AK304" s="1503" t="s">
        <v>190</v>
      </c>
      <c r="AL304" s="1503"/>
      <c r="AM304" s="1471" t="s">
        <v>158</v>
      </c>
      <c r="AN304" s="1472"/>
      <c r="AO304" s="1472"/>
      <c r="AP304" s="1472"/>
      <c r="AQ304" s="1505"/>
      <c r="AR304" s="1506"/>
      <c r="AS304" s="118"/>
      <c r="AT304" s="118"/>
      <c r="AW304" s="371"/>
      <c r="AX304" s="371"/>
      <c r="AY304" s="371"/>
      <c r="AZ304" s="369"/>
      <c r="BA304" s="369"/>
      <c r="BB304" s="369"/>
    </row>
    <row r="305" spans="1:54" s="116" customFormat="1" ht="13.5" customHeight="1">
      <c r="A305" s="1515"/>
      <c r="B305" s="1516"/>
      <c r="C305" s="1516"/>
      <c r="D305" s="1516"/>
      <c r="E305" s="1516"/>
      <c r="F305" s="1516"/>
      <c r="G305" s="1516"/>
      <c r="H305" s="1517"/>
      <c r="I305" s="1522"/>
      <c r="J305" s="1516"/>
      <c r="K305" s="1516"/>
      <c r="L305" s="1516"/>
      <c r="M305" s="1523"/>
      <c r="N305" s="1526"/>
      <c r="O305" s="1516"/>
      <c r="P305" s="1516"/>
      <c r="Q305" s="1516"/>
      <c r="R305" s="1516"/>
      <c r="S305" s="1516"/>
      <c r="T305" s="1517"/>
      <c r="U305" s="1482"/>
      <c r="V305" s="1483"/>
      <c r="W305" s="1483"/>
      <c r="X305" s="1484"/>
      <c r="Y305" s="1488"/>
      <c r="Z305" s="1489"/>
      <c r="AA305" s="1489"/>
      <c r="AB305" s="1490"/>
      <c r="AC305" s="1494"/>
      <c r="AD305" s="1495"/>
      <c r="AE305" s="1495"/>
      <c r="AF305" s="1496"/>
      <c r="AG305" s="1500"/>
      <c r="AH305" s="1501"/>
      <c r="AI305" s="1501"/>
      <c r="AJ305" s="1502"/>
      <c r="AK305" s="1504"/>
      <c r="AL305" s="1504"/>
      <c r="AM305" s="1507"/>
      <c r="AN305" s="1507"/>
      <c r="AO305" s="1507"/>
      <c r="AP305" s="1507"/>
      <c r="AQ305" s="1507"/>
      <c r="AR305" s="1508"/>
      <c r="AS305" s="118"/>
      <c r="AT305" s="118"/>
      <c r="AW305" s="371"/>
      <c r="AX305" s="371"/>
      <c r="AY305" s="371"/>
      <c r="AZ305" s="369"/>
      <c r="BA305" s="369"/>
      <c r="BB305" s="369"/>
    </row>
    <row r="306" spans="1:54" s="116" customFormat="1" ht="18" customHeight="1">
      <c r="A306" s="1447" t="str">
        <f>A271</f>
        <v>つつつつ道路ほ装工事</v>
      </c>
      <c r="B306" s="1448"/>
      <c r="C306" s="1448"/>
      <c r="D306" s="1448"/>
      <c r="E306" s="1448"/>
      <c r="F306" s="1448"/>
      <c r="G306" s="1448"/>
      <c r="H306" s="1449"/>
      <c r="I306" s="1453" t="str">
        <f>I271</f>
        <v>高岡市つつつつ地先</v>
      </c>
      <c r="J306" s="1448"/>
      <c r="K306" s="1448"/>
      <c r="L306" s="1448"/>
      <c r="M306" s="1454"/>
      <c r="N306" s="267">
        <f t="shared" ref="N306:N323" si="41">N271</f>
        <v>41487</v>
      </c>
      <c r="O306" s="124" t="s">
        <v>87</v>
      </c>
      <c r="P306" s="270">
        <f t="shared" ref="P306:P323" si="42">P271</f>
        <v>41487</v>
      </c>
      <c r="Q306" s="124" t="s">
        <v>159</v>
      </c>
      <c r="R306" s="272">
        <f t="shared" ref="R306:R323" si="43">R271</f>
        <v>41487</v>
      </c>
      <c r="S306" s="1457" t="s">
        <v>191</v>
      </c>
      <c r="T306" s="1458"/>
      <c r="U306" s="1459">
        <f t="shared" ref="U306:U325" si="44">U271</f>
        <v>0</v>
      </c>
      <c r="V306" s="1460"/>
      <c r="W306" s="1460"/>
      <c r="X306" s="125" t="s">
        <v>90</v>
      </c>
      <c r="Y306" s="126"/>
      <c r="Z306" s="127"/>
      <c r="AA306" s="127"/>
      <c r="AB306" s="125" t="s">
        <v>90</v>
      </c>
      <c r="AC306" s="126"/>
      <c r="AD306" s="127"/>
      <c r="AE306" s="127"/>
      <c r="AF306" s="128" t="s">
        <v>90</v>
      </c>
      <c r="AG306" s="1426" t="str">
        <f t="shared" ref="AG306:AG325" si="45">AG271</f>
        <v/>
      </c>
      <c r="AH306" s="1427"/>
      <c r="AI306" s="1427"/>
      <c r="AJ306" s="1428"/>
      <c r="AK306" s="126"/>
      <c r="AL306" s="146"/>
      <c r="AM306" s="1426" t="str">
        <f t="shared" ref="AM306:AM326" si="46">AM271</f>
        <v/>
      </c>
      <c r="AN306" s="1427"/>
      <c r="AO306" s="1427"/>
      <c r="AP306" s="1427"/>
      <c r="AQ306" s="1427"/>
      <c r="AR306" s="499" t="s">
        <v>90</v>
      </c>
      <c r="AS306" s="118"/>
      <c r="AT306" s="118"/>
      <c r="AW306" s="371"/>
      <c r="AX306" s="371"/>
      <c r="AY306" s="371"/>
      <c r="AZ306" s="369"/>
      <c r="BA306" s="369"/>
      <c r="BB306" s="369"/>
    </row>
    <row r="307" spans="1:54" s="116" customFormat="1" ht="18" customHeight="1">
      <c r="A307" s="1450"/>
      <c r="B307" s="1451"/>
      <c r="C307" s="1451"/>
      <c r="D307" s="1451"/>
      <c r="E307" s="1451"/>
      <c r="F307" s="1451"/>
      <c r="G307" s="1451"/>
      <c r="H307" s="1452"/>
      <c r="I307" s="1455"/>
      <c r="J307" s="1451"/>
      <c r="K307" s="1451"/>
      <c r="L307" s="1451"/>
      <c r="M307" s="1456"/>
      <c r="N307" s="268">
        <f t="shared" si="41"/>
        <v>41639</v>
      </c>
      <c r="O307" s="123" t="s">
        <v>87</v>
      </c>
      <c r="P307" s="271">
        <f t="shared" si="42"/>
        <v>41639</v>
      </c>
      <c r="Q307" s="123" t="s">
        <v>159</v>
      </c>
      <c r="R307" s="273">
        <f t="shared" si="43"/>
        <v>41639</v>
      </c>
      <c r="S307" s="1471" t="s">
        <v>192</v>
      </c>
      <c r="T307" s="1472"/>
      <c r="U307" s="1465">
        <f t="shared" si="44"/>
        <v>32655000</v>
      </c>
      <c r="V307" s="1473"/>
      <c r="W307" s="1473"/>
      <c r="X307" s="1474"/>
      <c r="Y307" s="1463">
        <f>Y272</f>
        <v>0</v>
      </c>
      <c r="Z307" s="1464"/>
      <c r="AA307" s="1464"/>
      <c r="AB307" s="1464"/>
      <c r="AC307" s="1463">
        <f>AC272</f>
        <v>0</v>
      </c>
      <c r="AD307" s="1464"/>
      <c r="AE307" s="1464"/>
      <c r="AF307" s="1467"/>
      <c r="AG307" s="1464">
        <f t="shared" si="45"/>
        <v>32655000</v>
      </c>
      <c r="AH307" s="1464"/>
      <c r="AI307" s="1464"/>
      <c r="AJ307" s="1467"/>
      <c r="AK307" s="1468">
        <f>AK272</f>
        <v>18</v>
      </c>
      <c r="AL307" s="1469"/>
      <c r="AM307" s="1465">
        <f t="shared" si="46"/>
        <v>5877900</v>
      </c>
      <c r="AN307" s="1466"/>
      <c r="AO307" s="1466"/>
      <c r="AP307" s="1466"/>
      <c r="AQ307" s="1466"/>
      <c r="AR307" s="500"/>
      <c r="AS307" s="118"/>
      <c r="AT307" s="118"/>
      <c r="AW307" s="371"/>
      <c r="AX307" s="371"/>
      <c r="AY307" s="371"/>
      <c r="AZ307" s="369"/>
      <c r="BA307" s="369"/>
      <c r="BB307" s="369"/>
    </row>
    <row r="308" spans="1:54" s="116" customFormat="1" ht="18" customHeight="1">
      <c r="A308" s="1447" t="str">
        <f>A273</f>
        <v/>
      </c>
      <c r="B308" s="1448"/>
      <c r="C308" s="1448"/>
      <c r="D308" s="1448"/>
      <c r="E308" s="1448"/>
      <c r="F308" s="1448"/>
      <c r="G308" s="1448"/>
      <c r="H308" s="1449"/>
      <c r="I308" s="1453" t="str">
        <f>I273</f>
        <v/>
      </c>
      <c r="J308" s="1448"/>
      <c r="K308" s="1448"/>
      <c r="L308" s="1448"/>
      <c r="M308" s="1454"/>
      <c r="N308" s="275" t="str">
        <f t="shared" si="41"/>
        <v/>
      </c>
      <c r="O308" s="124" t="s">
        <v>133</v>
      </c>
      <c r="P308" s="270" t="str">
        <f t="shared" si="42"/>
        <v/>
      </c>
      <c r="Q308" s="124" t="s">
        <v>134</v>
      </c>
      <c r="R308" s="272" t="str">
        <f t="shared" si="43"/>
        <v/>
      </c>
      <c r="S308" s="1457" t="s">
        <v>135</v>
      </c>
      <c r="T308" s="1458"/>
      <c r="U308" s="1459">
        <f t="shared" si="44"/>
        <v>0</v>
      </c>
      <c r="V308" s="1460"/>
      <c r="W308" s="1460"/>
      <c r="X308" s="129"/>
      <c r="Y308" s="130"/>
      <c r="Z308" s="131"/>
      <c r="AA308" s="131"/>
      <c r="AB308" s="129"/>
      <c r="AC308" s="130"/>
      <c r="AD308" s="131"/>
      <c r="AE308" s="131"/>
      <c r="AF308" s="132"/>
      <c r="AG308" s="1426" t="str">
        <f t="shared" si="45"/>
        <v/>
      </c>
      <c r="AH308" s="1427"/>
      <c r="AI308" s="1427"/>
      <c r="AJ308" s="1428"/>
      <c r="AK308" s="130"/>
      <c r="AL308" s="133"/>
      <c r="AM308" s="1426" t="str">
        <f t="shared" si="46"/>
        <v/>
      </c>
      <c r="AN308" s="1427"/>
      <c r="AO308" s="1427"/>
      <c r="AP308" s="1427"/>
      <c r="AQ308" s="1427"/>
      <c r="AR308" s="501"/>
      <c r="AS308" s="118"/>
      <c r="AT308" s="118"/>
      <c r="AW308" s="371"/>
      <c r="AX308" s="371"/>
      <c r="AY308" s="371"/>
      <c r="AZ308" s="369"/>
      <c r="BA308" s="369"/>
      <c r="BB308" s="369"/>
    </row>
    <row r="309" spans="1:54" s="116" customFormat="1" ht="18" customHeight="1">
      <c r="A309" s="1450"/>
      <c r="B309" s="1451"/>
      <c r="C309" s="1451"/>
      <c r="D309" s="1451"/>
      <c r="E309" s="1451"/>
      <c r="F309" s="1451"/>
      <c r="G309" s="1451"/>
      <c r="H309" s="1452"/>
      <c r="I309" s="1455"/>
      <c r="J309" s="1451"/>
      <c r="K309" s="1451"/>
      <c r="L309" s="1451"/>
      <c r="M309" s="1456"/>
      <c r="N309" s="276" t="str">
        <f t="shared" si="41"/>
        <v/>
      </c>
      <c r="O309" s="134" t="s">
        <v>133</v>
      </c>
      <c r="P309" s="271" t="str">
        <f t="shared" si="42"/>
        <v/>
      </c>
      <c r="Q309" s="134" t="s">
        <v>134</v>
      </c>
      <c r="R309" s="274" t="str">
        <f t="shared" si="43"/>
        <v/>
      </c>
      <c r="S309" s="1461" t="s">
        <v>136</v>
      </c>
      <c r="T309" s="1462"/>
      <c r="U309" s="1463" t="str">
        <f t="shared" si="44"/>
        <v/>
      </c>
      <c r="V309" s="1464"/>
      <c r="W309" s="1464"/>
      <c r="X309" s="1464"/>
      <c r="Y309" s="1463">
        <f>Y274</f>
        <v>0</v>
      </c>
      <c r="Z309" s="1464"/>
      <c r="AA309" s="1464"/>
      <c r="AB309" s="1464"/>
      <c r="AC309" s="1463">
        <f>AC274</f>
        <v>0</v>
      </c>
      <c r="AD309" s="1464"/>
      <c r="AE309" s="1464"/>
      <c r="AF309" s="1467"/>
      <c r="AG309" s="1464" t="str">
        <f t="shared" si="45"/>
        <v/>
      </c>
      <c r="AH309" s="1464"/>
      <c r="AI309" s="1464"/>
      <c r="AJ309" s="1467"/>
      <c r="AK309" s="1468" t="str">
        <f>AK274</f>
        <v/>
      </c>
      <c r="AL309" s="1469"/>
      <c r="AM309" s="1465" t="str">
        <f t="shared" si="46"/>
        <v/>
      </c>
      <c r="AN309" s="1466"/>
      <c r="AO309" s="1466"/>
      <c r="AP309" s="1466"/>
      <c r="AQ309" s="1466"/>
      <c r="AR309" s="500"/>
      <c r="AS309" s="118"/>
      <c r="AT309" s="118"/>
      <c r="AW309" s="371"/>
      <c r="AX309" s="371"/>
      <c r="AY309" s="371"/>
      <c r="AZ309" s="369"/>
      <c r="BA309" s="369"/>
      <c r="BB309" s="369"/>
    </row>
    <row r="310" spans="1:54" s="116" customFormat="1" ht="18" customHeight="1">
      <c r="A310" s="1447" t="str">
        <f>A275</f>
        <v/>
      </c>
      <c r="B310" s="1448"/>
      <c r="C310" s="1448"/>
      <c r="D310" s="1448"/>
      <c r="E310" s="1448"/>
      <c r="F310" s="1448"/>
      <c r="G310" s="1448"/>
      <c r="H310" s="1449"/>
      <c r="I310" s="1453" t="str">
        <f>I275</f>
        <v/>
      </c>
      <c r="J310" s="1448"/>
      <c r="K310" s="1448"/>
      <c r="L310" s="1448"/>
      <c r="M310" s="1454"/>
      <c r="N310" s="275" t="str">
        <f t="shared" si="41"/>
        <v/>
      </c>
      <c r="O310" s="124" t="s">
        <v>133</v>
      </c>
      <c r="P310" s="270" t="str">
        <f t="shared" si="42"/>
        <v/>
      </c>
      <c r="Q310" s="124" t="s">
        <v>134</v>
      </c>
      <c r="R310" s="272" t="str">
        <f t="shared" si="43"/>
        <v/>
      </c>
      <c r="S310" s="1457" t="s">
        <v>135</v>
      </c>
      <c r="T310" s="1458"/>
      <c r="U310" s="1459">
        <f t="shared" si="44"/>
        <v>0</v>
      </c>
      <c r="V310" s="1460"/>
      <c r="W310" s="1460"/>
      <c r="X310" s="129"/>
      <c r="Y310" s="130"/>
      <c r="Z310" s="131"/>
      <c r="AA310" s="131"/>
      <c r="AB310" s="129"/>
      <c r="AC310" s="130"/>
      <c r="AD310" s="131"/>
      <c r="AE310" s="131"/>
      <c r="AF310" s="132"/>
      <c r="AG310" s="1426" t="str">
        <f t="shared" si="45"/>
        <v/>
      </c>
      <c r="AH310" s="1427"/>
      <c r="AI310" s="1427"/>
      <c r="AJ310" s="1428"/>
      <c r="AK310" s="130"/>
      <c r="AL310" s="133"/>
      <c r="AM310" s="1426" t="str">
        <f t="shared" si="46"/>
        <v/>
      </c>
      <c r="AN310" s="1427"/>
      <c r="AO310" s="1427"/>
      <c r="AP310" s="1427"/>
      <c r="AQ310" s="1427"/>
      <c r="AR310" s="501"/>
      <c r="AS310" s="118"/>
      <c r="AT310" s="118"/>
      <c r="AW310" s="371"/>
      <c r="AX310" s="371"/>
      <c r="AY310" s="371"/>
      <c r="AZ310" s="369"/>
      <c r="BA310" s="369"/>
      <c r="BB310" s="369"/>
    </row>
    <row r="311" spans="1:54" s="116" customFormat="1" ht="18" customHeight="1">
      <c r="A311" s="1450"/>
      <c r="B311" s="1451"/>
      <c r="C311" s="1451"/>
      <c r="D311" s="1451"/>
      <c r="E311" s="1451"/>
      <c r="F311" s="1451"/>
      <c r="G311" s="1451"/>
      <c r="H311" s="1452"/>
      <c r="I311" s="1455"/>
      <c r="J311" s="1451"/>
      <c r="K311" s="1451"/>
      <c r="L311" s="1451"/>
      <c r="M311" s="1456"/>
      <c r="N311" s="276" t="str">
        <f t="shared" si="41"/>
        <v/>
      </c>
      <c r="O311" s="134" t="s">
        <v>133</v>
      </c>
      <c r="P311" s="271" t="str">
        <f t="shared" si="42"/>
        <v/>
      </c>
      <c r="Q311" s="134" t="s">
        <v>134</v>
      </c>
      <c r="R311" s="274" t="str">
        <f t="shared" si="43"/>
        <v/>
      </c>
      <c r="S311" s="1461" t="s">
        <v>136</v>
      </c>
      <c r="T311" s="1462"/>
      <c r="U311" s="1465" t="str">
        <f t="shared" si="44"/>
        <v/>
      </c>
      <c r="V311" s="1466"/>
      <c r="W311" s="1466"/>
      <c r="X311" s="1470"/>
      <c r="Y311" s="1465">
        <f>Y276</f>
        <v>0</v>
      </c>
      <c r="Z311" s="1466"/>
      <c r="AA311" s="1466"/>
      <c r="AB311" s="1466"/>
      <c r="AC311" s="1465">
        <f>AC276</f>
        <v>0</v>
      </c>
      <c r="AD311" s="1466"/>
      <c r="AE311" s="1466"/>
      <c r="AF311" s="1470"/>
      <c r="AG311" s="1464" t="str">
        <f t="shared" si="45"/>
        <v/>
      </c>
      <c r="AH311" s="1464"/>
      <c r="AI311" s="1464"/>
      <c r="AJ311" s="1467"/>
      <c r="AK311" s="1468" t="str">
        <f>AK276</f>
        <v/>
      </c>
      <c r="AL311" s="1469"/>
      <c r="AM311" s="1465" t="str">
        <f t="shared" si="46"/>
        <v/>
      </c>
      <c r="AN311" s="1466"/>
      <c r="AO311" s="1466"/>
      <c r="AP311" s="1466"/>
      <c r="AQ311" s="1466"/>
      <c r="AR311" s="500"/>
      <c r="AS311" s="118"/>
      <c r="AT311" s="118"/>
      <c r="AW311" s="371"/>
      <c r="AX311" s="371"/>
      <c r="AY311" s="371"/>
      <c r="AZ311" s="369"/>
      <c r="BA311" s="369"/>
      <c r="BB311" s="369"/>
    </row>
    <row r="312" spans="1:54" s="116" customFormat="1" ht="18" customHeight="1">
      <c r="A312" s="1447" t="str">
        <f>A277</f>
        <v/>
      </c>
      <c r="B312" s="1448"/>
      <c r="C312" s="1448"/>
      <c r="D312" s="1448"/>
      <c r="E312" s="1448"/>
      <c r="F312" s="1448"/>
      <c r="G312" s="1448"/>
      <c r="H312" s="1449"/>
      <c r="I312" s="1453" t="str">
        <f>I277</f>
        <v/>
      </c>
      <c r="J312" s="1448"/>
      <c r="K312" s="1448"/>
      <c r="L312" s="1448"/>
      <c r="M312" s="1454"/>
      <c r="N312" s="275" t="str">
        <f t="shared" si="41"/>
        <v/>
      </c>
      <c r="O312" s="124" t="s">
        <v>133</v>
      </c>
      <c r="P312" s="270" t="str">
        <f t="shared" si="42"/>
        <v/>
      </c>
      <c r="Q312" s="124" t="s">
        <v>134</v>
      </c>
      <c r="R312" s="272" t="str">
        <f t="shared" si="43"/>
        <v/>
      </c>
      <c r="S312" s="1457" t="s">
        <v>135</v>
      </c>
      <c r="T312" s="1458"/>
      <c r="U312" s="1459">
        <f t="shared" si="44"/>
        <v>0</v>
      </c>
      <c r="V312" s="1460"/>
      <c r="W312" s="1460"/>
      <c r="X312" s="135"/>
      <c r="Y312" s="136"/>
      <c r="Z312" s="137"/>
      <c r="AA312" s="137"/>
      <c r="AB312" s="135"/>
      <c r="AC312" s="136"/>
      <c r="AD312" s="137"/>
      <c r="AE312" s="137"/>
      <c r="AF312" s="138"/>
      <c r="AG312" s="1426" t="str">
        <f t="shared" si="45"/>
        <v/>
      </c>
      <c r="AH312" s="1427"/>
      <c r="AI312" s="1427"/>
      <c r="AJ312" s="1428"/>
      <c r="AK312" s="136"/>
      <c r="AL312" s="139"/>
      <c r="AM312" s="1426" t="str">
        <f t="shared" si="46"/>
        <v/>
      </c>
      <c r="AN312" s="1427"/>
      <c r="AO312" s="1427"/>
      <c r="AP312" s="1427"/>
      <c r="AQ312" s="1427"/>
      <c r="AR312" s="501"/>
      <c r="AS312" s="118"/>
      <c r="AT312" s="118"/>
      <c r="AW312" s="371"/>
      <c r="AX312" s="371"/>
      <c r="AY312" s="371"/>
      <c r="AZ312" s="369"/>
      <c r="BA312" s="369"/>
      <c r="BB312" s="369"/>
    </row>
    <row r="313" spans="1:54" s="116" customFormat="1" ht="18" customHeight="1">
      <c r="A313" s="1450"/>
      <c r="B313" s="1451"/>
      <c r="C313" s="1451"/>
      <c r="D313" s="1451"/>
      <c r="E313" s="1451"/>
      <c r="F313" s="1451"/>
      <c r="G313" s="1451"/>
      <c r="H313" s="1452"/>
      <c r="I313" s="1455"/>
      <c r="J313" s="1451"/>
      <c r="K313" s="1451"/>
      <c r="L313" s="1451"/>
      <c r="M313" s="1456"/>
      <c r="N313" s="276" t="str">
        <f t="shared" si="41"/>
        <v/>
      </c>
      <c r="O313" s="134" t="s">
        <v>133</v>
      </c>
      <c r="P313" s="271" t="str">
        <f t="shared" si="42"/>
        <v/>
      </c>
      <c r="Q313" s="134" t="s">
        <v>134</v>
      </c>
      <c r="R313" s="274" t="str">
        <f t="shared" si="43"/>
        <v/>
      </c>
      <c r="S313" s="1461" t="s">
        <v>136</v>
      </c>
      <c r="T313" s="1462"/>
      <c r="U313" s="1463" t="str">
        <f t="shared" si="44"/>
        <v/>
      </c>
      <c r="V313" s="1464"/>
      <c r="W313" s="1464"/>
      <c r="X313" s="1464"/>
      <c r="Y313" s="1463">
        <f>Y278</f>
        <v>0</v>
      </c>
      <c r="Z313" s="1464"/>
      <c r="AA313" s="1464"/>
      <c r="AB313" s="1464"/>
      <c r="AC313" s="1463">
        <f>AC278</f>
        <v>0</v>
      </c>
      <c r="AD313" s="1464"/>
      <c r="AE313" s="1464"/>
      <c r="AF313" s="1467"/>
      <c r="AG313" s="1464" t="str">
        <f t="shared" si="45"/>
        <v/>
      </c>
      <c r="AH313" s="1464"/>
      <c r="AI313" s="1464"/>
      <c r="AJ313" s="1467"/>
      <c r="AK313" s="1468" t="str">
        <f>AK278</f>
        <v/>
      </c>
      <c r="AL313" s="1469"/>
      <c r="AM313" s="1465" t="str">
        <f t="shared" si="46"/>
        <v/>
      </c>
      <c r="AN313" s="1466"/>
      <c r="AO313" s="1466"/>
      <c r="AP313" s="1466"/>
      <c r="AQ313" s="1466"/>
      <c r="AR313" s="500"/>
      <c r="AS313" s="118"/>
      <c r="AT313" s="118"/>
      <c r="AW313" s="371"/>
      <c r="AX313" s="371"/>
      <c r="AY313" s="371"/>
      <c r="AZ313" s="369"/>
      <c r="BA313" s="369"/>
      <c r="BB313" s="369"/>
    </row>
    <row r="314" spans="1:54" s="116" customFormat="1" ht="18" customHeight="1">
      <c r="A314" s="1447" t="str">
        <f>A279</f>
        <v/>
      </c>
      <c r="B314" s="1448"/>
      <c r="C314" s="1448"/>
      <c r="D314" s="1448"/>
      <c r="E314" s="1448"/>
      <c r="F314" s="1448"/>
      <c r="G314" s="1448"/>
      <c r="H314" s="1449"/>
      <c r="I314" s="1453" t="str">
        <f>I279</f>
        <v/>
      </c>
      <c r="J314" s="1448"/>
      <c r="K314" s="1448"/>
      <c r="L314" s="1448"/>
      <c r="M314" s="1454"/>
      <c r="N314" s="275" t="str">
        <f t="shared" si="41"/>
        <v/>
      </c>
      <c r="O314" s="124" t="s">
        <v>133</v>
      </c>
      <c r="P314" s="270" t="str">
        <f t="shared" si="42"/>
        <v/>
      </c>
      <c r="Q314" s="124" t="s">
        <v>134</v>
      </c>
      <c r="R314" s="272" t="str">
        <f t="shared" si="43"/>
        <v/>
      </c>
      <c r="S314" s="1457" t="s">
        <v>135</v>
      </c>
      <c r="T314" s="1458"/>
      <c r="U314" s="1459">
        <f t="shared" si="44"/>
        <v>0</v>
      </c>
      <c r="V314" s="1460"/>
      <c r="W314" s="1460"/>
      <c r="X314" s="129"/>
      <c r="Y314" s="130"/>
      <c r="Z314" s="131"/>
      <c r="AA314" s="131"/>
      <c r="AB314" s="129"/>
      <c r="AC314" s="130"/>
      <c r="AD314" s="131"/>
      <c r="AE314" s="131"/>
      <c r="AF314" s="132"/>
      <c r="AG314" s="1426" t="str">
        <f t="shared" si="45"/>
        <v/>
      </c>
      <c r="AH314" s="1427"/>
      <c r="AI314" s="1427"/>
      <c r="AJ314" s="1428"/>
      <c r="AK314" s="136"/>
      <c r="AL314" s="139"/>
      <c r="AM314" s="1426" t="str">
        <f t="shared" si="46"/>
        <v/>
      </c>
      <c r="AN314" s="1427"/>
      <c r="AO314" s="1427"/>
      <c r="AP314" s="1427"/>
      <c r="AQ314" s="1427"/>
      <c r="AR314" s="501"/>
      <c r="AS314" s="118"/>
      <c r="AT314" s="118"/>
      <c r="AW314" s="371"/>
      <c r="AX314" s="371"/>
      <c r="AY314" s="371"/>
      <c r="AZ314" s="369"/>
      <c r="BA314" s="369"/>
      <c r="BB314" s="369"/>
    </row>
    <row r="315" spans="1:54" s="116" customFormat="1" ht="18" customHeight="1">
      <c r="A315" s="1450"/>
      <c r="B315" s="1451"/>
      <c r="C315" s="1451"/>
      <c r="D315" s="1451"/>
      <c r="E315" s="1451"/>
      <c r="F315" s="1451"/>
      <c r="G315" s="1451"/>
      <c r="H315" s="1452"/>
      <c r="I315" s="1455"/>
      <c r="J315" s="1451"/>
      <c r="K315" s="1451"/>
      <c r="L315" s="1451"/>
      <c r="M315" s="1456"/>
      <c r="N315" s="276" t="str">
        <f t="shared" si="41"/>
        <v/>
      </c>
      <c r="O315" s="134" t="s">
        <v>133</v>
      </c>
      <c r="P315" s="271" t="str">
        <f t="shared" si="42"/>
        <v/>
      </c>
      <c r="Q315" s="134" t="s">
        <v>134</v>
      </c>
      <c r="R315" s="274" t="str">
        <f t="shared" si="43"/>
        <v/>
      </c>
      <c r="S315" s="1461" t="s">
        <v>136</v>
      </c>
      <c r="T315" s="1462"/>
      <c r="U315" s="1463" t="str">
        <f t="shared" si="44"/>
        <v/>
      </c>
      <c r="V315" s="1464"/>
      <c r="W315" s="1464"/>
      <c r="X315" s="1464"/>
      <c r="Y315" s="1465">
        <f>Y280</f>
        <v>0</v>
      </c>
      <c r="Z315" s="1466"/>
      <c r="AA315" s="1466"/>
      <c r="AB315" s="1466"/>
      <c r="AC315" s="1463">
        <f>AC280</f>
        <v>0</v>
      </c>
      <c r="AD315" s="1464"/>
      <c r="AE315" s="1464"/>
      <c r="AF315" s="1467"/>
      <c r="AG315" s="1464" t="str">
        <f t="shared" si="45"/>
        <v/>
      </c>
      <c r="AH315" s="1464"/>
      <c r="AI315" s="1464"/>
      <c r="AJ315" s="1467"/>
      <c r="AK315" s="1468" t="str">
        <f>AK280</f>
        <v/>
      </c>
      <c r="AL315" s="1469"/>
      <c r="AM315" s="1465" t="str">
        <f t="shared" si="46"/>
        <v/>
      </c>
      <c r="AN315" s="1466"/>
      <c r="AO315" s="1466"/>
      <c r="AP315" s="1466"/>
      <c r="AQ315" s="1466"/>
      <c r="AR315" s="500"/>
      <c r="AS315" s="118"/>
      <c r="AT315" s="118"/>
      <c r="AW315" s="371"/>
      <c r="AX315" s="371"/>
      <c r="AY315" s="371"/>
      <c r="AZ315" s="369"/>
      <c r="BA315" s="369"/>
      <c r="BB315" s="369"/>
    </row>
    <row r="316" spans="1:54" s="116" customFormat="1" ht="18" customHeight="1">
      <c r="A316" s="1447" t="str">
        <f>A281</f>
        <v/>
      </c>
      <c r="B316" s="1448"/>
      <c r="C316" s="1448"/>
      <c r="D316" s="1448"/>
      <c r="E316" s="1448"/>
      <c r="F316" s="1448"/>
      <c r="G316" s="1448"/>
      <c r="H316" s="1449"/>
      <c r="I316" s="1453" t="str">
        <f>I281</f>
        <v/>
      </c>
      <c r="J316" s="1448"/>
      <c r="K316" s="1448"/>
      <c r="L316" s="1448"/>
      <c r="M316" s="1454"/>
      <c r="N316" s="275" t="str">
        <f t="shared" si="41"/>
        <v/>
      </c>
      <c r="O316" s="124" t="s">
        <v>133</v>
      </c>
      <c r="P316" s="270" t="str">
        <f t="shared" si="42"/>
        <v/>
      </c>
      <c r="Q316" s="124" t="s">
        <v>134</v>
      </c>
      <c r="R316" s="272" t="str">
        <f t="shared" si="43"/>
        <v/>
      </c>
      <c r="S316" s="1457" t="s">
        <v>135</v>
      </c>
      <c r="T316" s="1458"/>
      <c r="U316" s="1459">
        <f t="shared" si="44"/>
        <v>0</v>
      </c>
      <c r="V316" s="1460"/>
      <c r="W316" s="1460"/>
      <c r="X316" s="129"/>
      <c r="Y316" s="130"/>
      <c r="Z316" s="131"/>
      <c r="AA316" s="131"/>
      <c r="AB316" s="129"/>
      <c r="AC316" s="130"/>
      <c r="AD316" s="131"/>
      <c r="AE316" s="131"/>
      <c r="AF316" s="132"/>
      <c r="AG316" s="1426" t="str">
        <f t="shared" si="45"/>
        <v/>
      </c>
      <c r="AH316" s="1427"/>
      <c r="AI316" s="1427"/>
      <c r="AJ316" s="1428"/>
      <c r="AK316" s="140"/>
      <c r="AL316" s="141"/>
      <c r="AM316" s="1426" t="str">
        <f t="shared" si="46"/>
        <v/>
      </c>
      <c r="AN316" s="1427"/>
      <c r="AO316" s="1427"/>
      <c r="AP316" s="1427"/>
      <c r="AQ316" s="1427"/>
      <c r="AR316" s="501"/>
      <c r="AS316" s="118"/>
      <c r="AT316" s="118"/>
      <c r="AW316" s="371"/>
      <c r="AX316" s="371"/>
      <c r="AY316" s="371"/>
      <c r="AZ316" s="369"/>
      <c r="BA316" s="369"/>
      <c r="BB316" s="369"/>
    </row>
    <row r="317" spans="1:54" s="116" customFormat="1" ht="18" customHeight="1">
      <c r="A317" s="1450"/>
      <c r="B317" s="1451"/>
      <c r="C317" s="1451"/>
      <c r="D317" s="1451"/>
      <c r="E317" s="1451"/>
      <c r="F317" s="1451"/>
      <c r="G317" s="1451"/>
      <c r="H317" s="1452"/>
      <c r="I317" s="1455"/>
      <c r="J317" s="1451"/>
      <c r="K317" s="1451"/>
      <c r="L317" s="1451"/>
      <c r="M317" s="1456"/>
      <c r="N317" s="276" t="str">
        <f t="shared" si="41"/>
        <v/>
      </c>
      <c r="O317" s="134" t="s">
        <v>133</v>
      </c>
      <c r="P317" s="271" t="str">
        <f t="shared" si="42"/>
        <v/>
      </c>
      <c r="Q317" s="134" t="s">
        <v>134</v>
      </c>
      <c r="R317" s="274" t="str">
        <f t="shared" si="43"/>
        <v/>
      </c>
      <c r="S317" s="1461" t="s">
        <v>136</v>
      </c>
      <c r="T317" s="1462"/>
      <c r="U317" s="1463" t="str">
        <f t="shared" si="44"/>
        <v/>
      </c>
      <c r="V317" s="1464"/>
      <c r="W317" s="1464"/>
      <c r="X317" s="1464"/>
      <c r="Y317" s="1465">
        <f>Y282</f>
        <v>0</v>
      </c>
      <c r="Z317" s="1466"/>
      <c r="AA317" s="1466"/>
      <c r="AB317" s="1466"/>
      <c r="AC317" s="1463">
        <f>AC282</f>
        <v>0</v>
      </c>
      <c r="AD317" s="1464"/>
      <c r="AE317" s="1464"/>
      <c r="AF317" s="1467"/>
      <c r="AG317" s="1464" t="str">
        <f t="shared" si="45"/>
        <v/>
      </c>
      <c r="AH317" s="1464"/>
      <c r="AI317" s="1464"/>
      <c r="AJ317" s="1467"/>
      <c r="AK317" s="1468" t="str">
        <f>AK282</f>
        <v/>
      </c>
      <c r="AL317" s="1469"/>
      <c r="AM317" s="1465" t="str">
        <f t="shared" si="46"/>
        <v/>
      </c>
      <c r="AN317" s="1466"/>
      <c r="AO317" s="1466"/>
      <c r="AP317" s="1466"/>
      <c r="AQ317" s="1466"/>
      <c r="AR317" s="500"/>
      <c r="AS317" s="118"/>
      <c r="AT317" s="118"/>
      <c r="AW317" s="371"/>
      <c r="AX317" s="371"/>
      <c r="AY317" s="371"/>
      <c r="AZ317" s="369"/>
      <c r="BA317" s="369"/>
      <c r="BB317" s="369"/>
    </row>
    <row r="318" spans="1:54" s="116" customFormat="1" ht="18" customHeight="1">
      <c r="A318" s="1447" t="str">
        <f>A283</f>
        <v/>
      </c>
      <c r="B318" s="1448"/>
      <c r="C318" s="1448"/>
      <c r="D318" s="1448"/>
      <c r="E318" s="1448"/>
      <c r="F318" s="1448"/>
      <c r="G318" s="1448"/>
      <c r="H318" s="1449"/>
      <c r="I318" s="1453" t="str">
        <f>I283</f>
        <v/>
      </c>
      <c r="J318" s="1448"/>
      <c r="K318" s="1448"/>
      <c r="L318" s="1448"/>
      <c r="M318" s="1454"/>
      <c r="N318" s="275" t="str">
        <f t="shared" si="41"/>
        <v/>
      </c>
      <c r="O318" s="124" t="s">
        <v>133</v>
      </c>
      <c r="P318" s="270" t="str">
        <f t="shared" si="42"/>
        <v/>
      </c>
      <c r="Q318" s="124" t="s">
        <v>134</v>
      </c>
      <c r="R318" s="272" t="str">
        <f t="shared" si="43"/>
        <v/>
      </c>
      <c r="S318" s="1457" t="s">
        <v>135</v>
      </c>
      <c r="T318" s="1458"/>
      <c r="U318" s="1459">
        <f t="shared" si="44"/>
        <v>0</v>
      </c>
      <c r="V318" s="1460"/>
      <c r="W318" s="1460"/>
      <c r="X318" s="129"/>
      <c r="Y318" s="130"/>
      <c r="Z318" s="131"/>
      <c r="AA318" s="131"/>
      <c r="AB318" s="129"/>
      <c r="AC318" s="130"/>
      <c r="AD318" s="131"/>
      <c r="AE318" s="131"/>
      <c r="AF318" s="132"/>
      <c r="AG318" s="1426" t="str">
        <f t="shared" si="45"/>
        <v/>
      </c>
      <c r="AH318" s="1427"/>
      <c r="AI318" s="1427"/>
      <c r="AJ318" s="1428"/>
      <c r="AK318" s="142"/>
      <c r="AL318" s="143"/>
      <c r="AM318" s="1426" t="str">
        <f t="shared" si="46"/>
        <v/>
      </c>
      <c r="AN318" s="1427"/>
      <c r="AO318" s="1427"/>
      <c r="AP318" s="1427"/>
      <c r="AQ318" s="1427"/>
      <c r="AR318" s="501"/>
      <c r="AS318" s="118"/>
      <c r="AT318" s="118"/>
      <c r="AW318" s="371"/>
      <c r="AX318" s="371"/>
      <c r="AY318" s="371"/>
      <c r="AZ318" s="369"/>
      <c r="BA318" s="369"/>
      <c r="BB318" s="369"/>
    </row>
    <row r="319" spans="1:54" s="116" customFormat="1" ht="18" customHeight="1">
      <c r="A319" s="1450"/>
      <c r="B319" s="1451"/>
      <c r="C319" s="1451"/>
      <c r="D319" s="1451"/>
      <c r="E319" s="1451"/>
      <c r="F319" s="1451"/>
      <c r="G319" s="1451"/>
      <c r="H319" s="1452"/>
      <c r="I319" s="1455"/>
      <c r="J319" s="1451"/>
      <c r="K319" s="1451"/>
      <c r="L319" s="1451"/>
      <c r="M319" s="1456"/>
      <c r="N319" s="276" t="str">
        <f t="shared" si="41"/>
        <v/>
      </c>
      <c r="O319" s="134" t="s">
        <v>133</v>
      </c>
      <c r="P319" s="271" t="str">
        <f t="shared" si="42"/>
        <v/>
      </c>
      <c r="Q319" s="134" t="s">
        <v>134</v>
      </c>
      <c r="R319" s="274" t="str">
        <f t="shared" si="43"/>
        <v/>
      </c>
      <c r="S319" s="1461" t="s">
        <v>136</v>
      </c>
      <c r="T319" s="1462"/>
      <c r="U319" s="1463" t="str">
        <f t="shared" si="44"/>
        <v/>
      </c>
      <c r="V319" s="1464"/>
      <c r="W319" s="1464"/>
      <c r="X319" s="1464"/>
      <c r="Y319" s="1465">
        <f>Y284</f>
        <v>0</v>
      </c>
      <c r="Z319" s="1466"/>
      <c r="AA319" s="1466"/>
      <c r="AB319" s="1466"/>
      <c r="AC319" s="1463">
        <f>AC284</f>
        <v>0</v>
      </c>
      <c r="AD319" s="1464"/>
      <c r="AE319" s="1464"/>
      <c r="AF319" s="1467"/>
      <c r="AG319" s="1464" t="str">
        <f t="shared" si="45"/>
        <v/>
      </c>
      <c r="AH319" s="1464"/>
      <c r="AI319" s="1464"/>
      <c r="AJ319" s="1467"/>
      <c r="AK319" s="1468" t="str">
        <f>AK284</f>
        <v/>
      </c>
      <c r="AL319" s="1469"/>
      <c r="AM319" s="1465" t="str">
        <f t="shared" si="46"/>
        <v/>
      </c>
      <c r="AN319" s="1466"/>
      <c r="AO319" s="1466"/>
      <c r="AP319" s="1466"/>
      <c r="AQ319" s="1466"/>
      <c r="AR319" s="500"/>
      <c r="AS319" s="118"/>
      <c r="AT319" s="118"/>
      <c r="AW319" s="371"/>
      <c r="AX319" s="371"/>
      <c r="AY319" s="371"/>
      <c r="AZ319" s="369"/>
      <c r="BA319" s="369"/>
      <c r="BB319" s="369"/>
    </row>
    <row r="320" spans="1:54" s="116" customFormat="1" ht="18" customHeight="1">
      <c r="A320" s="1447" t="str">
        <f>A285</f>
        <v/>
      </c>
      <c r="B320" s="1448"/>
      <c r="C320" s="1448"/>
      <c r="D320" s="1448"/>
      <c r="E320" s="1448"/>
      <c r="F320" s="1448"/>
      <c r="G320" s="1448"/>
      <c r="H320" s="1449"/>
      <c r="I320" s="1453" t="str">
        <f>I285</f>
        <v/>
      </c>
      <c r="J320" s="1448"/>
      <c r="K320" s="1448"/>
      <c r="L320" s="1448"/>
      <c r="M320" s="1454"/>
      <c r="N320" s="275" t="str">
        <f t="shared" si="41"/>
        <v/>
      </c>
      <c r="O320" s="124" t="s">
        <v>133</v>
      </c>
      <c r="P320" s="270" t="str">
        <f t="shared" si="42"/>
        <v/>
      </c>
      <c r="Q320" s="124" t="s">
        <v>134</v>
      </c>
      <c r="R320" s="272" t="str">
        <f t="shared" si="43"/>
        <v/>
      </c>
      <c r="S320" s="1457" t="s">
        <v>135</v>
      </c>
      <c r="T320" s="1458"/>
      <c r="U320" s="1459">
        <f t="shared" si="44"/>
        <v>0</v>
      </c>
      <c r="V320" s="1460"/>
      <c r="W320" s="1460"/>
      <c r="X320" s="129"/>
      <c r="Y320" s="130"/>
      <c r="Z320" s="131"/>
      <c r="AA320" s="131"/>
      <c r="AB320" s="129"/>
      <c r="AC320" s="130"/>
      <c r="AD320" s="131"/>
      <c r="AE320" s="131"/>
      <c r="AF320" s="132"/>
      <c r="AG320" s="1426" t="str">
        <f t="shared" si="45"/>
        <v/>
      </c>
      <c r="AH320" s="1427"/>
      <c r="AI320" s="1427"/>
      <c r="AJ320" s="1428"/>
      <c r="AK320" s="140"/>
      <c r="AL320" s="141"/>
      <c r="AM320" s="1426" t="str">
        <f t="shared" si="46"/>
        <v/>
      </c>
      <c r="AN320" s="1427"/>
      <c r="AO320" s="1427"/>
      <c r="AP320" s="1427"/>
      <c r="AQ320" s="1427"/>
      <c r="AR320" s="501"/>
      <c r="AS320" s="118"/>
      <c r="AT320" s="118"/>
      <c r="AW320" s="371"/>
      <c r="AX320" s="371"/>
      <c r="AY320" s="371"/>
      <c r="AZ320" s="369"/>
      <c r="BA320" s="369"/>
      <c r="BB320" s="369"/>
    </row>
    <row r="321" spans="1:54" s="116" customFormat="1" ht="18" customHeight="1">
      <c r="A321" s="1450"/>
      <c r="B321" s="1451"/>
      <c r="C321" s="1451"/>
      <c r="D321" s="1451"/>
      <c r="E321" s="1451"/>
      <c r="F321" s="1451"/>
      <c r="G321" s="1451"/>
      <c r="H321" s="1452"/>
      <c r="I321" s="1455"/>
      <c r="J321" s="1451"/>
      <c r="K321" s="1451"/>
      <c r="L321" s="1451"/>
      <c r="M321" s="1456"/>
      <c r="N321" s="276" t="str">
        <f t="shared" si="41"/>
        <v/>
      </c>
      <c r="O321" s="134" t="s">
        <v>133</v>
      </c>
      <c r="P321" s="271" t="str">
        <f t="shared" si="42"/>
        <v/>
      </c>
      <c r="Q321" s="134" t="s">
        <v>134</v>
      </c>
      <c r="R321" s="274" t="str">
        <f t="shared" si="43"/>
        <v/>
      </c>
      <c r="S321" s="1461" t="s">
        <v>136</v>
      </c>
      <c r="T321" s="1462"/>
      <c r="U321" s="1463" t="str">
        <f t="shared" si="44"/>
        <v/>
      </c>
      <c r="V321" s="1464"/>
      <c r="W321" s="1464"/>
      <c r="X321" s="1464"/>
      <c r="Y321" s="1465">
        <f>Y286</f>
        <v>0</v>
      </c>
      <c r="Z321" s="1466"/>
      <c r="AA321" s="1466"/>
      <c r="AB321" s="1466"/>
      <c r="AC321" s="1463">
        <f>AC286</f>
        <v>0</v>
      </c>
      <c r="AD321" s="1464"/>
      <c r="AE321" s="1464"/>
      <c r="AF321" s="1467"/>
      <c r="AG321" s="1464" t="str">
        <f t="shared" si="45"/>
        <v/>
      </c>
      <c r="AH321" s="1464"/>
      <c r="AI321" s="1464"/>
      <c r="AJ321" s="1467"/>
      <c r="AK321" s="1468" t="str">
        <f>AK286</f>
        <v/>
      </c>
      <c r="AL321" s="1469"/>
      <c r="AM321" s="1465" t="str">
        <f t="shared" si="46"/>
        <v/>
      </c>
      <c r="AN321" s="1466"/>
      <c r="AO321" s="1466"/>
      <c r="AP321" s="1466"/>
      <c r="AQ321" s="1466"/>
      <c r="AR321" s="500"/>
      <c r="AS321" s="118"/>
      <c r="AT321" s="118"/>
      <c r="AW321" s="371"/>
      <c r="AX321" s="371"/>
      <c r="AY321" s="371"/>
      <c r="AZ321" s="369"/>
      <c r="BA321" s="369"/>
      <c r="BB321" s="369"/>
    </row>
    <row r="322" spans="1:54" s="116" customFormat="1" ht="18" customHeight="1">
      <c r="A322" s="1447" t="str">
        <f>A287</f>
        <v/>
      </c>
      <c r="B322" s="1448"/>
      <c r="C322" s="1448"/>
      <c r="D322" s="1448"/>
      <c r="E322" s="1448"/>
      <c r="F322" s="1448"/>
      <c r="G322" s="1448"/>
      <c r="H322" s="1449"/>
      <c r="I322" s="1453" t="str">
        <f>I287</f>
        <v/>
      </c>
      <c r="J322" s="1448"/>
      <c r="K322" s="1448"/>
      <c r="L322" s="1448"/>
      <c r="M322" s="1454"/>
      <c r="N322" s="275" t="str">
        <f t="shared" si="41"/>
        <v/>
      </c>
      <c r="O322" s="124" t="s">
        <v>133</v>
      </c>
      <c r="P322" s="270" t="str">
        <f t="shared" si="42"/>
        <v/>
      </c>
      <c r="Q322" s="124" t="s">
        <v>134</v>
      </c>
      <c r="R322" s="272" t="str">
        <f t="shared" si="43"/>
        <v/>
      </c>
      <c r="S322" s="1457" t="s">
        <v>135</v>
      </c>
      <c r="T322" s="1458"/>
      <c r="U322" s="1459">
        <f t="shared" si="44"/>
        <v>0</v>
      </c>
      <c r="V322" s="1460"/>
      <c r="W322" s="1460"/>
      <c r="X322" s="129"/>
      <c r="Y322" s="130"/>
      <c r="Z322" s="131"/>
      <c r="AA322" s="131"/>
      <c r="AB322" s="129"/>
      <c r="AC322" s="130"/>
      <c r="AD322" s="131"/>
      <c r="AE322" s="131"/>
      <c r="AF322" s="132"/>
      <c r="AG322" s="1426" t="str">
        <f t="shared" si="45"/>
        <v/>
      </c>
      <c r="AH322" s="1427"/>
      <c r="AI322" s="1427"/>
      <c r="AJ322" s="1428"/>
      <c r="AK322" s="140"/>
      <c r="AL322" s="141"/>
      <c r="AM322" s="1426" t="str">
        <f t="shared" si="46"/>
        <v/>
      </c>
      <c r="AN322" s="1427"/>
      <c r="AO322" s="1427"/>
      <c r="AP322" s="1427"/>
      <c r="AQ322" s="1427"/>
      <c r="AR322" s="501"/>
      <c r="AS322" s="118"/>
      <c r="AT322" s="118"/>
      <c r="AW322" s="371"/>
      <c r="AX322" s="371"/>
      <c r="AY322" s="371"/>
      <c r="AZ322" s="369"/>
      <c r="BA322" s="369"/>
      <c r="BB322" s="369"/>
    </row>
    <row r="323" spans="1:54" s="116" customFormat="1" ht="18" customHeight="1">
      <c r="A323" s="1450"/>
      <c r="B323" s="1451"/>
      <c r="C323" s="1451"/>
      <c r="D323" s="1451"/>
      <c r="E323" s="1451"/>
      <c r="F323" s="1451"/>
      <c r="G323" s="1451"/>
      <c r="H323" s="1452"/>
      <c r="I323" s="1455"/>
      <c r="J323" s="1451"/>
      <c r="K323" s="1451"/>
      <c r="L323" s="1451"/>
      <c r="M323" s="1456"/>
      <c r="N323" s="276" t="str">
        <f t="shared" si="41"/>
        <v/>
      </c>
      <c r="O323" s="144" t="s">
        <v>133</v>
      </c>
      <c r="P323" s="271" t="str">
        <f t="shared" si="42"/>
        <v/>
      </c>
      <c r="Q323" s="134" t="s">
        <v>134</v>
      </c>
      <c r="R323" s="274" t="str">
        <f t="shared" si="43"/>
        <v/>
      </c>
      <c r="S323" s="1461" t="s">
        <v>136</v>
      </c>
      <c r="T323" s="1462"/>
      <c r="U323" s="1463" t="str">
        <f t="shared" si="44"/>
        <v/>
      </c>
      <c r="V323" s="1464"/>
      <c r="W323" s="1464"/>
      <c r="X323" s="1464"/>
      <c r="Y323" s="1465">
        <f>Y288</f>
        <v>0</v>
      </c>
      <c r="Z323" s="1466"/>
      <c r="AA323" s="1466"/>
      <c r="AB323" s="1466"/>
      <c r="AC323" s="1463">
        <f>AC288</f>
        <v>0</v>
      </c>
      <c r="AD323" s="1464"/>
      <c r="AE323" s="1464"/>
      <c r="AF323" s="1467"/>
      <c r="AG323" s="1464" t="str">
        <f t="shared" si="45"/>
        <v/>
      </c>
      <c r="AH323" s="1464"/>
      <c r="AI323" s="1464"/>
      <c r="AJ323" s="1467"/>
      <c r="AK323" s="1468" t="str">
        <f>AK288</f>
        <v/>
      </c>
      <c r="AL323" s="1469"/>
      <c r="AM323" s="1465" t="str">
        <f t="shared" si="46"/>
        <v/>
      </c>
      <c r="AN323" s="1466"/>
      <c r="AO323" s="1466"/>
      <c r="AP323" s="1466"/>
      <c r="AQ323" s="1466"/>
      <c r="AR323" s="500"/>
      <c r="AS323" s="118"/>
      <c r="AT323" s="118"/>
      <c r="AW323" s="371"/>
      <c r="AX323" s="371"/>
      <c r="AY323" s="371"/>
      <c r="AZ323" s="369"/>
      <c r="BA323" s="369"/>
      <c r="BB323" s="369"/>
    </row>
    <row r="324" spans="1:54" s="116" customFormat="1" ht="18" customHeight="1">
      <c r="A324" s="1432" t="s">
        <v>193</v>
      </c>
      <c r="B324" s="1433"/>
      <c r="C324" s="1433"/>
      <c r="D324" s="1434"/>
      <c r="E324" s="1438" t="str">
        <f>E289</f>
        <v>33 ほ装工事業</v>
      </c>
      <c r="F324" s="1439"/>
      <c r="G324" s="1440"/>
      <c r="H324" s="1440"/>
      <c r="I324" s="1440"/>
      <c r="J324" s="1440"/>
      <c r="K324" s="1440"/>
      <c r="L324" s="1440"/>
      <c r="M324" s="1441"/>
      <c r="N324" s="1445" t="s">
        <v>194</v>
      </c>
      <c r="O324" s="1433"/>
      <c r="P324" s="1433"/>
      <c r="Q324" s="1433"/>
      <c r="R324" s="1433"/>
      <c r="S324" s="1433"/>
      <c r="T324" s="1434"/>
      <c r="U324" s="1426" t="str">
        <f t="shared" ca="1" si="44"/>
        <v/>
      </c>
      <c r="V324" s="1427"/>
      <c r="W324" s="1427"/>
      <c r="X324" s="1428"/>
      <c r="Y324" s="130"/>
      <c r="Z324" s="131"/>
      <c r="AA324" s="131"/>
      <c r="AB324" s="129"/>
      <c r="AC324" s="130"/>
      <c r="AD324" s="131"/>
      <c r="AE324" s="131"/>
      <c r="AF324" s="129"/>
      <c r="AG324" s="1426" t="str">
        <f t="shared" ca="1" si="45"/>
        <v/>
      </c>
      <c r="AH324" s="1427"/>
      <c r="AI324" s="1427"/>
      <c r="AJ324" s="1428"/>
      <c r="AK324" s="130"/>
      <c r="AL324" s="133"/>
      <c r="AM324" s="1426" t="str">
        <f t="shared" si="46"/>
        <v/>
      </c>
      <c r="AN324" s="1427"/>
      <c r="AO324" s="1427"/>
      <c r="AP324" s="1427"/>
      <c r="AQ324" s="1427"/>
      <c r="AR324" s="501"/>
      <c r="AS324" s="118"/>
      <c r="AT324" s="118"/>
      <c r="AW324" s="371"/>
      <c r="AX324" s="371"/>
      <c r="AY324" s="371"/>
      <c r="AZ324" s="369"/>
      <c r="BA324" s="369"/>
      <c r="BB324" s="369"/>
    </row>
    <row r="325" spans="1:54" s="116" customFormat="1" ht="18" customHeight="1" thickBot="1">
      <c r="A325" s="1435"/>
      <c r="B325" s="1436"/>
      <c r="C325" s="1436"/>
      <c r="D325" s="1437"/>
      <c r="E325" s="1442"/>
      <c r="F325" s="1443"/>
      <c r="G325" s="1443"/>
      <c r="H325" s="1443"/>
      <c r="I325" s="1443"/>
      <c r="J325" s="1443"/>
      <c r="K325" s="1443"/>
      <c r="L325" s="1443"/>
      <c r="M325" s="1444"/>
      <c r="N325" s="1446"/>
      <c r="O325" s="1436"/>
      <c r="P325" s="1436"/>
      <c r="Q325" s="1436"/>
      <c r="R325" s="1436"/>
      <c r="S325" s="1436"/>
      <c r="T325" s="1437"/>
      <c r="U325" s="1429">
        <f t="shared" ca="1" si="44"/>
        <v>32655000</v>
      </c>
      <c r="V325" s="1430"/>
      <c r="W325" s="1430"/>
      <c r="X325" s="1431"/>
      <c r="Y325" s="1429" t="str">
        <f>Y290</f>
        <v/>
      </c>
      <c r="Z325" s="1430"/>
      <c r="AA325" s="1430"/>
      <c r="AB325" s="1430"/>
      <c r="AC325" s="1429" t="str">
        <f>AC290</f>
        <v/>
      </c>
      <c r="AD325" s="1430"/>
      <c r="AE325" s="1430"/>
      <c r="AF325" s="1430"/>
      <c r="AG325" s="1429">
        <f t="shared" ca="1" si="45"/>
        <v>32655000</v>
      </c>
      <c r="AH325" s="1430"/>
      <c r="AI325" s="1430"/>
      <c r="AJ325" s="1430"/>
      <c r="AK325" s="502"/>
      <c r="AL325" s="503"/>
      <c r="AM325" s="1429">
        <f t="shared" si="46"/>
        <v>5877900</v>
      </c>
      <c r="AN325" s="1430"/>
      <c r="AO325" s="1430"/>
      <c r="AP325" s="1430"/>
      <c r="AQ325" s="1430"/>
      <c r="AR325" s="504"/>
      <c r="AS325" s="118"/>
      <c r="AT325" s="145"/>
      <c r="AW325" s="371"/>
      <c r="AX325" s="371"/>
      <c r="AY325" s="371"/>
      <c r="AZ325" s="369"/>
      <c r="BA325" s="369"/>
      <c r="BB325" s="369"/>
    </row>
    <row r="326" spans="1:54" ht="18" customHeight="1">
      <c r="A326" s="75"/>
      <c r="B326" s="75"/>
      <c r="C326" s="75"/>
      <c r="D326" s="75"/>
      <c r="E326" s="75"/>
      <c r="F326" s="75"/>
      <c r="G326" s="75"/>
      <c r="H326" s="75"/>
      <c r="I326" s="75"/>
      <c r="J326" s="75"/>
      <c r="K326" s="75"/>
      <c r="L326" s="75"/>
      <c r="M326" s="75"/>
      <c r="N326" s="75"/>
      <c r="O326" s="75"/>
      <c r="P326" s="75"/>
      <c r="Q326" s="75"/>
      <c r="R326" s="75"/>
      <c r="S326" s="75"/>
      <c r="T326" s="75"/>
      <c r="U326" s="75"/>
      <c r="V326" s="75"/>
      <c r="W326" s="90"/>
      <c r="X326" s="90"/>
      <c r="Y326" s="75"/>
      <c r="Z326" s="75"/>
      <c r="AA326" s="75"/>
      <c r="AB326" s="75"/>
      <c r="AC326" s="75"/>
      <c r="AD326" s="75"/>
      <c r="AE326" s="75"/>
      <c r="AF326" s="75"/>
      <c r="AG326" s="75"/>
      <c r="AH326" s="75"/>
      <c r="AI326" s="75"/>
      <c r="AJ326" s="75"/>
      <c r="AK326" s="75"/>
      <c r="AL326" s="75"/>
      <c r="AM326" s="1424" t="str">
        <f t="shared" si="46"/>
        <v/>
      </c>
      <c r="AN326" s="1425"/>
      <c r="AO326" s="1425"/>
      <c r="AP326" s="1425"/>
      <c r="AQ326" s="1425"/>
      <c r="AR326" s="75"/>
      <c r="AS326" s="75"/>
    </row>
    <row r="327" spans="1:54" s="116" customFormat="1" ht="22.5" customHeight="1">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536"/>
      <c r="X327" s="536"/>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W327" s="371"/>
      <c r="AX327" s="371"/>
      <c r="AY327" s="371"/>
      <c r="AZ327" s="369"/>
      <c r="BA327" s="369"/>
      <c r="BB327" s="369"/>
    </row>
    <row r="328" spans="1:54" s="116" customFormat="1" ht="23.25" customHeight="1">
      <c r="A328" s="75"/>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536"/>
      <c r="X328" s="536"/>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W328" s="371"/>
      <c r="AX328" s="371"/>
      <c r="AY328" s="371"/>
      <c r="AZ328" s="369"/>
      <c r="BA328" s="369"/>
      <c r="BB328" s="369"/>
    </row>
    <row r="329" spans="1:54" s="116" customFormat="1" ht="17.25" customHeight="1" thickBot="1">
      <c r="A329" s="520" t="s">
        <v>186</v>
      </c>
      <c r="B329" s="118"/>
      <c r="C329" s="118"/>
      <c r="D329" s="118"/>
      <c r="E329" s="118"/>
      <c r="F329" s="118"/>
      <c r="G329" s="118"/>
      <c r="H329" s="118"/>
      <c r="I329" s="118"/>
      <c r="J329" s="118"/>
      <c r="K329" s="118"/>
      <c r="L329" s="118"/>
      <c r="M329" s="118"/>
      <c r="N329" s="118"/>
      <c r="O329" s="118"/>
      <c r="P329" s="118"/>
      <c r="Q329" s="118"/>
      <c r="R329" s="119"/>
      <c r="S329" s="119"/>
      <c r="T329" s="119"/>
      <c r="U329" s="119"/>
      <c r="V329" s="119"/>
      <c r="W329" s="118"/>
      <c r="X329" s="118"/>
      <c r="Y329" s="118"/>
      <c r="Z329" s="118"/>
      <c r="AA329" s="118"/>
      <c r="AB329" s="118"/>
      <c r="AC329" s="118"/>
      <c r="AD329" s="118"/>
      <c r="AE329" s="118"/>
      <c r="AF329" s="118"/>
      <c r="AG329" s="118"/>
      <c r="AH329" s="118"/>
      <c r="AI329" s="118"/>
      <c r="AJ329" s="118"/>
      <c r="AK329" s="120"/>
      <c r="AL329" s="120"/>
      <c r="AM329" s="120"/>
      <c r="AN329" s="120"/>
      <c r="AO329" s="118"/>
      <c r="AP329" s="118"/>
      <c r="AQ329" s="118"/>
      <c r="AR329" s="118"/>
      <c r="AS329" s="118"/>
      <c r="AW329" s="371"/>
      <c r="AX329" s="371"/>
      <c r="AY329" s="371"/>
      <c r="AZ329" s="369"/>
      <c r="BA329" s="369"/>
      <c r="BB329" s="369"/>
    </row>
    <row r="330" spans="1:54" s="116" customFormat="1" ht="12.75" customHeight="1">
      <c r="A330" s="118"/>
      <c r="B330" s="118"/>
      <c r="C330" s="118"/>
      <c r="D330" s="118"/>
      <c r="E330" s="118"/>
      <c r="F330" s="118"/>
      <c r="G330" s="118"/>
      <c r="H330" s="118"/>
      <c r="I330" s="118"/>
      <c r="J330" s="118"/>
      <c r="K330" s="118"/>
      <c r="L330" s="121"/>
      <c r="M330" s="121"/>
      <c r="N330" s="121"/>
      <c r="O330" s="121"/>
      <c r="P330" s="121"/>
      <c r="Q330" s="121"/>
      <c r="R330" s="121"/>
      <c r="S330" s="122"/>
      <c r="T330" s="122"/>
      <c r="U330" s="122"/>
      <c r="V330" s="122"/>
      <c r="W330" s="122"/>
      <c r="X330" s="122"/>
      <c r="Y330" s="122"/>
      <c r="Z330" s="121"/>
      <c r="AA330" s="121"/>
      <c r="AB330" s="121"/>
      <c r="AC330" s="118"/>
      <c r="AD330" s="118"/>
      <c r="AE330" s="118"/>
      <c r="AF330" s="118"/>
      <c r="AG330" s="118"/>
      <c r="AH330" s="118"/>
      <c r="AI330" s="118"/>
      <c r="AJ330" s="118"/>
      <c r="AK330" s="120"/>
      <c r="AL330" s="120"/>
      <c r="AM330" s="1623" t="s">
        <v>187</v>
      </c>
      <c r="AN330" s="1568"/>
      <c r="AO330" s="118"/>
      <c r="AP330" s="118"/>
      <c r="AQ330" s="118"/>
      <c r="AR330" s="118"/>
      <c r="AS330" s="118"/>
      <c r="AW330" s="371"/>
      <c r="AX330" s="371"/>
      <c r="AY330" s="371"/>
      <c r="AZ330" s="369"/>
      <c r="BA330" s="369"/>
      <c r="BB330" s="369"/>
    </row>
    <row r="331" spans="1:54" s="116" customFormat="1" ht="12.75" customHeight="1">
      <c r="A331" s="118"/>
      <c r="B331" s="118"/>
      <c r="C331" s="118"/>
      <c r="D331" s="118"/>
      <c r="E331" s="118"/>
      <c r="F331" s="118"/>
      <c r="G331" s="118"/>
      <c r="H331" s="118"/>
      <c r="I331" s="118"/>
      <c r="J331" s="118"/>
      <c r="K331" s="118"/>
      <c r="L331" s="121"/>
      <c r="M331" s="121"/>
      <c r="N331" s="121"/>
      <c r="O331" s="121"/>
      <c r="P331" s="121"/>
      <c r="Q331" s="121"/>
      <c r="R331" s="121"/>
      <c r="S331" s="122"/>
      <c r="T331" s="122"/>
      <c r="U331" s="122"/>
      <c r="V331" s="122"/>
      <c r="W331" s="122"/>
      <c r="X331" s="122"/>
      <c r="Y331" s="122"/>
      <c r="Z331" s="121"/>
      <c r="AA331" s="121"/>
      <c r="AB331" s="121"/>
      <c r="AC331" s="118"/>
      <c r="AD331" s="118"/>
      <c r="AE331" s="118"/>
      <c r="AF331" s="118"/>
      <c r="AG331" s="118"/>
      <c r="AH331" s="118"/>
      <c r="AI331" s="118"/>
      <c r="AJ331" s="118"/>
      <c r="AK331" s="120"/>
      <c r="AL331" s="120"/>
      <c r="AM331" s="1569"/>
      <c r="AN331" s="1570"/>
      <c r="AO331" s="118"/>
      <c r="AP331" s="118"/>
      <c r="AQ331" s="118"/>
      <c r="AR331" s="118"/>
      <c r="AS331" s="118"/>
      <c r="AW331" s="371"/>
      <c r="AX331" s="371"/>
      <c r="AY331" s="371"/>
      <c r="AZ331" s="369"/>
      <c r="BA331" s="369"/>
      <c r="BB331" s="369"/>
    </row>
    <row r="332" spans="1:54" s="116" customFormat="1" ht="12.75" customHeight="1" thickBot="1">
      <c r="A332" s="118"/>
      <c r="B332" s="118"/>
      <c r="C332" s="118"/>
      <c r="D332" s="118"/>
      <c r="E332" s="118"/>
      <c r="F332" s="118"/>
      <c r="G332" s="118"/>
      <c r="H332" s="118"/>
      <c r="I332" s="118"/>
      <c r="J332" s="118"/>
      <c r="K332" s="118"/>
      <c r="L332" s="121"/>
      <c r="M332" s="121"/>
      <c r="N332" s="121"/>
      <c r="O332" s="121"/>
      <c r="P332" s="121"/>
      <c r="Q332" s="121"/>
      <c r="R332" s="121"/>
      <c r="S332" s="121"/>
      <c r="T332" s="121"/>
      <c r="U332" s="121"/>
      <c r="V332" s="121"/>
      <c r="W332" s="121"/>
      <c r="X332" s="121"/>
      <c r="Y332" s="121"/>
      <c r="Z332" s="121"/>
      <c r="AA332" s="121"/>
      <c r="AB332" s="121"/>
      <c r="AC332" s="118"/>
      <c r="AD332" s="118"/>
      <c r="AE332" s="118"/>
      <c r="AF332" s="118"/>
      <c r="AG332" s="118"/>
      <c r="AH332" s="118"/>
      <c r="AI332" s="118"/>
      <c r="AJ332" s="118"/>
      <c r="AK332" s="120"/>
      <c r="AL332" s="120"/>
      <c r="AM332" s="1571"/>
      <c r="AN332" s="1572"/>
      <c r="AO332" s="118"/>
      <c r="AP332" s="118"/>
      <c r="AQ332" s="118"/>
      <c r="AR332" s="118"/>
      <c r="AS332" s="118"/>
      <c r="AW332" s="371"/>
      <c r="AX332" s="371"/>
      <c r="AY332" s="371"/>
      <c r="AZ332" s="369"/>
      <c r="BA332" s="369"/>
      <c r="BB332" s="369"/>
    </row>
    <row r="333" spans="1:54" s="116" customFormat="1" ht="6" customHeight="1" thickBot="1">
      <c r="A333" s="118"/>
      <c r="B333" s="118"/>
      <c r="C333" s="118"/>
      <c r="D333" s="118"/>
      <c r="E333" s="118"/>
      <c r="F333" s="118"/>
      <c r="G333" s="118"/>
      <c r="H333" s="118"/>
      <c r="I333" s="118"/>
      <c r="J333" s="118"/>
      <c r="K333" s="118"/>
      <c r="L333" s="121"/>
      <c r="M333" s="121"/>
      <c r="N333" s="121"/>
      <c r="O333" s="121"/>
      <c r="P333" s="121"/>
      <c r="Q333" s="121"/>
      <c r="R333" s="121"/>
      <c r="S333" s="121"/>
      <c r="T333" s="121"/>
      <c r="U333" s="121"/>
      <c r="V333" s="121"/>
      <c r="W333" s="121"/>
      <c r="X333" s="121"/>
      <c r="Y333" s="121"/>
      <c r="Z333" s="121"/>
      <c r="AA333" s="121"/>
      <c r="AB333" s="121"/>
      <c r="AC333" s="118"/>
      <c r="AD333" s="118"/>
      <c r="AE333" s="118"/>
      <c r="AF333" s="118"/>
      <c r="AG333" s="118"/>
      <c r="AH333" s="118"/>
      <c r="AI333" s="118"/>
      <c r="AJ333" s="118"/>
      <c r="AK333" s="120"/>
      <c r="AL333" s="120"/>
      <c r="AM333" s="118"/>
      <c r="AN333" s="118"/>
      <c r="AO333" s="118"/>
      <c r="AP333" s="118"/>
      <c r="AQ333" s="118"/>
      <c r="AR333" s="118"/>
      <c r="AS333" s="118"/>
      <c r="AW333" s="371"/>
      <c r="AX333" s="371"/>
      <c r="AY333" s="371"/>
      <c r="AZ333" s="369"/>
      <c r="BA333" s="369"/>
      <c r="BB333" s="369"/>
    </row>
    <row r="334" spans="1:54" s="116" customFormat="1" ht="12.75" customHeight="1">
      <c r="A334" s="1536" t="s">
        <v>141</v>
      </c>
      <c r="B334" s="1537"/>
      <c r="C334" s="1537"/>
      <c r="D334" s="1537"/>
      <c r="E334" s="1537"/>
      <c r="F334" s="1537"/>
      <c r="G334" s="1537"/>
      <c r="H334" s="1537"/>
      <c r="I334" s="1542" t="s">
        <v>142</v>
      </c>
      <c r="J334" s="1542"/>
      <c r="K334" s="495" t="s">
        <v>143</v>
      </c>
      <c r="L334" s="1542" t="s">
        <v>144</v>
      </c>
      <c r="M334" s="1542"/>
      <c r="N334" s="1543" t="s">
        <v>145</v>
      </c>
      <c r="O334" s="1542"/>
      <c r="P334" s="1542"/>
      <c r="Q334" s="1542"/>
      <c r="R334" s="1542"/>
      <c r="S334" s="1542"/>
      <c r="T334" s="1542" t="s">
        <v>75</v>
      </c>
      <c r="U334" s="1542"/>
      <c r="V334" s="1558"/>
      <c r="W334" s="118"/>
      <c r="X334" s="118"/>
      <c r="Y334" s="118"/>
      <c r="Z334" s="118"/>
      <c r="AA334" s="118"/>
      <c r="AB334" s="118"/>
      <c r="AC334" s="123"/>
      <c r="AD334" s="123"/>
      <c r="AE334" s="123"/>
      <c r="AF334" s="123"/>
      <c r="AG334" s="123"/>
      <c r="AH334" s="123"/>
      <c r="AI334" s="123"/>
      <c r="AJ334" s="118"/>
      <c r="AK334" s="1620">
        <f>IF(work4報告書!AJ28=0,"",$AK$13)</f>
        <v>7</v>
      </c>
      <c r="AL334" s="1617"/>
      <c r="AM334" s="1544" t="s">
        <v>78</v>
      </c>
      <c r="AN334" s="1544"/>
      <c r="AO334" s="1617">
        <f>IF(AK334="","",4)</f>
        <v>4</v>
      </c>
      <c r="AP334" s="1617"/>
      <c r="AQ334" s="1544" t="s">
        <v>79</v>
      </c>
      <c r="AR334" s="1550"/>
      <c r="AS334" s="118"/>
      <c r="AT334" s="118"/>
      <c r="AW334" s="371"/>
      <c r="AX334" s="371"/>
      <c r="AY334" s="371"/>
      <c r="AZ334" s="369"/>
      <c r="BA334" s="369"/>
      <c r="BB334" s="369"/>
    </row>
    <row r="335" spans="1:54" s="116" customFormat="1" ht="13.5" customHeight="1">
      <c r="A335" s="1538"/>
      <c r="B335" s="1539"/>
      <c r="C335" s="1539"/>
      <c r="D335" s="1539"/>
      <c r="E335" s="1539"/>
      <c r="F335" s="1539"/>
      <c r="G335" s="1539"/>
      <c r="H335" s="1539"/>
      <c r="I335" s="1553">
        <f>IF(work4報告書!$AJ$28=0,"",work1基本情報!C$9)</f>
        <v>1</v>
      </c>
      <c r="J335" s="1530">
        <f>IF(work4報告書!$AJ$28=0,"",work1基本情報!D$9)</f>
        <v>6</v>
      </c>
      <c r="K335" s="1555">
        <f>IF(work4報告書!$AJ$28=0,"",work1基本情報!E$9)</f>
        <v>1</v>
      </c>
      <c r="L335" s="1533">
        <f>IF(work4報告書!$AJ$28=0,"",work1基本情報!F$9)</f>
        <v>0</v>
      </c>
      <c r="M335" s="1530">
        <f>IF(work4報告書!$AJ$28=0,"",work1基本情報!G$9)</f>
        <v>3</v>
      </c>
      <c r="N335" s="1533">
        <f>IF(work4報告書!$AJ$28=0,"",work1基本情報!H$9)</f>
        <v>6</v>
      </c>
      <c r="O335" s="1527">
        <f>IF(work4報告書!$AJ$28=0,"",work1基本情報!I$9)</f>
        <v>0</v>
      </c>
      <c r="P335" s="1527" t="str">
        <f>IF(work4報告書!$AJ$28=0,"",work1基本情報!J$9)</f>
        <v>×</v>
      </c>
      <c r="Q335" s="1527" t="str">
        <f>IF(work4報告書!$AJ$28=0,"",work1基本情報!K$9)</f>
        <v>×</v>
      </c>
      <c r="R335" s="1527" t="str">
        <f>IF(work4報告書!$AJ$28=0,"",work1基本情報!L$9)</f>
        <v>×</v>
      </c>
      <c r="S335" s="1530" t="str">
        <f>IF(work4報告書!$AJ$28=0,"",work1基本情報!M$9)</f>
        <v>×</v>
      </c>
      <c r="T335" s="1533">
        <f>IF(work4報告書!$AJ$28=0,"",work1基本情報!O$9)</f>
        <v>0</v>
      </c>
      <c r="U335" s="1527">
        <f>IF(work4報告書!$AJ$28=0,"",work1基本情報!P$9)</f>
        <v>0</v>
      </c>
      <c r="V335" s="1562">
        <f>IF(work4報告書!$AJ$28=0,"",work1基本情報!Q$9)</f>
        <v>0</v>
      </c>
      <c r="W335" s="118"/>
      <c r="X335" s="118"/>
      <c r="Y335" s="118"/>
      <c r="Z335" s="118"/>
      <c r="AA335" s="118"/>
      <c r="AB335" s="118"/>
      <c r="AC335" s="123"/>
      <c r="AD335" s="123"/>
      <c r="AE335" s="123"/>
      <c r="AF335" s="123"/>
      <c r="AG335" s="123"/>
      <c r="AH335" s="123"/>
      <c r="AI335" s="123"/>
      <c r="AJ335" s="118"/>
      <c r="AK335" s="1621"/>
      <c r="AL335" s="1618"/>
      <c r="AM335" s="1545"/>
      <c r="AN335" s="1545"/>
      <c r="AO335" s="1618"/>
      <c r="AP335" s="1618"/>
      <c r="AQ335" s="1545"/>
      <c r="AR335" s="1551"/>
      <c r="AS335" s="118"/>
      <c r="AT335" s="118"/>
      <c r="AW335" s="371"/>
      <c r="AX335" s="371"/>
      <c r="AY335" s="371"/>
      <c r="AZ335" s="369"/>
      <c r="BA335" s="369"/>
      <c r="BB335" s="369"/>
    </row>
    <row r="336" spans="1:54" s="116" customFormat="1" ht="9" customHeight="1" thickBot="1">
      <c r="A336" s="1538"/>
      <c r="B336" s="1539"/>
      <c r="C336" s="1539"/>
      <c r="D336" s="1539"/>
      <c r="E336" s="1539"/>
      <c r="F336" s="1539"/>
      <c r="G336" s="1539"/>
      <c r="H336" s="1539"/>
      <c r="I336" s="1553"/>
      <c r="J336" s="1531"/>
      <c r="K336" s="1556"/>
      <c r="L336" s="1534"/>
      <c r="M336" s="1531"/>
      <c r="N336" s="1534"/>
      <c r="O336" s="1528"/>
      <c r="P336" s="1528"/>
      <c r="Q336" s="1528"/>
      <c r="R336" s="1528"/>
      <c r="S336" s="1531"/>
      <c r="T336" s="1534"/>
      <c r="U336" s="1528"/>
      <c r="V336" s="1563"/>
      <c r="W336" s="118"/>
      <c r="X336" s="118"/>
      <c r="Y336" s="118"/>
      <c r="Z336" s="118"/>
      <c r="AA336" s="118"/>
      <c r="AB336" s="118"/>
      <c r="AC336" s="123"/>
      <c r="AD336" s="123"/>
      <c r="AE336" s="123"/>
      <c r="AF336" s="123"/>
      <c r="AG336" s="123"/>
      <c r="AH336" s="123"/>
      <c r="AI336" s="123"/>
      <c r="AJ336" s="118"/>
      <c r="AK336" s="1622"/>
      <c r="AL336" s="1619"/>
      <c r="AM336" s="1546"/>
      <c r="AN336" s="1546"/>
      <c r="AO336" s="1619"/>
      <c r="AP336" s="1619"/>
      <c r="AQ336" s="1546"/>
      <c r="AR336" s="1552"/>
      <c r="AS336" s="118"/>
      <c r="AT336" s="118"/>
      <c r="AW336" s="371"/>
      <c r="AX336" s="371"/>
      <c r="AY336" s="371"/>
      <c r="AZ336" s="369"/>
      <c r="BA336" s="369"/>
      <c r="BB336" s="369"/>
    </row>
    <row r="337" spans="1:54" s="116" customFormat="1" ht="6" customHeight="1" thickBot="1">
      <c r="A337" s="1540"/>
      <c r="B337" s="1541"/>
      <c r="C337" s="1541"/>
      <c r="D337" s="1541"/>
      <c r="E337" s="1541"/>
      <c r="F337" s="1541"/>
      <c r="G337" s="1541"/>
      <c r="H337" s="1541"/>
      <c r="I337" s="1554"/>
      <c r="J337" s="1532"/>
      <c r="K337" s="1557"/>
      <c r="L337" s="1535"/>
      <c r="M337" s="1532"/>
      <c r="N337" s="1535"/>
      <c r="O337" s="1529"/>
      <c r="P337" s="1529"/>
      <c r="Q337" s="1529"/>
      <c r="R337" s="1529"/>
      <c r="S337" s="1532"/>
      <c r="T337" s="1535"/>
      <c r="U337" s="1529"/>
      <c r="V337" s="1564"/>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W337" s="371"/>
      <c r="AX337" s="371"/>
      <c r="AY337" s="371"/>
      <c r="AZ337" s="369"/>
      <c r="BA337" s="369"/>
      <c r="BB337" s="369"/>
    </row>
    <row r="338" spans="1:54" s="116" customFormat="1" ht="15" customHeight="1">
      <c r="A338" s="1509" t="s">
        <v>188</v>
      </c>
      <c r="B338" s="1510"/>
      <c r="C338" s="1510"/>
      <c r="D338" s="1510"/>
      <c r="E338" s="1510"/>
      <c r="F338" s="1510"/>
      <c r="G338" s="1510"/>
      <c r="H338" s="1511"/>
      <c r="I338" s="1518" t="s">
        <v>147</v>
      </c>
      <c r="J338" s="1510"/>
      <c r="K338" s="1510"/>
      <c r="L338" s="1510"/>
      <c r="M338" s="1519"/>
      <c r="N338" s="1524" t="s">
        <v>189</v>
      </c>
      <c r="O338" s="1510"/>
      <c r="P338" s="1510"/>
      <c r="Q338" s="1510"/>
      <c r="R338" s="1510"/>
      <c r="S338" s="1510"/>
      <c r="T338" s="1511"/>
      <c r="U338" s="496" t="s">
        <v>149</v>
      </c>
      <c r="V338" s="497"/>
      <c r="W338" s="497"/>
      <c r="X338" s="1475" t="s">
        <v>150</v>
      </c>
      <c r="Y338" s="1475"/>
      <c r="Z338" s="1475"/>
      <c r="AA338" s="1475"/>
      <c r="AB338" s="1475"/>
      <c r="AC338" s="1475"/>
      <c r="AD338" s="1475"/>
      <c r="AE338" s="1475"/>
      <c r="AF338" s="1475"/>
      <c r="AG338" s="1475"/>
      <c r="AH338" s="497"/>
      <c r="AI338" s="497"/>
      <c r="AJ338" s="498"/>
      <c r="AK338" s="1476" t="s">
        <v>151</v>
      </c>
      <c r="AL338" s="1476"/>
      <c r="AM338" s="1477" t="s">
        <v>152</v>
      </c>
      <c r="AN338" s="1477"/>
      <c r="AO338" s="1477"/>
      <c r="AP338" s="1477"/>
      <c r="AQ338" s="1477"/>
      <c r="AR338" s="1478"/>
      <c r="AS338" s="118"/>
      <c r="AT338" s="118"/>
      <c r="AW338" s="371"/>
      <c r="AX338" s="371"/>
      <c r="AY338" s="371"/>
      <c r="AZ338" s="369"/>
      <c r="BA338" s="369"/>
      <c r="BB338" s="369"/>
    </row>
    <row r="339" spans="1:54" s="116" customFormat="1" ht="13.5" customHeight="1">
      <c r="A339" s="1512"/>
      <c r="B339" s="1513"/>
      <c r="C339" s="1513"/>
      <c r="D339" s="1513"/>
      <c r="E339" s="1513"/>
      <c r="F339" s="1513"/>
      <c r="G339" s="1513"/>
      <c r="H339" s="1514"/>
      <c r="I339" s="1520"/>
      <c r="J339" s="1513"/>
      <c r="K339" s="1513"/>
      <c r="L339" s="1513"/>
      <c r="M339" s="1521"/>
      <c r="N339" s="1525"/>
      <c r="O339" s="1513"/>
      <c r="P339" s="1513"/>
      <c r="Q339" s="1513"/>
      <c r="R339" s="1513"/>
      <c r="S339" s="1513"/>
      <c r="T339" s="1514"/>
      <c r="U339" s="1479" t="s">
        <v>153</v>
      </c>
      <c r="V339" s="1480"/>
      <c r="W339" s="1480"/>
      <c r="X339" s="1481"/>
      <c r="Y339" s="1485" t="s">
        <v>154</v>
      </c>
      <c r="Z339" s="1486"/>
      <c r="AA339" s="1486"/>
      <c r="AB339" s="1487"/>
      <c r="AC339" s="1491" t="s">
        <v>155</v>
      </c>
      <c r="AD339" s="1492"/>
      <c r="AE339" s="1492"/>
      <c r="AF339" s="1493"/>
      <c r="AG339" s="1497" t="s">
        <v>156</v>
      </c>
      <c r="AH339" s="1498"/>
      <c r="AI339" s="1498"/>
      <c r="AJ339" s="1499"/>
      <c r="AK339" s="1503" t="s">
        <v>190</v>
      </c>
      <c r="AL339" s="1503"/>
      <c r="AM339" s="1471" t="s">
        <v>158</v>
      </c>
      <c r="AN339" s="1472"/>
      <c r="AO339" s="1472"/>
      <c r="AP339" s="1472"/>
      <c r="AQ339" s="1505"/>
      <c r="AR339" s="1506"/>
      <c r="AS339" s="118"/>
      <c r="AT339" s="118"/>
      <c r="AW339" s="371"/>
      <c r="AX339" s="371"/>
      <c r="AY339" s="371"/>
      <c r="AZ339" s="369"/>
      <c r="BA339" s="369"/>
      <c r="BB339" s="369"/>
    </row>
    <row r="340" spans="1:54" s="116" customFormat="1" ht="13.5" customHeight="1">
      <c r="A340" s="1515"/>
      <c r="B340" s="1516"/>
      <c r="C340" s="1516"/>
      <c r="D340" s="1516"/>
      <c r="E340" s="1516"/>
      <c r="F340" s="1516"/>
      <c r="G340" s="1516"/>
      <c r="H340" s="1517"/>
      <c r="I340" s="1522"/>
      <c r="J340" s="1516"/>
      <c r="K340" s="1516"/>
      <c r="L340" s="1516"/>
      <c r="M340" s="1523"/>
      <c r="N340" s="1526"/>
      <c r="O340" s="1516"/>
      <c r="P340" s="1516"/>
      <c r="Q340" s="1516"/>
      <c r="R340" s="1516"/>
      <c r="S340" s="1516"/>
      <c r="T340" s="1517"/>
      <c r="U340" s="1482"/>
      <c r="V340" s="1483"/>
      <c r="W340" s="1483"/>
      <c r="X340" s="1484"/>
      <c r="Y340" s="1488"/>
      <c r="Z340" s="1489"/>
      <c r="AA340" s="1489"/>
      <c r="AB340" s="1490"/>
      <c r="AC340" s="1494"/>
      <c r="AD340" s="1495"/>
      <c r="AE340" s="1495"/>
      <c r="AF340" s="1496"/>
      <c r="AG340" s="1500"/>
      <c r="AH340" s="1501"/>
      <c r="AI340" s="1501"/>
      <c r="AJ340" s="1502"/>
      <c r="AK340" s="1504"/>
      <c r="AL340" s="1504"/>
      <c r="AM340" s="1507"/>
      <c r="AN340" s="1507"/>
      <c r="AO340" s="1507"/>
      <c r="AP340" s="1507"/>
      <c r="AQ340" s="1507"/>
      <c r="AR340" s="1508"/>
      <c r="AS340" s="118"/>
      <c r="AT340" s="118"/>
      <c r="AW340" s="371"/>
      <c r="AX340" s="371"/>
      <c r="AY340" s="371"/>
      <c r="AZ340" s="369"/>
      <c r="BA340" s="369"/>
      <c r="BB340" s="369"/>
    </row>
    <row r="341" spans="1:54" s="116" customFormat="1" ht="18" customHeight="1">
      <c r="A341" s="1597" t="str">
        <f>IF(ISERROR(VLOOKUP(work4報告書!AK28,Work2工事データ!$G$3:$R$52,2,0)),"",VLOOKUP(work4報告書!AK28,Work2工事データ!$G$3:$R$52,2,0))</f>
        <v>かかかかか邸新築工事</v>
      </c>
      <c r="B341" s="1598"/>
      <c r="C341" s="1598"/>
      <c r="D341" s="1598"/>
      <c r="E341" s="1598"/>
      <c r="F341" s="1598"/>
      <c r="G341" s="1598"/>
      <c r="H341" s="1599"/>
      <c r="I341" s="1603" t="str">
        <f>IF(ISERROR(VLOOKUP(work4報告書!AK28,'(入力)データ'!$A$6:$D$36,3,0)&amp;VLOOKUP(work4報告書!AK28,'(入力)データ'!$A$6:$D$36,4,0)),"",VLOOKUP(work4報告書!AK28,'(入力)データ'!$A$6:$D$36,3,0)&amp;VLOOKUP(work4報告書!AK28,'(入力)データ'!$A$6:$D$36,4,0))</f>
        <v>富山市かかかかか100</v>
      </c>
      <c r="J341" s="1598"/>
      <c r="K341" s="1598"/>
      <c r="L341" s="1598"/>
      <c r="M341" s="1604"/>
      <c r="N341" s="267">
        <f>IF(ISERROR(VLOOKUP(work4報告書!AK28,Work2工事データ!$G$3:$J$52,4,0)),"",VLOOKUP(work4報告書!AK28,Work2工事データ!$G$3:$J$52,4,0))</f>
        <v>41365</v>
      </c>
      <c r="O341" s="124" t="s">
        <v>87</v>
      </c>
      <c r="P341" s="270">
        <f>N341</f>
        <v>41365</v>
      </c>
      <c r="Q341" s="124" t="s">
        <v>159</v>
      </c>
      <c r="R341" s="272">
        <f>P341</f>
        <v>41365</v>
      </c>
      <c r="S341" s="1457" t="s">
        <v>191</v>
      </c>
      <c r="T341" s="1458"/>
      <c r="U341" s="1607"/>
      <c r="V341" s="1608"/>
      <c r="W341" s="1608"/>
      <c r="X341" s="125" t="s">
        <v>90</v>
      </c>
      <c r="Y341" s="126"/>
      <c r="Z341" s="127"/>
      <c r="AA341" s="127"/>
      <c r="AB341" s="125" t="s">
        <v>90</v>
      </c>
      <c r="AC341" s="126"/>
      <c r="AD341" s="127"/>
      <c r="AE341" s="127"/>
      <c r="AF341" s="128" t="s">
        <v>90</v>
      </c>
      <c r="AG341" s="1426" t="str">
        <f>IF(U341=0,"",SUM(U342:AB342)-AC342)</f>
        <v/>
      </c>
      <c r="AH341" s="1427"/>
      <c r="AI341" s="1427"/>
      <c r="AJ341" s="1428"/>
      <c r="AK341" s="79"/>
      <c r="AL341" s="82"/>
      <c r="AM341" s="1609"/>
      <c r="AN341" s="1610"/>
      <c r="AO341" s="1610"/>
      <c r="AP341" s="1610"/>
      <c r="AQ341" s="1610"/>
      <c r="AR341" s="499" t="s">
        <v>90</v>
      </c>
      <c r="AS341" s="118"/>
      <c r="AT341" s="118"/>
      <c r="AW341" s="371"/>
      <c r="AX341" s="371"/>
      <c r="AY341" s="371"/>
      <c r="AZ341" s="369"/>
      <c r="BA341" s="369"/>
      <c r="BB341" s="369"/>
    </row>
    <row r="342" spans="1:54" s="116" customFormat="1" ht="18" customHeight="1">
      <c r="A342" s="1600"/>
      <c r="B342" s="1601"/>
      <c r="C342" s="1601"/>
      <c r="D342" s="1601"/>
      <c r="E342" s="1601"/>
      <c r="F342" s="1601"/>
      <c r="G342" s="1601"/>
      <c r="H342" s="1602"/>
      <c r="I342" s="1605"/>
      <c r="J342" s="1601"/>
      <c r="K342" s="1601"/>
      <c r="L342" s="1601"/>
      <c r="M342" s="1606"/>
      <c r="N342" s="268">
        <f>IF(ISERROR(VLOOKUP(work4報告書!AK28,Work2工事データ!$G$3:$P$52,10,0)),"",VLOOKUP(work4報告書!AK28,Work2工事データ!$G$3:$P$52,10,0))</f>
        <v>41470</v>
      </c>
      <c r="O342" s="123" t="s">
        <v>87</v>
      </c>
      <c r="P342" s="271">
        <f t="shared" ref="P342:P358" si="47">N342</f>
        <v>41470</v>
      </c>
      <c r="Q342" s="123" t="s">
        <v>159</v>
      </c>
      <c r="R342" s="273">
        <f t="shared" ref="R342:R358" si="48">P342</f>
        <v>41470</v>
      </c>
      <c r="S342" s="1471" t="s">
        <v>192</v>
      </c>
      <c r="T342" s="1472"/>
      <c r="U342" s="1465">
        <f>IF(ISERROR(VLOOKUP(work4報告書!AK28,Work2工事データ!$G$3:$R$52,12,0)),"",VLOOKUP(work4報告書!AK28,Work2工事データ!$G$3:$R$52,12,0))</f>
        <v>34293000</v>
      </c>
      <c r="V342" s="1466"/>
      <c r="W342" s="1466"/>
      <c r="X342" s="1470"/>
      <c r="Y342" s="1613"/>
      <c r="Z342" s="1614"/>
      <c r="AA342" s="1614"/>
      <c r="AB342" s="1614"/>
      <c r="AC342" s="1613"/>
      <c r="AD342" s="1614"/>
      <c r="AE342" s="1614"/>
      <c r="AF342" s="1615"/>
      <c r="AG342" s="1577">
        <f>IF(U342=0,"",IF(U341&lt;&gt;0,"",IF(SUM(U342:AB342)-AC342=0,"",SUM(U342:AB342)-AC342)))</f>
        <v>34293000</v>
      </c>
      <c r="AH342" s="1578"/>
      <c r="AI342" s="1578"/>
      <c r="AJ342" s="1579"/>
      <c r="AK342" s="1468">
        <f>IF(ISERROR(VLOOKUP(work4報告書!AK28,Work2工事データ!$G$3:$O$52,9,0)),"",VLOOKUP(work4報告書!AK28,Work2工事データ!$G$3:$O$52,9,0))</f>
        <v>21</v>
      </c>
      <c r="AL342" s="1469"/>
      <c r="AM342" s="1577">
        <f>IF(ISERROR(ROUNDDOWN(AG342*AK342/100,0)),"",ROUNDDOWN(AG342*AK342/100,0))</f>
        <v>7201530</v>
      </c>
      <c r="AN342" s="1578"/>
      <c r="AO342" s="1578"/>
      <c r="AP342" s="1578"/>
      <c r="AQ342" s="1578"/>
      <c r="AR342" s="500"/>
      <c r="AS342" s="118"/>
      <c r="AT342" s="118"/>
      <c r="AW342" s="371"/>
      <c r="AX342" s="371"/>
      <c r="AY342" s="371"/>
      <c r="AZ342" s="369"/>
      <c r="BA342" s="369"/>
      <c r="BB342" s="369"/>
    </row>
    <row r="343" spans="1:54" s="116" customFormat="1" ht="18" customHeight="1">
      <c r="A343" s="1597" t="str">
        <f>IF(ISERROR(VLOOKUP(work4報告書!AK29,Work2工事データ!$G$3:$R$52,2,0)),"",VLOOKUP(work4報告書!AK29,Work2工事データ!$G$3:$R$52,2,0))</f>
        <v>くくくくくく邸新築工事</v>
      </c>
      <c r="B343" s="1598"/>
      <c r="C343" s="1598"/>
      <c r="D343" s="1598"/>
      <c r="E343" s="1598"/>
      <c r="F343" s="1598"/>
      <c r="G343" s="1598"/>
      <c r="H343" s="1599"/>
      <c r="I343" s="1603" t="str">
        <f>IF(ISERROR(VLOOKUP(work4報告書!AK29,'(入力)データ'!$A$6:$D$36,3,0)&amp;VLOOKUP(work4報告書!AK29,'(入力)データ'!$A$6:$D$36,4,0)),"",VLOOKUP(work4報告書!AK29,'(入力)データ'!$A$6:$D$36,3,0)&amp;VLOOKUP(work4報告書!AK29,'(入力)データ'!$A$6:$D$36,4,0))</f>
        <v>魚津市くくくくく814</v>
      </c>
      <c r="J343" s="1598"/>
      <c r="K343" s="1598"/>
      <c r="L343" s="1598"/>
      <c r="M343" s="1604"/>
      <c r="N343" s="275">
        <f>IF(ISERROR(VLOOKUP(work4報告書!AK29,Work2工事データ!$G$3:$J$52,4,0)),"",VLOOKUP(work4報告書!AK29,Work2工事データ!$G$3:$J$52,4,0))</f>
        <v>41395</v>
      </c>
      <c r="O343" s="124" t="s">
        <v>133</v>
      </c>
      <c r="P343" s="270">
        <f t="shared" si="47"/>
        <v>41395</v>
      </c>
      <c r="Q343" s="124" t="s">
        <v>134</v>
      </c>
      <c r="R343" s="272">
        <f t="shared" si="48"/>
        <v>41395</v>
      </c>
      <c r="S343" s="1457" t="s">
        <v>135</v>
      </c>
      <c r="T343" s="1458"/>
      <c r="U343" s="1607"/>
      <c r="V343" s="1608"/>
      <c r="W343" s="1608"/>
      <c r="X343" s="129"/>
      <c r="Y343" s="130"/>
      <c r="Z343" s="131"/>
      <c r="AA343" s="131"/>
      <c r="AB343" s="129"/>
      <c r="AC343" s="130"/>
      <c r="AD343" s="131"/>
      <c r="AE343" s="131"/>
      <c r="AF343" s="132"/>
      <c r="AG343" s="1426" t="str">
        <f>IF(U343=0,"",SUM(U344:AB344)-AC344)</f>
        <v/>
      </c>
      <c r="AH343" s="1427"/>
      <c r="AI343" s="1427"/>
      <c r="AJ343" s="1428"/>
      <c r="AK343" s="130"/>
      <c r="AL343" s="133"/>
      <c r="AM343" s="1609"/>
      <c r="AN343" s="1610"/>
      <c r="AO343" s="1610"/>
      <c r="AP343" s="1610"/>
      <c r="AQ343" s="1610"/>
      <c r="AR343" s="501"/>
      <c r="AS343" s="118"/>
      <c r="AT343" s="118"/>
      <c r="AW343" s="371"/>
      <c r="AX343" s="371"/>
      <c r="AY343" s="371"/>
      <c r="AZ343" s="369"/>
      <c r="BA343" s="369"/>
      <c r="BB343" s="369"/>
    </row>
    <row r="344" spans="1:54" s="116" customFormat="1" ht="18" customHeight="1">
      <c r="A344" s="1600"/>
      <c r="B344" s="1601"/>
      <c r="C344" s="1601"/>
      <c r="D344" s="1601"/>
      <c r="E344" s="1601"/>
      <c r="F344" s="1601"/>
      <c r="G344" s="1601"/>
      <c r="H344" s="1602"/>
      <c r="I344" s="1605"/>
      <c r="J344" s="1601"/>
      <c r="K344" s="1601"/>
      <c r="L344" s="1601"/>
      <c r="M344" s="1606"/>
      <c r="N344" s="276">
        <f>IF(ISERROR(VLOOKUP(work4報告書!AK29,Work2工事データ!$G$3:$P$52,10,0)),"",VLOOKUP(work4報告書!AK29,Work2工事データ!$G$3:$P$52,10,0))</f>
        <v>41496</v>
      </c>
      <c r="O344" s="134" t="s">
        <v>133</v>
      </c>
      <c r="P344" s="271">
        <f t="shared" si="47"/>
        <v>41496</v>
      </c>
      <c r="Q344" s="134" t="s">
        <v>134</v>
      </c>
      <c r="R344" s="274">
        <f t="shared" si="48"/>
        <v>41496</v>
      </c>
      <c r="S344" s="1461" t="s">
        <v>136</v>
      </c>
      <c r="T344" s="1462"/>
      <c r="U344" s="1463">
        <f>IF(ISERROR(VLOOKUP(work4報告書!AK29,Work2工事データ!$G$3:$R$52,12,0)),"",VLOOKUP(work4報告書!AK29,Work2工事データ!$G$3:$R$52,12,0))</f>
        <v>26565000</v>
      </c>
      <c r="V344" s="1464"/>
      <c r="W344" s="1464"/>
      <c r="X344" s="1464"/>
      <c r="Y344" s="1613"/>
      <c r="Z344" s="1614"/>
      <c r="AA344" s="1614"/>
      <c r="AB344" s="1614"/>
      <c r="AC344" s="1613"/>
      <c r="AD344" s="1614"/>
      <c r="AE344" s="1614"/>
      <c r="AF344" s="1615"/>
      <c r="AG344" s="1577">
        <f>IF(U344=0,"",IF(U343&lt;&gt;0,"",IF(SUM(U344:AB344)-AC344=0,"",SUM(U344:AB344)-AC344)))</f>
        <v>26565000</v>
      </c>
      <c r="AH344" s="1578"/>
      <c r="AI344" s="1578"/>
      <c r="AJ344" s="1579"/>
      <c r="AK344" s="1468">
        <f>IF(ISERROR(VLOOKUP(work4報告書!AK29,Work2工事データ!$G$3:$O$52,9,0)),"",VLOOKUP(work4報告書!AK29,Work2工事データ!$G$3:$O$52,9,0))</f>
        <v>21</v>
      </c>
      <c r="AL344" s="1469"/>
      <c r="AM344" s="1577">
        <f>IF(ISERROR(ROUNDDOWN(AG344*AK344/100,0)),"",ROUNDDOWN(AG344*AK344/100,0))</f>
        <v>5578650</v>
      </c>
      <c r="AN344" s="1578"/>
      <c r="AO344" s="1578"/>
      <c r="AP344" s="1578"/>
      <c r="AQ344" s="1578"/>
      <c r="AR344" s="500"/>
      <c r="AS344" s="118"/>
      <c r="AT344" s="118"/>
      <c r="AW344" s="371"/>
      <c r="AX344" s="371"/>
      <c r="AY344" s="371"/>
      <c r="AZ344" s="369"/>
      <c r="BA344" s="369"/>
      <c r="BB344" s="369"/>
    </row>
    <row r="345" spans="1:54" s="116" customFormat="1" ht="18" customHeight="1">
      <c r="A345" s="1597" t="str">
        <f>IF(ISERROR(VLOOKUP(work4報告書!AK30,Work2工事データ!$G$3:$R$52,2,0)),"",VLOOKUP(work4報告書!AK30,Work2工事データ!$G$3:$R$52,2,0))</f>
        <v>けけけけけ邸増築工事</v>
      </c>
      <c r="B345" s="1598"/>
      <c r="C345" s="1598"/>
      <c r="D345" s="1598"/>
      <c r="E345" s="1598"/>
      <c r="F345" s="1598"/>
      <c r="G345" s="1598"/>
      <c r="H345" s="1599"/>
      <c r="I345" s="1603" t="str">
        <f>IF(ISERROR(VLOOKUP(work4報告書!AK30,'(入力)データ'!$A$6:$D$36,3,0)&amp;VLOOKUP(work4報告書!AK30,'(入力)データ'!$A$6:$D$36,4,0)),"",VLOOKUP(work4報告書!AK30,'(入力)データ'!$A$6:$D$36,3,0)&amp;VLOOKUP(work4報告書!AK30,'(入力)データ'!$A$6:$D$36,4,0))</f>
        <v>金沢市けけけけ6-250</v>
      </c>
      <c r="J345" s="1598"/>
      <c r="K345" s="1598"/>
      <c r="L345" s="1598"/>
      <c r="M345" s="1604"/>
      <c r="N345" s="275">
        <f>IF(ISERROR(VLOOKUP(work4報告書!AK30,Work2工事データ!$G$3:$J$52,4,0)),"",VLOOKUP(work4報告書!AK30,Work2工事データ!$G$3:$J$52,4,0))</f>
        <v>41404</v>
      </c>
      <c r="O345" s="124" t="s">
        <v>133</v>
      </c>
      <c r="P345" s="270">
        <f t="shared" si="47"/>
        <v>41404</v>
      </c>
      <c r="Q345" s="124" t="s">
        <v>134</v>
      </c>
      <c r="R345" s="272">
        <f t="shared" si="48"/>
        <v>41404</v>
      </c>
      <c r="S345" s="1457" t="s">
        <v>135</v>
      </c>
      <c r="T345" s="1458"/>
      <c r="U345" s="1607"/>
      <c r="V345" s="1608"/>
      <c r="W345" s="1608"/>
      <c r="X345" s="129"/>
      <c r="Y345" s="130"/>
      <c r="Z345" s="131"/>
      <c r="AA345" s="131"/>
      <c r="AB345" s="129"/>
      <c r="AC345" s="130"/>
      <c r="AD345" s="131"/>
      <c r="AE345" s="131"/>
      <c r="AF345" s="132"/>
      <c r="AG345" s="1426" t="str">
        <f>IF(U345=0,"",SUM(U346:AB346)-AC346)</f>
        <v/>
      </c>
      <c r="AH345" s="1427"/>
      <c r="AI345" s="1427"/>
      <c r="AJ345" s="1428"/>
      <c r="AK345" s="130"/>
      <c r="AL345" s="133"/>
      <c r="AM345" s="1609"/>
      <c r="AN345" s="1610"/>
      <c r="AO345" s="1610"/>
      <c r="AP345" s="1610"/>
      <c r="AQ345" s="1610"/>
      <c r="AR345" s="501"/>
      <c r="AS345" s="118"/>
      <c r="AT345" s="118"/>
      <c r="AW345" s="371"/>
      <c r="AX345" s="371"/>
      <c r="AY345" s="371"/>
      <c r="AZ345" s="369"/>
      <c r="BA345" s="369"/>
      <c r="BB345" s="369"/>
    </row>
    <row r="346" spans="1:54" s="116" customFormat="1" ht="18" customHeight="1">
      <c r="A346" s="1600"/>
      <c r="B346" s="1601"/>
      <c r="C346" s="1601"/>
      <c r="D346" s="1601"/>
      <c r="E346" s="1601"/>
      <c r="F346" s="1601"/>
      <c r="G346" s="1601"/>
      <c r="H346" s="1602"/>
      <c r="I346" s="1605"/>
      <c r="J346" s="1601"/>
      <c r="K346" s="1601"/>
      <c r="L346" s="1601"/>
      <c r="M346" s="1606"/>
      <c r="N346" s="276">
        <f>IF(ISERROR(VLOOKUP(work4報告書!AK30,Work2工事データ!$G$3:$P$52,10,0)),"",VLOOKUP(work4報告書!AK30,Work2工事データ!$G$3:$P$52,10,0))</f>
        <v>41460</v>
      </c>
      <c r="O346" s="134" t="s">
        <v>133</v>
      </c>
      <c r="P346" s="271">
        <f t="shared" si="47"/>
        <v>41460</v>
      </c>
      <c r="Q346" s="134" t="s">
        <v>134</v>
      </c>
      <c r="R346" s="274">
        <f t="shared" si="48"/>
        <v>41460</v>
      </c>
      <c r="S346" s="1461" t="s">
        <v>136</v>
      </c>
      <c r="T346" s="1462"/>
      <c r="U346" s="1465">
        <f>IF(ISERROR(VLOOKUP(work4報告書!AK30,Work2工事データ!$G$3:$R$52,12,0)),"",VLOOKUP(work4報告書!AK30,Work2工事データ!$G$3:$R$52,12,0))</f>
        <v>21000000</v>
      </c>
      <c r="V346" s="1466"/>
      <c r="W346" s="1466"/>
      <c r="X346" s="1470"/>
      <c r="Y346" s="1611"/>
      <c r="Z346" s="1612"/>
      <c r="AA346" s="1612"/>
      <c r="AB346" s="1612"/>
      <c r="AC346" s="1611"/>
      <c r="AD346" s="1612"/>
      <c r="AE346" s="1612"/>
      <c r="AF346" s="1616"/>
      <c r="AG346" s="1577">
        <f>IF(U346=0,"",IF(U345&lt;&gt;0,"",IF(SUM(U346:AB346)-AC346=0,"",SUM(U346:AB346)-AC346)))</f>
        <v>21000000</v>
      </c>
      <c r="AH346" s="1578"/>
      <c r="AI346" s="1578"/>
      <c r="AJ346" s="1579"/>
      <c r="AK346" s="1468">
        <f>IF(ISERROR(VLOOKUP(work4報告書!AK30,Work2工事データ!$G$3:$O$52,9,0)),"",VLOOKUP(work4報告書!AK30,Work2工事データ!$G$3:$O$52,9,0))</f>
        <v>21</v>
      </c>
      <c r="AL346" s="1469"/>
      <c r="AM346" s="1577">
        <f>IF(ISERROR(ROUNDDOWN(AG346*AK346/100,0)),"",ROUNDDOWN(AG346*AK346/100,0))</f>
        <v>4410000</v>
      </c>
      <c r="AN346" s="1578"/>
      <c r="AO346" s="1578"/>
      <c r="AP346" s="1578"/>
      <c r="AQ346" s="1578"/>
      <c r="AR346" s="500"/>
      <c r="AS346" s="118"/>
      <c r="AT346" s="118"/>
      <c r="AW346" s="371"/>
      <c r="AX346" s="371"/>
      <c r="AY346" s="371"/>
      <c r="AZ346" s="369"/>
      <c r="BA346" s="369"/>
      <c r="BB346" s="369"/>
    </row>
    <row r="347" spans="1:54" s="116" customFormat="1" ht="18" customHeight="1">
      <c r="A347" s="1597" t="str">
        <f>IF(ISERROR(VLOOKUP(work4報告書!AK31,Work2工事データ!$G$3:$R$52,2,0)),"",VLOOKUP(work4報告書!AK31,Work2工事データ!$G$3:$R$52,2,0))</f>
        <v>ささささ邸新築工事</v>
      </c>
      <c r="B347" s="1598"/>
      <c r="C347" s="1598"/>
      <c r="D347" s="1598"/>
      <c r="E347" s="1598"/>
      <c r="F347" s="1598"/>
      <c r="G347" s="1598"/>
      <c r="H347" s="1599"/>
      <c r="I347" s="1603" t="str">
        <f>IF(ISERROR(VLOOKUP(work4報告書!AK31,'(入力)データ'!$A$6:$D$36,3,0)&amp;VLOOKUP(work4報告書!AK31,'(入力)データ'!$A$6:$D$36,4,0)),"",VLOOKUP(work4報告書!AK31,'(入力)データ'!$A$6:$D$36,3,0)&amp;VLOOKUP(work4報告書!AK31,'(入力)データ'!$A$6:$D$36,4,0))</f>
        <v>富山市ささささ69-1-5</v>
      </c>
      <c r="J347" s="1598"/>
      <c r="K347" s="1598"/>
      <c r="L347" s="1598"/>
      <c r="M347" s="1604"/>
      <c r="N347" s="275">
        <f>IF(ISERROR(VLOOKUP(work4報告書!AK31,Work2工事データ!$G$3:$J$52,4,0)),"",VLOOKUP(work4報告書!AK31,Work2工事データ!$G$3:$J$52,4,0))</f>
        <v>41426</v>
      </c>
      <c r="O347" s="124" t="s">
        <v>133</v>
      </c>
      <c r="P347" s="270">
        <f t="shared" si="47"/>
        <v>41426</v>
      </c>
      <c r="Q347" s="124" t="s">
        <v>134</v>
      </c>
      <c r="R347" s="272">
        <f t="shared" si="48"/>
        <v>41426</v>
      </c>
      <c r="S347" s="1457" t="s">
        <v>135</v>
      </c>
      <c r="T347" s="1458"/>
      <c r="U347" s="1607"/>
      <c r="V347" s="1608"/>
      <c r="W347" s="1608"/>
      <c r="X347" s="135"/>
      <c r="Y347" s="136"/>
      <c r="Z347" s="137"/>
      <c r="AA347" s="137"/>
      <c r="AB347" s="135"/>
      <c r="AC347" s="136"/>
      <c r="AD347" s="137"/>
      <c r="AE347" s="137"/>
      <c r="AF347" s="138"/>
      <c r="AG347" s="1426" t="str">
        <f>IF(U347=0,"",SUM(U348:AB348)-AC348)</f>
        <v/>
      </c>
      <c r="AH347" s="1427"/>
      <c r="AI347" s="1427"/>
      <c r="AJ347" s="1428"/>
      <c r="AK347" s="136"/>
      <c r="AL347" s="139"/>
      <c r="AM347" s="1609"/>
      <c r="AN347" s="1610"/>
      <c r="AO347" s="1610"/>
      <c r="AP347" s="1610"/>
      <c r="AQ347" s="1610"/>
      <c r="AR347" s="501"/>
      <c r="AS347" s="118"/>
      <c r="AT347" s="118"/>
      <c r="AW347" s="371"/>
      <c r="AX347" s="371"/>
      <c r="AY347" s="371"/>
      <c r="AZ347" s="369"/>
      <c r="BA347" s="369"/>
      <c r="BB347" s="369"/>
    </row>
    <row r="348" spans="1:54" s="116" customFormat="1" ht="18" customHeight="1">
      <c r="A348" s="1600"/>
      <c r="B348" s="1601"/>
      <c r="C348" s="1601"/>
      <c r="D348" s="1601"/>
      <c r="E348" s="1601"/>
      <c r="F348" s="1601"/>
      <c r="G348" s="1601"/>
      <c r="H348" s="1602"/>
      <c r="I348" s="1605"/>
      <c r="J348" s="1601"/>
      <c r="K348" s="1601"/>
      <c r="L348" s="1601"/>
      <c r="M348" s="1606"/>
      <c r="N348" s="276">
        <f>IF(ISERROR(VLOOKUP(work4報告書!AK31,Work2工事データ!$G$3:$P$52,10,0)),"",VLOOKUP(work4報告書!AK31,Work2工事データ!$G$3:$P$52,10,0))</f>
        <v>41578</v>
      </c>
      <c r="O348" s="134" t="s">
        <v>133</v>
      </c>
      <c r="P348" s="271">
        <f t="shared" si="47"/>
        <v>41578</v>
      </c>
      <c r="Q348" s="134" t="s">
        <v>134</v>
      </c>
      <c r="R348" s="274">
        <f t="shared" si="48"/>
        <v>41578</v>
      </c>
      <c r="S348" s="1461" t="s">
        <v>136</v>
      </c>
      <c r="T348" s="1462"/>
      <c r="U348" s="1463">
        <f>IF(ISERROR(VLOOKUP(work4報告書!AK31,Work2工事データ!$G$3:$R$52,12,0)),"",VLOOKUP(work4報告書!AK31,Work2工事データ!$G$3:$R$52,12,0))</f>
        <v>21000000</v>
      </c>
      <c r="V348" s="1464"/>
      <c r="W348" s="1464"/>
      <c r="X348" s="1464"/>
      <c r="Y348" s="1613"/>
      <c r="Z348" s="1614"/>
      <c r="AA348" s="1614"/>
      <c r="AB348" s="1614"/>
      <c r="AC348" s="1613"/>
      <c r="AD348" s="1614"/>
      <c r="AE348" s="1614"/>
      <c r="AF348" s="1615"/>
      <c r="AG348" s="1577">
        <f>IF(U348=0,"",IF(U347&lt;&gt;0,"",IF(SUM(U348:AB348)-AC348=0,"",SUM(U348:AB348)-AC348)))</f>
        <v>21000000</v>
      </c>
      <c r="AH348" s="1578"/>
      <c r="AI348" s="1578"/>
      <c r="AJ348" s="1579"/>
      <c r="AK348" s="1468">
        <f>IF(ISERROR(VLOOKUP(work4報告書!AK31,Work2工事データ!$G$3:$O$52,9,0)),"",VLOOKUP(work4報告書!AK31,Work2工事データ!$G$3:$O$52,9,0))</f>
        <v>21</v>
      </c>
      <c r="AL348" s="1469"/>
      <c r="AM348" s="1577">
        <f>IF(ISERROR(ROUNDDOWN(AG348*AK348/100,0)),"",ROUNDDOWN(AG348*AK348/100,0))</f>
        <v>4410000</v>
      </c>
      <c r="AN348" s="1578"/>
      <c r="AO348" s="1578"/>
      <c r="AP348" s="1578"/>
      <c r="AQ348" s="1578"/>
      <c r="AR348" s="500"/>
      <c r="AS348" s="118"/>
      <c r="AT348" s="118"/>
      <c r="AW348" s="371"/>
      <c r="AX348" s="371"/>
      <c r="AY348" s="371"/>
      <c r="AZ348" s="369"/>
      <c r="BA348" s="369"/>
      <c r="BB348" s="369"/>
    </row>
    <row r="349" spans="1:54" s="116" customFormat="1" ht="18" customHeight="1">
      <c r="A349" s="1597" t="str">
        <f>IF(ISERROR(VLOOKUP(work4報告書!AK32,Work2工事データ!$G$3:$R$52,2,0)),"",VLOOKUP(work4報告書!AK32,Work2工事データ!$G$3:$R$52,2,0))</f>
        <v>ししししし邸新築工事</v>
      </c>
      <c r="B349" s="1598"/>
      <c r="C349" s="1598"/>
      <c r="D349" s="1598"/>
      <c r="E349" s="1598"/>
      <c r="F349" s="1598"/>
      <c r="G349" s="1598"/>
      <c r="H349" s="1599"/>
      <c r="I349" s="1603" t="str">
        <f>IF(ISERROR(VLOOKUP(work4報告書!AK32,'(入力)データ'!$A$6:$D$36,3,0)&amp;VLOOKUP(work4報告書!AK32,'(入力)データ'!$A$6:$D$36,4,0)),"",VLOOKUP(work4報告書!AK32,'(入力)データ'!$A$6:$D$36,3,0)&amp;VLOOKUP(work4報告書!AK32,'(入力)データ'!$A$6:$D$36,4,0))</f>
        <v>富山市ししししし150</v>
      </c>
      <c r="J349" s="1598"/>
      <c r="K349" s="1598"/>
      <c r="L349" s="1598"/>
      <c r="M349" s="1604"/>
      <c r="N349" s="275">
        <f>IF(ISERROR(VLOOKUP(work4報告書!AK32,Work2工事データ!$G$3:$J$52,4,0)),"",VLOOKUP(work4報告書!AK32,Work2工事データ!$G$3:$J$52,4,0))</f>
        <v>41426</v>
      </c>
      <c r="O349" s="124" t="s">
        <v>133</v>
      </c>
      <c r="P349" s="270">
        <f t="shared" si="47"/>
        <v>41426</v>
      </c>
      <c r="Q349" s="124" t="s">
        <v>134</v>
      </c>
      <c r="R349" s="272">
        <f t="shared" si="48"/>
        <v>41426</v>
      </c>
      <c r="S349" s="1457" t="s">
        <v>135</v>
      </c>
      <c r="T349" s="1458"/>
      <c r="U349" s="1607"/>
      <c r="V349" s="1608"/>
      <c r="W349" s="1608"/>
      <c r="X349" s="129"/>
      <c r="Y349" s="130"/>
      <c r="Z349" s="131"/>
      <c r="AA349" s="131"/>
      <c r="AB349" s="129"/>
      <c r="AC349" s="130"/>
      <c r="AD349" s="131"/>
      <c r="AE349" s="131"/>
      <c r="AF349" s="132"/>
      <c r="AG349" s="1426" t="str">
        <f>IF(U349=0,"",SUM(U350:AB350)-AC350)</f>
        <v/>
      </c>
      <c r="AH349" s="1427"/>
      <c r="AI349" s="1427"/>
      <c r="AJ349" s="1428"/>
      <c r="AK349" s="136"/>
      <c r="AL349" s="139"/>
      <c r="AM349" s="1609"/>
      <c r="AN349" s="1610"/>
      <c r="AO349" s="1610"/>
      <c r="AP349" s="1610"/>
      <c r="AQ349" s="1610"/>
      <c r="AR349" s="501"/>
      <c r="AS349" s="118"/>
      <c r="AT349" s="118"/>
      <c r="AW349" s="371"/>
      <c r="AX349" s="371"/>
      <c r="AY349" s="371"/>
      <c r="AZ349" s="369"/>
      <c r="BA349" s="369"/>
      <c r="BB349" s="369"/>
    </row>
    <row r="350" spans="1:54" s="116" customFormat="1" ht="18" customHeight="1">
      <c r="A350" s="1600"/>
      <c r="B350" s="1601"/>
      <c r="C350" s="1601"/>
      <c r="D350" s="1601"/>
      <c r="E350" s="1601"/>
      <c r="F350" s="1601"/>
      <c r="G350" s="1601"/>
      <c r="H350" s="1602"/>
      <c r="I350" s="1605"/>
      <c r="J350" s="1601"/>
      <c r="K350" s="1601"/>
      <c r="L350" s="1601"/>
      <c r="M350" s="1606"/>
      <c r="N350" s="276">
        <f>IF(ISERROR(VLOOKUP(work4報告書!AK32,Work2工事データ!$G$3:$P$52,10,0)),"",VLOOKUP(work4報告書!AK32,Work2工事データ!$G$3:$P$52,10,0))</f>
        <v>41517</v>
      </c>
      <c r="O350" s="134" t="s">
        <v>133</v>
      </c>
      <c r="P350" s="271">
        <f t="shared" si="47"/>
        <v>41517</v>
      </c>
      <c r="Q350" s="134" t="s">
        <v>134</v>
      </c>
      <c r="R350" s="274">
        <f t="shared" si="48"/>
        <v>41517</v>
      </c>
      <c r="S350" s="1461" t="s">
        <v>136</v>
      </c>
      <c r="T350" s="1462"/>
      <c r="U350" s="1463">
        <f>IF(ISERROR(VLOOKUP(work4報告書!AK32,Work2工事データ!$G$3:$R$52,12,0)),"",VLOOKUP(work4報告書!AK32,Work2工事データ!$G$3:$R$52,12,0))</f>
        <v>31815000</v>
      </c>
      <c r="V350" s="1464"/>
      <c r="W350" s="1464"/>
      <c r="X350" s="1464"/>
      <c r="Y350" s="1611"/>
      <c r="Z350" s="1612"/>
      <c r="AA350" s="1612"/>
      <c r="AB350" s="1612"/>
      <c r="AC350" s="1613"/>
      <c r="AD350" s="1614"/>
      <c r="AE350" s="1614"/>
      <c r="AF350" s="1615"/>
      <c r="AG350" s="1577">
        <f>IF(U350=0,"",IF(U349&lt;&gt;0,"",IF(SUM(U350:AB350)-AC350=0,"",SUM(U350:AB350)-AC350)))</f>
        <v>31815000</v>
      </c>
      <c r="AH350" s="1578"/>
      <c r="AI350" s="1578"/>
      <c r="AJ350" s="1579"/>
      <c r="AK350" s="1468">
        <f>IF(ISERROR(VLOOKUP(work4報告書!AK32,Work2工事データ!$G$3:$O$52,9,0)),"",VLOOKUP(work4報告書!AK32,Work2工事データ!$G$3:$O$52,9,0))</f>
        <v>21</v>
      </c>
      <c r="AL350" s="1469"/>
      <c r="AM350" s="1577">
        <f>IF(ISERROR(ROUNDDOWN(AG350*AK350/100,0)),"",ROUNDDOWN(AG350*AK350/100,0))</f>
        <v>6681150</v>
      </c>
      <c r="AN350" s="1578"/>
      <c r="AO350" s="1578"/>
      <c r="AP350" s="1578"/>
      <c r="AQ350" s="1578"/>
      <c r="AR350" s="500"/>
      <c r="AS350" s="118"/>
      <c r="AT350" s="118"/>
      <c r="AW350" s="371"/>
      <c r="AX350" s="371"/>
      <c r="AY350" s="371"/>
      <c r="AZ350" s="369"/>
      <c r="BA350" s="369"/>
      <c r="BB350" s="369"/>
    </row>
    <row r="351" spans="1:54" s="116" customFormat="1" ht="18" customHeight="1">
      <c r="A351" s="1597" t="str">
        <f>IF(ISERROR(VLOOKUP(work4報告書!AK33,Work2工事データ!$G$3:$R$52,2,0)),"",VLOOKUP(work4報告書!AK33,Work2工事データ!$G$3:$R$52,2,0))</f>
        <v>とととと邸増築工事</v>
      </c>
      <c r="B351" s="1598"/>
      <c r="C351" s="1598"/>
      <c r="D351" s="1598"/>
      <c r="E351" s="1598"/>
      <c r="F351" s="1598"/>
      <c r="G351" s="1598"/>
      <c r="H351" s="1599"/>
      <c r="I351" s="1603" t="str">
        <f>IF(ISERROR(VLOOKUP(work4報告書!AK33,'(入力)データ'!$A$6:$D$36,3,0)&amp;VLOOKUP(work4報告書!AK33,'(入力)データ'!$A$6:$D$36,4,0)),"",VLOOKUP(work4報告書!AK33,'(入力)データ'!$A$6:$D$36,3,0)&amp;VLOOKUP(work4報告書!AK33,'(入力)データ'!$A$6:$D$36,4,0))</f>
        <v>射水市とととと34</v>
      </c>
      <c r="J351" s="1598"/>
      <c r="K351" s="1598"/>
      <c r="L351" s="1598"/>
      <c r="M351" s="1604"/>
      <c r="N351" s="275">
        <f>IF(ISERROR(VLOOKUP(work4報告書!AK33,Work2工事データ!$G$3:$J$52,4,0)),"",VLOOKUP(work4報告書!AK33,Work2工事データ!$G$3:$J$52,4,0))</f>
        <v>41506</v>
      </c>
      <c r="O351" s="124" t="s">
        <v>133</v>
      </c>
      <c r="P351" s="270">
        <f t="shared" si="47"/>
        <v>41506</v>
      </c>
      <c r="Q351" s="124" t="s">
        <v>134</v>
      </c>
      <c r="R351" s="272">
        <f t="shared" si="48"/>
        <v>41506</v>
      </c>
      <c r="S351" s="1457" t="s">
        <v>135</v>
      </c>
      <c r="T351" s="1458"/>
      <c r="U351" s="1607"/>
      <c r="V351" s="1608"/>
      <c r="W351" s="1608"/>
      <c r="X351" s="129"/>
      <c r="Y351" s="130"/>
      <c r="Z351" s="131"/>
      <c r="AA351" s="131"/>
      <c r="AB351" s="129"/>
      <c r="AC351" s="130"/>
      <c r="AD351" s="131"/>
      <c r="AE351" s="131"/>
      <c r="AF351" s="132"/>
      <c r="AG351" s="1426" t="str">
        <f>IF(U351=0,"",SUM(U352:AB352)-AC352)</f>
        <v/>
      </c>
      <c r="AH351" s="1427"/>
      <c r="AI351" s="1427"/>
      <c r="AJ351" s="1428"/>
      <c r="AK351" s="140"/>
      <c r="AL351" s="141"/>
      <c r="AM351" s="1609"/>
      <c r="AN351" s="1610"/>
      <c r="AO351" s="1610"/>
      <c r="AP351" s="1610"/>
      <c r="AQ351" s="1610"/>
      <c r="AR351" s="501"/>
      <c r="AS351" s="118"/>
      <c r="AT351" s="118"/>
      <c r="AW351" s="371"/>
      <c r="AX351" s="371"/>
      <c r="AY351" s="371"/>
      <c r="AZ351" s="369"/>
      <c r="BA351" s="369"/>
      <c r="BB351" s="369"/>
    </row>
    <row r="352" spans="1:54" s="116" customFormat="1" ht="18" customHeight="1">
      <c r="A352" s="1600"/>
      <c r="B352" s="1601"/>
      <c r="C352" s="1601"/>
      <c r="D352" s="1601"/>
      <c r="E352" s="1601"/>
      <c r="F352" s="1601"/>
      <c r="G352" s="1601"/>
      <c r="H352" s="1602"/>
      <c r="I352" s="1605"/>
      <c r="J352" s="1601"/>
      <c r="K352" s="1601"/>
      <c r="L352" s="1601"/>
      <c r="M352" s="1606"/>
      <c r="N352" s="276">
        <f>IF(ISERROR(VLOOKUP(work4報告書!AK33,Work2工事データ!$G$3:$P$52,10,0)),"",VLOOKUP(work4報告書!AK33,Work2工事データ!$G$3:$P$52,10,0))</f>
        <v>41670</v>
      </c>
      <c r="O352" s="134" t="s">
        <v>133</v>
      </c>
      <c r="P352" s="271">
        <f t="shared" si="47"/>
        <v>41670</v>
      </c>
      <c r="Q352" s="134" t="s">
        <v>134</v>
      </c>
      <c r="R352" s="274">
        <f t="shared" si="48"/>
        <v>41670</v>
      </c>
      <c r="S352" s="1461" t="s">
        <v>136</v>
      </c>
      <c r="T352" s="1462"/>
      <c r="U352" s="1463">
        <f>IF(ISERROR(VLOOKUP(work4報告書!AK33,Work2工事データ!$G$3:$R$52,12,0)),"",VLOOKUP(work4報告書!AK33,Work2工事データ!$G$3:$R$52,12,0))</f>
        <v>31762500</v>
      </c>
      <c r="V352" s="1464"/>
      <c r="W352" s="1464"/>
      <c r="X352" s="1464"/>
      <c r="Y352" s="1611"/>
      <c r="Z352" s="1612"/>
      <c r="AA352" s="1612"/>
      <c r="AB352" s="1612"/>
      <c r="AC352" s="1613"/>
      <c r="AD352" s="1614"/>
      <c r="AE352" s="1614"/>
      <c r="AF352" s="1615"/>
      <c r="AG352" s="1577">
        <f>IF(U352=0,"",IF(U351&lt;&gt;0,"",IF(SUM(U352:AB352)-AC352=0,"",SUM(U352:AB352)-AC352)))</f>
        <v>31762500</v>
      </c>
      <c r="AH352" s="1578"/>
      <c r="AI352" s="1578"/>
      <c r="AJ352" s="1579"/>
      <c r="AK352" s="1468">
        <f>IF(ISERROR(VLOOKUP(work4報告書!AK33,Work2工事データ!$G$3:$O$52,9,0)),"",VLOOKUP(work4報告書!AK33,Work2工事データ!$G$3:$O$52,9,0))</f>
        <v>21</v>
      </c>
      <c r="AL352" s="1469"/>
      <c r="AM352" s="1577">
        <f>IF(ISERROR(ROUNDDOWN(AG352*AK352/100,0)),"",ROUNDDOWN(AG352*AK352/100,0))</f>
        <v>6670125</v>
      </c>
      <c r="AN352" s="1578"/>
      <c r="AO352" s="1578"/>
      <c r="AP352" s="1578"/>
      <c r="AQ352" s="1578"/>
      <c r="AR352" s="500"/>
      <c r="AS352" s="118"/>
      <c r="AT352" s="118"/>
      <c r="AW352" s="371"/>
      <c r="AX352" s="371"/>
      <c r="AY352" s="371"/>
      <c r="AZ352" s="369"/>
      <c r="BA352" s="369"/>
      <c r="BB352" s="369"/>
    </row>
    <row r="353" spans="1:54" s="116" customFormat="1" ht="18" customHeight="1">
      <c r="A353" s="1597" t="str">
        <f>IF(ISERROR(VLOOKUP(work4報告書!AK34,Work2工事データ!$G$3:$R$52,2,0)),"",VLOOKUP(work4報告書!AK34,Work2工事データ!$G$3:$R$52,2,0))</f>
        <v>なななな邸外壁塗装工事</v>
      </c>
      <c r="B353" s="1598"/>
      <c r="C353" s="1598"/>
      <c r="D353" s="1598"/>
      <c r="E353" s="1598"/>
      <c r="F353" s="1598"/>
      <c r="G353" s="1598"/>
      <c r="H353" s="1599"/>
      <c r="I353" s="1603" t="str">
        <f>IF(ISERROR(VLOOKUP(work4報告書!AK34,'(入力)データ'!$A$6:$D$36,3,0)&amp;VLOOKUP(work4報告書!AK34,'(入力)データ'!$A$6:$D$36,4,0)),"",VLOOKUP(work4報告書!AK34,'(入力)データ'!$A$6:$D$36,3,0)&amp;VLOOKUP(work4報告書!AK34,'(入力)データ'!$A$6:$D$36,4,0))</f>
        <v>富山市なななな56-7</v>
      </c>
      <c r="J353" s="1598"/>
      <c r="K353" s="1598"/>
      <c r="L353" s="1598"/>
      <c r="M353" s="1604"/>
      <c r="N353" s="275">
        <f>IF(ISERROR(VLOOKUP(work4報告書!AK34,Work2工事データ!$G$3:$J$52,4,0)),"",VLOOKUP(work4報告書!AK34,Work2工事データ!$G$3:$J$52,4,0))</f>
        <v>41518</v>
      </c>
      <c r="O353" s="124" t="s">
        <v>133</v>
      </c>
      <c r="P353" s="270">
        <f t="shared" si="47"/>
        <v>41518</v>
      </c>
      <c r="Q353" s="124" t="s">
        <v>134</v>
      </c>
      <c r="R353" s="272">
        <f t="shared" si="48"/>
        <v>41518</v>
      </c>
      <c r="S353" s="1457" t="s">
        <v>135</v>
      </c>
      <c r="T353" s="1458"/>
      <c r="U353" s="1607"/>
      <c r="V353" s="1608"/>
      <c r="W353" s="1608"/>
      <c r="X353" s="129"/>
      <c r="Y353" s="130"/>
      <c r="Z353" s="131"/>
      <c r="AA353" s="131"/>
      <c r="AB353" s="129"/>
      <c r="AC353" s="130"/>
      <c r="AD353" s="131"/>
      <c r="AE353" s="131"/>
      <c r="AF353" s="132"/>
      <c r="AG353" s="1426" t="str">
        <f>IF(U353=0,"",SUM(U354:AB354)-AC354)</f>
        <v/>
      </c>
      <c r="AH353" s="1427"/>
      <c r="AI353" s="1427"/>
      <c r="AJ353" s="1428"/>
      <c r="AK353" s="142"/>
      <c r="AL353" s="143"/>
      <c r="AM353" s="1609"/>
      <c r="AN353" s="1610"/>
      <c r="AO353" s="1610"/>
      <c r="AP353" s="1610"/>
      <c r="AQ353" s="1610"/>
      <c r="AR353" s="501"/>
      <c r="AS353" s="118"/>
      <c r="AT353" s="118"/>
      <c r="AW353" s="371"/>
      <c r="AX353" s="371"/>
      <c r="AY353" s="371"/>
      <c r="AZ353" s="369"/>
      <c r="BA353" s="369"/>
      <c r="BB353" s="369"/>
    </row>
    <row r="354" spans="1:54" s="116" customFormat="1" ht="18" customHeight="1">
      <c r="A354" s="1600"/>
      <c r="B354" s="1601"/>
      <c r="C354" s="1601"/>
      <c r="D354" s="1601"/>
      <c r="E354" s="1601"/>
      <c r="F354" s="1601"/>
      <c r="G354" s="1601"/>
      <c r="H354" s="1602"/>
      <c r="I354" s="1605"/>
      <c r="J354" s="1601"/>
      <c r="K354" s="1601"/>
      <c r="L354" s="1601"/>
      <c r="M354" s="1606"/>
      <c r="N354" s="276">
        <f>IF(ISERROR(VLOOKUP(work4報告書!AK34,Work2工事データ!$G$3:$P$52,10,0)),"",VLOOKUP(work4報告書!AK34,Work2工事データ!$G$3:$P$52,10,0))</f>
        <v>41618</v>
      </c>
      <c r="O354" s="134" t="s">
        <v>133</v>
      </c>
      <c r="P354" s="271">
        <f t="shared" si="47"/>
        <v>41618</v>
      </c>
      <c r="Q354" s="134" t="s">
        <v>134</v>
      </c>
      <c r="R354" s="274">
        <f t="shared" si="48"/>
        <v>41618</v>
      </c>
      <c r="S354" s="1461" t="s">
        <v>136</v>
      </c>
      <c r="T354" s="1462"/>
      <c r="U354" s="1463">
        <f>IF(ISERROR(VLOOKUP(work4報告書!AK34,Work2工事データ!$G$3:$R$52,12,0)),"",VLOOKUP(work4報告書!AK34,Work2工事データ!$G$3:$R$52,12,0))</f>
        <v>2625000</v>
      </c>
      <c r="V354" s="1464"/>
      <c r="W354" s="1464"/>
      <c r="X354" s="1464"/>
      <c r="Y354" s="1611"/>
      <c r="Z354" s="1612"/>
      <c r="AA354" s="1612"/>
      <c r="AB354" s="1612"/>
      <c r="AC354" s="1613"/>
      <c r="AD354" s="1614"/>
      <c r="AE354" s="1614"/>
      <c r="AF354" s="1615"/>
      <c r="AG354" s="1577">
        <f>IF(U354=0,"",IF(U353&lt;&gt;0,"",IF(SUM(U354:AB354)-AC354=0,"",SUM(U354:AB354)-AC354)))</f>
        <v>2625000</v>
      </c>
      <c r="AH354" s="1578"/>
      <c r="AI354" s="1578"/>
      <c r="AJ354" s="1579"/>
      <c r="AK354" s="1468">
        <f>IF(ISERROR(VLOOKUP(work4報告書!AK34,Work2工事データ!$G$3:$O$52,9,0)),"",VLOOKUP(work4報告書!AK34,Work2工事データ!$G$3:$O$52,9,0))</f>
        <v>21</v>
      </c>
      <c r="AL354" s="1469"/>
      <c r="AM354" s="1577">
        <f>IF(ISERROR(ROUNDDOWN(AG354*AK354/100,0)),"",ROUNDDOWN(AG354*AK354/100,0))</f>
        <v>551250</v>
      </c>
      <c r="AN354" s="1578"/>
      <c r="AO354" s="1578"/>
      <c r="AP354" s="1578"/>
      <c r="AQ354" s="1578"/>
      <c r="AR354" s="500"/>
      <c r="AS354" s="118"/>
      <c r="AT354" s="118"/>
      <c r="AW354" s="371"/>
      <c r="AX354" s="371"/>
      <c r="AY354" s="371"/>
      <c r="AZ354" s="369"/>
      <c r="BA354" s="369"/>
      <c r="BB354" s="369"/>
    </row>
    <row r="355" spans="1:54" s="116" customFormat="1" ht="18" customHeight="1">
      <c r="A355" s="1597" t="str">
        <f>IF(ISERROR(VLOOKUP(work4報告書!AK35,Work2工事データ!$G$3:$R$52,2,0)),"",VLOOKUP(work4報告書!AK35,Work2工事データ!$G$3:$R$52,2,0))</f>
        <v>ぬぬぬぬ邸屋根補修工事</v>
      </c>
      <c r="B355" s="1598"/>
      <c r="C355" s="1598"/>
      <c r="D355" s="1598"/>
      <c r="E355" s="1598"/>
      <c r="F355" s="1598"/>
      <c r="G355" s="1598"/>
      <c r="H355" s="1599"/>
      <c r="I355" s="1603" t="str">
        <f>IF(ISERROR(VLOOKUP(work4報告書!AK35,'(入力)データ'!$A$6:$D$36,3,0)&amp;VLOOKUP(work4報告書!AK35,'(入力)データ'!$A$6:$D$36,4,0)),"",VLOOKUP(work4報告書!AK35,'(入力)データ'!$A$6:$D$36,3,0)&amp;VLOOKUP(work4報告書!AK35,'(入力)データ'!$A$6:$D$36,4,0))</f>
        <v>富山市ぬぬぬぬ23</v>
      </c>
      <c r="J355" s="1598"/>
      <c r="K355" s="1598"/>
      <c r="L355" s="1598"/>
      <c r="M355" s="1604"/>
      <c r="N355" s="275">
        <f>IF(ISERROR(VLOOKUP(work4報告書!AK35,Work2工事データ!$G$3:$J$52,4,0)),"",VLOOKUP(work4報告書!AK35,Work2工事データ!$G$3:$J$52,4,0))</f>
        <v>41548</v>
      </c>
      <c r="O355" s="124" t="s">
        <v>133</v>
      </c>
      <c r="P355" s="270">
        <f t="shared" si="47"/>
        <v>41548</v>
      </c>
      <c r="Q355" s="124" t="s">
        <v>134</v>
      </c>
      <c r="R355" s="272">
        <f t="shared" si="48"/>
        <v>41548</v>
      </c>
      <c r="S355" s="1457" t="s">
        <v>135</v>
      </c>
      <c r="T355" s="1458"/>
      <c r="U355" s="1607"/>
      <c r="V355" s="1608"/>
      <c r="W355" s="1608"/>
      <c r="X355" s="129"/>
      <c r="Y355" s="130"/>
      <c r="Z355" s="131"/>
      <c r="AA355" s="131"/>
      <c r="AB355" s="129"/>
      <c r="AC355" s="130"/>
      <c r="AD355" s="131"/>
      <c r="AE355" s="131"/>
      <c r="AF355" s="132"/>
      <c r="AG355" s="1426" t="str">
        <f>IF(U355=0,"",SUM(U356:AB356)-AC356)</f>
        <v/>
      </c>
      <c r="AH355" s="1427"/>
      <c r="AI355" s="1427"/>
      <c r="AJ355" s="1428"/>
      <c r="AK355" s="140"/>
      <c r="AL355" s="141"/>
      <c r="AM355" s="1609"/>
      <c r="AN355" s="1610"/>
      <c r="AO355" s="1610"/>
      <c r="AP355" s="1610"/>
      <c r="AQ355" s="1610"/>
      <c r="AR355" s="501"/>
      <c r="AS355" s="118"/>
      <c r="AT355" s="118"/>
      <c r="AW355" s="371"/>
      <c r="AX355" s="371"/>
      <c r="AY355" s="371"/>
      <c r="AZ355" s="369"/>
      <c r="BA355" s="369"/>
      <c r="BB355" s="369"/>
    </row>
    <row r="356" spans="1:54" s="116" customFormat="1" ht="18" customHeight="1">
      <c r="A356" s="1600"/>
      <c r="B356" s="1601"/>
      <c r="C356" s="1601"/>
      <c r="D356" s="1601"/>
      <c r="E356" s="1601"/>
      <c r="F356" s="1601"/>
      <c r="G356" s="1601"/>
      <c r="H356" s="1602"/>
      <c r="I356" s="1605"/>
      <c r="J356" s="1601"/>
      <c r="K356" s="1601"/>
      <c r="L356" s="1601"/>
      <c r="M356" s="1606"/>
      <c r="N356" s="276">
        <f>IF(ISERROR(VLOOKUP(work4報告書!AK35,Work2工事データ!$G$3:$P$52,10,0)),"",VLOOKUP(work4報告書!AK35,Work2工事データ!$G$3:$P$52,10,0))</f>
        <v>41670</v>
      </c>
      <c r="O356" s="134" t="s">
        <v>133</v>
      </c>
      <c r="P356" s="271">
        <f t="shared" si="47"/>
        <v>41670</v>
      </c>
      <c r="Q356" s="134" t="s">
        <v>134</v>
      </c>
      <c r="R356" s="274">
        <f t="shared" si="48"/>
        <v>41670</v>
      </c>
      <c r="S356" s="1461" t="s">
        <v>136</v>
      </c>
      <c r="T356" s="1462"/>
      <c r="U356" s="1463">
        <f>IF(ISERROR(VLOOKUP(work4報告書!AK35,Work2工事データ!$G$3:$R$52,12,0)),"",VLOOKUP(work4報告書!AK35,Work2工事データ!$G$3:$R$52,12,0))</f>
        <v>2415000</v>
      </c>
      <c r="V356" s="1464"/>
      <c r="W356" s="1464"/>
      <c r="X356" s="1464"/>
      <c r="Y356" s="1611"/>
      <c r="Z356" s="1612"/>
      <c r="AA356" s="1612"/>
      <c r="AB356" s="1612"/>
      <c r="AC356" s="1613"/>
      <c r="AD356" s="1614"/>
      <c r="AE356" s="1614"/>
      <c r="AF356" s="1615"/>
      <c r="AG356" s="1577">
        <f>IF(U356=0,"",IF(U355&lt;&gt;0,"",IF(SUM(U356:AB356)-AC356=0,"",SUM(U356:AB356)-AC356)))</f>
        <v>2415000</v>
      </c>
      <c r="AH356" s="1578"/>
      <c r="AI356" s="1578"/>
      <c r="AJ356" s="1579"/>
      <c r="AK356" s="1468">
        <f>IF(ISERROR(VLOOKUP(work4報告書!AK35,Work2工事データ!$G$3:$O$52,9,0)),"",VLOOKUP(work4報告書!AK35,Work2工事データ!$G$3:$O$52,9,0))</f>
        <v>21</v>
      </c>
      <c r="AL356" s="1469"/>
      <c r="AM356" s="1577">
        <f>IF(ISERROR(ROUNDDOWN(AG356*AK356/100,0)),"",ROUNDDOWN(AG356*AK356/100,0))</f>
        <v>507150</v>
      </c>
      <c r="AN356" s="1578"/>
      <c r="AO356" s="1578"/>
      <c r="AP356" s="1578"/>
      <c r="AQ356" s="1578"/>
      <c r="AR356" s="500"/>
      <c r="AS356" s="118"/>
      <c r="AT356" s="118"/>
      <c r="AW356" s="371"/>
      <c r="AX356" s="371"/>
      <c r="AY356" s="371"/>
      <c r="AZ356" s="369"/>
      <c r="BA356" s="369"/>
      <c r="BB356" s="369"/>
    </row>
    <row r="357" spans="1:54" s="116" customFormat="1" ht="18" customHeight="1">
      <c r="A357" s="1597" t="str">
        <f>IF(ISERROR(VLOOKUP(work4報告書!AK36,Work2工事データ!$G$3:$R$52,2,0)),"",VLOOKUP(work4報告書!AK36,Work2工事データ!$G$3:$R$52,2,0))</f>
        <v>ねねねね邸増築工事</v>
      </c>
      <c r="B357" s="1598"/>
      <c r="C357" s="1598"/>
      <c r="D357" s="1598"/>
      <c r="E357" s="1598"/>
      <c r="F357" s="1598"/>
      <c r="G357" s="1598"/>
      <c r="H357" s="1599"/>
      <c r="I357" s="1603" t="str">
        <f>IF(ISERROR(VLOOKUP(work4報告書!AK36,'(入力)データ'!$A$6:$D$36,3,0)&amp;VLOOKUP(work4報告書!AK36,'(入力)データ'!$A$6:$D$36,4,0)),"",VLOOKUP(work4報告書!AK36,'(入力)データ'!$A$6:$D$36,3,0)&amp;VLOOKUP(work4報告書!AK36,'(入力)データ'!$A$6:$D$36,4,0))</f>
        <v>富山市ねねねね89</v>
      </c>
      <c r="J357" s="1598"/>
      <c r="K357" s="1598"/>
      <c r="L357" s="1598"/>
      <c r="M357" s="1604"/>
      <c r="N357" s="275">
        <f>IF(ISERROR(VLOOKUP(work4報告書!AK36,Work2工事データ!$G$3:$J$52,4,0)),"",VLOOKUP(work4報告書!AK36,Work2工事データ!$G$3:$J$52,4,0))</f>
        <v>41557</v>
      </c>
      <c r="O357" s="124" t="s">
        <v>133</v>
      </c>
      <c r="P357" s="270">
        <f t="shared" si="47"/>
        <v>41557</v>
      </c>
      <c r="Q357" s="124" t="s">
        <v>134</v>
      </c>
      <c r="R357" s="272">
        <f t="shared" si="48"/>
        <v>41557</v>
      </c>
      <c r="S357" s="1457" t="s">
        <v>135</v>
      </c>
      <c r="T357" s="1458"/>
      <c r="U357" s="1607"/>
      <c r="V357" s="1608"/>
      <c r="W357" s="1608"/>
      <c r="X357" s="129"/>
      <c r="Y357" s="130"/>
      <c r="Z357" s="131"/>
      <c r="AA357" s="131"/>
      <c r="AB357" s="129"/>
      <c r="AC357" s="130"/>
      <c r="AD357" s="131"/>
      <c r="AE357" s="131"/>
      <c r="AF357" s="132"/>
      <c r="AG357" s="1426" t="str">
        <f>IF(U357=0,"",SUM(U358:AB358)-AC358)</f>
        <v/>
      </c>
      <c r="AH357" s="1427"/>
      <c r="AI357" s="1427"/>
      <c r="AJ357" s="1428"/>
      <c r="AK357" s="140"/>
      <c r="AL357" s="141"/>
      <c r="AM357" s="1609"/>
      <c r="AN357" s="1610"/>
      <c r="AO357" s="1610"/>
      <c r="AP357" s="1610"/>
      <c r="AQ357" s="1610"/>
      <c r="AR357" s="501"/>
      <c r="AS357" s="118"/>
      <c r="AT357" s="118"/>
      <c r="AW357" s="371"/>
      <c r="AX357" s="371"/>
      <c r="AY357" s="371"/>
      <c r="AZ357" s="369"/>
      <c r="BA357" s="369"/>
      <c r="BB357" s="369"/>
    </row>
    <row r="358" spans="1:54" s="116" customFormat="1" ht="18" customHeight="1">
      <c r="A358" s="1600"/>
      <c r="B358" s="1601"/>
      <c r="C358" s="1601"/>
      <c r="D358" s="1601"/>
      <c r="E358" s="1601"/>
      <c r="F358" s="1601"/>
      <c r="G358" s="1601"/>
      <c r="H358" s="1602"/>
      <c r="I358" s="1605"/>
      <c r="J358" s="1601"/>
      <c r="K358" s="1601"/>
      <c r="L358" s="1601"/>
      <c r="M358" s="1606"/>
      <c r="N358" s="276">
        <f>IF(ISERROR(VLOOKUP(work4報告書!AK36,Work2工事データ!$G$3:$P$52,10,0)),"",VLOOKUP(work4報告書!AK36,Work2工事データ!$G$3:$P$52,10,0))</f>
        <v>41698</v>
      </c>
      <c r="O358" s="144" t="s">
        <v>133</v>
      </c>
      <c r="P358" s="271">
        <f t="shared" si="47"/>
        <v>41698</v>
      </c>
      <c r="Q358" s="134" t="s">
        <v>134</v>
      </c>
      <c r="R358" s="274">
        <f t="shared" si="48"/>
        <v>41698</v>
      </c>
      <c r="S358" s="1461" t="s">
        <v>136</v>
      </c>
      <c r="T358" s="1462"/>
      <c r="U358" s="1463">
        <f>IF(ISERROR(VLOOKUP(work4報告書!AK36,Work2工事データ!$G$3:$R$52,12,0)),"",VLOOKUP(work4報告書!AK36,Work2工事データ!$G$3:$R$52,12,0))</f>
        <v>21430500</v>
      </c>
      <c r="V358" s="1464"/>
      <c r="W358" s="1464"/>
      <c r="X358" s="1464"/>
      <c r="Y358" s="1611"/>
      <c r="Z358" s="1612"/>
      <c r="AA358" s="1612"/>
      <c r="AB358" s="1612"/>
      <c r="AC358" s="1613"/>
      <c r="AD358" s="1614"/>
      <c r="AE358" s="1614"/>
      <c r="AF358" s="1615"/>
      <c r="AG358" s="1577">
        <f>IF(U358=0,"",IF(U357&lt;&gt;0,"",IF(SUM(U358:AB358)-AC358=0,"",SUM(U358:AB358)-AC358)))</f>
        <v>21430500</v>
      </c>
      <c r="AH358" s="1578"/>
      <c r="AI358" s="1578"/>
      <c r="AJ358" s="1579"/>
      <c r="AK358" s="1468">
        <f>IF(ISERROR(VLOOKUP(work4報告書!AK36,Work2工事データ!$G$3:$O$52,9,0)),"",VLOOKUP(work4報告書!AK36,Work2工事データ!$G$3:$O$52,9,0))</f>
        <v>21</v>
      </c>
      <c r="AL358" s="1469"/>
      <c r="AM358" s="1577">
        <f>IF(ISERROR(ROUNDDOWN(AG358*AK358/100,0)),"",ROUNDDOWN(AG358*AK358/100,0))</f>
        <v>4500405</v>
      </c>
      <c r="AN358" s="1578"/>
      <c r="AO358" s="1578"/>
      <c r="AP358" s="1578"/>
      <c r="AQ358" s="1578"/>
      <c r="AR358" s="500"/>
      <c r="AS358" s="118"/>
      <c r="AT358" s="118"/>
      <c r="AW358" s="371"/>
      <c r="AX358" s="371"/>
      <c r="AY358" s="371"/>
      <c r="AZ358" s="369"/>
      <c r="BA358" s="369"/>
      <c r="BB358" s="369"/>
    </row>
    <row r="359" spans="1:54" s="116" customFormat="1" ht="18" customHeight="1">
      <c r="A359" s="1580" t="s">
        <v>193</v>
      </c>
      <c r="B359" s="1581"/>
      <c r="C359" s="1581"/>
      <c r="D359" s="1582"/>
      <c r="E359" s="1586" t="str">
        <f>IF(ISERROR(VLOOKUP(work4報告書!AK28,Work2工事データ!$G$3:$M$52,7,0)),"",VLOOKUP(work4報告書!AK28,Work2工事データ!$G$3:$M$52,7,0))</f>
        <v>35 建築事業</v>
      </c>
      <c r="F359" s="1587"/>
      <c r="G359" s="1588"/>
      <c r="H359" s="1588"/>
      <c r="I359" s="1588"/>
      <c r="J359" s="1588"/>
      <c r="K359" s="1588"/>
      <c r="L359" s="1588"/>
      <c r="M359" s="1589"/>
      <c r="N359" s="1593" t="s">
        <v>194</v>
      </c>
      <c r="O359" s="1581"/>
      <c r="P359" s="1581"/>
      <c r="Q359" s="1581"/>
      <c r="R359" s="1581"/>
      <c r="S359" s="1581"/>
      <c r="T359" s="1582"/>
      <c r="U359" s="1426" t="str">
        <f ca="1">IF(SUMIF(U341:X358,"賃金で算定",U342:X358)=0,"",SUMIF(U341:X358,"賃金で算定",U342:X358))</f>
        <v/>
      </c>
      <c r="V359" s="1427"/>
      <c r="W359" s="1427"/>
      <c r="X359" s="1428"/>
      <c r="Y359" s="130"/>
      <c r="Z359" s="131"/>
      <c r="AA359" s="131"/>
      <c r="AB359" s="129"/>
      <c r="AC359" s="130"/>
      <c r="AD359" s="131"/>
      <c r="AE359" s="131"/>
      <c r="AF359" s="129"/>
      <c r="AG359" s="1426" t="str">
        <f ca="1">U359</f>
        <v/>
      </c>
      <c r="AH359" s="1427"/>
      <c r="AI359" s="1427"/>
      <c r="AJ359" s="1428"/>
      <c r="AK359" s="130"/>
      <c r="AL359" s="133"/>
      <c r="AM359" s="1426" t="str">
        <f>IF(AM341+AM343+AM345+AM347+AM349+AM351+AM353+AM355+AM357=0,"",AM341+AM343+AM345+AM347+AM349+AM351+AM353+AM355+AM357)</f>
        <v/>
      </c>
      <c r="AN359" s="1427"/>
      <c r="AO359" s="1427"/>
      <c r="AP359" s="1427"/>
      <c r="AQ359" s="1427"/>
      <c r="AR359" s="501"/>
      <c r="AS359" s="118"/>
      <c r="AT359" s="118"/>
      <c r="AW359" s="371"/>
      <c r="AX359" s="371"/>
      <c r="AY359" s="371"/>
      <c r="AZ359" s="369"/>
      <c r="BA359" s="369"/>
      <c r="BB359" s="369"/>
    </row>
    <row r="360" spans="1:54" s="116" customFormat="1" ht="18" customHeight="1" thickBot="1">
      <c r="A360" s="1583"/>
      <c r="B360" s="1584"/>
      <c r="C360" s="1584"/>
      <c r="D360" s="1585"/>
      <c r="E360" s="1590"/>
      <c r="F360" s="1591"/>
      <c r="G360" s="1591"/>
      <c r="H360" s="1591"/>
      <c r="I360" s="1591"/>
      <c r="J360" s="1591"/>
      <c r="K360" s="1591"/>
      <c r="L360" s="1591"/>
      <c r="M360" s="1592"/>
      <c r="N360" s="1594"/>
      <c r="O360" s="1584"/>
      <c r="P360" s="1584"/>
      <c r="Q360" s="1584"/>
      <c r="R360" s="1584"/>
      <c r="S360" s="1584"/>
      <c r="T360" s="1585"/>
      <c r="U360" s="1595">
        <f ca="1">IF(E359="","",IF(U359="",SUM(U342,U344,U346,U348,U350,U352,U354,U356,U358),SUM(U342,U344,U346,U348,U350,U352,U354,U356,U358)-U359))</f>
        <v>192906000</v>
      </c>
      <c r="V360" s="1596"/>
      <c r="W360" s="1596"/>
      <c r="X360" s="1596"/>
      <c r="Y360" s="1573" t="str">
        <f>IF(SUM(Y342,Y344,Y346,Y348,Y350,Y352,Y354,Y356,Y358)=0,"",SUM(Y342,Y344,Y346,Y348,Y350,Y352,Y354,Y356,Y358))</f>
        <v/>
      </c>
      <c r="Z360" s="1574"/>
      <c r="AA360" s="1574"/>
      <c r="AB360" s="1574"/>
      <c r="AC360" s="1573" t="str">
        <f>IF(SUM(AC342,AC344,AC346,AC348,AC350,AC352,AC354,AC356,AC358)=0,"",SUM(AC342,AC344,AC346,AC348,AC350,AC352,AC354,AC356,AC358))</f>
        <v/>
      </c>
      <c r="AD360" s="1574"/>
      <c r="AE360" s="1574"/>
      <c r="AF360" s="1574"/>
      <c r="AG360" s="1573">
        <f ca="1">IF(SUM(U360:AB360)-SUM(AC360)=0,"",SUM(U360:AB360)-SUM(AC360))</f>
        <v>192906000</v>
      </c>
      <c r="AH360" s="1574"/>
      <c r="AI360" s="1574"/>
      <c r="AJ360" s="1575"/>
      <c r="AK360" s="502"/>
      <c r="AL360" s="503"/>
      <c r="AM360" s="1573">
        <f>IF(SUM(AM342,AM344,AM346,AM348,AM350,AM352,AM354,AM356,AM358)=0,"",SUM(AM342,AM344,AM346,AM348,AM350,AM352,AM354,AM356,AM358))</f>
        <v>40510260</v>
      </c>
      <c r="AN360" s="1574"/>
      <c r="AO360" s="1574"/>
      <c r="AP360" s="1574"/>
      <c r="AQ360" s="1574"/>
      <c r="AR360" s="504"/>
      <c r="AS360" s="118"/>
      <c r="AT360" s="145"/>
      <c r="AW360" s="371"/>
      <c r="AX360" s="371"/>
      <c r="AY360" s="371"/>
      <c r="AZ360" s="369"/>
      <c r="BA360" s="369"/>
      <c r="BB360" s="369"/>
    </row>
    <row r="361" spans="1:54" s="116" customFormat="1" ht="18" customHeight="1">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576" t="str">
        <f>IF(AM359="","",SUM(AM359:AQ360))</f>
        <v/>
      </c>
      <c r="AN361" s="1576"/>
      <c r="AO361" s="1576"/>
      <c r="AP361" s="1576"/>
      <c r="AQ361" s="1576"/>
      <c r="AR361" s="118"/>
      <c r="AS361" s="118"/>
      <c r="AT361" s="118"/>
      <c r="AW361" s="371"/>
      <c r="AX361" s="371"/>
      <c r="AY361" s="371"/>
      <c r="AZ361" s="369"/>
      <c r="BA361" s="369"/>
      <c r="BB361" s="369"/>
    </row>
    <row r="362" spans="1:54" s="116" customFormat="1" ht="22.5" customHeight="1">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536"/>
      <c r="X362" s="536"/>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W362" s="371"/>
      <c r="AX362" s="371"/>
      <c r="AY362" s="371"/>
      <c r="AZ362" s="369"/>
      <c r="BA362" s="369"/>
      <c r="BB362" s="369"/>
    </row>
    <row r="363" spans="1:54" s="116" customFormat="1" ht="24" customHeight="1">
      <c r="A363" s="75"/>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536"/>
      <c r="X363" s="536"/>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8"/>
      <c r="AT363" s="118"/>
      <c r="AW363" s="371"/>
      <c r="AX363" s="371"/>
      <c r="AY363" s="371"/>
      <c r="AZ363" s="369"/>
      <c r="BA363" s="369"/>
      <c r="BB363" s="369"/>
    </row>
    <row r="364" spans="1:54" s="116" customFormat="1" ht="17.25" customHeight="1" thickBot="1">
      <c r="A364" s="520" t="s">
        <v>186</v>
      </c>
      <c r="B364" s="118"/>
      <c r="C364" s="118"/>
      <c r="D364" s="118"/>
      <c r="E364" s="118"/>
      <c r="F364" s="118"/>
      <c r="G364" s="118"/>
      <c r="H364" s="118"/>
      <c r="I364" s="118"/>
      <c r="J364" s="118"/>
      <c r="K364" s="118"/>
      <c r="L364" s="118"/>
      <c r="M364" s="118"/>
      <c r="N364" s="118"/>
      <c r="O364" s="118"/>
      <c r="P364" s="118"/>
      <c r="Q364" s="118"/>
      <c r="R364" s="119"/>
      <c r="S364" s="119"/>
      <c r="T364" s="119"/>
      <c r="U364" s="119"/>
      <c r="V364" s="119"/>
      <c r="W364" s="118"/>
      <c r="X364" s="118"/>
      <c r="Y364" s="118"/>
      <c r="Z364" s="118"/>
      <c r="AA364" s="118"/>
      <c r="AB364" s="118"/>
      <c r="AC364" s="118"/>
      <c r="AD364" s="118"/>
      <c r="AE364" s="118"/>
      <c r="AF364" s="118"/>
      <c r="AG364" s="118"/>
      <c r="AH364" s="118"/>
      <c r="AI364" s="118"/>
      <c r="AJ364" s="118"/>
      <c r="AK364" s="120"/>
      <c r="AL364" s="120"/>
      <c r="AM364" s="120"/>
      <c r="AN364" s="120"/>
      <c r="AO364" s="118"/>
      <c r="AP364" s="118"/>
      <c r="AQ364" s="118"/>
      <c r="AR364" s="118"/>
      <c r="AS364" s="118"/>
      <c r="AW364" s="371"/>
      <c r="AX364" s="371"/>
      <c r="AY364" s="371"/>
      <c r="AZ364" s="369"/>
      <c r="BA364" s="369"/>
      <c r="BB364" s="369"/>
    </row>
    <row r="365" spans="1:54" s="116" customFormat="1" ht="12.75" customHeight="1">
      <c r="A365" s="118"/>
      <c r="B365" s="118"/>
      <c r="C365" s="118"/>
      <c r="D365" s="118"/>
      <c r="E365" s="118"/>
      <c r="F365" s="118"/>
      <c r="G365" s="118"/>
      <c r="H365" s="118"/>
      <c r="I365" s="118"/>
      <c r="J365" s="118"/>
      <c r="K365" s="118"/>
      <c r="L365" s="121"/>
      <c r="M365" s="121"/>
      <c r="N365" s="121"/>
      <c r="O365" s="121"/>
      <c r="P365" s="121"/>
      <c r="Q365" s="121"/>
      <c r="R365" s="121"/>
      <c r="S365" s="122"/>
      <c r="T365" s="122"/>
      <c r="U365" s="122"/>
      <c r="V365" s="122"/>
      <c r="W365" s="122"/>
      <c r="X365" s="122"/>
      <c r="Y365" s="122"/>
      <c r="Z365" s="121"/>
      <c r="AA365" s="121"/>
      <c r="AB365" s="121"/>
      <c r="AC365" s="118"/>
      <c r="AD365" s="118"/>
      <c r="AE365" s="118"/>
      <c r="AF365" s="118"/>
      <c r="AG365" s="118"/>
      <c r="AH365" s="118"/>
      <c r="AI365" s="118"/>
      <c r="AJ365" s="118"/>
      <c r="AK365" s="120"/>
      <c r="AL365" s="120"/>
      <c r="AM365" s="1567" t="s">
        <v>116</v>
      </c>
      <c r="AN365" s="1568"/>
      <c r="AO365" s="118"/>
      <c r="AP365" s="118"/>
      <c r="AQ365" s="118"/>
      <c r="AR365" s="118"/>
      <c r="AS365" s="118"/>
      <c r="AW365" s="371"/>
      <c r="AX365" s="371"/>
      <c r="AY365" s="371"/>
      <c r="AZ365" s="369"/>
      <c r="BA365" s="369"/>
      <c r="BB365" s="369"/>
    </row>
    <row r="366" spans="1:54" s="116" customFormat="1" ht="12.75" customHeight="1">
      <c r="A366" s="118"/>
      <c r="B366" s="118"/>
      <c r="C366" s="118"/>
      <c r="D366" s="118"/>
      <c r="E366" s="118"/>
      <c r="F366" s="118"/>
      <c r="G366" s="118"/>
      <c r="H366" s="118"/>
      <c r="I366" s="118"/>
      <c r="J366" s="118"/>
      <c r="K366" s="118"/>
      <c r="L366" s="121"/>
      <c r="M366" s="121"/>
      <c r="N366" s="121"/>
      <c r="O366" s="121"/>
      <c r="P366" s="121"/>
      <c r="Q366" s="121"/>
      <c r="R366" s="121"/>
      <c r="S366" s="122"/>
      <c r="T366" s="122"/>
      <c r="U366" s="122"/>
      <c r="V366" s="122"/>
      <c r="W366" s="122"/>
      <c r="X366" s="122"/>
      <c r="Y366" s="122"/>
      <c r="Z366" s="121"/>
      <c r="AA366" s="121"/>
      <c r="AB366" s="121"/>
      <c r="AC366" s="118"/>
      <c r="AD366" s="118"/>
      <c r="AE366" s="118"/>
      <c r="AF366" s="118"/>
      <c r="AG366" s="118"/>
      <c r="AH366" s="118"/>
      <c r="AI366" s="118"/>
      <c r="AJ366" s="118"/>
      <c r="AK366" s="120"/>
      <c r="AL366" s="120"/>
      <c r="AM366" s="1569"/>
      <c r="AN366" s="1570"/>
      <c r="AO366" s="118"/>
      <c r="AP366" s="118"/>
      <c r="AQ366" s="118"/>
      <c r="AR366" s="118"/>
      <c r="AS366" s="118"/>
      <c r="AW366" s="371"/>
      <c r="AX366" s="371"/>
      <c r="AY366" s="371"/>
      <c r="AZ366" s="369"/>
      <c r="BA366" s="369"/>
      <c r="BB366" s="369"/>
    </row>
    <row r="367" spans="1:54" s="116" customFormat="1" ht="12.75" customHeight="1" thickBot="1">
      <c r="A367" s="118"/>
      <c r="B367" s="118"/>
      <c r="C367" s="118"/>
      <c r="D367" s="118"/>
      <c r="E367" s="118"/>
      <c r="F367" s="118"/>
      <c r="G367" s="118"/>
      <c r="H367" s="118"/>
      <c r="I367" s="118"/>
      <c r="J367" s="118"/>
      <c r="K367" s="118"/>
      <c r="L367" s="121"/>
      <c r="M367" s="121"/>
      <c r="N367" s="121"/>
      <c r="O367" s="121"/>
      <c r="P367" s="121"/>
      <c r="Q367" s="121"/>
      <c r="R367" s="121"/>
      <c r="S367" s="121"/>
      <c r="T367" s="121"/>
      <c r="U367" s="121"/>
      <c r="V367" s="121"/>
      <c r="W367" s="121"/>
      <c r="X367" s="121"/>
      <c r="Y367" s="121"/>
      <c r="Z367" s="121"/>
      <c r="AA367" s="121"/>
      <c r="AB367" s="121"/>
      <c r="AC367" s="118"/>
      <c r="AD367" s="118"/>
      <c r="AE367" s="118"/>
      <c r="AF367" s="118"/>
      <c r="AG367" s="118"/>
      <c r="AH367" s="118"/>
      <c r="AI367" s="118"/>
      <c r="AJ367" s="118"/>
      <c r="AK367" s="120"/>
      <c r="AL367" s="120"/>
      <c r="AM367" s="1571"/>
      <c r="AN367" s="1572"/>
      <c r="AO367" s="118"/>
      <c r="AP367" s="118"/>
      <c r="AQ367" s="118"/>
      <c r="AR367" s="118"/>
      <c r="AS367" s="118"/>
      <c r="AW367" s="371"/>
      <c r="AX367" s="371"/>
      <c r="AY367" s="371"/>
      <c r="AZ367" s="369"/>
      <c r="BA367" s="369"/>
      <c r="BB367" s="369"/>
    </row>
    <row r="368" spans="1:54" s="116" customFormat="1" ht="6" customHeight="1" thickBot="1">
      <c r="A368" s="118"/>
      <c r="B368" s="118"/>
      <c r="C368" s="118"/>
      <c r="D368" s="118"/>
      <c r="E368" s="118"/>
      <c r="F368" s="118"/>
      <c r="G368" s="118"/>
      <c r="H368" s="118"/>
      <c r="I368" s="118"/>
      <c r="J368" s="118"/>
      <c r="K368" s="118"/>
      <c r="L368" s="121"/>
      <c r="M368" s="121"/>
      <c r="N368" s="121"/>
      <c r="O368" s="121"/>
      <c r="P368" s="121"/>
      <c r="Q368" s="121"/>
      <c r="R368" s="121"/>
      <c r="S368" s="121"/>
      <c r="T368" s="121"/>
      <c r="U368" s="121"/>
      <c r="V368" s="121"/>
      <c r="W368" s="121"/>
      <c r="X368" s="121"/>
      <c r="Y368" s="121"/>
      <c r="Z368" s="121"/>
      <c r="AA368" s="121"/>
      <c r="AB368" s="121"/>
      <c r="AC368" s="118"/>
      <c r="AD368" s="118"/>
      <c r="AE368" s="118"/>
      <c r="AF368" s="118"/>
      <c r="AG368" s="118"/>
      <c r="AH368" s="118"/>
      <c r="AI368" s="118"/>
      <c r="AJ368" s="118"/>
      <c r="AK368" s="120"/>
      <c r="AL368" s="120"/>
      <c r="AM368" s="118"/>
      <c r="AN368" s="118"/>
      <c r="AO368" s="118"/>
      <c r="AP368" s="118"/>
      <c r="AQ368" s="118"/>
      <c r="AR368" s="118"/>
      <c r="AS368" s="118"/>
      <c r="AW368" s="371"/>
      <c r="AX368" s="371"/>
      <c r="AY368" s="371"/>
      <c r="AZ368" s="369"/>
      <c r="BA368" s="369"/>
      <c r="BB368" s="369"/>
    </row>
    <row r="369" spans="1:54" s="116" customFormat="1" ht="12.75" customHeight="1">
      <c r="A369" s="1536" t="s">
        <v>141</v>
      </c>
      <c r="B369" s="1537"/>
      <c r="C369" s="1537"/>
      <c r="D369" s="1537"/>
      <c r="E369" s="1537"/>
      <c r="F369" s="1537"/>
      <c r="G369" s="1537"/>
      <c r="H369" s="1537"/>
      <c r="I369" s="1542" t="s">
        <v>142</v>
      </c>
      <c r="J369" s="1542"/>
      <c r="K369" s="495" t="s">
        <v>143</v>
      </c>
      <c r="L369" s="1542" t="s">
        <v>144</v>
      </c>
      <c r="M369" s="1542"/>
      <c r="N369" s="1543" t="s">
        <v>145</v>
      </c>
      <c r="O369" s="1542"/>
      <c r="P369" s="1542"/>
      <c r="Q369" s="1542"/>
      <c r="R369" s="1542"/>
      <c r="S369" s="1542"/>
      <c r="T369" s="1542" t="s">
        <v>75</v>
      </c>
      <c r="U369" s="1542"/>
      <c r="V369" s="1558"/>
      <c r="W369" s="118"/>
      <c r="X369" s="118"/>
      <c r="Y369" s="118"/>
      <c r="Z369" s="118"/>
      <c r="AA369" s="118"/>
      <c r="AB369" s="118"/>
      <c r="AC369" s="123"/>
      <c r="AD369" s="123"/>
      <c r="AE369" s="123"/>
      <c r="AF369" s="123"/>
      <c r="AG369" s="123"/>
      <c r="AH369" s="123"/>
      <c r="AI369" s="123"/>
      <c r="AJ369" s="118"/>
      <c r="AK369" s="1559">
        <f>AK334</f>
        <v>7</v>
      </c>
      <c r="AL369" s="1547"/>
      <c r="AM369" s="1544" t="s">
        <v>78</v>
      </c>
      <c r="AN369" s="1544"/>
      <c r="AO369" s="1547">
        <f>AO334</f>
        <v>4</v>
      </c>
      <c r="AP369" s="1547"/>
      <c r="AQ369" s="1544" t="s">
        <v>79</v>
      </c>
      <c r="AR369" s="1550"/>
      <c r="AS369" s="118"/>
      <c r="AT369" s="118"/>
      <c r="AW369" s="371"/>
      <c r="AX369" s="371"/>
      <c r="AY369" s="371"/>
      <c r="AZ369" s="369"/>
      <c r="BA369" s="369"/>
      <c r="BB369" s="369"/>
    </row>
    <row r="370" spans="1:54" s="116" customFormat="1" ht="13.5" customHeight="1">
      <c r="A370" s="1538"/>
      <c r="B370" s="1539"/>
      <c r="C370" s="1539"/>
      <c r="D370" s="1539"/>
      <c r="E370" s="1539"/>
      <c r="F370" s="1539"/>
      <c r="G370" s="1539"/>
      <c r="H370" s="1539"/>
      <c r="I370" s="1553">
        <f>I335</f>
        <v>1</v>
      </c>
      <c r="J370" s="1530">
        <f>J335</f>
        <v>6</v>
      </c>
      <c r="K370" s="1555">
        <f>K335</f>
        <v>1</v>
      </c>
      <c r="L370" s="1533">
        <f>L335</f>
        <v>0</v>
      </c>
      <c r="M370" s="1530">
        <f t="shared" ref="M370:V370" si="49">M335</f>
        <v>3</v>
      </c>
      <c r="N370" s="1533">
        <f t="shared" si="49"/>
        <v>6</v>
      </c>
      <c r="O370" s="1527">
        <f t="shared" si="49"/>
        <v>0</v>
      </c>
      <c r="P370" s="1527" t="str">
        <f t="shared" si="49"/>
        <v>×</v>
      </c>
      <c r="Q370" s="1527" t="str">
        <f t="shared" si="49"/>
        <v>×</v>
      </c>
      <c r="R370" s="1527" t="str">
        <f t="shared" si="49"/>
        <v>×</v>
      </c>
      <c r="S370" s="1530" t="str">
        <f t="shared" si="49"/>
        <v>×</v>
      </c>
      <c r="T370" s="1533">
        <f t="shared" si="49"/>
        <v>0</v>
      </c>
      <c r="U370" s="1527">
        <f t="shared" si="49"/>
        <v>0</v>
      </c>
      <c r="V370" s="1562">
        <f t="shared" si="49"/>
        <v>0</v>
      </c>
      <c r="W370" s="118"/>
      <c r="X370" s="118"/>
      <c r="Y370" s="118"/>
      <c r="Z370" s="118"/>
      <c r="AA370" s="118"/>
      <c r="AB370" s="118"/>
      <c r="AC370" s="123"/>
      <c r="AD370" s="123"/>
      <c r="AE370" s="123"/>
      <c r="AF370" s="123"/>
      <c r="AG370" s="123"/>
      <c r="AH370" s="123"/>
      <c r="AI370" s="123"/>
      <c r="AJ370" s="118"/>
      <c r="AK370" s="1560"/>
      <c r="AL370" s="1548"/>
      <c r="AM370" s="1545"/>
      <c r="AN370" s="1545"/>
      <c r="AO370" s="1548"/>
      <c r="AP370" s="1548"/>
      <c r="AQ370" s="1545"/>
      <c r="AR370" s="1551"/>
      <c r="AS370" s="118"/>
      <c r="AT370" s="118"/>
      <c r="AW370" s="371"/>
      <c r="AX370" s="371"/>
      <c r="AY370" s="371"/>
      <c r="AZ370" s="369"/>
      <c r="BA370" s="369"/>
      <c r="BB370" s="369"/>
    </row>
    <row r="371" spans="1:54" s="116" customFormat="1" ht="9" customHeight="1" thickBot="1">
      <c r="A371" s="1538"/>
      <c r="B371" s="1539"/>
      <c r="C371" s="1539"/>
      <c r="D371" s="1539"/>
      <c r="E371" s="1539"/>
      <c r="F371" s="1539"/>
      <c r="G371" s="1539"/>
      <c r="H371" s="1539"/>
      <c r="I371" s="1553"/>
      <c r="J371" s="1531"/>
      <c r="K371" s="1556"/>
      <c r="L371" s="1534"/>
      <c r="M371" s="1531"/>
      <c r="N371" s="1534"/>
      <c r="O371" s="1528"/>
      <c r="P371" s="1528"/>
      <c r="Q371" s="1528"/>
      <c r="R371" s="1528"/>
      <c r="S371" s="1531"/>
      <c r="T371" s="1534"/>
      <c r="U371" s="1528"/>
      <c r="V371" s="1563"/>
      <c r="W371" s="118"/>
      <c r="X371" s="118"/>
      <c r="Y371" s="118"/>
      <c r="Z371" s="118"/>
      <c r="AA371" s="118"/>
      <c r="AB371" s="118"/>
      <c r="AC371" s="123"/>
      <c r="AD371" s="123"/>
      <c r="AE371" s="123"/>
      <c r="AF371" s="123"/>
      <c r="AG371" s="123"/>
      <c r="AH371" s="123"/>
      <c r="AI371" s="123"/>
      <c r="AJ371" s="118"/>
      <c r="AK371" s="1561"/>
      <c r="AL371" s="1549"/>
      <c r="AM371" s="1546"/>
      <c r="AN371" s="1546"/>
      <c r="AO371" s="1549"/>
      <c r="AP371" s="1549"/>
      <c r="AQ371" s="1546"/>
      <c r="AR371" s="1552"/>
      <c r="AS371" s="118"/>
      <c r="AT371" s="118"/>
      <c r="AW371" s="371"/>
      <c r="AX371" s="371"/>
      <c r="AY371" s="371"/>
      <c r="AZ371" s="369"/>
      <c r="BA371" s="369"/>
      <c r="BB371" s="369"/>
    </row>
    <row r="372" spans="1:54" s="116" customFormat="1" ht="6" customHeight="1" thickBot="1">
      <c r="A372" s="1540"/>
      <c r="B372" s="1541"/>
      <c r="C372" s="1541"/>
      <c r="D372" s="1541"/>
      <c r="E372" s="1541"/>
      <c r="F372" s="1541"/>
      <c r="G372" s="1541"/>
      <c r="H372" s="1541"/>
      <c r="I372" s="1554"/>
      <c r="J372" s="1532"/>
      <c r="K372" s="1557"/>
      <c r="L372" s="1535"/>
      <c r="M372" s="1532"/>
      <c r="N372" s="1535"/>
      <c r="O372" s="1529"/>
      <c r="P372" s="1529"/>
      <c r="Q372" s="1529"/>
      <c r="R372" s="1529"/>
      <c r="S372" s="1532"/>
      <c r="T372" s="1535"/>
      <c r="U372" s="1529"/>
      <c r="V372" s="1564"/>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W372" s="371"/>
      <c r="AX372" s="371"/>
      <c r="AY372" s="371"/>
      <c r="AZ372" s="369"/>
      <c r="BA372" s="369"/>
      <c r="BB372" s="369"/>
    </row>
    <row r="373" spans="1:54" s="116" customFormat="1" ht="15" customHeight="1">
      <c r="A373" s="1509" t="s">
        <v>188</v>
      </c>
      <c r="B373" s="1510"/>
      <c r="C373" s="1510"/>
      <c r="D373" s="1510"/>
      <c r="E373" s="1510"/>
      <c r="F373" s="1510"/>
      <c r="G373" s="1510"/>
      <c r="H373" s="1511"/>
      <c r="I373" s="1518" t="s">
        <v>147</v>
      </c>
      <c r="J373" s="1510"/>
      <c r="K373" s="1510"/>
      <c r="L373" s="1510"/>
      <c r="M373" s="1519"/>
      <c r="N373" s="1524" t="s">
        <v>189</v>
      </c>
      <c r="O373" s="1510"/>
      <c r="P373" s="1510"/>
      <c r="Q373" s="1510"/>
      <c r="R373" s="1510"/>
      <c r="S373" s="1510"/>
      <c r="T373" s="1511"/>
      <c r="U373" s="496" t="s">
        <v>149</v>
      </c>
      <c r="V373" s="497"/>
      <c r="W373" s="497"/>
      <c r="X373" s="1475" t="s">
        <v>150</v>
      </c>
      <c r="Y373" s="1475"/>
      <c r="Z373" s="1475"/>
      <c r="AA373" s="1475"/>
      <c r="AB373" s="1475"/>
      <c r="AC373" s="1475"/>
      <c r="AD373" s="1475"/>
      <c r="AE373" s="1475"/>
      <c r="AF373" s="1475"/>
      <c r="AG373" s="1475"/>
      <c r="AH373" s="497"/>
      <c r="AI373" s="497"/>
      <c r="AJ373" s="498"/>
      <c r="AK373" s="1476" t="s">
        <v>151</v>
      </c>
      <c r="AL373" s="1476"/>
      <c r="AM373" s="1477" t="s">
        <v>152</v>
      </c>
      <c r="AN373" s="1477"/>
      <c r="AO373" s="1477"/>
      <c r="AP373" s="1477"/>
      <c r="AQ373" s="1477"/>
      <c r="AR373" s="1478"/>
      <c r="AS373" s="118"/>
      <c r="AT373" s="118"/>
      <c r="AW373" s="371"/>
      <c r="AX373" s="371"/>
      <c r="AY373" s="371"/>
      <c r="AZ373" s="369"/>
      <c r="BA373" s="369"/>
      <c r="BB373" s="369"/>
    </row>
    <row r="374" spans="1:54" s="116" customFormat="1" ht="13.5" customHeight="1">
      <c r="A374" s="1512"/>
      <c r="B374" s="1513"/>
      <c r="C374" s="1513"/>
      <c r="D374" s="1513"/>
      <c r="E374" s="1513"/>
      <c r="F374" s="1513"/>
      <c r="G374" s="1513"/>
      <c r="H374" s="1514"/>
      <c r="I374" s="1520"/>
      <c r="J374" s="1513"/>
      <c r="K374" s="1513"/>
      <c r="L374" s="1513"/>
      <c r="M374" s="1521"/>
      <c r="N374" s="1525"/>
      <c r="O374" s="1513"/>
      <c r="P374" s="1513"/>
      <c r="Q374" s="1513"/>
      <c r="R374" s="1513"/>
      <c r="S374" s="1513"/>
      <c r="T374" s="1514"/>
      <c r="U374" s="1479" t="s">
        <v>153</v>
      </c>
      <c r="V374" s="1480"/>
      <c r="W374" s="1480"/>
      <c r="X374" s="1481"/>
      <c r="Y374" s="1485" t="s">
        <v>154</v>
      </c>
      <c r="Z374" s="1486"/>
      <c r="AA374" s="1486"/>
      <c r="AB374" s="1487"/>
      <c r="AC374" s="1491" t="s">
        <v>155</v>
      </c>
      <c r="AD374" s="1492"/>
      <c r="AE374" s="1492"/>
      <c r="AF374" s="1493"/>
      <c r="AG374" s="1497" t="s">
        <v>156</v>
      </c>
      <c r="AH374" s="1498"/>
      <c r="AI374" s="1498"/>
      <c r="AJ374" s="1499"/>
      <c r="AK374" s="1503" t="s">
        <v>190</v>
      </c>
      <c r="AL374" s="1503"/>
      <c r="AM374" s="1471" t="s">
        <v>158</v>
      </c>
      <c r="AN374" s="1472"/>
      <c r="AO374" s="1472"/>
      <c r="AP374" s="1472"/>
      <c r="AQ374" s="1505"/>
      <c r="AR374" s="1506"/>
      <c r="AS374" s="118"/>
      <c r="AT374" s="118"/>
      <c r="AW374" s="371"/>
      <c r="AX374" s="371"/>
      <c r="AY374" s="371"/>
      <c r="AZ374" s="369"/>
      <c r="BA374" s="369"/>
      <c r="BB374" s="369"/>
    </row>
    <row r="375" spans="1:54" s="116" customFormat="1" ht="13.5" customHeight="1">
      <c r="A375" s="1515"/>
      <c r="B375" s="1516"/>
      <c r="C375" s="1516"/>
      <c r="D375" s="1516"/>
      <c r="E375" s="1516"/>
      <c r="F375" s="1516"/>
      <c r="G375" s="1516"/>
      <c r="H375" s="1517"/>
      <c r="I375" s="1522"/>
      <c r="J375" s="1516"/>
      <c r="K375" s="1516"/>
      <c r="L375" s="1516"/>
      <c r="M375" s="1523"/>
      <c r="N375" s="1526"/>
      <c r="O375" s="1516"/>
      <c r="P375" s="1516"/>
      <c r="Q375" s="1516"/>
      <c r="R375" s="1516"/>
      <c r="S375" s="1516"/>
      <c r="T375" s="1517"/>
      <c r="U375" s="1482"/>
      <c r="V375" s="1483"/>
      <c r="W375" s="1483"/>
      <c r="X375" s="1484"/>
      <c r="Y375" s="1488"/>
      <c r="Z375" s="1489"/>
      <c r="AA375" s="1489"/>
      <c r="AB375" s="1490"/>
      <c r="AC375" s="1494"/>
      <c r="AD375" s="1495"/>
      <c r="AE375" s="1495"/>
      <c r="AF375" s="1496"/>
      <c r="AG375" s="1500"/>
      <c r="AH375" s="1501"/>
      <c r="AI375" s="1501"/>
      <c r="AJ375" s="1502"/>
      <c r="AK375" s="1504"/>
      <c r="AL375" s="1504"/>
      <c r="AM375" s="1507"/>
      <c r="AN375" s="1507"/>
      <c r="AO375" s="1507"/>
      <c r="AP375" s="1507"/>
      <c r="AQ375" s="1507"/>
      <c r="AR375" s="1508"/>
      <c r="AS375" s="118"/>
      <c r="AT375" s="118"/>
      <c r="AW375" s="371"/>
      <c r="AX375" s="371"/>
      <c r="AY375" s="371"/>
      <c r="AZ375" s="369"/>
      <c r="BA375" s="369"/>
      <c r="BB375" s="369"/>
    </row>
    <row r="376" spans="1:54" s="116" customFormat="1" ht="18" customHeight="1">
      <c r="A376" s="1447" t="str">
        <f>A341</f>
        <v>かかかかか邸新築工事</v>
      </c>
      <c r="B376" s="1448"/>
      <c r="C376" s="1448"/>
      <c r="D376" s="1448"/>
      <c r="E376" s="1448"/>
      <c r="F376" s="1448"/>
      <c r="G376" s="1448"/>
      <c r="H376" s="1449"/>
      <c r="I376" s="1453" t="str">
        <f>I341</f>
        <v>富山市かかかかか100</v>
      </c>
      <c r="J376" s="1448"/>
      <c r="K376" s="1448"/>
      <c r="L376" s="1448"/>
      <c r="M376" s="1454"/>
      <c r="N376" s="267">
        <f t="shared" ref="N376:N393" si="50">N341</f>
        <v>41365</v>
      </c>
      <c r="O376" s="124" t="s">
        <v>87</v>
      </c>
      <c r="P376" s="270">
        <f t="shared" ref="P376:P393" si="51">P341</f>
        <v>41365</v>
      </c>
      <c r="Q376" s="124" t="s">
        <v>159</v>
      </c>
      <c r="R376" s="272">
        <f t="shared" ref="R376:R393" si="52">R341</f>
        <v>41365</v>
      </c>
      <c r="S376" s="1457" t="s">
        <v>191</v>
      </c>
      <c r="T376" s="1458"/>
      <c r="U376" s="1459">
        <f t="shared" ref="U376:U395" si="53">U341</f>
        <v>0</v>
      </c>
      <c r="V376" s="1460"/>
      <c r="W376" s="1460"/>
      <c r="X376" s="125" t="s">
        <v>90</v>
      </c>
      <c r="Y376" s="126"/>
      <c r="Z376" s="127"/>
      <c r="AA376" s="127"/>
      <c r="AB376" s="125" t="s">
        <v>90</v>
      </c>
      <c r="AC376" s="126"/>
      <c r="AD376" s="127"/>
      <c r="AE376" s="127"/>
      <c r="AF376" s="128" t="s">
        <v>90</v>
      </c>
      <c r="AG376" s="1426" t="str">
        <f t="shared" ref="AG376:AG395" si="54">AG341</f>
        <v/>
      </c>
      <c r="AH376" s="1427"/>
      <c r="AI376" s="1427"/>
      <c r="AJ376" s="1428"/>
      <c r="AK376" s="126"/>
      <c r="AL376" s="146"/>
      <c r="AM376" s="1426" t="str">
        <f>IF(AM341=0,"",AM341)</f>
        <v/>
      </c>
      <c r="AN376" s="1427"/>
      <c r="AO376" s="1427"/>
      <c r="AP376" s="1427"/>
      <c r="AQ376" s="1427"/>
      <c r="AR376" s="499" t="s">
        <v>90</v>
      </c>
      <c r="AS376" s="118"/>
      <c r="AT376" s="118"/>
      <c r="AW376" s="371"/>
      <c r="AX376" s="371"/>
      <c r="AY376" s="371"/>
      <c r="AZ376" s="369"/>
      <c r="BA376" s="369"/>
      <c r="BB376" s="369"/>
    </row>
    <row r="377" spans="1:54" s="116" customFormat="1" ht="18" customHeight="1">
      <c r="A377" s="1450"/>
      <c r="B377" s="1451"/>
      <c r="C377" s="1451"/>
      <c r="D377" s="1451"/>
      <c r="E377" s="1451"/>
      <c r="F377" s="1451"/>
      <c r="G377" s="1451"/>
      <c r="H377" s="1452"/>
      <c r="I377" s="1455"/>
      <c r="J377" s="1451"/>
      <c r="K377" s="1451"/>
      <c r="L377" s="1451"/>
      <c r="M377" s="1456"/>
      <c r="N377" s="268">
        <f t="shared" si="50"/>
        <v>41470</v>
      </c>
      <c r="O377" s="123" t="s">
        <v>87</v>
      </c>
      <c r="P377" s="271">
        <f t="shared" si="51"/>
        <v>41470</v>
      </c>
      <c r="Q377" s="123" t="s">
        <v>159</v>
      </c>
      <c r="R377" s="273">
        <f t="shared" si="52"/>
        <v>41470</v>
      </c>
      <c r="S377" s="1471" t="s">
        <v>192</v>
      </c>
      <c r="T377" s="1472"/>
      <c r="U377" s="1465">
        <f t="shared" si="53"/>
        <v>34293000</v>
      </c>
      <c r="V377" s="1473"/>
      <c r="W377" s="1473"/>
      <c r="X377" s="1474"/>
      <c r="Y377" s="1463">
        <f>Y342</f>
        <v>0</v>
      </c>
      <c r="Z377" s="1464"/>
      <c r="AA377" s="1464"/>
      <c r="AB377" s="1464"/>
      <c r="AC377" s="1463">
        <f>AC342</f>
        <v>0</v>
      </c>
      <c r="AD377" s="1464"/>
      <c r="AE377" s="1464"/>
      <c r="AF377" s="1467"/>
      <c r="AG377" s="1464">
        <f t="shared" si="54"/>
        <v>34293000</v>
      </c>
      <c r="AH377" s="1464"/>
      <c r="AI377" s="1464"/>
      <c r="AJ377" s="1467"/>
      <c r="AK377" s="1468">
        <f>AK342</f>
        <v>21</v>
      </c>
      <c r="AL377" s="1469"/>
      <c r="AM377" s="1465">
        <f>AM342</f>
        <v>7201530</v>
      </c>
      <c r="AN377" s="1466"/>
      <c r="AO377" s="1466"/>
      <c r="AP377" s="1466"/>
      <c r="AQ377" s="1466"/>
      <c r="AR377" s="500"/>
      <c r="AS377" s="118"/>
      <c r="AT377" s="118"/>
      <c r="AW377" s="371"/>
      <c r="AX377" s="371"/>
      <c r="AY377" s="371"/>
      <c r="AZ377" s="369"/>
      <c r="BA377" s="369"/>
      <c r="BB377" s="369"/>
    </row>
    <row r="378" spans="1:54" s="116" customFormat="1" ht="18" customHeight="1">
      <c r="A378" s="1447" t="str">
        <f>A343</f>
        <v>くくくくくく邸新築工事</v>
      </c>
      <c r="B378" s="1448"/>
      <c r="C378" s="1448"/>
      <c r="D378" s="1448"/>
      <c r="E378" s="1448"/>
      <c r="F378" s="1448"/>
      <c r="G378" s="1448"/>
      <c r="H378" s="1449"/>
      <c r="I378" s="1453" t="str">
        <f>I343</f>
        <v>魚津市くくくくく814</v>
      </c>
      <c r="J378" s="1448"/>
      <c r="K378" s="1448"/>
      <c r="L378" s="1448"/>
      <c r="M378" s="1454"/>
      <c r="N378" s="275">
        <f t="shared" si="50"/>
        <v>41395</v>
      </c>
      <c r="O378" s="124" t="s">
        <v>133</v>
      </c>
      <c r="P378" s="270">
        <f t="shared" si="51"/>
        <v>41395</v>
      </c>
      <c r="Q378" s="124" t="s">
        <v>134</v>
      </c>
      <c r="R378" s="272">
        <f t="shared" si="52"/>
        <v>41395</v>
      </c>
      <c r="S378" s="1457" t="s">
        <v>135</v>
      </c>
      <c r="T378" s="1458"/>
      <c r="U378" s="1459">
        <f t="shared" si="53"/>
        <v>0</v>
      </c>
      <c r="V378" s="1460"/>
      <c r="W378" s="1460"/>
      <c r="X378" s="129"/>
      <c r="Y378" s="130"/>
      <c r="Z378" s="131"/>
      <c r="AA378" s="131"/>
      <c r="AB378" s="129"/>
      <c r="AC378" s="130"/>
      <c r="AD378" s="131"/>
      <c r="AE378" s="131"/>
      <c r="AF378" s="132"/>
      <c r="AG378" s="1426" t="str">
        <f t="shared" si="54"/>
        <v/>
      </c>
      <c r="AH378" s="1427"/>
      <c r="AI378" s="1427"/>
      <c r="AJ378" s="1428"/>
      <c r="AK378" s="130"/>
      <c r="AL378" s="133"/>
      <c r="AM378" s="1426" t="str">
        <f>IF(AM343=0,"",AM343)</f>
        <v/>
      </c>
      <c r="AN378" s="1427"/>
      <c r="AO378" s="1427"/>
      <c r="AP378" s="1427"/>
      <c r="AQ378" s="1427"/>
      <c r="AR378" s="501"/>
      <c r="AS378" s="118"/>
      <c r="AT378" s="118"/>
      <c r="AW378" s="371"/>
      <c r="AX378" s="371"/>
      <c r="AY378" s="371"/>
      <c r="AZ378" s="369"/>
      <c r="BA378" s="369"/>
      <c r="BB378" s="369"/>
    </row>
    <row r="379" spans="1:54" s="116" customFormat="1" ht="18" customHeight="1">
      <c r="A379" s="1450"/>
      <c r="B379" s="1451"/>
      <c r="C379" s="1451"/>
      <c r="D379" s="1451"/>
      <c r="E379" s="1451"/>
      <c r="F379" s="1451"/>
      <c r="G379" s="1451"/>
      <c r="H379" s="1452"/>
      <c r="I379" s="1455"/>
      <c r="J379" s="1451"/>
      <c r="K379" s="1451"/>
      <c r="L379" s="1451"/>
      <c r="M379" s="1456"/>
      <c r="N379" s="276">
        <f t="shared" si="50"/>
        <v>41496</v>
      </c>
      <c r="O379" s="134" t="s">
        <v>133</v>
      </c>
      <c r="P379" s="271">
        <f t="shared" si="51"/>
        <v>41496</v>
      </c>
      <c r="Q379" s="134" t="s">
        <v>134</v>
      </c>
      <c r="R379" s="274">
        <f t="shared" si="52"/>
        <v>41496</v>
      </c>
      <c r="S379" s="1461" t="s">
        <v>136</v>
      </c>
      <c r="T379" s="1462"/>
      <c r="U379" s="1463">
        <f t="shared" si="53"/>
        <v>26565000</v>
      </c>
      <c r="V379" s="1464"/>
      <c r="W379" s="1464"/>
      <c r="X379" s="1464"/>
      <c r="Y379" s="1463">
        <f>Y344</f>
        <v>0</v>
      </c>
      <c r="Z379" s="1464"/>
      <c r="AA379" s="1464"/>
      <c r="AB379" s="1464"/>
      <c r="AC379" s="1463">
        <f>AC344</f>
        <v>0</v>
      </c>
      <c r="AD379" s="1464"/>
      <c r="AE379" s="1464"/>
      <c r="AF379" s="1467"/>
      <c r="AG379" s="1464">
        <f t="shared" si="54"/>
        <v>26565000</v>
      </c>
      <c r="AH379" s="1464"/>
      <c r="AI379" s="1464"/>
      <c r="AJ379" s="1467"/>
      <c r="AK379" s="1468">
        <f>AK344</f>
        <v>21</v>
      </c>
      <c r="AL379" s="1469"/>
      <c r="AM379" s="1465">
        <f>AM344</f>
        <v>5578650</v>
      </c>
      <c r="AN379" s="1466"/>
      <c r="AO379" s="1466"/>
      <c r="AP379" s="1466"/>
      <c r="AQ379" s="1466"/>
      <c r="AR379" s="500"/>
      <c r="AS379" s="118"/>
      <c r="AT379" s="118"/>
      <c r="AW379" s="371"/>
      <c r="AX379" s="371"/>
      <c r="AY379" s="371"/>
      <c r="AZ379" s="369"/>
      <c r="BA379" s="369"/>
      <c r="BB379" s="369"/>
    </row>
    <row r="380" spans="1:54" s="116" customFormat="1" ht="18" customHeight="1">
      <c r="A380" s="1447" t="str">
        <f>A345</f>
        <v>けけけけけ邸増築工事</v>
      </c>
      <c r="B380" s="1448"/>
      <c r="C380" s="1448"/>
      <c r="D380" s="1448"/>
      <c r="E380" s="1448"/>
      <c r="F380" s="1448"/>
      <c r="G380" s="1448"/>
      <c r="H380" s="1449"/>
      <c r="I380" s="1453" t="str">
        <f>I345</f>
        <v>金沢市けけけけ6-250</v>
      </c>
      <c r="J380" s="1448"/>
      <c r="K380" s="1448"/>
      <c r="L380" s="1448"/>
      <c r="M380" s="1454"/>
      <c r="N380" s="275">
        <f t="shared" si="50"/>
        <v>41404</v>
      </c>
      <c r="O380" s="124" t="s">
        <v>133</v>
      </c>
      <c r="P380" s="270">
        <f t="shared" si="51"/>
        <v>41404</v>
      </c>
      <c r="Q380" s="124" t="s">
        <v>134</v>
      </c>
      <c r="R380" s="272">
        <f t="shared" si="52"/>
        <v>41404</v>
      </c>
      <c r="S380" s="1457" t="s">
        <v>135</v>
      </c>
      <c r="T380" s="1458"/>
      <c r="U380" s="1459">
        <f t="shared" si="53"/>
        <v>0</v>
      </c>
      <c r="V380" s="1460"/>
      <c r="W380" s="1460"/>
      <c r="X380" s="129"/>
      <c r="Y380" s="130"/>
      <c r="Z380" s="131"/>
      <c r="AA380" s="131"/>
      <c r="AB380" s="129"/>
      <c r="AC380" s="130"/>
      <c r="AD380" s="131"/>
      <c r="AE380" s="131"/>
      <c r="AF380" s="132"/>
      <c r="AG380" s="1426" t="str">
        <f t="shared" si="54"/>
        <v/>
      </c>
      <c r="AH380" s="1427"/>
      <c r="AI380" s="1427"/>
      <c r="AJ380" s="1428"/>
      <c r="AK380" s="130"/>
      <c r="AL380" s="133"/>
      <c r="AM380" s="1426" t="str">
        <f>IF(AM345=0,"",AM345)</f>
        <v/>
      </c>
      <c r="AN380" s="1427"/>
      <c r="AO380" s="1427"/>
      <c r="AP380" s="1427"/>
      <c r="AQ380" s="1427"/>
      <c r="AR380" s="501"/>
      <c r="AS380" s="118"/>
      <c r="AT380" s="118"/>
      <c r="AW380" s="371"/>
      <c r="AX380" s="371"/>
      <c r="AY380" s="371"/>
      <c r="AZ380" s="369"/>
      <c r="BA380" s="369"/>
      <c r="BB380" s="369"/>
    </row>
    <row r="381" spans="1:54" s="116" customFormat="1" ht="18" customHeight="1">
      <c r="A381" s="1450"/>
      <c r="B381" s="1451"/>
      <c r="C381" s="1451"/>
      <c r="D381" s="1451"/>
      <c r="E381" s="1451"/>
      <c r="F381" s="1451"/>
      <c r="G381" s="1451"/>
      <c r="H381" s="1452"/>
      <c r="I381" s="1455"/>
      <c r="J381" s="1451"/>
      <c r="K381" s="1451"/>
      <c r="L381" s="1451"/>
      <c r="M381" s="1456"/>
      <c r="N381" s="276">
        <f t="shared" si="50"/>
        <v>41460</v>
      </c>
      <c r="O381" s="134" t="s">
        <v>133</v>
      </c>
      <c r="P381" s="271">
        <f t="shared" si="51"/>
        <v>41460</v>
      </c>
      <c r="Q381" s="134" t="s">
        <v>134</v>
      </c>
      <c r="R381" s="274">
        <f t="shared" si="52"/>
        <v>41460</v>
      </c>
      <c r="S381" s="1461" t="s">
        <v>136</v>
      </c>
      <c r="T381" s="1462"/>
      <c r="U381" s="1465">
        <f t="shared" si="53"/>
        <v>21000000</v>
      </c>
      <c r="V381" s="1466"/>
      <c r="W381" s="1466"/>
      <c r="X381" s="1470"/>
      <c r="Y381" s="1465">
        <f>Y346</f>
        <v>0</v>
      </c>
      <c r="Z381" s="1466"/>
      <c r="AA381" s="1466"/>
      <c r="AB381" s="1466"/>
      <c r="AC381" s="1465">
        <f>AC346</f>
        <v>0</v>
      </c>
      <c r="AD381" s="1466"/>
      <c r="AE381" s="1466"/>
      <c r="AF381" s="1470"/>
      <c r="AG381" s="1464">
        <f t="shared" si="54"/>
        <v>21000000</v>
      </c>
      <c r="AH381" s="1464"/>
      <c r="AI381" s="1464"/>
      <c r="AJ381" s="1467"/>
      <c r="AK381" s="1468">
        <f>AK346</f>
        <v>21</v>
      </c>
      <c r="AL381" s="1469"/>
      <c r="AM381" s="1465">
        <f>AM346</f>
        <v>4410000</v>
      </c>
      <c r="AN381" s="1466"/>
      <c r="AO381" s="1466"/>
      <c r="AP381" s="1466"/>
      <c r="AQ381" s="1466"/>
      <c r="AR381" s="500"/>
      <c r="AS381" s="118"/>
      <c r="AT381" s="118"/>
      <c r="AW381" s="371"/>
      <c r="AX381" s="371"/>
      <c r="AY381" s="371"/>
      <c r="AZ381" s="369"/>
      <c r="BA381" s="369"/>
      <c r="BB381" s="369"/>
    </row>
    <row r="382" spans="1:54" s="116" customFormat="1" ht="18" customHeight="1">
      <c r="A382" s="1447" t="str">
        <f>A347</f>
        <v>ささささ邸新築工事</v>
      </c>
      <c r="B382" s="1448"/>
      <c r="C382" s="1448"/>
      <c r="D382" s="1448"/>
      <c r="E382" s="1448"/>
      <c r="F382" s="1448"/>
      <c r="G382" s="1448"/>
      <c r="H382" s="1449"/>
      <c r="I382" s="1453" t="str">
        <f>I347</f>
        <v>富山市ささささ69-1-5</v>
      </c>
      <c r="J382" s="1448"/>
      <c r="K382" s="1448"/>
      <c r="L382" s="1448"/>
      <c r="M382" s="1454"/>
      <c r="N382" s="275">
        <f t="shared" si="50"/>
        <v>41426</v>
      </c>
      <c r="O382" s="124" t="s">
        <v>133</v>
      </c>
      <c r="P382" s="270">
        <f t="shared" si="51"/>
        <v>41426</v>
      </c>
      <c r="Q382" s="124" t="s">
        <v>134</v>
      </c>
      <c r="R382" s="272">
        <f t="shared" si="52"/>
        <v>41426</v>
      </c>
      <c r="S382" s="1457" t="s">
        <v>135</v>
      </c>
      <c r="T382" s="1458"/>
      <c r="U382" s="1463">
        <f t="shared" si="53"/>
        <v>0</v>
      </c>
      <c r="V382" s="1464"/>
      <c r="W382" s="1464"/>
      <c r="X382" s="135"/>
      <c r="Y382" s="136"/>
      <c r="Z382" s="137"/>
      <c r="AA382" s="137"/>
      <c r="AB382" s="135"/>
      <c r="AC382" s="136"/>
      <c r="AD382" s="137"/>
      <c r="AE382" s="137"/>
      <c r="AF382" s="138"/>
      <c r="AG382" s="1426" t="str">
        <f t="shared" si="54"/>
        <v/>
      </c>
      <c r="AH382" s="1427"/>
      <c r="AI382" s="1427"/>
      <c r="AJ382" s="1428"/>
      <c r="AK382" s="136"/>
      <c r="AL382" s="139"/>
      <c r="AM382" s="1426" t="str">
        <f>IF(AM347=0,"",AM347)</f>
        <v/>
      </c>
      <c r="AN382" s="1427"/>
      <c r="AO382" s="1427"/>
      <c r="AP382" s="1427"/>
      <c r="AQ382" s="1427"/>
      <c r="AR382" s="501"/>
      <c r="AS382" s="118"/>
      <c r="AT382" s="118"/>
      <c r="AW382" s="371"/>
      <c r="AX382" s="371"/>
      <c r="AY382" s="371"/>
      <c r="AZ382" s="369"/>
      <c r="BA382" s="369"/>
      <c r="BB382" s="369"/>
    </row>
    <row r="383" spans="1:54" s="116" customFormat="1" ht="18" customHeight="1">
      <c r="A383" s="1450"/>
      <c r="B383" s="1451"/>
      <c r="C383" s="1451"/>
      <c r="D383" s="1451"/>
      <c r="E383" s="1451"/>
      <c r="F383" s="1451"/>
      <c r="G383" s="1451"/>
      <c r="H383" s="1452"/>
      <c r="I383" s="1455"/>
      <c r="J383" s="1451"/>
      <c r="K383" s="1451"/>
      <c r="L383" s="1451"/>
      <c r="M383" s="1456"/>
      <c r="N383" s="276">
        <f t="shared" si="50"/>
        <v>41578</v>
      </c>
      <c r="O383" s="134" t="s">
        <v>133</v>
      </c>
      <c r="P383" s="271">
        <f t="shared" si="51"/>
        <v>41578</v>
      </c>
      <c r="Q383" s="134" t="s">
        <v>134</v>
      </c>
      <c r="R383" s="274">
        <f t="shared" si="52"/>
        <v>41578</v>
      </c>
      <c r="S383" s="1461" t="s">
        <v>136</v>
      </c>
      <c r="T383" s="1462"/>
      <c r="U383" s="1463">
        <f t="shared" si="53"/>
        <v>21000000</v>
      </c>
      <c r="V383" s="1464"/>
      <c r="W383" s="1464"/>
      <c r="X383" s="1464"/>
      <c r="Y383" s="1463">
        <f>Y348</f>
        <v>0</v>
      </c>
      <c r="Z383" s="1464"/>
      <c r="AA383" s="1464"/>
      <c r="AB383" s="1464"/>
      <c r="AC383" s="1463">
        <f>AC348</f>
        <v>0</v>
      </c>
      <c r="AD383" s="1464"/>
      <c r="AE383" s="1464"/>
      <c r="AF383" s="1467"/>
      <c r="AG383" s="1464">
        <f t="shared" si="54"/>
        <v>21000000</v>
      </c>
      <c r="AH383" s="1464"/>
      <c r="AI383" s="1464"/>
      <c r="AJ383" s="1467"/>
      <c r="AK383" s="1468">
        <f>AK348</f>
        <v>21</v>
      </c>
      <c r="AL383" s="1469"/>
      <c r="AM383" s="1465">
        <f>AM348</f>
        <v>4410000</v>
      </c>
      <c r="AN383" s="1466"/>
      <c r="AO383" s="1466"/>
      <c r="AP383" s="1466"/>
      <c r="AQ383" s="1466"/>
      <c r="AR383" s="500"/>
      <c r="AS383" s="118"/>
      <c r="AT383" s="118"/>
      <c r="AW383" s="371"/>
      <c r="AX383" s="371"/>
      <c r="AY383" s="371"/>
      <c r="AZ383" s="369"/>
      <c r="BA383" s="369"/>
      <c r="BB383" s="369"/>
    </row>
    <row r="384" spans="1:54" s="116" customFormat="1" ht="18" customHeight="1">
      <c r="A384" s="1447" t="str">
        <f>A349</f>
        <v>ししししし邸新築工事</v>
      </c>
      <c r="B384" s="1448"/>
      <c r="C384" s="1448"/>
      <c r="D384" s="1448"/>
      <c r="E384" s="1448"/>
      <c r="F384" s="1448"/>
      <c r="G384" s="1448"/>
      <c r="H384" s="1449"/>
      <c r="I384" s="1453" t="str">
        <f>I349</f>
        <v>富山市ししししし150</v>
      </c>
      <c r="J384" s="1448"/>
      <c r="K384" s="1448"/>
      <c r="L384" s="1448"/>
      <c r="M384" s="1454"/>
      <c r="N384" s="275">
        <f t="shared" si="50"/>
        <v>41426</v>
      </c>
      <c r="O384" s="124" t="s">
        <v>133</v>
      </c>
      <c r="P384" s="270">
        <f t="shared" si="51"/>
        <v>41426</v>
      </c>
      <c r="Q384" s="124" t="s">
        <v>134</v>
      </c>
      <c r="R384" s="272">
        <f t="shared" si="52"/>
        <v>41426</v>
      </c>
      <c r="S384" s="1457" t="s">
        <v>135</v>
      </c>
      <c r="T384" s="1458"/>
      <c r="U384" s="1459">
        <f t="shared" si="53"/>
        <v>0</v>
      </c>
      <c r="V384" s="1460"/>
      <c r="W384" s="1460"/>
      <c r="X384" s="129"/>
      <c r="Y384" s="130"/>
      <c r="Z384" s="131"/>
      <c r="AA384" s="131"/>
      <c r="AB384" s="129"/>
      <c r="AC384" s="130"/>
      <c r="AD384" s="131"/>
      <c r="AE384" s="131"/>
      <c r="AF384" s="132"/>
      <c r="AG384" s="1426" t="str">
        <f t="shared" si="54"/>
        <v/>
      </c>
      <c r="AH384" s="1427"/>
      <c r="AI384" s="1427"/>
      <c r="AJ384" s="1428"/>
      <c r="AK384" s="136"/>
      <c r="AL384" s="139"/>
      <c r="AM384" s="1426" t="str">
        <f>IF(AM349=0,"",AM349)</f>
        <v/>
      </c>
      <c r="AN384" s="1427"/>
      <c r="AO384" s="1427"/>
      <c r="AP384" s="1427"/>
      <c r="AQ384" s="1427"/>
      <c r="AR384" s="501"/>
      <c r="AS384" s="118"/>
      <c r="AT384" s="118"/>
      <c r="AW384" s="371"/>
      <c r="AX384" s="371"/>
      <c r="AY384" s="371"/>
      <c r="AZ384" s="369"/>
      <c r="BA384" s="369"/>
      <c r="BB384" s="369"/>
    </row>
    <row r="385" spans="1:54" s="116" customFormat="1" ht="18" customHeight="1">
      <c r="A385" s="1450"/>
      <c r="B385" s="1451"/>
      <c r="C385" s="1451"/>
      <c r="D385" s="1451"/>
      <c r="E385" s="1451"/>
      <c r="F385" s="1451"/>
      <c r="G385" s="1451"/>
      <c r="H385" s="1452"/>
      <c r="I385" s="1455"/>
      <c r="J385" s="1451"/>
      <c r="K385" s="1451"/>
      <c r="L385" s="1451"/>
      <c r="M385" s="1456"/>
      <c r="N385" s="276">
        <f t="shared" si="50"/>
        <v>41517</v>
      </c>
      <c r="O385" s="134" t="s">
        <v>133</v>
      </c>
      <c r="P385" s="271">
        <f t="shared" si="51"/>
        <v>41517</v>
      </c>
      <c r="Q385" s="134" t="s">
        <v>134</v>
      </c>
      <c r="R385" s="274">
        <f t="shared" si="52"/>
        <v>41517</v>
      </c>
      <c r="S385" s="1461" t="s">
        <v>136</v>
      </c>
      <c r="T385" s="1462"/>
      <c r="U385" s="1463">
        <f t="shared" si="53"/>
        <v>31815000</v>
      </c>
      <c r="V385" s="1464"/>
      <c r="W385" s="1464"/>
      <c r="X385" s="1464"/>
      <c r="Y385" s="1465">
        <f>Y350</f>
        <v>0</v>
      </c>
      <c r="Z385" s="1466"/>
      <c r="AA385" s="1466"/>
      <c r="AB385" s="1466"/>
      <c r="AC385" s="1463">
        <f>AC350</f>
        <v>0</v>
      </c>
      <c r="AD385" s="1464"/>
      <c r="AE385" s="1464"/>
      <c r="AF385" s="1467"/>
      <c r="AG385" s="1464">
        <f t="shared" si="54"/>
        <v>31815000</v>
      </c>
      <c r="AH385" s="1464"/>
      <c r="AI385" s="1464"/>
      <c r="AJ385" s="1467"/>
      <c r="AK385" s="1468">
        <f>AK350</f>
        <v>21</v>
      </c>
      <c r="AL385" s="1469"/>
      <c r="AM385" s="1465">
        <f>AM350</f>
        <v>6681150</v>
      </c>
      <c r="AN385" s="1466"/>
      <c r="AO385" s="1466"/>
      <c r="AP385" s="1466"/>
      <c r="AQ385" s="1466"/>
      <c r="AR385" s="500"/>
      <c r="AS385" s="118"/>
      <c r="AT385" s="118"/>
      <c r="AW385" s="371"/>
      <c r="AX385" s="371"/>
      <c r="AY385" s="371"/>
      <c r="AZ385" s="369"/>
      <c r="BA385" s="369"/>
      <c r="BB385" s="369"/>
    </row>
    <row r="386" spans="1:54" s="116" customFormat="1" ht="18" customHeight="1">
      <c r="A386" s="1447" t="str">
        <f>A351</f>
        <v>とととと邸増築工事</v>
      </c>
      <c r="B386" s="1448"/>
      <c r="C386" s="1448"/>
      <c r="D386" s="1448"/>
      <c r="E386" s="1448"/>
      <c r="F386" s="1448"/>
      <c r="G386" s="1448"/>
      <c r="H386" s="1449"/>
      <c r="I386" s="1453" t="str">
        <f>I351</f>
        <v>射水市とととと34</v>
      </c>
      <c r="J386" s="1448"/>
      <c r="K386" s="1448"/>
      <c r="L386" s="1448"/>
      <c r="M386" s="1454"/>
      <c r="N386" s="275">
        <f t="shared" si="50"/>
        <v>41506</v>
      </c>
      <c r="O386" s="124" t="s">
        <v>133</v>
      </c>
      <c r="P386" s="270">
        <f t="shared" si="51"/>
        <v>41506</v>
      </c>
      <c r="Q386" s="124" t="s">
        <v>134</v>
      </c>
      <c r="R386" s="272">
        <f t="shared" si="52"/>
        <v>41506</v>
      </c>
      <c r="S386" s="1457" t="s">
        <v>135</v>
      </c>
      <c r="T386" s="1458"/>
      <c r="U386" s="1459">
        <f t="shared" si="53"/>
        <v>0</v>
      </c>
      <c r="V386" s="1460"/>
      <c r="W386" s="1460"/>
      <c r="X386" s="129"/>
      <c r="Y386" s="130"/>
      <c r="Z386" s="131"/>
      <c r="AA386" s="131"/>
      <c r="AB386" s="129"/>
      <c r="AC386" s="130"/>
      <c r="AD386" s="131"/>
      <c r="AE386" s="131"/>
      <c r="AF386" s="132"/>
      <c r="AG386" s="1426" t="str">
        <f t="shared" si="54"/>
        <v/>
      </c>
      <c r="AH386" s="1427"/>
      <c r="AI386" s="1427"/>
      <c r="AJ386" s="1428"/>
      <c r="AK386" s="140"/>
      <c r="AL386" s="141"/>
      <c r="AM386" s="1426" t="str">
        <f>IF(AM351=0,"",AM351)</f>
        <v/>
      </c>
      <c r="AN386" s="1427"/>
      <c r="AO386" s="1427"/>
      <c r="AP386" s="1427"/>
      <c r="AQ386" s="1427"/>
      <c r="AR386" s="501"/>
      <c r="AS386" s="118"/>
      <c r="AT386" s="118"/>
      <c r="AW386" s="371"/>
      <c r="AX386" s="371"/>
      <c r="AY386" s="371"/>
      <c r="AZ386" s="369"/>
      <c r="BA386" s="369"/>
      <c r="BB386" s="369"/>
    </row>
    <row r="387" spans="1:54" s="116" customFormat="1" ht="18" customHeight="1">
      <c r="A387" s="1450"/>
      <c r="B387" s="1451"/>
      <c r="C387" s="1451"/>
      <c r="D387" s="1451"/>
      <c r="E387" s="1451"/>
      <c r="F387" s="1451"/>
      <c r="G387" s="1451"/>
      <c r="H387" s="1452"/>
      <c r="I387" s="1455"/>
      <c r="J387" s="1451"/>
      <c r="K387" s="1451"/>
      <c r="L387" s="1451"/>
      <c r="M387" s="1456"/>
      <c r="N387" s="276">
        <f t="shared" si="50"/>
        <v>41670</v>
      </c>
      <c r="O387" s="134" t="s">
        <v>133</v>
      </c>
      <c r="P387" s="271">
        <f t="shared" si="51"/>
        <v>41670</v>
      </c>
      <c r="Q387" s="134" t="s">
        <v>134</v>
      </c>
      <c r="R387" s="274">
        <f t="shared" si="52"/>
        <v>41670</v>
      </c>
      <c r="S387" s="1461" t="s">
        <v>136</v>
      </c>
      <c r="T387" s="1462"/>
      <c r="U387" s="1463">
        <f t="shared" si="53"/>
        <v>31762500</v>
      </c>
      <c r="V387" s="1464"/>
      <c r="W387" s="1464"/>
      <c r="X387" s="1464"/>
      <c r="Y387" s="1465">
        <f>Y352</f>
        <v>0</v>
      </c>
      <c r="Z387" s="1466"/>
      <c r="AA387" s="1466"/>
      <c r="AB387" s="1466"/>
      <c r="AC387" s="1463">
        <f>AC352</f>
        <v>0</v>
      </c>
      <c r="AD387" s="1464"/>
      <c r="AE387" s="1464"/>
      <c r="AF387" s="1467"/>
      <c r="AG387" s="1464">
        <f t="shared" si="54"/>
        <v>31762500</v>
      </c>
      <c r="AH387" s="1464"/>
      <c r="AI387" s="1464"/>
      <c r="AJ387" s="1467"/>
      <c r="AK387" s="1468">
        <f>AK352</f>
        <v>21</v>
      </c>
      <c r="AL387" s="1469"/>
      <c r="AM387" s="1465">
        <f>AM352</f>
        <v>6670125</v>
      </c>
      <c r="AN387" s="1466"/>
      <c r="AO387" s="1466"/>
      <c r="AP387" s="1466"/>
      <c r="AQ387" s="1466"/>
      <c r="AR387" s="500"/>
      <c r="AS387" s="118"/>
      <c r="AT387" s="118"/>
      <c r="AW387" s="371"/>
      <c r="AX387" s="371"/>
      <c r="AY387" s="371"/>
      <c r="AZ387" s="369"/>
      <c r="BA387" s="369"/>
      <c r="BB387" s="369"/>
    </row>
    <row r="388" spans="1:54" s="116" customFormat="1" ht="18" customHeight="1">
      <c r="A388" s="1447" t="str">
        <f>A353</f>
        <v>なななな邸外壁塗装工事</v>
      </c>
      <c r="B388" s="1448"/>
      <c r="C388" s="1448"/>
      <c r="D388" s="1448"/>
      <c r="E388" s="1448"/>
      <c r="F388" s="1448"/>
      <c r="G388" s="1448"/>
      <c r="H388" s="1449"/>
      <c r="I388" s="1453" t="str">
        <f>I353</f>
        <v>富山市なななな56-7</v>
      </c>
      <c r="J388" s="1448"/>
      <c r="K388" s="1448"/>
      <c r="L388" s="1448"/>
      <c r="M388" s="1454"/>
      <c r="N388" s="275">
        <f t="shared" si="50"/>
        <v>41518</v>
      </c>
      <c r="O388" s="124" t="s">
        <v>133</v>
      </c>
      <c r="P388" s="270">
        <f t="shared" si="51"/>
        <v>41518</v>
      </c>
      <c r="Q388" s="124" t="s">
        <v>134</v>
      </c>
      <c r="R388" s="272">
        <f t="shared" si="52"/>
        <v>41518</v>
      </c>
      <c r="S388" s="1457" t="s">
        <v>135</v>
      </c>
      <c r="T388" s="1458"/>
      <c r="U388" s="1459">
        <f t="shared" si="53"/>
        <v>0</v>
      </c>
      <c r="V388" s="1460"/>
      <c r="W388" s="1460"/>
      <c r="X388" s="129"/>
      <c r="Y388" s="130"/>
      <c r="Z388" s="131"/>
      <c r="AA388" s="131"/>
      <c r="AB388" s="129"/>
      <c r="AC388" s="130"/>
      <c r="AD388" s="131"/>
      <c r="AE388" s="131"/>
      <c r="AF388" s="132"/>
      <c r="AG388" s="1426" t="str">
        <f t="shared" si="54"/>
        <v/>
      </c>
      <c r="AH388" s="1427"/>
      <c r="AI388" s="1427"/>
      <c r="AJ388" s="1428"/>
      <c r="AK388" s="142"/>
      <c r="AL388" s="143"/>
      <c r="AM388" s="1426" t="str">
        <f>IF(AM353=0,"",AM353)</f>
        <v/>
      </c>
      <c r="AN388" s="1427"/>
      <c r="AO388" s="1427"/>
      <c r="AP388" s="1427"/>
      <c r="AQ388" s="1427"/>
      <c r="AR388" s="501"/>
      <c r="AS388" s="118"/>
      <c r="AT388" s="118"/>
      <c r="AW388" s="371"/>
      <c r="AX388" s="371"/>
      <c r="AY388" s="371"/>
      <c r="AZ388" s="369"/>
      <c r="BA388" s="369"/>
      <c r="BB388" s="369"/>
    </row>
    <row r="389" spans="1:54" s="116" customFormat="1" ht="18" customHeight="1">
      <c r="A389" s="1450"/>
      <c r="B389" s="1451"/>
      <c r="C389" s="1451"/>
      <c r="D389" s="1451"/>
      <c r="E389" s="1451"/>
      <c r="F389" s="1451"/>
      <c r="G389" s="1451"/>
      <c r="H389" s="1452"/>
      <c r="I389" s="1455"/>
      <c r="J389" s="1451"/>
      <c r="K389" s="1451"/>
      <c r="L389" s="1451"/>
      <c r="M389" s="1456"/>
      <c r="N389" s="276">
        <f t="shared" si="50"/>
        <v>41618</v>
      </c>
      <c r="O389" s="134" t="s">
        <v>133</v>
      </c>
      <c r="P389" s="271">
        <f t="shared" si="51"/>
        <v>41618</v>
      </c>
      <c r="Q389" s="134" t="s">
        <v>134</v>
      </c>
      <c r="R389" s="274">
        <f t="shared" si="52"/>
        <v>41618</v>
      </c>
      <c r="S389" s="1461" t="s">
        <v>136</v>
      </c>
      <c r="T389" s="1462"/>
      <c r="U389" s="1463">
        <f t="shared" si="53"/>
        <v>2625000</v>
      </c>
      <c r="V389" s="1464"/>
      <c r="W389" s="1464"/>
      <c r="X389" s="1464"/>
      <c r="Y389" s="1465">
        <f>Y354</f>
        <v>0</v>
      </c>
      <c r="Z389" s="1466"/>
      <c r="AA389" s="1466"/>
      <c r="AB389" s="1466"/>
      <c r="AC389" s="1463">
        <f>AC354</f>
        <v>0</v>
      </c>
      <c r="AD389" s="1464"/>
      <c r="AE389" s="1464"/>
      <c r="AF389" s="1467"/>
      <c r="AG389" s="1464">
        <f t="shared" si="54"/>
        <v>2625000</v>
      </c>
      <c r="AH389" s="1464"/>
      <c r="AI389" s="1464"/>
      <c r="AJ389" s="1467"/>
      <c r="AK389" s="1468">
        <f>AK354</f>
        <v>21</v>
      </c>
      <c r="AL389" s="1469"/>
      <c r="AM389" s="1465">
        <f>AM354</f>
        <v>551250</v>
      </c>
      <c r="AN389" s="1466"/>
      <c r="AO389" s="1466"/>
      <c r="AP389" s="1466"/>
      <c r="AQ389" s="1466"/>
      <c r="AR389" s="500"/>
      <c r="AS389" s="118"/>
      <c r="AT389" s="118"/>
      <c r="AW389" s="371"/>
      <c r="AX389" s="371"/>
      <c r="AY389" s="371"/>
      <c r="AZ389" s="369"/>
      <c r="BA389" s="369"/>
      <c r="BB389" s="369"/>
    </row>
    <row r="390" spans="1:54" s="116" customFormat="1" ht="18" customHeight="1">
      <c r="A390" s="1447" t="str">
        <f>A355</f>
        <v>ぬぬぬぬ邸屋根補修工事</v>
      </c>
      <c r="B390" s="1448"/>
      <c r="C390" s="1448"/>
      <c r="D390" s="1448"/>
      <c r="E390" s="1448"/>
      <c r="F390" s="1448"/>
      <c r="G390" s="1448"/>
      <c r="H390" s="1449"/>
      <c r="I390" s="1453" t="str">
        <f>I355</f>
        <v>富山市ぬぬぬぬ23</v>
      </c>
      <c r="J390" s="1448"/>
      <c r="K390" s="1448"/>
      <c r="L390" s="1448"/>
      <c r="M390" s="1454"/>
      <c r="N390" s="275">
        <f t="shared" si="50"/>
        <v>41548</v>
      </c>
      <c r="O390" s="124" t="s">
        <v>133</v>
      </c>
      <c r="P390" s="270">
        <f t="shared" si="51"/>
        <v>41548</v>
      </c>
      <c r="Q390" s="124" t="s">
        <v>134</v>
      </c>
      <c r="R390" s="272">
        <f t="shared" si="52"/>
        <v>41548</v>
      </c>
      <c r="S390" s="1457" t="s">
        <v>135</v>
      </c>
      <c r="T390" s="1458"/>
      <c r="U390" s="1459">
        <f t="shared" si="53"/>
        <v>0</v>
      </c>
      <c r="V390" s="1460"/>
      <c r="W390" s="1460"/>
      <c r="X390" s="129"/>
      <c r="Y390" s="130"/>
      <c r="Z390" s="131"/>
      <c r="AA390" s="131"/>
      <c r="AB390" s="129"/>
      <c r="AC390" s="130"/>
      <c r="AD390" s="131"/>
      <c r="AE390" s="131"/>
      <c r="AF390" s="132"/>
      <c r="AG390" s="1426" t="str">
        <f t="shared" si="54"/>
        <v/>
      </c>
      <c r="AH390" s="1427"/>
      <c r="AI390" s="1427"/>
      <c r="AJ390" s="1428"/>
      <c r="AK390" s="140"/>
      <c r="AL390" s="141"/>
      <c r="AM390" s="1426" t="str">
        <f>IF(AM355=0,"",AM355)</f>
        <v/>
      </c>
      <c r="AN390" s="1427"/>
      <c r="AO390" s="1427"/>
      <c r="AP390" s="1427"/>
      <c r="AQ390" s="1427"/>
      <c r="AR390" s="501"/>
      <c r="AS390" s="118"/>
      <c r="AT390" s="118"/>
      <c r="AW390" s="371"/>
      <c r="AX390" s="371"/>
      <c r="AY390" s="371"/>
      <c r="AZ390" s="369"/>
      <c r="BA390" s="369"/>
      <c r="BB390" s="369"/>
    </row>
    <row r="391" spans="1:54" s="116" customFormat="1" ht="18" customHeight="1">
      <c r="A391" s="1450"/>
      <c r="B391" s="1451"/>
      <c r="C391" s="1451"/>
      <c r="D391" s="1451"/>
      <c r="E391" s="1451"/>
      <c r="F391" s="1451"/>
      <c r="G391" s="1451"/>
      <c r="H391" s="1452"/>
      <c r="I391" s="1455"/>
      <c r="J391" s="1451"/>
      <c r="K391" s="1451"/>
      <c r="L391" s="1451"/>
      <c r="M391" s="1456"/>
      <c r="N391" s="276">
        <f t="shared" si="50"/>
        <v>41670</v>
      </c>
      <c r="O391" s="134" t="s">
        <v>133</v>
      </c>
      <c r="P391" s="271">
        <f t="shared" si="51"/>
        <v>41670</v>
      </c>
      <c r="Q391" s="134" t="s">
        <v>134</v>
      </c>
      <c r="R391" s="274">
        <f t="shared" si="52"/>
        <v>41670</v>
      </c>
      <c r="S391" s="1461" t="s">
        <v>136</v>
      </c>
      <c r="T391" s="1462"/>
      <c r="U391" s="1463">
        <f t="shared" si="53"/>
        <v>2415000</v>
      </c>
      <c r="V391" s="1464"/>
      <c r="W391" s="1464"/>
      <c r="X391" s="1464"/>
      <c r="Y391" s="1465">
        <f>Y356</f>
        <v>0</v>
      </c>
      <c r="Z391" s="1466"/>
      <c r="AA391" s="1466"/>
      <c r="AB391" s="1466"/>
      <c r="AC391" s="1463">
        <f>AC356</f>
        <v>0</v>
      </c>
      <c r="AD391" s="1464"/>
      <c r="AE391" s="1464"/>
      <c r="AF391" s="1467"/>
      <c r="AG391" s="1464">
        <f t="shared" si="54"/>
        <v>2415000</v>
      </c>
      <c r="AH391" s="1464"/>
      <c r="AI391" s="1464"/>
      <c r="AJ391" s="1467"/>
      <c r="AK391" s="1468">
        <f>AK356</f>
        <v>21</v>
      </c>
      <c r="AL391" s="1469"/>
      <c r="AM391" s="1465">
        <f>AM356</f>
        <v>507150</v>
      </c>
      <c r="AN391" s="1466"/>
      <c r="AO391" s="1466"/>
      <c r="AP391" s="1466"/>
      <c r="AQ391" s="1466"/>
      <c r="AR391" s="500"/>
      <c r="AS391" s="118"/>
      <c r="AT391" s="118"/>
      <c r="AW391" s="371"/>
      <c r="AX391" s="371"/>
      <c r="AY391" s="371"/>
      <c r="AZ391" s="369"/>
      <c r="BA391" s="369"/>
      <c r="BB391" s="369"/>
    </row>
    <row r="392" spans="1:54" s="116" customFormat="1" ht="18" customHeight="1">
      <c r="A392" s="1447" t="str">
        <f>A357</f>
        <v>ねねねね邸増築工事</v>
      </c>
      <c r="B392" s="1448"/>
      <c r="C392" s="1448"/>
      <c r="D392" s="1448"/>
      <c r="E392" s="1448"/>
      <c r="F392" s="1448"/>
      <c r="G392" s="1448"/>
      <c r="H392" s="1449"/>
      <c r="I392" s="1453" t="str">
        <f>I357</f>
        <v>富山市ねねねね89</v>
      </c>
      <c r="J392" s="1448"/>
      <c r="K392" s="1448"/>
      <c r="L392" s="1448"/>
      <c r="M392" s="1454"/>
      <c r="N392" s="275">
        <f t="shared" si="50"/>
        <v>41557</v>
      </c>
      <c r="O392" s="124" t="s">
        <v>133</v>
      </c>
      <c r="P392" s="270">
        <f t="shared" si="51"/>
        <v>41557</v>
      </c>
      <c r="Q392" s="124" t="s">
        <v>134</v>
      </c>
      <c r="R392" s="272">
        <f t="shared" si="52"/>
        <v>41557</v>
      </c>
      <c r="S392" s="1457" t="s">
        <v>135</v>
      </c>
      <c r="T392" s="1458"/>
      <c r="U392" s="1459">
        <f t="shared" si="53"/>
        <v>0</v>
      </c>
      <c r="V392" s="1460"/>
      <c r="W392" s="1460"/>
      <c r="X392" s="129"/>
      <c r="Y392" s="130"/>
      <c r="Z392" s="131"/>
      <c r="AA392" s="131"/>
      <c r="AB392" s="129"/>
      <c r="AC392" s="130"/>
      <c r="AD392" s="131"/>
      <c r="AE392" s="131"/>
      <c r="AF392" s="132"/>
      <c r="AG392" s="1426" t="str">
        <f t="shared" si="54"/>
        <v/>
      </c>
      <c r="AH392" s="1427"/>
      <c r="AI392" s="1427"/>
      <c r="AJ392" s="1428"/>
      <c r="AK392" s="140"/>
      <c r="AL392" s="141"/>
      <c r="AM392" s="1426" t="str">
        <f>IF(AM357=0,"",AM357)</f>
        <v/>
      </c>
      <c r="AN392" s="1427"/>
      <c r="AO392" s="1427"/>
      <c r="AP392" s="1427"/>
      <c r="AQ392" s="1427"/>
      <c r="AR392" s="501"/>
      <c r="AS392" s="118"/>
      <c r="AT392" s="118"/>
      <c r="AW392" s="371"/>
      <c r="AX392" s="371"/>
      <c r="AY392" s="371"/>
      <c r="AZ392" s="369"/>
      <c r="BA392" s="369"/>
      <c r="BB392" s="369"/>
    </row>
    <row r="393" spans="1:54" s="116" customFormat="1" ht="18" customHeight="1">
      <c r="A393" s="1450"/>
      <c r="B393" s="1451"/>
      <c r="C393" s="1451"/>
      <c r="D393" s="1451"/>
      <c r="E393" s="1451"/>
      <c r="F393" s="1451"/>
      <c r="G393" s="1451"/>
      <c r="H393" s="1452"/>
      <c r="I393" s="1455"/>
      <c r="J393" s="1451"/>
      <c r="K393" s="1451"/>
      <c r="L393" s="1451"/>
      <c r="M393" s="1456"/>
      <c r="N393" s="276">
        <f t="shared" si="50"/>
        <v>41698</v>
      </c>
      <c r="O393" s="144" t="s">
        <v>133</v>
      </c>
      <c r="P393" s="271">
        <f t="shared" si="51"/>
        <v>41698</v>
      </c>
      <c r="Q393" s="134" t="s">
        <v>134</v>
      </c>
      <c r="R393" s="274">
        <f t="shared" si="52"/>
        <v>41698</v>
      </c>
      <c r="S393" s="1461" t="s">
        <v>136</v>
      </c>
      <c r="T393" s="1462"/>
      <c r="U393" s="1463">
        <f t="shared" si="53"/>
        <v>21430500</v>
      </c>
      <c r="V393" s="1464"/>
      <c r="W393" s="1464"/>
      <c r="X393" s="1464"/>
      <c r="Y393" s="1465">
        <f>Y358</f>
        <v>0</v>
      </c>
      <c r="Z393" s="1466"/>
      <c r="AA393" s="1466"/>
      <c r="AB393" s="1466"/>
      <c r="AC393" s="1463">
        <f>AC358</f>
        <v>0</v>
      </c>
      <c r="AD393" s="1464"/>
      <c r="AE393" s="1464"/>
      <c r="AF393" s="1467"/>
      <c r="AG393" s="1464">
        <f t="shared" si="54"/>
        <v>21430500</v>
      </c>
      <c r="AH393" s="1464"/>
      <c r="AI393" s="1464"/>
      <c r="AJ393" s="1467"/>
      <c r="AK393" s="1468">
        <f>AK358</f>
        <v>21</v>
      </c>
      <c r="AL393" s="1469"/>
      <c r="AM393" s="1465">
        <f>AM358</f>
        <v>4500405</v>
      </c>
      <c r="AN393" s="1466"/>
      <c r="AO393" s="1466"/>
      <c r="AP393" s="1466"/>
      <c r="AQ393" s="1466"/>
      <c r="AR393" s="500"/>
      <c r="AS393" s="118"/>
      <c r="AT393" s="118"/>
      <c r="AW393" s="371"/>
      <c r="AX393" s="371"/>
      <c r="AY393" s="371"/>
      <c r="AZ393" s="369"/>
      <c r="BA393" s="369"/>
      <c r="BB393" s="369"/>
    </row>
    <row r="394" spans="1:54" s="116" customFormat="1" ht="18" customHeight="1">
      <c r="A394" s="1432" t="s">
        <v>193</v>
      </c>
      <c r="B394" s="1433"/>
      <c r="C394" s="1433"/>
      <c r="D394" s="1434"/>
      <c r="E394" s="1438" t="str">
        <f>E359</f>
        <v>35 建築事業</v>
      </c>
      <c r="F394" s="1439"/>
      <c r="G394" s="1440"/>
      <c r="H394" s="1440"/>
      <c r="I394" s="1440"/>
      <c r="J394" s="1440"/>
      <c r="K394" s="1440"/>
      <c r="L394" s="1440"/>
      <c r="M394" s="1441"/>
      <c r="N394" s="1445" t="s">
        <v>194</v>
      </c>
      <c r="O394" s="1433"/>
      <c r="P394" s="1433"/>
      <c r="Q394" s="1433"/>
      <c r="R394" s="1433"/>
      <c r="S394" s="1433"/>
      <c r="T394" s="1434"/>
      <c r="U394" s="1426" t="str">
        <f t="shared" ca="1" si="53"/>
        <v/>
      </c>
      <c r="V394" s="1427"/>
      <c r="W394" s="1427"/>
      <c r="X394" s="1428"/>
      <c r="Y394" s="130"/>
      <c r="Z394" s="131"/>
      <c r="AA394" s="131"/>
      <c r="AB394" s="129"/>
      <c r="AC394" s="130"/>
      <c r="AD394" s="131"/>
      <c r="AE394" s="131"/>
      <c r="AF394" s="129"/>
      <c r="AG394" s="1426" t="str">
        <f t="shared" ca="1" si="54"/>
        <v/>
      </c>
      <c r="AH394" s="1427"/>
      <c r="AI394" s="1427"/>
      <c r="AJ394" s="1428"/>
      <c r="AK394" s="130"/>
      <c r="AL394" s="133"/>
      <c r="AM394" s="1426" t="str">
        <f>AM359</f>
        <v/>
      </c>
      <c r="AN394" s="1427"/>
      <c r="AO394" s="1427"/>
      <c r="AP394" s="1427"/>
      <c r="AQ394" s="1427"/>
      <c r="AR394" s="501"/>
      <c r="AS394" s="118"/>
      <c r="AT394" s="118"/>
      <c r="AW394" s="371"/>
      <c r="AX394" s="371"/>
      <c r="AY394" s="371"/>
      <c r="AZ394" s="369"/>
      <c r="BA394" s="369"/>
      <c r="BB394" s="369"/>
    </row>
    <row r="395" spans="1:54" s="116" customFormat="1" ht="18" customHeight="1" thickBot="1">
      <c r="A395" s="1435"/>
      <c r="B395" s="1436"/>
      <c r="C395" s="1436"/>
      <c r="D395" s="1437"/>
      <c r="E395" s="1442"/>
      <c r="F395" s="1443"/>
      <c r="G395" s="1443"/>
      <c r="H395" s="1443"/>
      <c r="I395" s="1443"/>
      <c r="J395" s="1443"/>
      <c r="K395" s="1443"/>
      <c r="L395" s="1443"/>
      <c r="M395" s="1444"/>
      <c r="N395" s="1446"/>
      <c r="O395" s="1436"/>
      <c r="P395" s="1436"/>
      <c r="Q395" s="1436"/>
      <c r="R395" s="1436"/>
      <c r="S395" s="1436"/>
      <c r="T395" s="1437"/>
      <c r="U395" s="1429">
        <f t="shared" ca="1" si="53"/>
        <v>192906000</v>
      </c>
      <c r="V395" s="1430"/>
      <c r="W395" s="1430"/>
      <c r="X395" s="1431"/>
      <c r="Y395" s="1429" t="str">
        <f>Y360</f>
        <v/>
      </c>
      <c r="Z395" s="1430"/>
      <c r="AA395" s="1430"/>
      <c r="AB395" s="1430"/>
      <c r="AC395" s="1429" t="str">
        <f>AC360</f>
        <v/>
      </c>
      <c r="AD395" s="1430"/>
      <c r="AE395" s="1430"/>
      <c r="AF395" s="1430"/>
      <c r="AG395" s="1429">
        <f t="shared" ca="1" si="54"/>
        <v>192906000</v>
      </c>
      <c r="AH395" s="1430"/>
      <c r="AI395" s="1430"/>
      <c r="AJ395" s="1430"/>
      <c r="AK395" s="502"/>
      <c r="AL395" s="503"/>
      <c r="AM395" s="1429">
        <f>AM360</f>
        <v>40510260</v>
      </c>
      <c r="AN395" s="1430"/>
      <c r="AO395" s="1430"/>
      <c r="AP395" s="1430"/>
      <c r="AQ395" s="1430"/>
      <c r="AR395" s="504"/>
      <c r="AS395" s="118"/>
      <c r="AT395" s="145"/>
      <c r="AW395" s="371"/>
      <c r="AX395" s="371"/>
      <c r="AY395" s="371"/>
      <c r="AZ395" s="369"/>
      <c r="BA395" s="369"/>
      <c r="BB395" s="369"/>
    </row>
    <row r="396" spans="1:54" s="116" customFormat="1" ht="18" customHeight="1">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565" t="str">
        <f>AM361</f>
        <v/>
      </c>
      <c r="AN396" s="1566"/>
      <c r="AO396" s="1566"/>
      <c r="AP396" s="1566"/>
      <c r="AQ396" s="1566"/>
      <c r="AR396" s="118"/>
      <c r="AS396" s="118"/>
      <c r="AT396" s="118"/>
      <c r="AW396" s="371"/>
      <c r="AX396" s="371"/>
      <c r="AY396" s="371"/>
      <c r="AZ396" s="369"/>
      <c r="BA396" s="369"/>
      <c r="BB396" s="369"/>
    </row>
    <row r="397" spans="1:54" s="116" customFormat="1" ht="22.5" customHeight="1">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536"/>
      <c r="X397" s="536"/>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W397" s="371"/>
      <c r="AX397" s="371"/>
      <c r="AY397" s="371"/>
      <c r="AZ397" s="369"/>
      <c r="BA397" s="369"/>
      <c r="BB397" s="369"/>
    </row>
    <row r="398" spans="1:54" s="116" customFormat="1" ht="24" customHeight="1">
      <c r="A398" s="75"/>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536"/>
      <c r="X398" s="536"/>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8"/>
      <c r="AW398" s="371"/>
      <c r="AX398" s="371"/>
      <c r="AY398" s="371"/>
      <c r="AZ398" s="369"/>
      <c r="BA398" s="369"/>
      <c r="BB398" s="369"/>
    </row>
    <row r="399" spans="1:54" s="116" customFormat="1" ht="17.25" customHeight="1" thickBot="1">
      <c r="A399" s="520" t="s">
        <v>186</v>
      </c>
      <c r="B399" s="118"/>
      <c r="C399" s="118"/>
      <c r="D399" s="118"/>
      <c r="E399" s="118"/>
      <c r="F399" s="118"/>
      <c r="G399" s="118"/>
      <c r="H399" s="118"/>
      <c r="I399" s="118"/>
      <c r="J399" s="118"/>
      <c r="K399" s="118"/>
      <c r="L399" s="118"/>
      <c r="M399" s="118"/>
      <c r="N399" s="118"/>
      <c r="O399" s="118"/>
      <c r="P399" s="118"/>
      <c r="Q399" s="118"/>
      <c r="R399" s="119"/>
      <c r="S399" s="119"/>
      <c r="T399" s="119"/>
      <c r="U399" s="119"/>
      <c r="V399" s="119"/>
      <c r="W399" s="118"/>
      <c r="X399" s="118"/>
      <c r="Y399" s="118"/>
      <c r="Z399" s="118"/>
      <c r="AA399" s="118"/>
      <c r="AB399" s="118"/>
      <c r="AC399" s="118"/>
      <c r="AD399" s="118"/>
      <c r="AE399" s="118"/>
      <c r="AF399" s="118"/>
      <c r="AG399" s="118"/>
      <c r="AH399" s="118"/>
      <c r="AI399" s="118"/>
      <c r="AJ399" s="118"/>
      <c r="AK399" s="120"/>
      <c r="AL399" s="120"/>
      <c r="AM399" s="120"/>
      <c r="AN399" s="120"/>
      <c r="AO399" s="118"/>
      <c r="AP399" s="118"/>
      <c r="AQ399" s="118"/>
      <c r="AR399" s="118"/>
      <c r="AS399" s="118"/>
      <c r="AW399" s="371"/>
      <c r="AX399" s="371"/>
      <c r="AY399" s="371"/>
      <c r="AZ399" s="369"/>
      <c r="BA399" s="369"/>
      <c r="BB399" s="369"/>
    </row>
    <row r="400" spans="1:54" s="116" customFormat="1" ht="12.75" customHeight="1">
      <c r="A400" s="118"/>
      <c r="B400" s="118"/>
      <c r="C400" s="118"/>
      <c r="D400" s="118"/>
      <c r="E400" s="118"/>
      <c r="F400" s="118"/>
      <c r="G400" s="118"/>
      <c r="H400" s="118"/>
      <c r="I400" s="118"/>
      <c r="J400" s="118"/>
      <c r="K400" s="118"/>
      <c r="L400" s="121"/>
      <c r="M400" s="121"/>
      <c r="N400" s="121"/>
      <c r="O400" s="121"/>
      <c r="P400" s="121"/>
      <c r="Q400" s="121"/>
      <c r="R400" s="121"/>
      <c r="S400" s="122"/>
      <c r="T400" s="122"/>
      <c r="U400" s="122"/>
      <c r="V400" s="122"/>
      <c r="W400" s="122"/>
      <c r="X400" s="122"/>
      <c r="Y400" s="122"/>
      <c r="Z400" s="121"/>
      <c r="AA400" s="121"/>
      <c r="AB400" s="121"/>
      <c r="AC400" s="118"/>
      <c r="AD400" s="118"/>
      <c r="AE400" s="118"/>
      <c r="AF400" s="118"/>
      <c r="AG400" s="118"/>
      <c r="AH400" s="118"/>
      <c r="AI400" s="118"/>
      <c r="AJ400" s="118"/>
      <c r="AK400" s="120"/>
      <c r="AL400" s="120"/>
      <c r="AM400" s="1567" t="s">
        <v>185</v>
      </c>
      <c r="AN400" s="1568"/>
      <c r="AO400" s="118"/>
      <c r="AP400" s="118"/>
      <c r="AQ400" s="118"/>
      <c r="AR400" s="118"/>
      <c r="AS400" s="118"/>
      <c r="AW400" s="371"/>
      <c r="AX400" s="371"/>
      <c r="AY400" s="371"/>
      <c r="AZ400" s="369"/>
      <c r="BA400" s="369"/>
      <c r="BB400" s="369"/>
    </row>
    <row r="401" spans="1:54" s="116" customFormat="1" ht="12.75" customHeight="1">
      <c r="A401" s="118"/>
      <c r="B401" s="118"/>
      <c r="C401" s="118"/>
      <c r="D401" s="118"/>
      <c r="E401" s="118"/>
      <c r="F401" s="118"/>
      <c r="G401" s="118"/>
      <c r="H401" s="118"/>
      <c r="I401" s="118"/>
      <c r="J401" s="118"/>
      <c r="K401" s="118"/>
      <c r="L401" s="121"/>
      <c r="M401" s="121"/>
      <c r="N401" s="121"/>
      <c r="O401" s="121"/>
      <c r="P401" s="121"/>
      <c r="Q401" s="121"/>
      <c r="R401" s="121"/>
      <c r="S401" s="122"/>
      <c r="T401" s="122"/>
      <c r="U401" s="122"/>
      <c r="V401" s="122"/>
      <c r="W401" s="122"/>
      <c r="X401" s="122"/>
      <c r="Y401" s="122"/>
      <c r="Z401" s="121"/>
      <c r="AA401" s="121"/>
      <c r="AB401" s="121"/>
      <c r="AC401" s="118"/>
      <c r="AD401" s="118"/>
      <c r="AE401" s="118"/>
      <c r="AF401" s="118"/>
      <c r="AG401" s="118"/>
      <c r="AH401" s="118"/>
      <c r="AI401" s="118"/>
      <c r="AJ401" s="118"/>
      <c r="AK401" s="120"/>
      <c r="AL401" s="120"/>
      <c r="AM401" s="1569"/>
      <c r="AN401" s="1570"/>
      <c r="AO401" s="118"/>
      <c r="AP401" s="118"/>
      <c r="AQ401" s="118"/>
      <c r="AR401" s="118"/>
      <c r="AS401" s="118"/>
      <c r="AW401" s="371"/>
      <c r="AX401" s="371"/>
      <c r="AY401" s="371"/>
      <c r="AZ401" s="369"/>
      <c r="BA401" s="369"/>
      <c r="BB401" s="369"/>
    </row>
    <row r="402" spans="1:54" s="116" customFormat="1" ht="12.75" customHeight="1" thickBot="1">
      <c r="A402" s="118"/>
      <c r="B402" s="118"/>
      <c r="C402" s="118"/>
      <c r="D402" s="118"/>
      <c r="E402" s="118"/>
      <c r="F402" s="118"/>
      <c r="G402" s="118"/>
      <c r="H402" s="118"/>
      <c r="I402" s="118"/>
      <c r="J402" s="118"/>
      <c r="K402" s="118"/>
      <c r="L402" s="121"/>
      <c r="M402" s="121"/>
      <c r="N402" s="121"/>
      <c r="O402" s="121"/>
      <c r="P402" s="121"/>
      <c r="Q402" s="121"/>
      <c r="R402" s="121"/>
      <c r="S402" s="121"/>
      <c r="T402" s="121"/>
      <c r="U402" s="121"/>
      <c r="V402" s="121"/>
      <c r="W402" s="121"/>
      <c r="X402" s="121"/>
      <c r="Y402" s="121"/>
      <c r="Z402" s="121"/>
      <c r="AA402" s="121"/>
      <c r="AB402" s="121"/>
      <c r="AC402" s="118"/>
      <c r="AD402" s="118"/>
      <c r="AE402" s="118"/>
      <c r="AF402" s="118"/>
      <c r="AG402" s="118"/>
      <c r="AH402" s="118"/>
      <c r="AI402" s="118"/>
      <c r="AJ402" s="118"/>
      <c r="AK402" s="120"/>
      <c r="AL402" s="120"/>
      <c r="AM402" s="1571"/>
      <c r="AN402" s="1572"/>
      <c r="AO402" s="118"/>
      <c r="AP402" s="118"/>
      <c r="AQ402" s="118"/>
      <c r="AR402" s="118"/>
      <c r="AS402" s="118"/>
      <c r="AW402" s="371"/>
      <c r="AX402" s="371"/>
      <c r="AY402" s="371"/>
      <c r="AZ402" s="369"/>
      <c r="BA402" s="369"/>
      <c r="BB402" s="369"/>
    </row>
    <row r="403" spans="1:54" s="116" customFormat="1" ht="6" customHeight="1" thickBot="1">
      <c r="A403" s="118"/>
      <c r="B403" s="118"/>
      <c r="C403" s="118"/>
      <c r="D403" s="118"/>
      <c r="E403" s="118"/>
      <c r="F403" s="118"/>
      <c r="G403" s="118"/>
      <c r="H403" s="118"/>
      <c r="I403" s="118"/>
      <c r="J403" s="118"/>
      <c r="K403" s="118"/>
      <c r="L403" s="121"/>
      <c r="M403" s="121"/>
      <c r="N403" s="121"/>
      <c r="O403" s="121"/>
      <c r="P403" s="121"/>
      <c r="Q403" s="121"/>
      <c r="R403" s="121"/>
      <c r="S403" s="121"/>
      <c r="T403" s="121"/>
      <c r="U403" s="121"/>
      <c r="V403" s="121"/>
      <c r="W403" s="121"/>
      <c r="X403" s="121"/>
      <c r="Y403" s="121"/>
      <c r="Z403" s="121"/>
      <c r="AA403" s="121"/>
      <c r="AB403" s="121"/>
      <c r="AC403" s="118"/>
      <c r="AD403" s="118"/>
      <c r="AE403" s="118"/>
      <c r="AF403" s="118"/>
      <c r="AG403" s="118"/>
      <c r="AH403" s="118"/>
      <c r="AI403" s="118"/>
      <c r="AJ403" s="118"/>
      <c r="AK403" s="120"/>
      <c r="AL403" s="120"/>
      <c r="AM403" s="118"/>
      <c r="AN403" s="118"/>
      <c r="AO403" s="118"/>
      <c r="AP403" s="118"/>
      <c r="AQ403" s="118"/>
      <c r="AR403" s="118"/>
      <c r="AS403" s="118"/>
      <c r="AW403" s="371"/>
      <c r="AX403" s="371"/>
      <c r="AY403" s="371"/>
      <c r="AZ403" s="369"/>
      <c r="BA403" s="369"/>
      <c r="BB403" s="369"/>
    </row>
    <row r="404" spans="1:54" s="116" customFormat="1" ht="12.75" customHeight="1">
      <c r="A404" s="1536" t="s">
        <v>141</v>
      </c>
      <c r="B404" s="1537"/>
      <c r="C404" s="1537"/>
      <c r="D404" s="1537"/>
      <c r="E404" s="1537"/>
      <c r="F404" s="1537"/>
      <c r="G404" s="1537"/>
      <c r="H404" s="1537"/>
      <c r="I404" s="1542" t="s">
        <v>142</v>
      </c>
      <c r="J404" s="1542"/>
      <c r="K404" s="495" t="s">
        <v>143</v>
      </c>
      <c r="L404" s="1542" t="s">
        <v>144</v>
      </c>
      <c r="M404" s="1542"/>
      <c r="N404" s="1543" t="s">
        <v>145</v>
      </c>
      <c r="O404" s="1542"/>
      <c r="P404" s="1542"/>
      <c r="Q404" s="1542"/>
      <c r="R404" s="1542"/>
      <c r="S404" s="1542"/>
      <c r="T404" s="1542" t="s">
        <v>75</v>
      </c>
      <c r="U404" s="1542"/>
      <c r="V404" s="1558"/>
      <c r="W404" s="118"/>
      <c r="X404" s="118"/>
      <c r="Y404" s="118"/>
      <c r="Z404" s="118"/>
      <c r="AA404" s="118"/>
      <c r="AB404" s="118"/>
      <c r="AC404" s="123"/>
      <c r="AD404" s="123"/>
      <c r="AE404" s="123"/>
      <c r="AF404" s="123"/>
      <c r="AG404" s="123"/>
      <c r="AH404" s="123"/>
      <c r="AI404" s="123"/>
      <c r="AJ404" s="118"/>
      <c r="AK404" s="1559">
        <f>AK334</f>
        <v>7</v>
      </c>
      <c r="AL404" s="1547"/>
      <c r="AM404" s="1544" t="s">
        <v>78</v>
      </c>
      <c r="AN404" s="1544"/>
      <c r="AO404" s="1547">
        <f>AO334</f>
        <v>4</v>
      </c>
      <c r="AP404" s="1547"/>
      <c r="AQ404" s="1544" t="s">
        <v>79</v>
      </c>
      <c r="AR404" s="1550"/>
      <c r="AS404" s="118"/>
      <c r="AT404" s="118"/>
      <c r="AW404" s="371"/>
      <c r="AX404" s="371"/>
      <c r="AY404" s="371"/>
      <c r="AZ404" s="369"/>
      <c r="BA404" s="369"/>
      <c r="BB404" s="369"/>
    </row>
    <row r="405" spans="1:54" s="116" customFormat="1" ht="13.5" customHeight="1">
      <c r="A405" s="1538"/>
      <c r="B405" s="1539"/>
      <c r="C405" s="1539"/>
      <c r="D405" s="1539"/>
      <c r="E405" s="1539"/>
      <c r="F405" s="1539"/>
      <c r="G405" s="1539"/>
      <c r="H405" s="1539"/>
      <c r="I405" s="1553">
        <f>I370</f>
        <v>1</v>
      </c>
      <c r="J405" s="1530">
        <f>J370</f>
        <v>6</v>
      </c>
      <c r="K405" s="1555">
        <f>K370</f>
        <v>1</v>
      </c>
      <c r="L405" s="1530">
        <f>L370</f>
        <v>0</v>
      </c>
      <c r="M405" s="1530">
        <f t="shared" ref="M405:V405" si="55">M370</f>
        <v>3</v>
      </c>
      <c r="N405" s="1533">
        <f t="shared" si="55"/>
        <v>6</v>
      </c>
      <c r="O405" s="1527">
        <f t="shared" si="55"/>
        <v>0</v>
      </c>
      <c r="P405" s="1527" t="str">
        <f t="shared" si="55"/>
        <v>×</v>
      </c>
      <c r="Q405" s="1527" t="str">
        <f t="shared" si="55"/>
        <v>×</v>
      </c>
      <c r="R405" s="1527" t="str">
        <f t="shared" si="55"/>
        <v>×</v>
      </c>
      <c r="S405" s="1530" t="str">
        <f t="shared" si="55"/>
        <v>×</v>
      </c>
      <c r="T405" s="1533">
        <f t="shared" si="55"/>
        <v>0</v>
      </c>
      <c r="U405" s="1527">
        <f t="shared" si="55"/>
        <v>0</v>
      </c>
      <c r="V405" s="1562">
        <f t="shared" si="55"/>
        <v>0</v>
      </c>
      <c r="W405" s="118"/>
      <c r="X405" s="118"/>
      <c r="Y405" s="118"/>
      <c r="Z405" s="118"/>
      <c r="AA405" s="118"/>
      <c r="AB405" s="118"/>
      <c r="AC405" s="123"/>
      <c r="AD405" s="123"/>
      <c r="AE405" s="123"/>
      <c r="AF405" s="123"/>
      <c r="AG405" s="123"/>
      <c r="AH405" s="123"/>
      <c r="AI405" s="123"/>
      <c r="AJ405" s="118"/>
      <c r="AK405" s="1560"/>
      <c r="AL405" s="1548"/>
      <c r="AM405" s="1545"/>
      <c r="AN405" s="1545"/>
      <c r="AO405" s="1548"/>
      <c r="AP405" s="1548"/>
      <c r="AQ405" s="1545"/>
      <c r="AR405" s="1551"/>
      <c r="AS405" s="118"/>
      <c r="AT405" s="118"/>
      <c r="AW405" s="371"/>
      <c r="AX405" s="371"/>
      <c r="AY405" s="371"/>
      <c r="AZ405" s="369"/>
      <c r="BA405" s="369"/>
      <c r="BB405" s="369"/>
    </row>
    <row r="406" spans="1:54" s="116" customFormat="1" ht="9" customHeight="1" thickBot="1">
      <c r="A406" s="1538"/>
      <c r="B406" s="1539"/>
      <c r="C406" s="1539"/>
      <c r="D406" s="1539"/>
      <c r="E406" s="1539"/>
      <c r="F406" s="1539"/>
      <c r="G406" s="1539"/>
      <c r="H406" s="1539"/>
      <c r="I406" s="1553"/>
      <c r="J406" s="1531"/>
      <c r="K406" s="1556"/>
      <c r="L406" s="1531"/>
      <c r="M406" s="1531"/>
      <c r="N406" s="1534"/>
      <c r="O406" s="1528"/>
      <c r="P406" s="1528"/>
      <c r="Q406" s="1528"/>
      <c r="R406" s="1528"/>
      <c r="S406" s="1531"/>
      <c r="T406" s="1534"/>
      <c r="U406" s="1528"/>
      <c r="V406" s="1563"/>
      <c r="W406" s="118"/>
      <c r="X406" s="118"/>
      <c r="Y406" s="118"/>
      <c r="Z406" s="118"/>
      <c r="AA406" s="118"/>
      <c r="AB406" s="118"/>
      <c r="AC406" s="123"/>
      <c r="AD406" s="123"/>
      <c r="AE406" s="123"/>
      <c r="AF406" s="123"/>
      <c r="AG406" s="123"/>
      <c r="AH406" s="123"/>
      <c r="AI406" s="123"/>
      <c r="AJ406" s="118"/>
      <c r="AK406" s="1561"/>
      <c r="AL406" s="1549"/>
      <c r="AM406" s="1546"/>
      <c r="AN406" s="1546"/>
      <c r="AO406" s="1549"/>
      <c r="AP406" s="1549"/>
      <c r="AQ406" s="1546"/>
      <c r="AR406" s="1552"/>
      <c r="AS406" s="118"/>
      <c r="AT406" s="118"/>
      <c r="AW406" s="371"/>
      <c r="AX406" s="371"/>
      <c r="AY406" s="371"/>
      <c r="AZ406" s="369"/>
      <c r="BA406" s="369"/>
      <c r="BB406" s="369"/>
    </row>
    <row r="407" spans="1:54" s="116" customFormat="1" ht="6" customHeight="1" thickBot="1">
      <c r="A407" s="1540"/>
      <c r="B407" s="1541"/>
      <c r="C407" s="1541"/>
      <c r="D407" s="1541"/>
      <c r="E407" s="1541"/>
      <c r="F407" s="1541"/>
      <c r="G407" s="1541"/>
      <c r="H407" s="1541"/>
      <c r="I407" s="1554"/>
      <c r="J407" s="1532"/>
      <c r="K407" s="1557"/>
      <c r="L407" s="1532"/>
      <c r="M407" s="1532"/>
      <c r="N407" s="1535"/>
      <c r="O407" s="1529"/>
      <c r="P407" s="1529"/>
      <c r="Q407" s="1529"/>
      <c r="R407" s="1529"/>
      <c r="S407" s="1532"/>
      <c r="T407" s="1535"/>
      <c r="U407" s="1529"/>
      <c r="V407" s="1564"/>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W407" s="371"/>
      <c r="AX407" s="371"/>
      <c r="AY407" s="371"/>
      <c r="AZ407" s="369"/>
      <c r="BA407" s="369"/>
      <c r="BB407" s="369"/>
    </row>
    <row r="408" spans="1:54" s="116" customFormat="1" ht="15" customHeight="1">
      <c r="A408" s="1509" t="s">
        <v>188</v>
      </c>
      <c r="B408" s="1510"/>
      <c r="C408" s="1510"/>
      <c r="D408" s="1510"/>
      <c r="E408" s="1510"/>
      <c r="F408" s="1510"/>
      <c r="G408" s="1510"/>
      <c r="H408" s="1511"/>
      <c r="I408" s="1518" t="s">
        <v>147</v>
      </c>
      <c r="J408" s="1510"/>
      <c r="K408" s="1510"/>
      <c r="L408" s="1510"/>
      <c r="M408" s="1519"/>
      <c r="N408" s="1524" t="s">
        <v>189</v>
      </c>
      <c r="O408" s="1510"/>
      <c r="P408" s="1510"/>
      <c r="Q408" s="1510"/>
      <c r="R408" s="1510"/>
      <c r="S408" s="1510"/>
      <c r="T408" s="1511"/>
      <c r="U408" s="496" t="s">
        <v>149</v>
      </c>
      <c r="V408" s="497"/>
      <c r="W408" s="497"/>
      <c r="X408" s="1475" t="s">
        <v>150</v>
      </c>
      <c r="Y408" s="1475"/>
      <c r="Z408" s="1475"/>
      <c r="AA408" s="1475"/>
      <c r="AB408" s="1475"/>
      <c r="AC408" s="1475"/>
      <c r="AD408" s="1475"/>
      <c r="AE408" s="1475"/>
      <c r="AF408" s="1475"/>
      <c r="AG408" s="1475"/>
      <c r="AH408" s="497"/>
      <c r="AI408" s="497"/>
      <c r="AJ408" s="498"/>
      <c r="AK408" s="1476" t="s">
        <v>151</v>
      </c>
      <c r="AL408" s="1476"/>
      <c r="AM408" s="1477" t="s">
        <v>152</v>
      </c>
      <c r="AN408" s="1477"/>
      <c r="AO408" s="1477"/>
      <c r="AP408" s="1477"/>
      <c r="AQ408" s="1477"/>
      <c r="AR408" s="1478"/>
      <c r="AS408" s="118"/>
      <c r="AT408" s="118"/>
      <c r="AW408" s="371"/>
      <c r="AX408" s="371"/>
      <c r="AY408" s="371"/>
      <c r="AZ408" s="369"/>
      <c r="BA408" s="369"/>
      <c r="BB408" s="369"/>
    </row>
    <row r="409" spans="1:54" s="116" customFormat="1" ht="13.5" customHeight="1">
      <c r="A409" s="1512"/>
      <c r="B409" s="1513"/>
      <c r="C409" s="1513"/>
      <c r="D409" s="1513"/>
      <c r="E409" s="1513"/>
      <c r="F409" s="1513"/>
      <c r="G409" s="1513"/>
      <c r="H409" s="1514"/>
      <c r="I409" s="1520"/>
      <c r="J409" s="1513"/>
      <c r="K409" s="1513"/>
      <c r="L409" s="1513"/>
      <c r="M409" s="1521"/>
      <c r="N409" s="1525"/>
      <c r="O409" s="1513"/>
      <c r="P409" s="1513"/>
      <c r="Q409" s="1513"/>
      <c r="R409" s="1513"/>
      <c r="S409" s="1513"/>
      <c r="T409" s="1514"/>
      <c r="U409" s="1479" t="s">
        <v>153</v>
      </c>
      <c r="V409" s="1480"/>
      <c r="W409" s="1480"/>
      <c r="X409" s="1481"/>
      <c r="Y409" s="1485" t="s">
        <v>154</v>
      </c>
      <c r="Z409" s="1486"/>
      <c r="AA409" s="1486"/>
      <c r="AB409" s="1487"/>
      <c r="AC409" s="1491" t="s">
        <v>155</v>
      </c>
      <c r="AD409" s="1492"/>
      <c r="AE409" s="1492"/>
      <c r="AF409" s="1493"/>
      <c r="AG409" s="1497" t="s">
        <v>156</v>
      </c>
      <c r="AH409" s="1498"/>
      <c r="AI409" s="1498"/>
      <c r="AJ409" s="1499"/>
      <c r="AK409" s="1503" t="s">
        <v>190</v>
      </c>
      <c r="AL409" s="1503"/>
      <c r="AM409" s="1471" t="s">
        <v>158</v>
      </c>
      <c r="AN409" s="1472"/>
      <c r="AO409" s="1472"/>
      <c r="AP409" s="1472"/>
      <c r="AQ409" s="1505"/>
      <c r="AR409" s="1506"/>
      <c r="AS409" s="118"/>
      <c r="AT409" s="118"/>
      <c r="AW409" s="371"/>
      <c r="AX409" s="371"/>
      <c r="AY409" s="371"/>
      <c r="AZ409" s="369"/>
      <c r="BA409" s="369"/>
      <c r="BB409" s="369"/>
    </row>
    <row r="410" spans="1:54" s="116" customFormat="1" ht="13.5" customHeight="1">
      <c r="A410" s="1515"/>
      <c r="B410" s="1516"/>
      <c r="C410" s="1516"/>
      <c r="D410" s="1516"/>
      <c r="E410" s="1516"/>
      <c r="F410" s="1516"/>
      <c r="G410" s="1516"/>
      <c r="H410" s="1517"/>
      <c r="I410" s="1522"/>
      <c r="J410" s="1516"/>
      <c r="K410" s="1516"/>
      <c r="L410" s="1516"/>
      <c r="M410" s="1523"/>
      <c r="N410" s="1526"/>
      <c r="O410" s="1516"/>
      <c r="P410" s="1516"/>
      <c r="Q410" s="1516"/>
      <c r="R410" s="1516"/>
      <c r="S410" s="1516"/>
      <c r="T410" s="1517"/>
      <c r="U410" s="1482"/>
      <c r="V410" s="1483"/>
      <c r="W410" s="1483"/>
      <c r="X410" s="1484"/>
      <c r="Y410" s="1488"/>
      <c r="Z410" s="1489"/>
      <c r="AA410" s="1489"/>
      <c r="AB410" s="1490"/>
      <c r="AC410" s="1494"/>
      <c r="AD410" s="1495"/>
      <c r="AE410" s="1495"/>
      <c r="AF410" s="1496"/>
      <c r="AG410" s="1500"/>
      <c r="AH410" s="1501"/>
      <c r="AI410" s="1501"/>
      <c r="AJ410" s="1502"/>
      <c r="AK410" s="1504"/>
      <c r="AL410" s="1504"/>
      <c r="AM410" s="1507"/>
      <c r="AN410" s="1507"/>
      <c r="AO410" s="1507"/>
      <c r="AP410" s="1507"/>
      <c r="AQ410" s="1507"/>
      <c r="AR410" s="1508"/>
      <c r="AS410" s="118"/>
      <c r="AT410" s="118"/>
      <c r="AW410" s="371"/>
      <c r="AX410" s="371"/>
      <c r="AY410" s="371"/>
      <c r="AZ410" s="369"/>
      <c r="BA410" s="369"/>
      <c r="BB410" s="369"/>
    </row>
    <row r="411" spans="1:54" s="116" customFormat="1" ht="18" customHeight="1">
      <c r="A411" s="1447" t="str">
        <f>A376</f>
        <v>かかかかか邸新築工事</v>
      </c>
      <c r="B411" s="1448"/>
      <c r="C411" s="1448"/>
      <c r="D411" s="1448"/>
      <c r="E411" s="1448"/>
      <c r="F411" s="1448"/>
      <c r="G411" s="1448"/>
      <c r="H411" s="1449"/>
      <c r="I411" s="1453" t="str">
        <f>I376</f>
        <v>富山市かかかかか100</v>
      </c>
      <c r="J411" s="1448"/>
      <c r="K411" s="1448"/>
      <c r="L411" s="1448"/>
      <c r="M411" s="1454"/>
      <c r="N411" s="267">
        <f t="shared" ref="N411:N428" si="56">N376</f>
        <v>41365</v>
      </c>
      <c r="O411" s="124" t="s">
        <v>87</v>
      </c>
      <c r="P411" s="270">
        <f t="shared" ref="P411:P428" si="57">P376</f>
        <v>41365</v>
      </c>
      <c r="Q411" s="124" t="s">
        <v>159</v>
      </c>
      <c r="R411" s="272">
        <f t="shared" ref="R411:R428" si="58">R376</f>
        <v>41365</v>
      </c>
      <c r="S411" s="1457" t="s">
        <v>191</v>
      </c>
      <c r="T411" s="1458"/>
      <c r="U411" s="1459">
        <f t="shared" ref="U411:U430" si="59">U376</f>
        <v>0</v>
      </c>
      <c r="V411" s="1460"/>
      <c r="W411" s="1460"/>
      <c r="X411" s="125" t="s">
        <v>90</v>
      </c>
      <c r="Y411" s="126"/>
      <c r="Z411" s="127"/>
      <c r="AA411" s="127"/>
      <c r="AB411" s="125" t="s">
        <v>90</v>
      </c>
      <c r="AC411" s="126"/>
      <c r="AD411" s="127"/>
      <c r="AE411" s="127"/>
      <c r="AF411" s="128" t="s">
        <v>90</v>
      </c>
      <c r="AG411" s="1426" t="str">
        <f t="shared" ref="AG411:AG430" si="60">AG376</f>
        <v/>
      </c>
      <c r="AH411" s="1427"/>
      <c r="AI411" s="1427"/>
      <c r="AJ411" s="1428"/>
      <c r="AK411" s="126"/>
      <c r="AL411" s="146"/>
      <c r="AM411" s="1426" t="str">
        <f t="shared" ref="AM411:AM431" si="61">AM376</f>
        <v/>
      </c>
      <c r="AN411" s="1427"/>
      <c r="AO411" s="1427"/>
      <c r="AP411" s="1427"/>
      <c r="AQ411" s="1427"/>
      <c r="AR411" s="499" t="s">
        <v>90</v>
      </c>
      <c r="AS411" s="118"/>
      <c r="AT411" s="118"/>
      <c r="AW411" s="371"/>
      <c r="AX411" s="371"/>
      <c r="AY411" s="371"/>
      <c r="AZ411" s="369"/>
      <c r="BA411" s="369"/>
      <c r="BB411" s="369"/>
    </row>
    <row r="412" spans="1:54" s="116" customFormat="1" ht="18" customHeight="1">
      <c r="A412" s="1450"/>
      <c r="B412" s="1451"/>
      <c r="C412" s="1451"/>
      <c r="D412" s="1451"/>
      <c r="E412" s="1451"/>
      <c r="F412" s="1451"/>
      <c r="G412" s="1451"/>
      <c r="H412" s="1452"/>
      <c r="I412" s="1455"/>
      <c r="J412" s="1451"/>
      <c r="K412" s="1451"/>
      <c r="L412" s="1451"/>
      <c r="M412" s="1456"/>
      <c r="N412" s="268">
        <f t="shared" si="56"/>
        <v>41470</v>
      </c>
      <c r="O412" s="123" t="s">
        <v>87</v>
      </c>
      <c r="P412" s="271">
        <f t="shared" si="57"/>
        <v>41470</v>
      </c>
      <c r="Q412" s="123" t="s">
        <v>159</v>
      </c>
      <c r="R412" s="273">
        <f t="shared" si="58"/>
        <v>41470</v>
      </c>
      <c r="S412" s="1471" t="s">
        <v>192</v>
      </c>
      <c r="T412" s="1472"/>
      <c r="U412" s="1465">
        <f t="shared" si="59"/>
        <v>34293000</v>
      </c>
      <c r="V412" s="1473"/>
      <c r="W412" s="1473"/>
      <c r="X412" s="1474"/>
      <c r="Y412" s="1463">
        <f>Y377</f>
        <v>0</v>
      </c>
      <c r="Z412" s="1464"/>
      <c r="AA412" s="1464"/>
      <c r="AB412" s="1464"/>
      <c r="AC412" s="1463">
        <f>AC377</f>
        <v>0</v>
      </c>
      <c r="AD412" s="1464"/>
      <c r="AE412" s="1464"/>
      <c r="AF412" s="1467"/>
      <c r="AG412" s="1464">
        <f t="shared" si="60"/>
        <v>34293000</v>
      </c>
      <c r="AH412" s="1464"/>
      <c r="AI412" s="1464"/>
      <c r="AJ412" s="1467"/>
      <c r="AK412" s="1468">
        <f>AK377</f>
        <v>21</v>
      </c>
      <c r="AL412" s="1469"/>
      <c r="AM412" s="1465">
        <f t="shared" si="61"/>
        <v>7201530</v>
      </c>
      <c r="AN412" s="1466"/>
      <c r="AO412" s="1466"/>
      <c r="AP412" s="1466"/>
      <c r="AQ412" s="1466"/>
      <c r="AR412" s="500"/>
      <c r="AS412" s="118"/>
      <c r="AT412" s="118"/>
      <c r="AW412" s="371"/>
      <c r="AX412" s="371"/>
      <c r="AY412" s="371"/>
      <c r="AZ412" s="369"/>
      <c r="BA412" s="369"/>
      <c r="BB412" s="369"/>
    </row>
    <row r="413" spans="1:54" s="116" customFormat="1" ht="18" customHeight="1">
      <c r="A413" s="1447" t="str">
        <f>A378</f>
        <v>くくくくくく邸新築工事</v>
      </c>
      <c r="B413" s="1448"/>
      <c r="C413" s="1448"/>
      <c r="D413" s="1448"/>
      <c r="E413" s="1448"/>
      <c r="F413" s="1448"/>
      <c r="G413" s="1448"/>
      <c r="H413" s="1449"/>
      <c r="I413" s="1453" t="str">
        <f>I378</f>
        <v>魚津市くくくくく814</v>
      </c>
      <c r="J413" s="1448"/>
      <c r="K413" s="1448"/>
      <c r="L413" s="1448"/>
      <c r="M413" s="1454"/>
      <c r="N413" s="275">
        <f t="shared" si="56"/>
        <v>41395</v>
      </c>
      <c r="O413" s="124" t="s">
        <v>133</v>
      </c>
      <c r="P413" s="270">
        <f t="shared" si="57"/>
        <v>41395</v>
      </c>
      <c r="Q413" s="124" t="s">
        <v>134</v>
      </c>
      <c r="R413" s="272">
        <f t="shared" si="58"/>
        <v>41395</v>
      </c>
      <c r="S413" s="1457" t="s">
        <v>135</v>
      </c>
      <c r="T413" s="1458"/>
      <c r="U413" s="1459">
        <f t="shared" si="59"/>
        <v>0</v>
      </c>
      <c r="V413" s="1460"/>
      <c r="W413" s="1460"/>
      <c r="X413" s="129"/>
      <c r="Y413" s="130"/>
      <c r="Z413" s="131"/>
      <c r="AA413" s="131"/>
      <c r="AB413" s="129"/>
      <c r="AC413" s="130"/>
      <c r="AD413" s="131"/>
      <c r="AE413" s="131"/>
      <c r="AF413" s="132"/>
      <c r="AG413" s="1426" t="str">
        <f t="shared" si="60"/>
        <v/>
      </c>
      <c r="AH413" s="1427"/>
      <c r="AI413" s="1427"/>
      <c r="AJ413" s="1428"/>
      <c r="AK413" s="130"/>
      <c r="AL413" s="133"/>
      <c r="AM413" s="1426" t="str">
        <f t="shared" si="61"/>
        <v/>
      </c>
      <c r="AN413" s="1427"/>
      <c r="AO413" s="1427"/>
      <c r="AP413" s="1427"/>
      <c r="AQ413" s="1427"/>
      <c r="AR413" s="501"/>
      <c r="AS413" s="118"/>
      <c r="AT413" s="118"/>
      <c r="AW413" s="371"/>
      <c r="AX413" s="371"/>
      <c r="AY413" s="371"/>
      <c r="AZ413" s="369"/>
      <c r="BA413" s="369"/>
      <c r="BB413" s="369"/>
    </row>
    <row r="414" spans="1:54" s="116" customFormat="1" ht="18" customHeight="1">
      <c r="A414" s="1450"/>
      <c r="B414" s="1451"/>
      <c r="C414" s="1451"/>
      <c r="D414" s="1451"/>
      <c r="E414" s="1451"/>
      <c r="F414" s="1451"/>
      <c r="G414" s="1451"/>
      <c r="H414" s="1452"/>
      <c r="I414" s="1455"/>
      <c r="J414" s="1451"/>
      <c r="K414" s="1451"/>
      <c r="L414" s="1451"/>
      <c r="M414" s="1456"/>
      <c r="N414" s="276">
        <f t="shared" si="56"/>
        <v>41496</v>
      </c>
      <c r="O414" s="134" t="s">
        <v>133</v>
      </c>
      <c r="P414" s="271">
        <f t="shared" si="57"/>
        <v>41496</v>
      </c>
      <c r="Q414" s="134" t="s">
        <v>134</v>
      </c>
      <c r="R414" s="274">
        <f t="shared" si="58"/>
        <v>41496</v>
      </c>
      <c r="S414" s="1461" t="s">
        <v>136</v>
      </c>
      <c r="T414" s="1462"/>
      <c r="U414" s="1463">
        <f t="shared" si="59"/>
        <v>26565000</v>
      </c>
      <c r="V414" s="1464"/>
      <c r="W414" s="1464"/>
      <c r="X414" s="1464"/>
      <c r="Y414" s="1463">
        <f>Y379</f>
        <v>0</v>
      </c>
      <c r="Z414" s="1464"/>
      <c r="AA414" s="1464"/>
      <c r="AB414" s="1464"/>
      <c r="AC414" s="1463">
        <f>AC379</f>
        <v>0</v>
      </c>
      <c r="AD414" s="1464"/>
      <c r="AE414" s="1464"/>
      <c r="AF414" s="1467"/>
      <c r="AG414" s="1464">
        <f t="shared" si="60"/>
        <v>26565000</v>
      </c>
      <c r="AH414" s="1464"/>
      <c r="AI414" s="1464"/>
      <c r="AJ414" s="1467"/>
      <c r="AK414" s="1468">
        <f>AK379</f>
        <v>21</v>
      </c>
      <c r="AL414" s="1469"/>
      <c r="AM414" s="1465">
        <f t="shared" si="61"/>
        <v>5578650</v>
      </c>
      <c r="AN414" s="1466"/>
      <c r="AO414" s="1466"/>
      <c r="AP414" s="1466"/>
      <c r="AQ414" s="1466"/>
      <c r="AR414" s="500"/>
      <c r="AS414" s="118"/>
      <c r="AT414" s="118"/>
      <c r="AW414" s="371"/>
      <c r="AX414" s="371"/>
      <c r="AY414" s="371"/>
      <c r="AZ414" s="369"/>
      <c r="BA414" s="369"/>
      <c r="BB414" s="369"/>
    </row>
    <row r="415" spans="1:54" s="116" customFormat="1" ht="18" customHeight="1">
      <c r="A415" s="1447" t="str">
        <f>A380</f>
        <v>けけけけけ邸増築工事</v>
      </c>
      <c r="B415" s="1448"/>
      <c r="C415" s="1448"/>
      <c r="D415" s="1448"/>
      <c r="E415" s="1448"/>
      <c r="F415" s="1448"/>
      <c r="G415" s="1448"/>
      <c r="H415" s="1449"/>
      <c r="I415" s="1453" t="str">
        <f>I380</f>
        <v>金沢市けけけけ6-250</v>
      </c>
      <c r="J415" s="1448"/>
      <c r="K415" s="1448"/>
      <c r="L415" s="1448"/>
      <c r="M415" s="1454"/>
      <c r="N415" s="275">
        <f t="shared" si="56"/>
        <v>41404</v>
      </c>
      <c r="O415" s="124" t="s">
        <v>133</v>
      </c>
      <c r="P415" s="270">
        <f t="shared" si="57"/>
        <v>41404</v>
      </c>
      <c r="Q415" s="124" t="s">
        <v>134</v>
      </c>
      <c r="R415" s="272">
        <f t="shared" si="58"/>
        <v>41404</v>
      </c>
      <c r="S415" s="1457" t="s">
        <v>135</v>
      </c>
      <c r="T415" s="1458"/>
      <c r="U415" s="1459">
        <f t="shared" si="59"/>
        <v>0</v>
      </c>
      <c r="V415" s="1460"/>
      <c r="W415" s="1460"/>
      <c r="X415" s="129"/>
      <c r="Y415" s="130"/>
      <c r="Z415" s="131"/>
      <c r="AA415" s="131"/>
      <c r="AB415" s="129"/>
      <c r="AC415" s="130"/>
      <c r="AD415" s="131"/>
      <c r="AE415" s="131"/>
      <c r="AF415" s="132"/>
      <c r="AG415" s="1426" t="str">
        <f t="shared" si="60"/>
        <v/>
      </c>
      <c r="AH415" s="1427"/>
      <c r="AI415" s="1427"/>
      <c r="AJ415" s="1428"/>
      <c r="AK415" s="130"/>
      <c r="AL415" s="133"/>
      <c r="AM415" s="1426" t="str">
        <f t="shared" si="61"/>
        <v/>
      </c>
      <c r="AN415" s="1427"/>
      <c r="AO415" s="1427"/>
      <c r="AP415" s="1427"/>
      <c r="AQ415" s="1427"/>
      <c r="AR415" s="501"/>
      <c r="AS415" s="118"/>
      <c r="AT415" s="118"/>
      <c r="AW415" s="371"/>
      <c r="AX415" s="371"/>
      <c r="AY415" s="371"/>
      <c r="AZ415" s="369"/>
      <c r="BA415" s="369"/>
      <c r="BB415" s="369"/>
    </row>
    <row r="416" spans="1:54" s="116" customFormat="1" ht="18" customHeight="1">
      <c r="A416" s="1450"/>
      <c r="B416" s="1451"/>
      <c r="C416" s="1451"/>
      <c r="D416" s="1451"/>
      <c r="E416" s="1451"/>
      <c r="F416" s="1451"/>
      <c r="G416" s="1451"/>
      <c r="H416" s="1452"/>
      <c r="I416" s="1455"/>
      <c r="J416" s="1451"/>
      <c r="K416" s="1451"/>
      <c r="L416" s="1451"/>
      <c r="M416" s="1456"/>
      <c r="N416" s="276">
        <f t="shared" si="56"/>
        <v>41460</v>
      </c>
      <c r="O416" s="134" t="s">
        <v>133</v>
      </c>
      <c r="P416" s="271">
        <f t="shared" si="57"/>
        <v>41460</v>
      </c>
      <c r="Q416" s="134" t="s">
        <v>134</v>
      </c>
      <c r="R416" s="274">
        <f t="shared" si="58"/>
        <v>41460</v>
      </c>
      <c r="S416" s="1461" t="s">
        <v>136</v>
      </c>
      <c r="T416" s="1462"/>
      <c r="U416" s="1465">
        <f t="shared" si="59"/>
        <v>21000000</v>
      </c>
      <c r="V416" s="1466"/>
      <c r="W416" s="1466"/>
      <c r="X416" s="1470"/>
      <c r="Y416" s="1465">
        <f>Y381</f>
        <v>0</v>
      </c>
      <c r="Z416" s="1466"/>
      <c r="AA416" s="1466"/>
      <c r="AB416" s="1466"/>
      <c r="AC416" s="1465">
        <f>AC381</f>
        <v>0</v>
      </c>
      <c r="AD416" s="1466"/>
      <c r="AE416" s="1466"/>
      <c r="AF416" s="1470"/>
      <c r="AG416" s="1464">
        <f t="shared" si="60"/>
        <v>21000000</v>
      </c>
      <c r="AH416" s="1464"/>
      <c r="AI416" s="1464"/>
      <c r="AJ416" s="1467"/>
      <c r="AK416" s="1468">
        <f>AK381</f>
        <v>21</v>
      </c>
      <c r="AL416" s="1469"/>
      <c r="AM416" s="1465">
        <f t="shared" si="61"/>
        <v>4410000</v>
      </c>
      <c r="AN416" s="1466"/>
      <c r="AO416" s="1466"/>
      <c r="AP416" s="1466"/>
      <c r="AQ416" s="1466"/>
      <c r="AR416" s="500"/>
      <c r="AS416" s="118"/>
      <c r="AT416" s="118"/>
      <c r="AW416" s="371"/>
      <c r="AX416" s="371"/>
      <c r="AY416" s="371"/>
      <c r="AZ416" s="369"/>
      <c r="BA416" s="369"/>
      <c r="BB416" s="369"/>
    </row>
    <row r="417" spans="1:54" s="116" customFormat="1" ht="18" customHeight="1">
      <c r="A417" s="1447" t="str">
        <f>A382</f>
        <v>ささささ邸新築工事</v>
      </c>
      <c r="B417" s="1448"/>
      <c r="C417" s="1448"/>
      <c r="D417" s="1448"/>
      <c r="E417" s="1448"/>
      <c r="F417" s="1448"/>
      <c r="G417" s="1448"/>
      <c r="H417" s="1449"/>
      <c r="I417" s="1453" t="str">
        <f>I382</f>
        <v>富山市ささささ69-1-5</v>
      </c>
      <c r="J417" s="1448"/>
      <c r="K417" s="1448"/>
      <c r="L417" s="1448"/>
      <c r="M417" s="1454"/>
      <c r="N417" s="275">
        <f t="shared" si="56"/>
        <v>41426</v>
      </c>
      <c r="O417" s="124" t="s">
        <v>133</v>
      </c>
      <c r="P417" s="270">
        <f t="shared" si="57"/>
        <v>41426</v>
      </c>
      <c r="Q417" s="124" t="s">
        <v>134</v>
      </c>
      <c r="R417" s="272">
        <f t="shared" si="58"/>
        <v>41426</v>
      </c>
      <c r="S417" s="1457" t="s">
        <v>135</v>
      </c>
      <c r="T417" s="1458"/>
      <c r="U417" s="1459">
        <f t="shared" si="59"/>
        <v>0</v>
      </c>
      <c r="V417" s="1460"/>
      <c r="W417" s="1460"/>
      <c r="X417" s="135"/>
      <c r="Y417" s="136"/>
      <c r="Z417" s="137"/>
      <c r="AA417" s="137"/>
      <c r="AB417" s="135"/>
      <c r="AC417" s="136"/>
      <c r="AD417" s="137"/>
      <c r="AE417" s="137"/>
      <c r="AF417" s="138"/>
      <c r="AG417" s="1426" t="str">
        <f t="shared" si="60"/>
        <v/>
      </c>
      <c r="AH417" s="1427"/>
      <c r="AI417" s="1427"/>
      <c r="AJ417" s="1428"/>
      <c r="AK417" s="136"/>
      <c r="AL417" s="139"/>
      <c r="AM417" s="1426" t="str">
        <f t="shared" si="61"/>
        <v/>
      </c>
      <c r="AN417" s="1427"/>
      <c r="AO417" s="1427"/>
      <c r="AP417" s="1427"/>
      <c r="AQ417" s="1427"/>
      <c r="AR417" s="501"/>
      <c r="AS417" s="118"/>
      <c r="AT417" s="118"/>
      <c r="AW417" s="371"/>
      <c r="AX417" s="371"/>
      <c r="AY417" s="371"/>
      <c r="AZ417" s="369"/>
      <c r="BA417" s="369"/>
      <c r="BB417" s="369"/>
    </row>
    <row r="418" spans="1:54" s="116" customFormat="1" ht="18" customHeight="1">
      <c r="A418" s="1450"/>
      <c r="B418" s="1451"/>
      <c r="C418" s="1451"/>
      <c r="D418" s="1451"/>
      <c r="E418" s="1451"/>
      <c r="F418" s="1451"/>
      <c r="G418" s="1451"/>
      <c r="H418" s="1452"/>
      <c r="I418" s="1455"/>
      <c r="J418" s="1451"/>
      <c r="K418" s="1451"/>
      <c r="L418" s="1451"/>
      <c r="M418" s="1456"/>
      <c r="N418" s="276">
        <f t="shared" si="56"/>
        <v>41578</v>
      </c>
      <c r="O418" s="134" t="s">
        <v>133</v>
      </c>
      <c r="P418" s="271">
        <f t="shared" si="57"/>
        <v>41578</v>
      </c>
      <c r="Q418" s="134" t="s">
        <v>134</v>
      </c>
      <c r="R418" s="274">
        <f t="shared" si="58"/>
        <v>41578</v>
      </c>
      <c r="S418" s="1461" t="s">
        <v>136</v>
      </c>
      <c r="T418" s="1462"/>
      <c r="U418" s="1463">
        <f t="shared" si="59"/>
        <v>21000000</v>
      </c>
      <c r="V418" s="1464"/>
      <c r="W418" s="1464"/>
      <c r="X418" s="1464"/>
      <c r="Y418" s="1463">
        <f>Y383</f>
        <v>0</v>
      </c>
      <c r="Z418" s="1464"/>
      <c r="AA418" s="1464"/>
      <c r="AB418" s="1464"/>
      <c r="AC418" s="1463">
        <f>AC383</f>
        <v>0</v>
      </c>
      <c r="AD418" s="1464"/>
      <c r="AE418" s="1464"/>
      <c r="AF418" s="1467"/>
      <c r="AG418" s="1464">
        <f t="shared" si="60"/>
        <v>21000000</v>
      </c>
      <c r="AH418" s="1464"/>
      <c r="AI418" s="1464"/>
      <c r="AJ418" s="1467"/>
      <c r="AK418" s="1468">
        <f>AK383</f>
        <v>21</v>
      </c>
      <c r="AL418" s="1469"/>
      <c r="AM418" s="1465">
        <f t="shared" si="61"/>
        <v>4410000</v>
      </c>
      <c r="AN418" s="1466"/>
      <c r="AO418" s="1466"/>
      <c r="AP418" s="1466"/>
      <c r="AQ418" s="1466"/>
      <c r="AR418" s="500"/>
      <c r="AS418" s="118"/>
      <c r="AT418" s="118"/>
      <c r="AW418" s="371"/>
      <c r="AX418" s="371"/>
      <c r="AY418" s="371"/>
      <c r="AZ418" s="369"/>
      <c r="BA418" s="369"/>
      <c r="BB418" s="369"/>
    </row>
    <row r="419" spans="1:54" s="116" customFormat="1" ht="18" customHeight="1">
      <c r="A419" s="1447" t="str">
        <f>A384</f>
        <v>ししししし邸新築工事</v>
      </c>
      <c r="B419" s="1448"/>
      <c r="C419" s="1448"/>
      <c r="D419" s="1448"/>
      <c r="E419" s="1448"/>
      <c r="F419" s="1448"/>
      <c r="G419" s="1448"/>
      <c r="H419" s="1449"/>
      <c r="I419" s="1453" t="str">
        <f>I384</f>
        <v>富山市ししししし150</v>
      </c>
      <c r="J419" s="1448"/>
      <c r="K419" s="1448"/>
      <c r="L419" s="1448"/>
      <c r="M419" s="1454"/>
      <c r="N419" s="275">
        <f t="shared" si="56"/>
        <v>41426</v>
      </c>
      <c r="O419" s="124" t="s">
        <v>133</v>
      </c>
      <c r="P419" s="270">
        <f t="shared" si="57"/>
        <v>41426</v>
      </c>
      <c r="Q419" s="124" t="s">
        <v>134</v>
      </c>
      <c r="R419" s="272">
        <f t="shared" si="58"/>
        <v>41426</v>
      </c>
      <c r="S419" s="1457" t="s">
        <v>135</v>
      </c>
      <c r="T419" s="1458"/>
      <c r="U419" s="1459">
        <f t="shared" si="59"/>
        <v>0</v>
      </c>
      <c r="V419" s="1460"/>
      <c r="W419" s="1460"/>
      <c r="X419" s="129"/>
      <c r="Y419" s="130"/>
      <c r="Z419" s="131"/>
      <c r="AA419" s="131"/>
      <c r="AB419" s="129"/>
      <c r="AC419" s="130"/>
      <c r="AD419" s="131"/>
      <c r="AE419" s="131"/>
      <c r="AF419" s="132"/>
      <c r="AG419" s="1426" t="str">
        <f t="shared" si="60"/>
        <v/>
      </c>
      <c r="AH419" s="1427"/>
      <c r="AI419" s="1427"/>
      <c r="AJ419" s="1428"/>
      <c r="AK419" s="136"/>
      <c r="AL419" s="139"/>
      <c r="AM419" s="1426" t="str">
        <f t="shared" si="61"/>
        <v/>
      </c>
      <c r="AN419" s="1427"/>
      <c r="AO419" s="1427"/>
      <c r="AP419" s="1427"/>
      <c r="AQ419" s="1427"/>
      <c r="AR419" s="501"/>
      <c r="AS419" s="118"/>
      <c r="AT419" s="118"/>
      <c r="AW419" s="371"/>
      <c r="AX419" s="371"/>
      <c r="AY419" s="371"/>
      <c r="AZ419" s="369"/>
      <c r="BA419" s="369"/>
      <c r="BB419" s="369"/>
    </row>
    <row r="420" spans="1:54" s="116" customFormat="1" ht="18" customHeight="1">
      <c r="A420" s="1450"/>
      <c r="B420" s="1451"/>
      <c r="C420" s="1451"/>
      <c r="D420" s="1451"/>
      <c r="E420" s="1451"/>
      <c r="F420" s="1451"/>
      <c r="G420" s="1451"/>
      <c r="H420" s="1452"/>
      <c r="I420" s="1455"/>
      <c r="J420" s="1451"/>
      <c r="K420" s="1451"/>
      <c r="L420" s="1451"/>
      <c r="M420" s="1456"/>
      <c r="N420" s="276">
        <f t="shared" si="56"/>
        <v>41517</v>
      </c>
      <c r="O420" s="134" t="s">
        <v>133</v>
      </c>
      <c r="P420" s="271">
        <f t="shared" si="57"/>
        <v>41517</v>
      </c>
      <c r="Q420" s="134" t="s">
        <v>134</v>
      </c>
      <c r="R420" s="274">
        <f t="shared" si="58"/>
        <v>41517</v>
      </c>
      <c r="S420" s="1461" t="s">
        <v>136</v>
      </c>
      <c r="T420" s="1462"/>
      <c r="U420" s="1463">
        <f t="shared" si="59"/>
        <v>31815000</v>
      </c>
      <c r="V420" s="1464"/>
      <c r="W420" s="1464"/>
      <c r="X420" s="1464"/>
      <c r="Y420" s="1465">
        <f>Y385</f>
        <v>0</v>
      </c>
      <c r="Z420" s="1466"/>
      <c r="AA420" s="1466"/>
      <c r="AB420" s="1466"/>
      <c r="AC420" s="1463">
        <f>AC385</f>
        <v>0</v>
      </c>
      <c r="AD420" s="1464"/>
      <c r="AE420" s="1464"/>
      <c r="AF420" s="1467"/>
      <c r="AG420" s="1464">
        <f t="shared" si="60"/>
        <v>31815000</v>
      </c>
      <c r="AH420" s="1464"/>
      <c r="AI420" s="1464"/>
      <c r="AJ420" s="1467"/>
      <c r="AK420" s="1468">
        <f>AK385</f>
        <v>21</v>
      </c>
      <c r="AL420" s="1469"/>
      <c r="AM420" s="1465">
        <f t="shared" si="61"/>
        <v>6681150</v>
      </c>
      <c r="AN420" s="1466"/>
      <c r="AO420" s="1466"/>
      <c r="AP420" s="1466"/>
      <c r="AQ420" s="1466"/>
      <c r="AR420" s="500"/>
      <c r="AS420" s="118"/>
      <c r="AT420" s="118"/>
      <c r="AW420" s="371"/>
      <c r="AX420" s="371"/>
      <c r="AY420" s="371"/>
      <c r="AZ420" s="369"/>
      <c r="BA420" s="369"/>
      <c r="BB420" s="369"/>
    </row>
    <row r="421" spans="1:54" s="116" customFormat="1" ht="18" customHeight="1">
      <c r="A421" s="1447" t="str">
        <f>A386</f>
        <v>とととと邸増築工事</v>
      </c>
      <c r="B421" s="1448"/>
      <c r="C421" s="1448"/>
      <c r="D421" s="1448"/>
      <c r="E421" s="1448"/>
      <c r="F421" s="1448"/>
      <c r="G421" s="1448"/>
      <c r="H421" s="1449"/>
      <c r="I421" s="1453" t="str">
        <f>I386</f>
        <v>射水市とととと34</v>
      </c>
      <c r="J421" s="1448"/>
      <c r="K421" s="1448"/>
      <c r="L421" s="1448"/>
      <c r="M421" s="1454"/>
      <c r="N421" s="275">
        <f t="shared" si="56"/>
        <v>41506</v>
      </c>
      <c r="O421" s="124" t="s">
        <v>133</v>
      </c>
      <c r="P421" s="270">
        <f t="shared" si="57"/>
        <v>41506</v>
      </c>
      <c r="Q421" s="124" t="s">
        <v>134</v>
      </c>
      <c r="R421" s="272">
        <f t="shared" si="58"/>
        <v>41506</v>
      </c>
      <c r="S421" s="1457" t="s">
        <v>135</v>
      </c>
      <c r="T421" s="1458"/>
      <c r="U421" s="1459">
        <f t="shared" si="59"/>
        <v>0</v>
      </c>
      <c r="V421" s="1460"/>
      <c r="W421" s="1460"/>
      <c r="X421" s="129"/>
      <c r="Y421" s="130"/>
      <c r="Z421" s="131"/>
      <c r="AA421" s="131"/>
      <c r="AB421" s="129"/>
      <c r="AC421" s="130"/>
      <c r="AD421" s="131"/>
      <c r="AE421" s="131"/>
      <c r="AF421" s="132"/>
      <c r="AG421" s="1426" t="str">
        <f t="shared" si="60"/>
        <v/>
      </c>
      <c r="AH421" s="1427"/>
      <c r="AI421" s="1427"/>
      <c r="AJ421" s="1428"/>
      <c r="AK421" s="140"/>
      <c r="AL421" s="141"/>
      <c r="AM421" s="1426" t="str">
        <f t="shared" si="61"/>
        <v/>
      </c>
      <c r="AN421" s="1427"/>
      <c r="AO421" s="1427"/>
      <c r="AP421" s="1427"/>
      <c r="AQ421" s="1427"/>
      <c r="AR421" s="501"/>
      <c r="AS421" s="118"/>
      <c r="AT421" s="118"/>
      <c r="AW421" s="371"/>
      <c r="AX421" s="371"/>
      <c r="AY421" s="371"/>
      <c r="AZ421" s="369"/>
      <c r="BA421" s="369"/>
      <c r="BB421" s="369"/>
    </row>
    <row r="422" spans="1:54" s="116" customFormat="1" ht="18" customHeight="1">
      <c r="A422" s="1450"/>
      <c r="B422" s="1451"/>
      <c r="C422" s="1451"/>
      <c r="D422" s="1451"/>
      <c r="E422" s="1451"/>
      <c r="F422" s="1451"/>
      <c r="G422" s="1451"/>
      <c r="H422" s="1452"/>
      <c r="I422" s="1455"/>
      <c r="J422" s="1451"/>
      <c r="K422" s="1451"/>
      <c r="L422" s="1451"/>
      <c r="M422" s="1456"/>
      <c r="N422" s="276">
        <f t="shared" si="56"/>
        <v>41670</v>
      </c>
      <c r="O422" s="134" t="s">
        <v>133</v>
      </c>
      <c r="P422" s="271">
        <f t="shared" si="57"/>
        <v>41670</v>
      </c>
      <c r="Q422" s="134" t="s">
        <v>134</v>
      </c>
      <c r="R422" s="274">
        <f t="shared" si="58"/>
        <v>41670</v>
      </c>
      <c r="S422" s="1461" t="s">
        <v>136</v>
      </c>
      <c r="T422" s="1462"/>
      <c r="U422" s="1463">
        <f t="shared" si="59"/>
        <v>31762500</v>
      </c>
      <c r="V422" s="1464"/>
      <c r="W422" s="1464"/>
      <c r="X422" s="1464"/>
      <c r="Y422" s="1465">
        <f>Y387</f>
        <v>0</v>
      </c>
      <c r="Z422" s="1466"/>
      <c r="AA422" s="1466"/>
      <c r="AB422" s="1466"/>
      <c r="AC422" s="1463">
        <f>AC387</f>
        <v>0</v>
      </c>
      <c r="AD422" s="1464"/>
      <c r="AE422" s="1464"/>
      <c r="AF422" s="1467"/>
      <c r="AG422" s="1464">
        <f t="shared" si="60"/>
        <v>31762500</v>
      </c>
      <c r="AH422" s="1464"/>
      <c r="AI422" s="1464"/>
      <c r="AJ422" s="1467"/>
      <c r="AK422" s="1468">
        <f>AK387</f>
        <v>21</v>
      </c>
      <c r="AL422" s="1469"/>
      <c r="AM422" s="1465">
        <f t="shared" si="61"/>
        <v>6670125</v>
      </c>
      <c r="AN422" s="1466"/>
      <c r="AO422" s="1466"/>
      <c r="AP422" s="1466"/>
      <c r="AQ422" s="1466"/>
      <c r="AR422" s="500"/>
      <c r="AS422" s="118"/>
      <c r="AT422" s="118"/>
      <c r="AW422" s="371"/>
      <c r="AX422" s="371"/>
      <c r="AY422" s="371"/>
      <c r="AZ422" s="369"/>
      <c r="BA422" s="369"/>
      <c r="BB422" s="369"/>
    </row>
    <row r="423" spans="1:54" s="116" customFormat="1" ht="18" customHeight="1">
      <c r="A423" s="1447" t="str">
        <f>A388</f>
        <v>なななな邸外壁塗装工事</v>
      </c>
      <c r="B423" s="1448"/>
      <c r="C423" s="1448"/>
      <c r="D423" s="1448"/>
      <c r="E423" s="1448"/>
      <c r="F423" s="1448"/>
      <c r="G423" s="1448"/>
      <c r="H423" s="1449"/>
      <c r="I423" s="1453" t="str">
        <f>I388</f>
        <v>富山市なななな56-7</v>
      </c>
      <c r="J423" s="1448"/>
      <c r="K423" s="1448"/>
      <c r="L423" s="1448"/>
      <c r="M423" s="1454"/>
      <c r="N423" s="275">
        <f t="shared" si="56"/>
        <v>41518</v>
      </c>
      <c r="O423" s="124" t="s">
        <v>133</v>
      </c>
      <c r="P423" s="270">
        <f t="shared" si="57"/>
        <v>41518</v>
      </c>
      <c r="Q423" s="124" t="s">
        <v>134</v>
      </c>
      <c r="R423" s="272">
        <f t="shared" si="58"/>
        <v>41518</v>
      </c>
      <c r="S423" s="1457" t="s">
        <v>135</v>
      </c>
      <c r="T423" s="1458"/>
      <c r="U423" s="1459">
        <f t="shared" si="59"/>
        <v>0</v>
      </c>
      <c r="V423" s="1460"/>
      <c r="W423" s="1460"/>
      <c r="X423" s="129"/>
      <c r="Y423" s="130"/>
      <c r="Z423" s="131"/>
      <c r="AA423" s="131"/>
      <c r="AB423" s="129"/>
      <c r="AC423" s="130"/>
      <c r="AD423" s="131"/>
      <c r="AE423" s="131"/>
      <c r="AF423" s="132"/>
      <c r="AG423" s="1426" t="str">
        <f t="shared" si="60"/>
        <v/>
      </c>
      <c r="AH423" s="1427"/>
      <c r="AI423" s="1427"/>
      <c r="AJ423" s="1428"/>
      <c r="AK423" s="142"/>
      <c r="AL423" s="143"/>
      <c r="AM423" s="1426" t="str">
        <f t="shared" si="61"/>
        <v/>
      </c>
      <c r="AN423" s="1427"/>
      <c r="AO423" s="1427"/>
      <c r="AP423" s="1427"/>
      <c r="AQ423" s="1427"/>
      <c r="AR423" s="501"/>
      <c r="AS423" s="118"/>
      <c r="AT423" s="118"/>
      <c r="AW423" s="371"/>
      <c r="AX423" s="371"/>
      <c r="AY423" s="371"/>
      <c r="AZ423" s="369"/>
      <c r="BA423" s="369"/>
      <c r="BB423" s="369"/>
    </row>
    <row r="424" spans="1:54" s="116" customFormat="1" ht="18" customHeight="1">
      <c r="A424" s="1450"/>
      <c r="B424" s="1451"/>
      <c r="C424" s="1451"/>
      <c r="D424" s="1451"/>
      <c r="E424" s="1451"/>
      <c r="F424" s="1451"/>
      <c r="G424" s="1451"/>
      <c r="H424" s="1452"/>
      <c r="I424" s="1455"/>
      <c r="J424" s="1451"/>
      <c r="K424" s="1451"/>
      <c r="L424" s="1451"/>
      <c r="M424" s="1456"/>
      <c r="N424" s="276">
        <f t="shared" si="56"/>
        <v>41618</v>
      </c>
      <c r="O424" s="134" t="s">
        <v>133</v>
      </c>
      <c r="P424" s="271">
        <f t="shared" si="57"/>
        <v>41618</v>
      </c>
      <c r="Q424" s="134" t="s">
        <v>134</v>
      </c>
      <c r="R424" s="274">
        <f t="shared" si="58"/>
        <v>41618</v>
      </c>
      <c r="S424" s="1461" t="s">
        <v>136</v>
      </c>
      <c r="T424" s="1462"/>
      <c r="U424" s="1463">
        <f t="shared" si="59"/>
        <v>2625000</v>
      </c>
      <c r="V424" s="1464"/>
      <c r="W424" s="1464"/>
      <c r="X424" s="1464"/>
      <c r="Y424" s="1465">
        <f>Y389</f>
        <v>0</v>
      </c>
      <c r="Z424" s="1466"/>
      <c r="AA424" s="1466"/>
      <c r="AB424" s="1466"/>
      <c r="AC424" s="1463">
        <f>AC389</f>
        <v>0</v>
      </c>
      <c r="AD424" s="1464"/>
      <c r="AE424" s="1464"/>
      <c r="AF424" s="1467"/>
      <c r="AG424" s="1464">
        <f t="shared" si="60"/>
        <v>2625000</v>
      </c>
      <c r="AH424" s="1464"/>
      <c r="AI424" s="1464"/>
      <c r="AJ424" s="1467"/>
      <c r="AK424" s="1468">
        <f>AK389</f>
        <v>21</v>
      </c>
      <c r="AL424" s="1469"/>
      <c r="AM424" s="1465">
        <f t="shared" si="61"/>
        <v>551250</v>
      </c>
      <c r="AN424" s="1466"/>
      <c r="AO424" s="1466"/>
      <c r="AP424" s="1466"/>
      <c r="AQ424" s="1466"/>
      <c r="AR424" s="500"/>
      <c r="AS424" s="118"/>
      <c r="AT424" s="118"/>
      <c r="AW424" s="371"/>
      <c r="AX424" s="371"/>
      <c r="AY424" s="371"/>
      <c r="AZ424" s="369"/>
      <c r="BA424" s="369"/>
      <c r="BB424" s="369"/>
    </row>
    <row r="425" spans="1:54" s="116" customFormat="1" ht="18" customHeight="1">
      <c r="A425" s="1447" t="str">
        <f>A390</f>
        <v>ぬぬぬぬ邸屋根補修工事</v>
      </c>
      <c r="B425" s="1448"/>
      <c r="C425" s="1448"/>
      <c r="D425" s="1448"/>
      <c r="E425" s="1448"/>
      <c r="F425" s="1448"/>
      <c r="G425" s="1448"/>
      <c r="H425" s="1449"/>
      <c r="I425" s="1453" t="str">
        <f>I390</f>
        <v>富山市ぬぬぬぬ23</v>
      </c>
      <c r="J425" s="1448"/>
      <c r="K425" s="1448"/>
      <c r="L425" s="1448"/>
      <c r="M425" s="1454"/>
      <c r="N425" s="275">
        <f t="shared" si="56"/>
        <v>41548</v>
      </c>
      <c r="O425" s="124" t="s">
        <v>133</v>
      </c>
      <c r="P425" s="270">
        <f t="shared" si="57"/>
        <v>41548</v>
      </c>
      <c r="Q425" s="124" t="s">
        <v>134</v>
      </c>
      <c r="R425" s="272">
        <f t="shared" si="58"/>
        <v>41548</v>
      </c>
      <c r="S425" s="1457" t="s">
        <v>135</v>
      </c>
      <c r="T425" s="1458"/>
      <c r="U425" s="1459">
        <f t="shared" si="59"/>
        <v>0</v>
      </c>
      <c r="V425" s="1460"/>
      <c r="W425" s="1460"/>
      <c r="X425" s="129"/>
      <c r="Y425" s="130"/>
      <c r="Z425" s="131"/>
      <c r="AA425" s="131"/>
      <c r="AB425" s="129"/>
      <c r="AC425" s="130"/>
      <c r="AD425" s="131"/>
      <c r="AE425" s="131"/>
      <c r="AF425" s="132"/>
      <c r="AG425" s="1426" t="str">
        <f t="shared" si="60"/>
        <v/>
      </c>
      <c r="AH425" s="1427"/>
      <c r="AI425" s="1427"/>
      <c r="AJ425" s="1428"/>
      <c r="AK425" s="140"/>
      <c r="AL425" s="141"/>
      <c r="AM425" s="1426" t="str">
        <f t="shared" si="61"/>
        <v/>
      </c>
      <c r="AN425" s="1427"/>
      <c r="AO425" s="1427"/>
      <c r="AP425" s="1427"/>
      <c r="AQ425" s="1427"/>
      <c r="AR425" s="501"/>
      <c r="AS425" s="118"/>
      <c r="AT425" s="118"/>
      <c r="AW425" s="371"/>
      <c r="AX425" s="371"/>
      <c r="AY425" s="371"/>
      <c r="AZ425" s="369"/>
      <c r="BA425" s="369"/>
      <c r="BB425" s="369"/>
    </row>
    <row r="426" spans="1:54" s="116" customFormat="1" ht="18" customHeight="1">
      <c r="A426" s="1450"/>
      <c r="B426" s="1451"/>
      <c r="C426" s="1451"/>
      <c r="D426" s="1451"/>
      <c r="E426" s="1451"/>
      <c r="F426" s="1451"/>
      <c r="G426" s="1451"/>
      <c r="H426" s="1452"/>
      <c r="I426" s="1455"/>
      <c r="J426" s="1451"/>
      <c r="K426" s="1451"/>
      <c r="L426" s="1451"/>
      <c r="M426" s="1456"/>
      <c r="N426" s="276">
        <f t="shared" si="56"/>
        <v>41670</v>
      </c>
      <c r="O426" s="134" t="s">
        <v>133</v>
      </c>
      <c r="P426" s="271">
        <f t="shared" si="57"/>
        <v>41670</v>
      </c>
      <c r="Q426" s="134" t="s">
        <v>134</v>
      </c>
      <c r="R426" s="274">
        <f t="shared" si="58"/>
        <v>41670</v>
      </c>
      <c r="S426" s="1461" t="s">
        <v>136</v>
      </c>
      <c r="T426" s="1462"/>
      <c r="U426" s="1463">
        <f t="shared" si="59"/>
        <v>2415000</v>
      </c>
      <c r="V426" s="1464"/>
      <c r="W426" s="1464"/>
      <c r="X426" s="1464"/>
      <c r="Y426" s="1465">
        <f>Y391</f>
        <v>0</v>
      </c>
      <c r="Z426" s="1466"/>
      <c r="AA426" s="1466"/>
      <c r="AB426" s="1466"/>
      <c r="AC426" s="1463">
        <f>AC391</f>
        <v>0</v>
      </c>
      <c r="AD426" s="1464"/>
      <c r="AE426" s="1464"/>
      <c r="AF426" s="1467"/>
      <c r="AG426" s="1464">
        <f t="shared" si="60"/>
        <v>2415000</v>
      </c>
      <c r="AH426" s="1464"/>
      <c r="AI426" s="1464"/>
      <c r="AJ426" s="1467"/>
      <c r="AK426" s="1468">
        <f>AK391</f>
        <v>21</v>
      </c>
      <c r="AL426" s="1469"/>
      <c r="AM426" s="1465">
        <f t="shared" si="61"/>
        <v>507150</v>
      </c>
      <c r="AN426" s="1466"/>
      <c r="AO426" s="1466"/>
      <c r="AP426" s="1466"/>
      <c r="AQ426" s="1466"/>
      <c r="AR426" s="500"/>
      <c r="AS426" s="118"/>
      <c r="AT426" s="118"/>
      <c r="AW426" s="371"/>
      <c r="AX426" s="371"/>
      <c r="AY426" s="371"/>
      <c r="AZ426" s="369"/>
      <c r="BA426" s="369"/>
      <c r="BB426" s="369"/>
    </row>
    <row r="427" spans="1:54" s="116" customFormat="1" ht="18" customHeight="1">
      <c r="A427" s="1447" t="str">
        <f>A392</f>
        <v>ねねねね邸増築工事</v>
      </c>
      <c r="B427" s="1448"/>
      <c r="C427" s="1448"/>
      <c r="D427" s="1448"/>
      <c r="E427" s="1448"/>
      <c r="F427" s="1448"/>
      <c r="G427" s="1448"/>
      <c r="H427" s="1449"/>
      <c r="I427" s="1453" t="str">
        <f>I392</f>
        <v>富山市ねねねね89</v>
      </c>
      <c r="J427" s="1448"/>
      <c r="K427" s="1448"/>
      <c r="L427" s="1448"/>
      <c r="M427" s="1454"/>
      <c r="N427" s="275">
        <f t="shared" si="56"/>
        <v>41557</v>
      </c>
      <c r="O427" s="124" t="s">
        <v>133</v>
      </c>
      <c r="P427" s="270">
        <f t="shared" si="57"/>
        <v>41557</v>
      </c>
      <c r="Q427" s="124" t="s">
        <v>134</v>
      </c>
      <c r="R427" s="272">
        <f t="shared" si="58"/>
        <v>41557</v>
      </c>
      <c r="S427" s="1457" t="s">
        <v>135</v>
      </c>
      <c r="T427" s="1458"/>
      <c r="U427" s="1459">
        <f t="shared" si="59"/>
        <v>0</v>
      </c>
      <c r="V427" s="1460"/>
      <c r="W427" s="1460"/>
      <c r="X427" s="129"/>
      <c r="Y427" s="130"/>
      <c r="Z427" s="131"/>
      <c r="AA427" s="131"/>
      <c r="AB427" s="129"/>
      <c r="AC427" s="130"/>
      <c r="AD427" s="131"/>
      <c r="AE427" s="131"/>
      <c r="AF427" s="132"/>
      <c r="AG427" s="1426" t="str">
        <f t="shared" si="60"/>
        <v/>
      </c>
      <c r="AH427" s="1427"/>
      <c r="AI427" s="1427"/>
      <c r="AJ427" s="1428"/>
      <c r="AK427" s="140"/>
      <c r="AL427" s="141"/>
      <c r="AM427" s="1426" t="str">
        <f t="shared" si="61"/>
        <v/>
      </c>
      <c r="AN427" s="1427"/>
      <c r="AO427" s="1427"/>
      <c r="AP427" s="1427"/>
      <c r="AQ427" s="1427"/>
      <c r="AR427" s="501"/>
      <c r="AS427" s="118"/>
      <c r="AT427" s="118"/>
      <c r="AW427" s="371"/>
      <c r="AX427" s="371"/>
      <c r="AY427" s="371"/>
      <c r="AZ427" s="369"/>
      <c r="BA427" s="369"/>
      <c r="BB427" s="369"/>
    </row>
    <row r="428" spans="1:54" s="116" customFormat="1" ht="18" customHeight="1">
      <c r="A428" s="1450"/>
      <c r="B428" s="1451"/>
      <c r="C428" s="1451"/>
      <c r="D428" s="1451"/>
      <c r="E428" s="1451"/>
      <c r="F428" s="1451"/>
      <c r="G428" s="1451"/>
      <c r="H428" s="1452"/>
      <c r="I428" s="1455"/>
      <c r="J428" s="1451"/>
      <c r="K428" s="1451"/>
      <c r="L428" s="1451"/>
      <c r="M428" s="1456"/>
      <c r="N428" s="276">
        <f t="shared" si="56"/>
        <v>41698</v>
      </c>
      <c r="O428" s="144" t="s">
        <v>133</v>
      </c>
      <c r="P428" s="271">
        <f t="shared" si="57"/>
        <v>41698</v>
      </c>
      <c r="Q428" s="134" t="s">
        <v>134</v>
      </c>
      <c r="R428" s="274">
        <f t="shared" si="58"/>
        <v>41698</v>
      </c>
      <c r="S428" s="1461" t="s">
        <v>136</v>
      </c>
      <c r="T428" s="1462"/>
      <c r="U428" s="1463">
        <f t="shared" si="59"/>
        <v>21430500</v>
      </c>
      <c r="V428" s="1464"/>
      <c r="W428" s="1464"/>
      <c r="X428" s="1464"/>
      <c r="Y428" s="1465">
        <f>Y393</f>
        <v>0</v>
      </c>
      <c r="Z428" s="1466"/>
      <c r="AA428" s="1466"/>
      <c r="AB428" s="1466"/>
      <c r="AC428" s="1463">
        <f>AC393</f>
        <v>0</v>
      </c>
      <c r="AD428" s="1464"/>
      <c r="AE428" s="1464"/>
      <c r="AF428" s="1467"/>
      <c r="AG428" s="1464">
        <f t="shared" si="60"/>
        <v>21430500</v>
      </c>
      <c r="AH428" s="1464"/>
      <c r="AI428" s="1464"/>
      <c r="AJ428" s="1467"/>
      <c r="AK428" s="1468">
        <f>AK393</f>
        <v>21</v>
      </c>
      <c r="AL428" s="1469"/>
      <c r="AM428" s="1465">
        <f t="shared" si="61"/>
        <v>4500405</v>
      </c>
      <c r="AN428" s="1466"/>
      <c r="AO428" s="1466"/>
      <c r="AP428" s="1466"/>
      <c r="AQ428" s="1466"/>
      <c r="AR428" s="500"/>
      <c r="AS428" s="118"/>
      <c r="AT428" s="118"/>
      <c r="AW428" s="371"/>
      <c r="AX428" s="371"/>
      <c r="AY428" s="371"/>
      <c r="AZ428" s="369"/>
      <c r="BA428" s="369"/>
      <c r="BB428" s="369"/>
    </row>
    <row r="429" spans="1:54" s="116" customFormat="1" ht="18" customHeight="1">
      <c r="A429" s="1432" t="s">
        <v>193</v>
      </c>
      <c r="B429" s="1433"/>
      <c r="C429" s="1433"/>
      <c r="D429" s="1434"/>
      <c r="E429" s="1438" t="str">
        <f>E394</f>
        <v>35 建築事業</v>
      </c>
      <c r="F429" s="1439"/>
      <c r="G429" s="1440"/>
      <c r="H429" s="1440"/>
      <c r="I429" s="1440"/>
      <c r="J429" s="1440"/>
      <c r="K429" s="1440"/>
      <c r="L429" s="1440"/>
      <c r="M429" s="1441"/>
      <c r="N429" s="1445" t="s">
        <v>194</v>
      </c>
      <c r="O429" s="1433"/>
      <c r="P429" s="1433"/>
      <c r="Q429" s="1433"/>
      <c r="R429" s="1433"/>
      <c r="S429" s="1433"/>
      <c r="T429" s="1434"/>
      <c r="U429" s="1426" t="str">
        <f t="shared" ca="1" si="59"/>
        <v/>
      </c>
      <c r="V429" s="1427"/>
      <c r="W429" s="1427"/>
      <c r="X429" s="1428"/>
      <c r="Y429" s="130"/>
      <c r="Z429" s="131"/>
      <c r="AA429" s="131"/>
      <c r="AB429" s="129"/>
      <c r="AC429" s="130"/>
      <c r="AD429" s="131"/>
      <c r="AE429" s="131"/>
      <c r="AF429" s="129"/>
      <c r="AG429" s="1426" t="str">
        <f t="shared" ca="1" si="60"/>
        <v/>
      </c>
      <c r="AH429" s="1427"/>
      <c r="AI429" s="1427"/>
      <c r="AJ429" s="1428"/>
      <c r="AK429" s="130"/>
      <c r="AL429" s="133"/>
      <c r="AM429" s="1426" t="str">
        <f t="shared" si="61"/>
        <v/>
      </c>
      <c r="AN429" s="1427"/>
      <c r="AO429" s="1427"/>
      <c r="AP429" s="1427"/>
      <c r="AQ429" s="1427"/>
      <c r="AR429" s="501"/>
      <c r="AS429" s="118"/>
      <c r="AT429" s="118"/>
      <c r="AW429" s="371"/>
      <c r="AX429" s="371"/>
      <c r="AY429" s="371"/>
      <c r="AZ429" s="369"/>
      <c r="BA429" s="369"/>
      <c r="BB429" s="369"/>
    </row>
    <row r="430" spans="1:54" s="116" customFormat="1" ht="18" customHeight="1" thickBot="1">
      <c r="A430" s="1435"/>
      <c r="B430" s="1436"/>
      <c r="C430" s="1436"/>
      <c r="D430" s="1437"/>
      <c r="E430" s="1442"/>
      <c r="F430" s="1443"/>
      <c r="G430" s="1443"/>
      <c r="H430" s="1443"/>
      <c r="I430" s="1443"/>
      <c r="J430" s="1443"/>
      <c r="K430" s="1443"/>
      <c r="L430" s="1443"/>
      <c r="M430" s="1444"/>
      <c r="N430" s="1446"/>
      <c r="O430" s="1436"/>
      <c r="P430" s="1436"/>
      <c r="Q430" s="1436"/>
      <c r="R430" s="1436"/>
      <c r="S430" s="1436"/>
      <c r="T430" s="1437"/>
      <c r="U430" s="1429">
        <f t="shared" ca="1" si="59"/>
        <v>192906000</v>
      </c>
      <c r="V430" s="1430"/>
      <c r="W430" s="1430"/>
      <c r="X430" s="1431"/>
      <c r="Y430" s="1429" t="str">
        <f>Y395</f>
        <v/>
      </c>
      <c r="Z430" s="1430"/>
      <c r="AA430" s="1430"/>
      <c r="AB430" s="1430"/>
      <c r="AC430" s="1429" t="str">
        <f>AC395</f>
        <v/>
      </c>
      <c r="AD430" s="1430"/>
      <c r="AE430" s="1430"/>
      <c r="AF430" s="1430"/>
      <c r="AG430" s="1429">
        <f t="shared" ca="1" si="60"/>
        <v>192906000</v>
      </c>
      <c r="AH430" s="1430"/>
      <c r="AI430" s="1430"/>
      <c r="AJ430" s="1430"/>
      <c r="AK430" s="502"/>
      <c r="AL430" s="503"/>
      <c r="AM430" s="1429">
        <f t="shared" si="61"/>
        <v>40510260</v>
      </c>
      <c r="AN430" s="1430"/>
      <c r="AO430" s="1430"/>
      <c r="AP430" s="1430"/>
      <c r="AQ430" s="1430"/>
      <c r="AR430" s="504"/>
      <c r="AS430" s="118"/>
      <c r="AT430" s="145"/>
      <c r="AW430" s="371"/>
      <c r="AX430" s="371"/>
      <c r="AY430" s="371"/>
      <c r="AZ430" s="369"/>
      <c r="BA430" s="369"/>
      <c r="BB430" s="369"/>
    </row>
    <row r="431" spans="1:54" ht="18" customHeight="1">
      <c r="A431" s="75"/>
      <c r="B431" s="75"/>
      <c r="C431" s="75"/>
      <c r="D431" s="75"/>
      <c r="E431" s="75"/>
      <c r="F431" s="75"/>
      <c r="G431" s="75"/>
      <c r="H431" s="75"/>
      <c r="I431" s="75"/>
      <c r="J431" s="75"/>
      <c r="K431" s="75"/>
      <c r="L431" s="75"/>
      <c r="M431" s="75"/>
      <c r="N431" s="75"/>
      <c r="O431" s="75"/>
      <c r="P431" s="75"/>
      <c r="Q431" s="75"/>
      <c r="R431" s="75"/>
      <c r="S431" s="75"/>
      <c r="T431" s="75"/>
      <c r="U431" s="75"/>
      <c r="V431" s="75"/>
      <c r="W431" s="90"/>
      <c r="X431" s="90"/>
      <c r="Y431" s="75"/>
      <c r="Z431" s="75"/>
      <c r="AA431" s="75"/>
      <c r="AB431" s="75"/>
      <c r="AC431" s="75"/>
      <c r="AD431" s="75"/>
      <c r="AE431" s="75"/>
      <c r="AF431" s="75"/>
      <c r="AG431" s="75"/>
      <c r="AH431" s="75"/>
      <c r="AI431" s="75"/>
      <c r="AJ431" s="75"/>
      <c r="AK431" s="75"/>
      <c r="AL431" s="75"/>
      <c r="AM431" s="1424" t="str">
        <f t="shared" si="61"/>
        <v/>
      </c>
      <c r="AN431" s="1425"/>
      <c r="AO431" s="1425"/>
      <c r="AP431" s="1425"/>
      <c r="AQ431" s="1425"/>
      <c r="AR431" s="75"/>
      <c r="AS431" s="75"/>
    </row>
    <row r="432" spans="1:54" ht="18" customHeight="1">
      <c r="A432" s="75"/>
      <c r="B432" s="75"/>
      <c r="C432" s="75"/>
      <c r="D432" s="75"/>
      <c r="E432" s="75"/>
      <c r="F432" s="75"/>
      <c r="G432" s="75"/>
      <c r="H432" s="75"/>
      <c r="I432" s="75"/>
      <c r="J432" s="75"/>
      <c r="K432" s="75"/>
      <c r="L432" s="75"/>
      <c r="M432" s="75"/>
      <c r="N432" s="75"/>
      <c r="O432" s="75"/>
      <c r="P432" s="75"/>
      <c r="Q432" s="75"/>
      <c r="R432" s="75"/>
      <c r="S432" s="75"/>
      <c r="T432" s="75"/>
      <c r="U432" s="75"/>
      <c r="V432" s="75"/>
      <c r="W432" s="90"/>
      <c r="X432" s="90"/>
      <c r="Y432" s="75"/>
      <c r="Z432" s="75"/>
      <c r="AA432" s="75"/>
      <c r="AB432" s="75"/>
      <c r="AC432" s="75"/>
      <c r="AD432" s="75"/>
      <c r="AE432" s="75"/>
      <c r="AF432" s="75"/>
      <c r="AG432" s="75"/>
      <c r="AH432" s="75"/>
      <c r="AI432" s="75"/>
      <c r="AJ432" s="75"/>
      <c r="AK432" s="75"/>
      <c r="AL432" s="75"/>
      <c r="AM432" s="277"/>
      <c r="AN432" s="278"/>
      <c r="AO432" s="278"/>
      <c r="AP432" s="278"/>
      <c r="AQ432" s="278"/>
      <c r="AR432" s="75"/>
      <c r="AS432" s="75"/>
    </row>
    <row r="433" spans="1:54" s="116" customFormat="1" ht="23.25" customHeight="1">
      <c r="A433" s="75"/>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536"/>
      <c r="X433" s="536"/>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W433" s="371"/>
      <c r="AX433" s="371"/>
      <c r="AY433" s="371"/>
      <c r="AZ433" s="369"/>
      <c r="BA433" s="369"/>
      <c r="BB433" s="369"/>
    </row>
    <row r="434" spans="1:54" s="116" customFormat="1" ht="17.25" customHeight="1" thickBot="1">
      <c r="A434" s="520" t="s">
        <v>186</v>
      </c>
      <c r="B434" s="118"/>
      <c r="C434" s="118"/>
      <c r="D434" s="118"/>
      <c r="E434" s="118"/>
      <c r="F434" s="118"/>
      <c r="G434" s="118"/>
      <c r="H434" s="118"/>
      <c r="I434" s="118"/>
      <c r="J434" s="118"/>
      <c r="K434" s="118"/>
      <c r="L434" s="118"/>
      <c r="M434" s="118"/>
      <c r="N434" s="118"/>
      <c r="O434" s="118"/>
      <c r="P434" s="118"/>
      <c r="Q434" s="118"/>
      <c r="R434" s="119"/>
      <c r="S434" s="119"/>
      <c r="T434" s="119"/>
      <c r="U434" s="119"/>
      <c r="V434" s="119"/>
      <c r="W434" s="118"/>
      <c r="X434" s="118"/>
      <c r="Y434" s="118"/>
      <c r="Z434" s="118"/>
      <c r="AA434" s="118"/>
      <c r="AB434" s="118"/>
      <c r="AC434" s="118"/>
      <c r="AD434" s="118"/>
      <c r="AE434" s="118"/>
      <c r="AF434" s="118"/>
      <c r="AG434" s="118"/>
      <c r="AH434" s="118"/>
      <c r="AI434" s="118"/>
      <c r="AJ434" s="118"/>
      <c r="AK434" s="120"/>
      <c r="AL434" s="120"/>
      <c r="AM434" s="120"/>
      <c r="AN434" s="120"/>
      <c r="AO434" s="118"/>
      <c r="AP434" s="118"/>
      <c r="AQ434" s="118"/>
      <c r="AR434" s="118"/>
      <c r="AS434" s="118"/>
      <c r="AW434" s="371"/>
      <c r="AX434" s="371"/>
      <c r="AY434" s="371"/>
      <c r="AZ434" s="369"/>
      <c r="BA434" s="369"/>
      <c r="BB434" s="369"/>
    </row>
    <row r="435" spans="1:54" s="116" customFormat="1" ht="12.75" customHeight="1">
      <c r="A435" s="118"/>
      <c r="B435" s="118"/>
      <c r="C435" s="118"/>
      <c r="D435" s="118"/>
      <c r="E435" s="118"/>
      <c r="F435" s="118"/>
      <c r="G435" s="118"/>
      <c r="H435" s="118"/>
      <c r="I435" s="118"/>
      <c r="J435" s="118"/>
      <c r="K435" s="118"/>
      <c r="L435" s="121"/>
      <c r="M435" s="121"/>
      <c r="N435" s="121"/>
      <c r="O435" s="121"/>
      <c r="P435" s="121"/>
      <c r="Q435" s="121"/>
      <c r="R435" s="121"/>
      <c r="S435" s="122"/>
      <c r="T435" s="122"/>
      <c r="U435" s="122"/>
      <c r="V435" s="122"/>
      <c r="W435" s="122"/>
      <c r="X435" s="122"/>
      <c r="Y435" s="122"/>
      <c r="Z435" s="121"/>
      <c r="AA435" s="121"/>
      <c r="AB435" s="121"/>
      <c r="AC435" s="118"/>
      <c r="AD435" s="118"/>
      <c r="AE435" s="118"/>
      <c r="AF435" s="118"/>
      <c r="AG435" s="118"/>
      <c r="AH435" s="118"/>
      <c r="AI435" s="118"/>
      <c r="AJ435" s="118"/>
      <c r="AK435" s="120"/>
      <c r="AL435" s="120"/>
      <c r="AM435" s="1623" t="s">
        <v>187</v>
      </c>
      <c r="AN435" s="1568"/>
      <c r="AO435" s="118"/>
      <c r="AP435" s="118"/>
      <c r="AQ435" s="118"/>
      <c r="AR435" s="118"/>
      <c r="AS435" s="118"/>
      <c r="AW435" s="371"/>
      <c r="AX435" s="371"/>
      <c r="AY435" s="371"/>
      <c r="AZ435" s="369"/>
      <c r="BA435" s="369"/>
      <c r="BB435" s="369"/>
    </row>
    <row r="436" spans="1:54" s="116" customFormat="1" ht="12.75" customHeight="1">
      <c r="A436" s="118"/>
      <c r="B436" s="118"/>
      <c r="C436" s="118"/>
      <c r="D436" s="118"/>
      <c r="E436" s="118"/>
      <c r="F436" s="118"/>
      <c r="G436" s="118"/>
      <c r="H436" s="118"/>
      <c r="I436" s="118"/>
      <c r="J436" s="118"/>
      <c r="K436" s="118"/>
      <c r="L436" s="121"/>
      <c r="M436" s="121"/>
      <c r="N436" s="121"/>
      <c r="O436" s="121"/>
      <c r="P436" s="121"/>
      <c r="Q436" s="121"/>
      <c r="R436" s="121"/>
      <c r="S436" s="122"/>
      <c r="T436" s="122"/>
      <c r="U436" s="122"/>
      <c r="V436" s="122"/>
      <c r="W436" s="122"/>
      <c r="X436" s="122"/>
      <c r="Y436" s="122"/>
      <c r="Z436" s="121"/>
      <c r="AA436" s="121"/>
      <c r="AB436" s="121"/>
      <c r="AC436" s="118"/>
      <c r="AD436" s="118"/>
      <c r="AE436" s="118"/>
      <c r="AF436" s="118"/>
      <c r="AG436" s="118"/>
      <c r="AH436" s="118"/>
      <c r="AI436" s="118"/>
      <c r="AJ436" s="118"/>
      <c r="AK436" s="120"/>
      <c r="AL436" s="120"/>
      <c r="AM436" s="1569"/>
      <c r="AN436" s="1570"/>
      <c r="AO436" s="118"/>
      <c r="AP436" s="118"/>
      <c r="AQ436" s="118"/>
      <c r="AR436" s="118"/>
      <c r="AS436" s="118"/>
      <c r="AW436" s="371"/>
      <c r="AX436" s="371"/>
      <c r="AY436" s="371"/>
      <c r="AZ436" s="369"/>
      <c r="BA436" s="369"/>
      <c r="BB436" s="369"/>
    </row>
    <row r="437" spans="1:54" s="116" customFormat="1" ht="12.75" customHeight="1" thickBot="1">
      <c r="A437" s="118"/>
      <c r="B437" s="118"/>
      <c r="C437" s="118"/>
      <c r="D437" s="118"/>
      <c r="E437" s="118"/>
      <c r="F437" s="118"/>
      <c r="G437" s="118"/>
      <c r="H437" s="118"/>
      <c r="I437" s="118"/>
      <c r="J437" s="118"/>
      <c r="K437" s="118"/>
      <c r="L437" s="121"/>
      <c r="M437" s="121"/>
      <c r="N437" s="121"/>
      <c r="O437" s="121"/>
      <c r="P437" s="121"/>
      <c r="Q437" s="121"/>
      <c r="R437" s="121"/>
      <c r="S437" s="121"/>
      <c r="T437" s="121"/>
      <c r="U437" s="121"/>
      <c r="V437" s="121"/>
      <c r="W437" s="121"/>
      <c r="X437" s="121"/>
      <c r="Y437" s="121"/>
      <c r="Z437" s="121"/>
      <c r="AA437" s="121"/>
      <c r="AB437" s="121"/>
      <c r="AC437" s="118"/>
      <c r="AD437" s="118"/>
      <c r="AE437" s="118"/>
      <c r="AF437" s="118"/>
      <c r="AG437" s="118"/>
      <c r="AH437" s="118"/>
      <c r="AI437" s="118"/>
      <c r="AJ437" s="118"/>
      <c r="AK437" s="120"/>
      <c r="AL437" s="120"/>
      <c r="AM437" s="1571"/>
      <c r="AN437" s="1572"/>
      <c r="AO437" s="118"/>
      <c r="AP437" s="118"/>
      <c r="AQ437" s="118"/>
      <c r="AR437" s="118"/>
      <c r="AS437" s="118"/>
      <c r="AW437" s="371"/>
      <c r="AX437" s="371"/>
      <c r="AY437" s="371"/>
      <c r="AZ437" s="369"/>
      <c r="BA437" s="369"/>
      <c r="BB437" s="369"/>
    </row>
    <row r="438" spans="1:54" s="116" customFormat="1" ht="6" customHeight="1" thickBot="1">
      <c r="A438" s="118"/>
      <c r="B438" s="118"/>
      <c r="C438" s="118"/>
      <c r="D438" s="118"/>
      <c r="E438" s="118"/>
      <c r="F438" s="118"/>
      <c r="G438" s="118"/>
      <c r="H438" s="118"/>
      <c r="I438" s="118"/>
      <c r="J438" s="118"/>
      <c r="K438" s="118"/>
      <c r="L438" s="121"/>
      <c r="M438" s="121"/>
      <c r="N438" s="121"/>
      <c r="O438" s="121"/>
      <c r="P438" s="121"/>
      <c r="Q438" s="121"/>
      <c r="R438" s="121"/>
      <c r="S438" s="121"/>
      <c r="T438" s="121"/>
      <c r="U438" s="121"/>
      <c r="V438" s="121"/>
      <c r="W438" s="121"/>
      <c r="X438" s="121"/>
      <c r="Y438" s="121"/>
      <c r="Z438" s="121"/>
      <c r="AA438" s="121"/>
      <c r="AB438" s="121"/>
      <c r="AC438" s="118"/>
      <c r="AD438" s="118"/>
      <c r="AE438" s="118"/>
      <c r="AF438" s="118"/>
      <c r="AG438" s="118"/>
      <c r="AH438" s="118"/>
      <c r="AI438" s="118"/>
      <c r="AJ438" s="118"/>
      <c r="AK438" s="120"/>
      <c r="AL438" s="120"/>
      <c r="AM438" s="118"/>
      <c r="AN438" s="118"/>
      <c r="AO438" s="118"/>
      <c r="AP438" s="118"/>
      <c r="AQ438" s="118"/>
      <c r="AR438" s="118"/>
      <c r="AS438" s="118"/>
      <c r="AW438" s="371"/>
      <c r="AX438" s="371"/>
      <c r="AY438" s="371"/>
      <c r="AZ438" s="369"/>
      <c r="BA438" s="369"/>
      <c r="BB438" s="369"/>
    </row>
    <row r="439" spans="1:54" s="116" customFormat="1" ht="12.75" customHeight="1">
      <c r="A439" s="1536" t="s">
        <v>141</v>
      </c>
      <c r="B439" s="1537"/>
      <c r="C439" s="1537"/>
      <c r="D439" s="1537"/>
      <c r="E439" s="1537"/>
      <c r="F439" s="1537"/>
      <c r="G439" s="1537"/>
      <c r="H439" s="1537"/>
      <c r="I439" s="1542" t="s">
        <v>142</v>
      </c>
      <c r="J439" s="1542"/>
      <c r="K439" s="495" t="s">
        <v>143</v>
      </c>
      <c r="L439" s="1542" t="s">
        <v>144</v>
      </c>
      <c r="M439" s="1542"/>
      <c r="N439" s="1543" t="s">
        <v>145</v>
      </c>
      <c r="O439" s="1542"/>
      <c r="P439" s="1542"/>
      <c r="Q439" s="1542"/>
      <c r="R439" s="1542"/>
      <c r="S439" s="1542"/>
      <c r="T439" s="1542" t="s">
        <v>75</v>
      </c>
      <c r="U439" s="1542"/>
      <c r="V439" s="1558"/>
      <c r="W439" s="118"/>
      <c r="X439" s="118"/>
      <c r="Y439" s="118"/>
      <c r="Z439" s="118"/>
      <c r="AA439" s="118"/>
      <c r="AB439" s="118"/>
      <c r="AC439" s="123"/>
      <c r="AD439" s="123"/>
      <c r="AE439" s="123"/>
      <c r="AF439" s="123"/>
      <c r="AG439" s="123"/>
      <c r="AH439" s="123"/>
      <c r="AI439" s="123"/>
      <c r="AJ439" s="118"/>
      <c r="AK439" s="1620">
        <f>IF(work4報告書!AJ37=0,"",$AK$13)</f>
        <v>7</v>
      </c>
      <c r="AL439" s="1617"/>
      <c r="AM439" s="1544" t="s">
        <v>78</v>
      </c>
      <c r="AN439" s="1544"/>
      <c r="AO439" s="1617">
        <f>IF(AK439="","",5)</f>
        <v>5</v>
      </c>
      <c r="AP439" s="1617"/>
      <c r="AQ439" s="1544" t="s">
        <v>79</v>
      </c>
      <c r="AR439" s="1550"/>
      <c r="AS439" s="118"/>
      <c r="AT439" s="118"/>
      <c r="AW439" s="371"/>
      <c r="AX439" s="371"/>
      <c r="AY439" s="371"/>
      <c r="AZ439" s="369"/>
      <c r="BA439" s="369"/>
      <c r="BB439" s="369"/>
    </row>
    <row r="440" spans="1:54" s="116" customFormat="1" ht="13.5" customHeight="1">
      <c r="A440" s="1538"/>
      <c r="B440" s="1539"/>
      <c r="C440" s="1539"/>
      <c r="D440" s="1539"/>
      <c r="E440" s="1539"/>
      <c r="F440" s="1539"/>
      <c r="G440" s="1539"/>
      <c r="H440" s="1539"/>
      <c r="I440" s="1553">
        <f>IF(work4報告書!$AJ$37=0,"",work1基本情報!C$9)</f>
        <v>1</v>
      </c>
      <c r="J440" s="1530">
        <f>IF(work4報告書!$AJ$37=0,"",work1基本情報!D$9)</f>
        <v>6</v>
      </c>
      <c r="K440" s="1555">
        <f>IF(work4報告書!$AJ$37=0,"",work1基本情報!E$9)</f>
        <v>1</v>
      </c>
      <c r="L440" s="1533">
        <f>IF(work4報告書!$AJ$37=0,"",work1基本情報!F$9)</f>
        <v>0</v>
      </c>
      <c r="M440" s="1530">
        <f>IF(work4報告書!$AJ$37=0,"",work1基本情報!G$9)</f>
        <v>3</v>
      </c>
      <c r="N440" s="1533">
        <f>IF(work4報告書!$AJ$37=0,"",work1基本情報!H$9)</f>
        <v>6</v>
      </c>
      <c r="O440" s="1527">
        <f>IF(work4報告書!$AJ$37=0,"",work1基本情報!I$9)</f>
        <v>0</v>
      </c>
      <c r="P440" s="1527" t="str">
        <f>IF(work4報告書!$AJ$37=0,"",work1基本情報!J$9)</f>
        <v>×</v>
      </c>
      <c r="Q440" s="1527" t="str">
        <f>IF(work4報告書!$AJ$37=0,"",work1基本情報!K$9)</f>
        <v>×</v>
      </c>
      <c r="R440" s="1527" t="str">
        <f>IF(work4報告書!$AJ$37=0,"",work1基本情報!L$9)</f>
        <v>×</v>
      </c>
      <c r="S440" s="1530" t="str">
        <f>IF(work4報告書!$AJ$37=0,"",work1基本情報!M$9)</f>
        <v>×</v>
      </c>
      <c r="T440" s="1533">
        <f>IF(work4報告書!$AJ$37=0,"",work1基本情報!O$9)</f>
        <v>0</v>
      </c>
      <c r="U440" s="1527">
        <f>IF(work4報告書!$AJ$37=0,"",work1基本情報!P$9)</f>
        <v>0</v>
      </c>
      <c r="V440" s="1562">
        <f>IF(work4報告書!$AJ$37=0,"",work1基本情報!Q$9)</f>
        <v>0</v>
      </c>
      <c r="W440" s="118"/>
      <c r="X440" s="118"/>
      <c r="Y440" s="118"/>
      <c r="Z440" s="118"/>
      <c r="AA440" s="118"/>
      <c r="AB440" s="118"/>
      <c r="AC440" s="123"/>
      <c r="AD440" s="123"/>
      <c r="AE440" s="123"/>
      <c r="AF440" s="123"/>
      <c r="AG440" s="123"/>
      <c r="AH440" s="123"/>
      <c r="AI440" s="123"/>
      <c r="AJ440" s="118"/>
      <c r="AK440" s="1621"/>
      <c r="AL440" s="1618"/>
      <c r="AM440" s="1545"/>
      <c r="AN440" s="1545"/>
      <c r="AO440" s="1618"/>
      <c r="AP440" s="1618"/>
      <c r="AQ440" s="1545"/>
      <c r="AR440" s="1551"/>
      <c r="AS440" s="118"/>
      <c r="AT440" s="118"/>
      <c r="AW440" s="371"/>
      <c r="AX440" s="371"/>
      <c r="AY440" s="371"/>
      <c r="AZ440" s="369"/>
      <c r="BA440" s="369"/>
      <c r="BB440" s="369"/>
    </row>
    <row r="441" spans="1:54" s="116" customFormat="1" ht="9" customHeight="1" thickBot="1">
      <c r="A441" s="1538"/>
      <c r="B441" s="1539"/>
      <c r="C441" s="1539"/>
      <c r="D441" s="1539"/>
      <c r="E441" s="1539"/>
      <c r="F441" s="1539"/>
      <c r="G441" s="1539"/>
      <c r="H441" s="1539"/>
      <c r="I441" s="1553"/>
      <c r="J441" s="1531"/>
      <c r="K441" s="1556"/>
      <c r="L441" s="1534"/>
      <c r="M441" s="1531"/>
      <c r="N441" s="1534"/>
      <c r="O441" s="1528"/>
      <c r="P441" s="1528"/>
      <c r="Q441" s="1528"/>
      <c r="R441" s="1528"/>
      <c r="S441" s="1531"/>
      <c r="T441" s="1534"/>
      <c r="U441" s="1528"/>
      <c r="V441" s="1563"/>
      <c r="W441" s="118"/>
      <c r="X441" s="118"/>
      <c r="Y441" s="118"/>
      <c r="Z441" s="118"/>
      <c r="AA441" s="118"/>
      <c r="AB441" s="118"/>
      <c r="AC441" s="123"/>
      <c r="AD441" s="123"/>
      <c r="AE441" s="123"/>
      <c r="AF441" s="123"/>
      <c r="AG441" s="123"/>
      <c r="AH441" s="123"/>
      <c r="AI441" s="123"/>
      <c r="AJ441" s="118"/>
      <c r="AK441" s="1622"/>
      <c r="AL441" s="1619"/>
      <c r="AM441" s="1546"/>
      <c r="AN441" s="1546"/>
      <c r="AO441" s="1619"/>
      <c r="AP441" s="1619"/>
      <c r="AQ441" s="1546"/>
      <c r="AR441" s="1552"/>
      <c r="AS441" s="118"/>
      <c r="AT441" s="118"/>
      <c r="AW441" s="371"/>
      <c r="AX441" s="371"/>
      <c r="AY441" s="371"/>
      <c r="AZ441" s="369"/>
      <c r="BA441" s="369"/>
      <c r="BB441" s="369"/>
    </row>
    <row r="442" spans="1:54" s="116" customFormat="1" ht="6" customHeight="1" thickBot="1">
      <c r="A442" s="1540"/>
      <c r="B442" s="1541"/>
      <c r="C442" s="1541"/>
      <c r="D442" s="1541"/>
      <c r="E442" s="1541"/>
      <c r="F442" s="1541"/>
      <c r="G442" s="1541"/>
      <c r="H442" s="1541"/>
      <c r="I442" s="1554"/>
      <c r="J442" s="1532"/>
      <c r="K442" s="1557"/>
      <c r="L442" s="1535"/>
      <c r="M442" s="1532"/>
      <c r="N442" s="1535"/>
      <c r="O442" s="1529"/>
      <c r="P442" s="1529"/>
      <c r="Q442" s="1529"/>
      <c r="R442" s="1529"/>
      <c r="S442" s="1532"/>
      <c r="T442" s="1535"/>
      <c r="U442" s="1529"/>
      <c r="V442" s="1564"/>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W442" s="371"/>
      <c r="AX442" s="371"/>
      <c r="AY442" s="371"/>
      <c r="AZ442" s="369"/>
      <c r="BA442" s="369"/>
      <c r="BB442" s="369"/>
    </row>
    <row r="443" spans="1:54" s="116" customFormat="1" ht="15" customHeight="1">
      <c r="A443" s="1509" t="s">
        <v>188</v>
      </c>
      <c r="B443" s="1510"/>
      <c r="C443" s="1510"/>
      <c r="D443" s="1510"/>
      <c r="E443" s="1510"/>
      <c r="F443" s="1510"/>
      <c r="G443" s="1510"/>
      <c r="H443" s="1511"/>
      <c r="I443" s="1518" t="s">
        <v>147</v>
      </c>
      <c r="J443" s="1510"/>
      <c r="K443" s="1510"/>
      <c r="L443" s="1510"/>
      <c r="M443" s="1519"/>
      <c r="N443" s="1524" t="s">
        <v>189</v>
      </c>
      <c r="O443" s="1510"/>
      <c r="P443" s="1510"/>
      <c r="Q443" s="1510"/>
      <c r="R443" s="1510"/>
      <c r="S443" s="1510"/>
      <c r="T443" s="1511"/>
      <c r="U443" s="496" t="s">
        <v>149</v>
      </c>
      <c r="V443" s="497"/>
      <c r="W443" s="497"/>
      <c r="X443" s="1475" t="s">
        <v>150</v>
      </c>
      <c r="Y443" s="1475"/>
      <c r="Z443" s="1475"/>
      <c r="AA443" s="1475"/>
      <c r="AB443" s="1475"/>
      <c r="AC443" s="1475"/>
      <c r="AD443" s="1475"/>
      <c r="AE443" s="1475"/>
      <c r="AF443" s="1475"/>
      <c r="AG443" s="1475"/>
      <c r="AH443" s="497"/>
      <c r="AI443" s="497"/>
      <c r="AJ443" s="498"/>
      <c r="AK443" s="1476" t="s">
        <v>151</v>
      </c>
      <c r="AL443" s="1476"/>
      <c r="AM443" s="1477" t="s">
        <v>152</v>
      </c>
      <c r="AN443" s="1477"/>
      <c r="AO443" s="1477"/>
      <c r="AP443" s="1477"/>
      <c r="AQ443" s="1477"/>
      <c r="AR443" s="1478"/>
      <c r="AS443" s="118"/>
      <c r="AT443" s="118"/>
      <c r="AW443" s="371"/>
      <c r="AX443" s="371"/>
      <c r="AY443" s="371"/>
      <c r="AZ443" s="369"/>
      <c r="BA443" s="369"/>
      <c r="BB443" s="369"/>
    </row>
    <row r="444" spans="1:54" s="116" customFormat="1" ht="13.5" customHeight="1">
      <c r="A444" s="1512"/>
      <c r="B444" s="1513"/>
      <c r="C444" s="1513"/>
      <c r="D444" s="1513"/>
      <c r="E444" s="1513"/>
      <c r="F444" s="1513"/>
      <c r="G444" s="1513"/>
      <c r="H444" s="1514"/>
      <c r="I444" s="1520"/>
      <c r="J444" s="1513"/>
      <c r="K444" s="1513"/>
      <c r="L444" s="1513"/>
      <c r="M444" s="1521"/>
      <c r="N444" s="1525"/>
      <c r="O444" s="1513"/>
      <c r="P444" s="1513"/>
      <c r="Q444" s="1513"/>
      <c r="R444" s="1513"/>
      <c r="S444" s="1513"/>
      <c r="T444" s="1514"/>
      <c r="U444" s="1479" t="s">
        <v>153</v>
      </c>
      <c r="V444" s="1480"/>
      <c r="W444" s="1480"/>
      <c r="X444" s="1481"/>
      <c r="Y444" s="1485" t="s">
        <v>154</v>
      </c>
      <c r="Z444" s="1486"/>
      <c r="AA444" s="1486"/>
      <c r="AB444" s="1487"/>
      <c r="AC444" s="1491" t="s">
        <v>155</v>
      </c>
      <c r="AD444" s="1492"/>
      <c r="AE444" s="1492"/>
      <c r="AF444" s="1493"/>
      <c r="AG444" s="1497" t="s">
        <v>156</v>
      </c>
      <c r="AH444" s="1498"/>
      <c r="AI444" s="1498"/>
      <c r="AJ444" s="1499"/>
      <c r="AK444" s="1503" t="s">
        <v>190</v>
      </c>
      <c r="AL444" s="1503"/>
      <c r="AM444" s="1471" t="s">
        <v>158</v>
      </c>
      <c r="AN444" s="1472"/>
      <c r="AO444" s="1472"/>
      <c r="AP444" s="1472"/>
      <c r="AQ444" s="1505"/>
      <c r="AR444" s="1506"/>
      <c r="AS444" s="118"/>
      <c r="AT444" s="118"/>
      <c r="AW444" s="371"/>
      <c r="AX444" s="371"/>
      <c r="AY444" s="371"/>
      <c r="AZ444" s="369"/>
      <c r="BA444" s="369"/>
      <c r="BB444" s="369"/>
    </row>
    <row r="445" spans="1:54" s="116" customFormat="1" ht="13.5" customHeight="1">
      <c r="A445" s="1515"/>
      <c r="B445" s="1516"/>
      <c r="C445" s="1516"/>
      <c r="D445" s="1516"/>
      <c r="E445" s="1516"/>
      <c r="F445" s="1516"/>
      <c r="G445" s="1516"/>
      <c r="H445" s="1517"/>
      <c r="I445" s="1522"/>
      <c r="J445" s="1516"/>
      <c r="K445" s="1516"/>
      <c r="L445" s="1516"/>
      <c r="M445" s="1523"/>
      <c r="N445" s="1526"/>
      <c r="O445" s="1516"/>
      <c r="P445" s="1516"/>
      <c r="Q445" s="1516"/>
      <c r="R445" s="1516"/>
      <c r="S445" s="1516"/>
      <c r="T445" s="1517"/>
      <c r="U445" s="1482"/>
      <c r="V445" s="1483"/>
      <c r="W445" s="1483"/>
      <c r="X445" s="1484"/>
      <c r="Y445" s="1488"/>
      <c r="Z445" s="1489"/>
      <c r="AA445" s="1489"/>
      <c r="AB445" s="1490"/>
      <c r="AC445" s="1494"/>
      <c r="AD445" s="1495"/>
      <c r="AE445" s="1495"/>
      <c r="AF445" s="1496"/>
      <c r="AG445" s="1500"/>
      <c r="AH445" s="1501"/>
      <c r="AI445" s="1501"/>
      <c r="AJ445" s="1502"/>
      <c r="AK445" s="1504"/>
      <c r="AL445" s="1504"/>
      <c r="AM445" s="1507"/>
      <c r="AN445" s="1507"/>
      <c r="AO445" s="1507"/>
      <c r="AP445" s="1507"/>
      <c r="AQ445" s="1507"/>
      <c r="AR445" s="1508"/>
      <c r="AS445" s="118"/>
      <c r="AT445" s="118"/>
      <c r="AW445" s="371"/>
      <c r="AX445" s="371"/>
      <c r="AY445" s="371"/>
      <c r="AZ445" s="369"/>
      <c r="BA445" s="369"/>
      <c r="BB445" s="369"/>
    </row>
    <row r="446" spans="1:54" s="116" customFormat="1" ht="18" customHeight="1">
      <c r="A446" s="1597" t="str">
        <f>IF(ISERROR(VLOOKUP(work4報告書!AK37,Work2工事データ!$G$3:$R$52,2,0)),"",VLOOKUP(work4報告書!AK37,Work2工事データ!$G$3:$R$52,2,0))</f>
        <v>のののの邸外壁改修工事</v>
      </c>
      <c r="B446" s="1598"/>
      <c r="C446" s="1598"/>
      <c r="D446" s="1598"/>
      <c r="E446" s="1598"/>
      <c r="F446" s="1598"/>
      <c r="G446" s="1598"/>
      <c r="H446" s="1599"/>
      <c r="I446" s="1603" t="str">
        <f>IF(ISERROR(VLOOKUP(work4報告書!AK37,'(入力)データ'!$A$6:$D$36,3,0)&amp;VLOOKUP(work4報告書!AK37,'(入力)データ'!$A$6:$D$36,4,0)),"",VLOOKUP(work4報告書!AK37,'(入力)データ'!$A$6:$D$36,3,0)&amp;VLOOKUP(work4報告書!AK37,'(入力)データ'!$A$6:$D$36,4,0))</f>
        <v>富山市のののののの100</v>
      </c>
      <c r="J446" s="1598"/>
      <c r="K446" s="1598"/>
      <c r="L446" s="1598"/>
      <c r="M446" s="1604"/>
      <c r="N446" s="267">
        <f>IF(ISERROR(VLOOKUP(work4報告書!AK37,Work2工事データ!$G$3:$J$52,4,0)),"",VLOOKUP(work4報告書!AK37,Work2工事データ!$G$3:$J$52,4,0))</f>
        <v>41579</v>
      </c>
      <c r="O446" s="124" t="s">
        <v>87</v>
      </c>
      <c r="P446" s="270">
        <f>N446</f>
        <v>41579</v>
      </c>
      <c r="Q446" s="124" t="s">
        <v>159</v>
      </c>
      <c r="R446" s="272">
        <f>P446</f>
        <v>41579</v>
      </c>
      <c r="S446" s="1457" t="s">
        <v>191</v>
      </c>
      <c r="T446" s="1458"/>
      <c r="U446" s="1607"/>
      <c r="V446" s="1608"/>
      <c r="W446" s="1608"/>
      <c r="X446" s="125" t="s">
        <v>90</v>
      </c>
      <c r="Y446" s="126"/>
      <c r="Z446" s="127"/>
      <c r="AA446" s="127"/>
      <c r="AB446" s="125" t="s">
        <v>90</v>
      </c>
      <c r="AC446" s="126"/>
      <c r="AD446" s="127"/>
      <c r="AE446" s="127"/>
      <c r="AF446" s="128" t="s">
        <v>90</v>
      </c>
      <c r="AG446" s="1426" t="str">
        <f>IF(U446=0,"",SUM(U447:AB447)-AC447)</f>
        <v/>
      </c>
      <c r="AH446" s="1427"/>
      <c r="AI446" s="1427"/>
      <c r="AJ446" s="1428"/>
      <c r="AK446" s="79"/>
      <c r="AL446" s="82"/>
      <c r="AM446" s="1609"/>
      <c r="AN446" s="1610"/>
      <c r="AO446" s="1610"/>
      <c r="AP446" s="1610"/>
      <c r="AQ446" s="1610"/>
      <c r="AR446" s="499" t="s">
        <v>90</v>
      </c>
      <c r="AS446" s="118"/>
      <c r="AT446" s="118"/>
      <c r="AW446" s="371"/>
      <c r="AX446" s="371"/>
      <c r="AY446" s="371"/>
      <c r="AZ446" s="369"/>
      <c r="BA446" s="369"/>
      <c r="BB446" s="369"/>
    </row>
    <row r="447" spans="1:54" s="116" customFormat="1" ht="18" customHeight="1">
      <c r="A447" s="1600"/>
      <c r="B447" s="1601"/>
      <c r="C447" s="1601"/>
      <c r="D447" s="1601"/>
      <c r="E447" s="1601"/>
      <c r="F447" s="1601"/>
      <c r="G447" s="1601"/>
      <c r="H447" s="1602"/>
      <c r="I447" s="1605"/>
      <c r="J447" s="1601"/>
      <c r="K447" s="1601"/>
      <c r="L447" s="1601"/>
      <c r="M447" s="1606"/>
      <c r="N447" s="268">
        <f>IF(ISERROR(VLOOKUP(work4報告書!AK37,Work2工事データ!$G$3:$P$52,10,0)),"",VLOOKUP(work4報告書!AK37,Work2工事データ!$G$3:$P$52,10,0))</f>
        <v>41618</v>
      </c>
      <c r="O447" s="123" t="s">
        <v>87</v>
      </c>
      <c r="P447" s="271">
        <f t="shared" ref="P447:P463" si="62">N447</f>
        <v>41618</v>
      </c>
      <c r="Q447" s="123" t="s">
        <v>159</v>
      </c>
      <c r="R447" s="273">
        <f t="shared" ref="R447:R463" si="63">P447</f>
        <v>41618</v>
      </c>
      <c r="S447" s="1471" t="s">
        <v>192</v>
      </c>
      <c r="T447" s="1472"/>
      <c r="U447" s="1465">
        <f>IF(ISERROR(VLOOKUP(work4報告書!AK37,Work2工事データ!$G$3:$R$52,12,0)),"",VLOOKUP(work4報告書!AK37,Work2工事データ!$G$3:$R$52,12,0))</f>
        <v>3150000</v>
      </c>
      <c r="V447" s="1466"/>
      <c r="W447" s="1466"/>
      <c r="X447" s="1470"/>
      <c r="Y447" s="1613"/>
      <c r="Z447" s="1614"/>
      <c r="AA447" s="1614"/>
      <c r="AB447" s="1614"/>
      <c r="AC447" s="1613"/>
      <c r="AD447" s="1614"/>
      <c r="AE447" s="1614"/>
      <c r="AF447" s="1615"/>
      <c r="AG447" s="1577">
        <f>IF(U447=0,"",IF(U446&lt;&gt;0,"",IF(SUM(U447:AB447)-AC447=0,"",SUM(U447:AB447)-AC447)))</f>
        <v>3150000</v>
      </c>
      <c r="AH447" s="1578"/>
      <c r="AI447" s="1578"/>
      <c r="AJ447" s="1579"/>
      <c r="AK447" s="1468">
        <f>IF(ISERROR(VLOOKUP(work4報告書!AK37,Work2工事データ!$G$3:$O$52,9,0)),"",VLOOKUP(work4報告書!AK37,Work2工事データ!$G$3:$O$52,9,0))</f>
        <v>21</v>
      </c>
      <c r="AL447" s="1469"/>
      <c r="AM447" s="1577">
        <f>IF(ISERROR(ROUNDDOWN(AG447*AK447/100,0)),"",ROUNDDOWN(AG447*AK447/100,0))</f>
        <v>661500</v>
      </c>
      <c r="AN447" s="1578"/>
      <c r="AO447" s="1578"/>
      <c r="AP447" s="1578"/>
      <c r="AQ447" s="1578"/>
      <c r="AR447" s="500"/>
      <c r="AS447" s="118"/>
      <c r="AT447" s="118"/>
      <c r="AW447" s="371"/>
      <c r="AX447" s="371"/>
      <c r="AY447" s="371"/>
      <c r="AZ447" s="369"/>
      <c r="BA447" s="369"/>
      <c r="BB447" s="369"/>
    </row>
    <row r="448" spans="1:54" s="116" customFormat="1" ht="18" customHeight="1">
      <c r="A448" s="1597" t="str">
        <f>IF(ISERROR(VLOOKUP(work4報告書!AK38,Work2工事データ!$G$3:$R$52,2,0)),"",VLOOKUP(work4報告書!AK38,Work2工事データ!$G$3:$R$52,2,0))</f>
        <v/>
      </c>
      <c r="B448" s="1598"/>
      <c r="C448" s="1598"/>
      <c r="D448" s="1598"/>
      <c r="E448" s="1598"/>
      <c r="F448" s="1598"/>
      <c r="G448" s="1598"/>
      <c r="H448" s="1599"/>
      <c r="I448" s="1603" t="str">
        <f>IF(ISERROR(VLOOKUP(work4報告書!AK38,'(入力)データ'!$A$6:$D$36,3,0)&amp;VLOOKUP(work4報告書!AK38,'(入力)データ'!$A$6:$D$36,4,0)),"",VLOOKUP(work4報告書!AK38,'(入力)データ'!$A$6:$D$36,3,0)&amp;VLOOKUP(work4報告書!AK38,'(入力)データ'!$A$6:$D$36,4,0))</f>
        <v/>
      </c>
      <c r="J448" s="1598"/>
      <c r="K448" s="1598"/>
      <c r="L448" s="1598"/>
      <c r="M448" s="1604"/>
      <c r="N448" s="275" t="str">
        <f>IF(ISERROR(VLOOKUP(work4報告書!AK38,Work2工事データ!$G$3:$J$52,4,0)),"",VLOOKUP(work4報告書!AK38,Work2工事データ!$G$3:$J$52,4,0))</f>
        <v/>
      </c>
      <c r="O448" s="124" t="s">
        <v>133</v>
      </c>
      <c r="P448" s="270" t="str">
        <f t="shared" si="62"/>
        <v/>
      </c>
      <c r="Q448" s="124" t="s">
        <v>134</v>
      </c>
      <c r="R448" s="272" t="str">
        <f t="shared" si="63"/>
        <v/>
      </c>
      <c r="S448" s="1457" t="s">
        <v>135</v>
      </c>
      <c r="T448" s="1458"/>
      <c r="U448" s="1607"/>
      <c r="V448" s="1608"/>
      <c r="W448" s="1608"/>
      <c r="X448" s="129"/>
      <c r="Y448" s="130"/>
      <c r="Z448" s="131"/>
      <c r="AA448" s="131"/>
      <c r="AB448" s="129"/>
      <c r="AC448" s="130"/>
      <c r="AD448" s="131"/>
      <c r="AE448" s="131"/>
      <c r="AF448" s="132"/>
      <c r="AG448" s="1426" t="str">
        <f>IF(U448=0,"",SUM(U449:AB449)-AC449)</f>
        <v/>
      </c>
      <c r="AH448" s="1427"/>
      <c r="AI448" s="1427"/>
      <c r="AJ448" s="1428"/>
      <c r="AK448" s="130"/>
      <c r="AL448" s="133"/>
      <c r="AM448" s="1609"/>
      <c r="AN448" s="1610"/>
      <c r="AO448" s="1610"/>
      <c r="AP448" s="1610"/>
      <c r="AQ448" s="1610"/>
      <c r="AR448" s="501"/>
      <c r="AS448" s="118"/>
      <c r="AT448" s="118"/>
      <c r="AW448" s="371"/>
      <c r="AX448" s="371"/>
      <c r="AY448" s="371"/>
      <c r="AZ448" s="369"/>
      <c r="BA448" s="369"/>
      <c r="BB448" s="369"/>
    </row>
    <row r="449" spans="1:54" s="116" customFormat="1" ht="18" customHeight="1">
      <c r="A449" s="1600"/>
      <c r="B449" s="1601"/>
      <c r="C449" s="1601"/>
      <c r="D449" s="1601"/>
      <c r="E449" s="1601"/>
      <c r="F449" s="1601"/>
      <c r="G449" s="1601"/>
      <c r="H449" s="1602"/>
      <c r="I449" s="1605"/>
      <c r="J449" s="1601"/>
      <c r="K449" s="1601"/>
      <c r="L449" s="1601"/>
      <c r="M449" s="1606"/>
      <c r="N449" s="276" t="str">
        <f>IF(ISERROR(VLOOKUP(work4報告書!AK38,Work2工事データ!$G$3:$P$52,10,0)),"",VLOOKUP(work4報告書!AK38,Work2工事データ!$G$3:$P$52,10,0))</f>
        <v/>
      </c>
      <c r="O449" s="134" t="s">
        <v>133</v>
      </c>
      <c r="P449" s="271" t="str">
        <f t="shared" si="62"/>
        <v/>
      </c>
      <c r="Q449" s="134" t="s">
        <v>134</v>
      </c>
      <c r="R449" s="274" t="str">
        <f t="shared" si="63"/>
        <v/>
      </c>
      <c r="S449" s="1461" t="s">
        <v>136</v>
      </c>
      <c r="T449" s="1462"/>
      <c r="U449" s="1463" t="str">
        <f>IF(ISERROR(VLOOKUP(work4報告書!AK38,Work2工事データ!$G$3:$R$52,12,0)),"",VLOOKUP(work4報告書!AK38,Work2工事データ!$G$3:$R$52,12,0))</f>
        <v/>
      </c>
      <c r="V449" s="1464"/>
      <c r="W449" s="1464"/>
      <c r="X449" s="1464"/>
      <c r="Y449" s="1613"/>
      <c r="Z449" s="1614"/>
      <c r="AA449" s="1614"/>
      <c r="AB449" s="1614"/>
      <c r="AC449" s="1613"/>
      <c r="AD449" s="1614"/>
      <c r="AE449" s="1614"/>
      <c r="AF449" s="1615"/>
      <c r="AG449" s="1577" t="str">
        <f>IF(U449=0,"",IF(U448&lt;&gt;0,"",IF(SUM(U449:AB449)-AC449=0,"",SUM(U449:AB449)-AC449)))</f>
        <v/>
      </c>
      <c r="AH449" s="1578"/>
      <c r="AI449" s="1578"/>
      <c r="AJ449" s="1579"/>
      <c r="AK449" s="1468" t="str">
        <f>IF(ISERROR(VLOOKUP(work4報告書!AK38,Work2工事データ!$G$3:$O$52,9,0)),"",VLOOKUP(work4報告書!AK38,Work2工事データ!$G$3:$O$52,9,0))</f>
        <v/>
      </c>
      <c r="AL449" s="1469"/>
      <c r="AM449" s="1577" t="str">
        <f>IF(ISERROR(ROUNDDOWN(AG449*AK449/100,0)),"",ROUNDDOWN(AG449*AK449/100,0))</f>
        <v/>
      </c>
      <c r="AN449" s="1578"/>
      <c r="AO449" s="1578"/>
      <c r="AP449" s="1578"/>
      <c r="AQ449" s="1578"/>
      <c r="AR449" s="500"/>
      <c r="AS449" s="118"/>
      <c r="AT449" s="118"/>
      <c r="AW449" s="371"/>
      <c r="AX449" s="371"/>
      <c r="AY449" s="371"/>
      <c r="AZ449" s="369"/>
      <c r="BA449" s="369"/>
      <c r="BB449" s="369"/>
    </row>
    <row r="450" spans="1:54" s="116" customFormat="1" ht="18" customHeight="1">
      <c r="A450" s="1597" t="str">
        <f>IF(ISERROR(VLOOKUP(work4報告書!AK39,Work2工事データ!$G$3:$R$52,2,0)),"",VLOOKUP(work4報告書!AK39,Work2工事データ!$G$3:$R$52,2,0))</f>
        <v/>
      </c>
      <c r="B450" s="1598"/>
      <c r="C450" s="1598"/>
      <c r="D450" s="1598"/>
      <c r="E450" s="1598"/>
      <c r="F450" s="1598"/>
      <c r="G450" s="1598"/>
      <c r="H450" s="1599"/>
      <c r="I450" s="1603" t="str">
        <f>IF(ISERROR(VLOOKUP(work4報告書!AK39,'(入力)データ'!$A$6:$D$36,3,0)&amp;VLOOKUP(work4報告書!AK39,'(入力)データ'!$A$6:$D$36,4,0)),"",VLOOKUP(work4報告書!AK39,'(入力)データ'!$A$6:$D$36,3,0)&amp;VLOOKUP(work4報告書!AK39,'(入力)データ'!$A$6:$D$36,4,0))</f>
        <v/>
      </c>
      <c r="J450" s="1598"/>
      <c r="K450" s="1598"/>
      <c r="L450" s="1598"/>
      <c r="M450" s="1604"/>
      <c r="N450" s="275" t="str">
        <f>IF(ISERROR(VLOOKUP(work4報告書!AK39,Work2工事データ!$G$3:$J$52,4,0)),"",VLOOKUP(work4報告書!AK39,Work2工事データ!$G$3:$J$52,4,0))</f>
        <v/>
      </c>
      <c r="O450" s="124" t="s">
        <v>133</v>
      </c>
      <c r="P450" s="270" t="str">
        <f t="shared" si="62"/>
        <v/>
      </c>
      <c r="Q450" s="124" t="s">
        <v>134</v>
      </c>
      <c r="R450" s="272" t="str">
        <f t="shared" si="63"/>
        <v/>
      </c>
      <c r="S450" s="1457" t="s">
        <v>135</v>
      </c>
      <c r="T450" s="1458"/>
      <c r="U450" s="1607"/>
      <c r="V450" s="1608"/>
      <c r="W450" s="1608"/>
      <c r="X450" s="129"/>
      <c r="Y450" s="130"/>
      <c r="Z450" s="131"/>
      <c r="AA450" s="131"/>
      <c r="AB450" s="129"/>
      <c r="AC450" s="130"/>
      <c r="AD450" s="131"/>
      <c r="AE450" s="131"/>
      <c r="AF450" s="132"/>
      <c r="AG450" s="1426" t="str">
        <f>IF(U450=0,"",SUM(U451:AB451)-AC451)</f>
        <v/>
      </c>
      <c r="AH450" s="1427"/>
      <c r="AI450" s="1427"/>
      <c r="AJ450" s="1428"/>
      <c r="AK450" s="130"/>
      <c r="AL450" s="133"/>
      <c r="AM450" s="1609"/>
      <c r="AN450" s="1610"/>
      <c r="AO450" s="1610"/>
      <c r="AP450" s="1610"/>
      <c r="AQ450" s="1610"/>
      <c r="AR450" s="501"/>
      <c r="AS450" s="118"/>
      <c r="AT450" s="118"/>
      <c r="AW450" s="371"/>
      <c r="AX450" s="371"/>
      <c r="AY450" s="371"/>
      <c r="AZ450" s="369"/>
      <c r="BA450" s="369"/>
      <c r="BB450" s="369"/>
    </row>
    <row r="451" spans="1:54" s="116" customFormat="1" ht="18" customHeight="1">
      <c r="A451" s="1600"/>
      <c r="B451" s="1601"/>
      <c r="C451" s="1601"/>
      <c r="D451" s="1601"/>
      <c r="E451" s="1601"/>
      <c r="F451" s="1601"/>
      <c r="G451" s="1601"/>
      <c r="H451" s="1602"/>
      <c r="I451" s="1605"/>
      <c r="J451" s="1601"/>
      <c r="K451" s="1601"/>
      <c r="L451" s="1601"/>
      <c r="M451" s="1606"/>
      <c r="N451" s="276" t="str">
        <f>IF(ISERROR(VLOOKUP(work4報告書!AK39,Work2工事データ!$G$3:$P$52,10,0)),"",VLOOKUP(work4報告書!AK39,Work2工事データ!$G$3:$P$52,10,0))</f>
        <v/>
      </c>
      <c r="O451" s="134" t="s">
        <v>133</v>
      </c>
      <c r="P451" s="271" t="str">
        <f t="shared" si="62"/>
        <v/>
      </c>
      <c r="Q451" s="134" t="s">
        <v>134</v>
      </c>
      <c r="R451" s="274" t="str">
        <f t="shared" si="63"/>
        <v/>
      </c>
      <c r="S451" s="1461" t="s">
        <v>136</v>
      </c>
      <c r="T451" s="1462"/>
      <c r="U451" s="1465" t="str">
        <f>IF(ISERROR(VLOOKUP(work4報告書!AK39,Work2工事データ!$G$3:$R$52,12,0)),"",VLOOKUP(work4報告書!AK39,Work2工事データ!$G$3:$R$52,12,0))</f>
        <v/>
      </c>
      <c r="V451" s="1466"/>
      <c r="W451" s="1466"/>
      <c r="X451" s="1470"/>
      <c r="Y451" s="1611"/>
      <c r="Z451" s="1612"/>
      <c r="AA451" s="1612"/>
      <c r="AB451" s="1612"/>
      <c r="AC451" s="1611"/>
      <c r="AD451" s="1612"/>
      <c r="AE451" s="1612"/>
      <c r="AF451" s="1616"/>
      <c r="AG451" s="1577" t="str">
        <f>IF(U451=0,"",IF(U450&lt;&gt;0,"",IF(SUM(U451:AB451)-AC451=0,"",SUM(U451:AB451)-AC451)))</f>
        <v/>
      </c>
      <c r="AH451" s="1578"/>
      <c r="AI451" s="1578"/>
      <c r="AJ451" s="1579"/>
      <c r="AK451" s="1468" t="str">
        <f>IF(ISERROR(VLOOKUP(work4報告書!AK39,Work2工事データ!$G$3:$O$52,9,0)),"",VLOOKUP(work4報告書!AK39,Work2工事データ!$G$3:$O$52,9,0))</f>
        <v/>
      </c>
      <c r="AL451" s="1469"/>
      <c r="AM451" s="1577" t="str">
        <f>IF(ISERROR(ROUNDDOWN(AG451*AK451/100,0)),"",ROUNDDOWN(AG451*AK451/100,0))</f>
        <v/>
      </c>
      <c r="AN451" s="1578"/>
      <c r="AO451" s="1578"/>
      <c r="AP451" s="1578"/>
      <c r="AQ451" s="1578"/>
      <c r="AR451" s="500"/>
      <c r="AS451" s="118"/>
      <c r="AT451" s="118"/>
      <c r="AW451" s="371"/>
      <c r="AX451" s="371"/>
      <c r="AY451" s="371"/>
      <c r="AZ451" s="369"/>
      <c r="BA451" s="369"/>
      <c r="BB451" s="369"/>
    </row>
    <row r="452" spans="1:54" s="116" customFormat="1" ht="18" customHeight="1">
      <c r="A452" s="1597" t="str">
        <f>IF(ISERROR(VLOOKUP(work4報告書!AK40,Work2工事データ!$G$3:$R$52,2,0)),"",VLOOKUP(work4報告書!AK40,Work2工事データ!$G$3:$R$52,2,0))</f>
        <v/>
      </c>
      <c r="B452" s="1598"/>
      <c r="C452" s="1598"/>
      <c r="D452" s="1598"/>
      <c r="E452" s="1598"/>
      <c r="F452" s="1598"/>
      <c r="G452" s="1598"/>
      <c r="H452" s="1599"/>
      <c r="I452" s="1603" t="str">
        <f>IF(ISERROR(VLOOKUP(work4報告書!AK40,'(入力)データ'!$A$6:$D$36,3,0)&amp;VLOOKUP(work4報告書!AK40,'(入力)データ'!$A$6:$D$36,4,0)),"",VLOOKUP(work4報告書!AK40,'(入力)データ'!$A$6:$D$36,3,0)&amp;VLOOKUP(work4報告書!AK40,'(入力)データ'!$A$6:$D$36,4,0))</f>
        <v/>
      </c>
      <c r="J452" s="1598"/>
      <c r="K452" s="1598"/>
      <c r="L452" s="1598"/>
      <c r="M452" s="1604"/>
      <c r="N452" s="275" t="str">
        <f>IF(ISERROR(VLOOKUP(work4報告書!AK40,Work2工事データ!$G$3:$J$52,4,0)),"",VLOOKUP(work4報告書!AK40,Work2工事データ!$G$3:$J$52,4,0))</f>
        <v/>
      </c>
      <c r="O452" s="124" t="s">
        <v>133</v>
      </c>
      <c r="P452" s="270" t="str">
        <f t="shared" si="62"/>
        <v/>
      </c>
      <c r="Q452" s="124" t="s">
        <v>134</v>
      </c>
      <c r="R452" s="272" t="str">
        <f t="shared" si="63"/>
        <v/>
      </c>
      <c r="S452" s="1457" t="s">
        <v>135</v>
      </c>
      <c r="T452" s="1458"/>
      <c r="U452" s="1607"/>
      <c r="V452" s="1608"/>
      <c r="W452" s="1608"/>
      <c r="X452" s="135"/>
      <c r="Y452" s="136"/>
      <c r="Z452" s="137"/>
      <c r="AA452" s="137"/>
      <c r="AB452" s="135"/>
      <c r="AC452" s="136"/>
      <c r="AD452" s="137"/>
      <c r="AE452" s="137"/>
      <c r="AF452" s="138"/>
      <c r="AG452" s="1426" t="str">
        <f>IF(U452=0,"",SUM(U453:AB453)-AC453)</f>
        <v/>
      </c>
      <c r="AH452" s="1427"/>
      <c r="AI452" s="1427"/>
      <c r="AJ452" s="1428"/>
      <c r="AK452" s="136"/>
      <c r="AL452" s="139"/>
      <c r="AM452" s="1609"/>
      <c r="AN452" s="1610"/>
      <c r="AO452" s="1610"/>
      <c r="AP452" s="1610"/>
      <c r="AQ452" s="1610"/>
      <c r="AR452" s="501"/>
      <c r="AS452" s="118"/>
      <c r="AT452" s="118"/>
      <c r="AW452" s="371"/>
      <c r="AX452" s="371"/>
      <c r="AY452" s="371"/>
      <c r="AZ452" s="369"/>
      <c r="BA452" s="369"/>
      <c r="BB452" s="369"/>
    </row>
    <row r="453" spans="1:54" s="116" customFormat="1" ht="18" customHeight="1">
      <c r="A453" s="1600"/>
      <c r="B453" s="1601"/>
      <c r="C453" s="1601"/>
      <c r="D453" s="1601"/>
      <c r="E453" s="1601"/>
      <c r="F453" s="1601"/>
      <c r="G453" s="1601"/>
      <c r="H453" s="1602"/>
      <c r="I453" s="1605"/>
      <c r="J453" s="1601"/>
      <c r="K453" s="1601"/>
      <c r="L453" s="1601"/>
      <c r="M453" s="1606"/>
      <c r="N453" s="276" t="str">
        <f>IF(ISERROR(VLOOKUP(work4報告書!AK40,Work2工事データ!$G$3:$P$52,10,0)),"",VLOOKUP(work4報告書!AK40,Work2工事データ!$G$3:$P$52,10,0))</f>
        <v/>
      </c>
      <c r="O453" s="134" t="s">
        <v>133</v>
      </c>
      <c r="P453" s="271" t="str">
        <f t="shared" si="62"/>
        <v/>
      </c>
      <c r="Q453" s="134" t="s">
        <v>134</v>
      </c>
      <c r="R453" s="274" t="str">
        <f t="shared" si="63"/>
        <v/>
      </c>
      <c r="S453" s="1461" t="s">
        <v>136</v>
      </c>
      <c r="T453" s="1462"/>
      <c r="U453" s="1463" t="str">
        <f>IF(ISERROR(VLOOKUP(work4報告書!AK40,Work2工事データ!$G$3:$R$52,12,0)),"",VLOOKUP(work4報告書!AK40,Work2工事データ!$G$3:$R$52,12,0))</f>
        <v/>
      </c>
      <c r="V453" s="1464"/>
      <c r="W453" s="1464"/>
      <c r="X453" s="1464"/>
      <c r="Y453" s="1613"/>
      <c r="Z453" s="1614"/>
      <c r="AA453" s="1614"/>
      <c r="AB453" s="1614"/>
      <c r="AC453" s="1613"/>
      <c r="AD453" s="1614"/>
      <c r="AE453" s="1614"/>
      <c r="AF453" s="1615"/>
      <c r="AG453" s="1577" t="str">
        <f>IF(U453=0,"",IF(U452&lt;&gt;0,"",IF(SUM(U453:AB453)-AC453=0,"",SUM(U453:AB453)-AC453)))</f>
        <v/>
      </c>
      <c r="AH453" s="1578"/>
      <c r="AI453" s="1578"/>
      <c r="AJ453" s="1579"/>
      <c r="AK453" s="1468" t="str">
        <f>IF(ISERROR(VLOOKUP(work4報告書!AK40,Work2工事データ!$G$3:$O$52,9,0)),"",VLOOKUP(work4報告書!AK40,Work2工事データ!$G$3:$O$52,9,0))</f>
        <v/>
      </c>
      <c r="AL453" s="1469"/>
      <c r="AM453" s="1577" t="str">
        <f>IF(ISERROR(ROUNDDOWN(AG453*AK453/100,0)),"",ROUNDDOWN(AG453*AK453/100,0))</f>
        <v/>
      </c>
      <c r="AN453" s="1578"/>
      <c r="AO453" s="1578"/>
      <c r="AP453" s="1578"/>
      <c r="AQ453" s="1578"/>
      <c r="AR453" s="500"/>
      <c r="AS453" s="118"/>
      <c r="AT453" s="118"/>
      <c r="AW453" s="371"/>
      <c r="AX453" s="371"/>
      <c r="AY453" s="371"/>
      <c r="AZ453" s="369"/>
      <c r="BA453" s="369"/>
      <c r="BB453" s="369"/>
    </row>
    <row r="454" spans="1:54" s="116" customFormat="1" ht="18" customHeight="1">
      <c r="A454" s="1597" t="str">
        <f>IF(ISERROR(VLOOKUP(work4報告書!AK41,Work2工事データ!$G$3:$R$52,2,0)),"",VLOOKUP(work4報告書!AK41,Work2工事データ!$G$3:$R$52,2,0))</f>
        <v/>
      </c>
      <c r="B454" s="1598"/>
      <c r="C454" s="1598"/>
      <c r="D454" s="1598"/>
      <c r="E454" s="1598"/>
      <c r="F454" s="1598"/>
      <c r="G454" s="1598"/>
      <c r="H454" s="1599"/>
      <c r="I454" s="1603" t="str">
        <f>IF(ISERROR(VLOOKUP(work4報告書!AK41,'(入力)データ'!$A$6:$D$36,3,0)&amp;VLOOKUP(work4報告書!AK41,'(入力)データ'!$A$6:$D$36,4,0)),"",VLOOKUP(work4報告書!AK41,'(入力)データ'!$A$6:$D$36,3,0)&amp;VLOOKUP(work4報告書!AK41,'(入力)データ'!$A$6:$D$36,4,0))</f>
        <v/>
      </c>
      <c r="J454" s="1598"/>
      <c r="K454" s="1598"/>
      <c r="L454" s="1598"/>
      <c r="M454" s="1604"/>
      <c r="N454" s="275" t="str">
        <f>IF(ISERROR(VLOOKUP(work4報告書!AK41,Work2工事データ!$G$3:$J$52,4,0)),"",VLOOKUP(work4報告書!AK41,Work2工事データ!$G$3:$J$52,4,0))</f>
        <v/>
      </c>
      <c r="O454" s="124" t="s">
        <v>133</v>
      </c>
      <c r="P454" s="270" t="str">
        <f t="shared" si="62"/>
        <v/>
      </c>
      <c r="Q454" s="124" t="s">
        <v>134</v>
      </c>
      <c r="R454" s="272" t="str">
        <f t="shared" si="63"/>
        <v/>
      </c>
      <c r="S454" s="1457" t="s">
        <v>135</v>
      </c>
      <c r="T454" s="1458"/>
      <c r="U454" s="1607"/>
      <c r="V454" s="1608"/>
      <c r="W454" s="1608"/>
      <c r="X454" s="129"/>
      <c r="Y454" s="130"/>
      <c r="Z454" s="131"/>
      <c r="AA454" s="131"/>
      <c r="AB454" s="129"/>
      <c r="AC454" s="130"/>
      <c r="AD454" s="131"/>
      <c r="AE454" s="131"/>
      <c r="AF454" s="132"/>
      <c r="AG454" s="1426" t="str">
        <f>IF(U454=0,"",SUM(U455:AB455)-AC455)</f>
        <v/>
      </c>
      <c r="AH454" s="1427"/>
      <c r="AI454" s="1427"/>
      <c r="AJ454" s="1428"/>
      <c r="AK454" s="136"/>
      <c r="AL454" s="139"/>
      <c r="AM454" s="1609"/>
      <c r="AN454" s="1610"/>
      <c r="AO454" s="1610"/>
      <c r="AP454" s="1610"/>
      <c r="AQ454" s="1610"/>
      <c r="AR454" s="501"/>
      <c r="AS454" s="118"/>
      <c r="AT454" s="118"/>
      <c r="AW454" s="371"/>
      <c r="AX454" s="371"/>
      <c r="AY454" s="371"/>
      <c r="AZ454" s="369"/>
      <c r="BA454" s="369"/>
      <c r="BB454" s="369"/>
    </row>
    <row r="455" spans="1:54" s="116" customFormat="1" ht="18" customHeight="1">
      <c r="A455" s="1600"/>
      <c r="B455" s="1601"/>
      <c r="C455" s="1601"/>
      <c r="D455" s="1601"/>
      <c r="E455" s="1601"/>
      <c r="F455" s="1601"/>
      <c r="G455" s="1601"/>
      <c r="H455" s="1602"/>
      <c r="I455" s="1605"/>
      <c r="J455" s="1601"/>
      <c r="K455" s="1601"/>
      <c r="L455" s="1601"/>
      <c r="M455" s="1606"/>
      <c r="N455" s="276" t="str">
        <f>IF(ISERROR(VLOOKUP(work4報告書!AK41,Work2工事データ!$G$3:$P$52,10,0)),"",VLOOKUP(work4報告書!AK41,Work2工事データ!$G$3:$P$52,10,0))</f>
        <v/>
      </c>
      <c r="O455" s="134" t="s">
        <v>133</v>
      </c>
      <c r="P455" s="271" t="str">
        <f t="shared" si="62"/>
        <v/>
      </c>
      <c r="Q455" s="134" t="s">
        <v>134</v>
      </c>
      <c r="R455" s="274" t="str">
        <f t="shared" si="63"/>
        <v/>
      </c>
      <c r="S455" s="1461" t="s">
        <v>136</v>
      </c>
      <c r="T455" s="1462"/>
      <c r="U455" s="1463" t="str">
        <f>IF(ISERROR(VLOOKUP(work4報告書!AK41,Work2工事データ!$G$3:$R$52,12,0)),"",VLOOKUP(work4報告書!AK41,Work2工事データ!$G$3:$R$52,12,0))</f>
        <v/>
      </c>
      <c r="V455" s="1464"/>
      <c r="W455" s="1464"/>
      <c r="X455" s="1464"/>
      <c r="Y455" s="1611"/>
      <c r="Z455" s="1612"/>
      <c r="AA455" s="1612"/>
      <c r="AB455" s="1612"/>
      <c r="AC455" s="1613"/>
      <c r="AD455" s="1614"/>
      <c r="AE455" s="1614"/>
      <c r="AF455" s="1615"/>
      <c r="AG455" s="1577" t="str">
        <f>IF(U455=0,"",IF(U454&lt;&gt;0,"",IF(SUM(U455:AB455)-AC455=0,"",SUM(U455:AB455)-AC455)))</f>
        <v/>
      </c>
      <c r="AH455" s="1578"/>
      <c r="AI455" s="1578"/>
      <c r="AJ455" s="1579"/>
      <c r="AK455" s="1468" t="str">
        <f>IF(ISERROR(VLOOKUP(work4報告書!AK41,Work2工事データ!$G$3:$O$52,9,0)),"",VLOOKUP(work4報告書!AK41,Work2工事データ!$G$3:$O$52,9,0))</f>
        <v/>
      </c>
      <c r="AL455" s="1469"/>
      <c r="AM455" s="1577" t="str">
        <f>IF(ISERROR(ROUNDDOWN(AG455*AK455/100,0)),"",ROUNDDOWN(AG455*AK455/100,0))</f>
        <v/>
      </c>
      <c r="AN455" s="1578"/>
      <c r="AO455" s="1578"/>
      <c r="AP455" s="1578"/>
      <c r="AQ455" s="1578"/>
      <c r="AR455" s="500"/>
      <c r="AS455" s="118"/>
      <c r="AT455" s="118"/>
      <c r="AW455" s="371"/>
      <c r="AX455" s="371"/>
      <c r="AY455" s="371"/>
      <c r="AZ455" s="369"/>
      <c r="BA455" s="369"/>
      <c r="BB455" s="369"/>
    </row>
    <row r="456" spans="1:54" s="116" customFormat="1" ht="18" customHeight="1">
      <c r="A456" s="1597" t="str">
        <f>IF(ISERROR(VLOOKUP(work4報告書!AK42,Work2工事データ!$G$3:$R$52,2,0)),"",VLOOKUP(work4報告書!AK42,Work2工事データ!$G$3:$R$52,2,0))</f>
        <v/>
      </c>
      <c r="B456" s="1598"/>
      <c r="C456" s="1598"/>
      <c r="D456" s="1598"/>
      <c r="E456" s="1598"/>
      <c r="F456" s="1598"/>
      <c r="G456" s="1598"/>
      <c r="H456" s="1599"/>
      <c r="I456" s="1603" t="str">
        <f>IF(ISERROR(VLOOKUP(work4報告書!AK42,'(入力)データ'!$A$6:$D$36,3,0)&amp;VLOOKUP(work4報告書!AK42,'(入力)データ'!$A$6:$D$36,4,0)),"",VLOOKUP(work4報告書!AK42,'(入力)データ'!$A$6:$D$36,3,0)&amp;VLOOKUP(work4報告書!AK42,'(入力)データ'!$A$6:$D$36,4,0))</f>
        <v/>
      </c>
      <c r="J456" s="1598"/>
      <c r="K456" s="1598"/>
      <c r="L456" s="1598"/>
      <c r="M456" s="1604"/>
      <c r="N456" s="275" t="str">
        <f>IF(ISERROR(VLOOKUP(work4報告書!AK42,Work2工事データ!$G$3:$J$52,4,0)),"",VLOOKUP(work4報告書!AK42,Work2工事データ!$G$3:$J$52,4,0))</f>
        <v/>
      </c>
      <c r="O456" s="124" t="s">
        <v>133</v>
      </c>
      <c r="P456" s="270" t="str">
        <f t="shared" si="62"/>
        <v/>
      </c>
      <c r="Q456" s="124" t="s">
        <v>134</v>
      </c>
      <c r="R456" s="272" t="str">
        <f t="shared" si="63"/>
        <v/>
      </c>
      <c r="S456" s="1457" t="s">
        <v>135</v>
      </c>
      <c r="T456" s="1458"/>
      <c r="U456" s="1607"/>
      <c r="V456" s="1608"/>
      <c r="W456" s="1608"/>
      <c r="X456" s="129"/>
      <c r="Y456" s="130"/>
      <c r="Z456" s="131"/>
      <c r="AA456" s="131"/>
      <c r="AB456" s="129"/>
      <c r="AC456" s="130"/>
      <c r="AD456" s="131"/>
      <c r="AE456" s="131"/>
      <c r="AF456" s="132"/>
      <c r="AG456" s="1426" t="str">
        <f>IF(U456=0,"",SUM(U457:AB457)-AC457)</f>
        <v/>
      </c>
      <c r="AH456" s="1427"/>
      <c r="AI456" s="1427"/>
      <c r="AJ456" s="1428"/>
      <c r="AK456" s="140"/>
      <c r="AL456" s="141"/>
      <c r="AM456" s="1609"/>
      <c r="AN456" s="1610"/>
      <c r="AO456" s="1610"/>
      <c r="AP456" s="1610"/>
      <c r="AQ456" s="1610"/>
      <c r="AR456" s="501"/>
      <c r="AS456" s="118"/>
      <c r="AT456" s="118"/>
      <c r="AW456" s="371"/>
      <c r="AX456" s="371"/>
      <c r="AY456" s="371"/>
      <c r="AZ456" s="369"/>
      <c r="BA456" s="369"/>
      <c r="BB456" s="369"/>
    </row>
    <row r="457" spans="1:54" s="116" customFormat="1" ht="18" customHeight="1">
      <c r="A457" s="1600"/>
      <c r="B457" s="1601"/>
      <c r="C457" s="1601"/>
      <c r="D457" s="1601"/>
      <c r="E457" s="1601"/>
      <c r="F457" s="1601"/>
      <c r="G457" s="1601"/>
      <c r="H457" s="1602"/>
      <c r="I457" s="1605"/>
      <c r="J457" s="1601"/>
      <c r="K457" s="1601"/>
      <c r="L457" s="1601"/>
      <c r="M457" s="1606"/>
      <c r="N457" s="276" t="str">
        <f>IF(ISERROR(VLOOKUP(work4報告書!AK42,Work2工事データ!$G$3:$P$52,10,0)),"",VLOOKUP(work4報告書!AK42,Work2工事データ!$G$3:$P$52,10,0))</f>
        <v/>
      </c>
      <c r="O457" s="134" t="s">
        <v>133</v>
      </c>
      <c r="P457" s="271" t="str">
        <f t="shared" si="62"/>
        <v/>
      </c>
      <c r="Q457" s="134" t="s">
        <v>134</v>
      </c>
      <c r="R457" s="274" t="str">
        <f t="shared" si="63"/>
        <v/>
      </c>
      <c r="S457" s="1461" t="s">
        <v>136</v>
      </c>
      <c r="T457" s="1462"/>
      <c r="U457" s="1463" t="str">
        <f>IF(ISERROR(VLOOKUP(work4報告書!AK42,Work2工事データ!$G$3:$R$52,12,0)),"",VLOOKUP(work4報告書!AK42,Work2工事データ!$G$3:$R$52,12,0))</f>
        <v/>
      </c>
      <c r="V457" s="1464"/>
      <c r="W457" s="1464"/>
      <c r="X457" s="1464"/>
      <c r="Y457" s="1611"/>
      <c r="Z457" s="1612"/>
      <c r="AA457" s="1612"/>
      <c r="AB457" s="1612"/>
      <c r="AC457" s="1613"/>
      <c r="AD457" s="1614"/>
      <c r="AE457" s="1614"/>
      <c r="AF457" s="1615"/>
      <c r="AG457" s="1577" t="str">
        <f>IF(U457=0,"",IF(U456&lt;&gt;0,"",IF(SUM(U457:AB457)-AC457=0,"",SUM(U457:AB457)-AC457)))</f>
        <v/>
      </c>
      <c r="AH457" s="1578"/>
      <c r="AI457" s="1578"/>
      <c r="AJ457" s="1579"/>
      <c r="AK457" s="1468" t="str">
        <f>IF(ISERROR(VLOOKUP(work4報告書!AK42,Work2工事データ!$G$3:$O$52,9,0)),"",VLOOKUP(work4報告書!AK42,Work2工事データ!$G$3:$O$52,9,0))</f>
        <v/>
      </c>
      <c r="AL457" s="1469"/>
      <c r="AM457" s="1577" t="str">
        <f>IF(ISERROR(ROUNDDOWN(AG457*AK457/100,0)),"",ROUNDDOWN(AG457*AK457/100,0))</f>
        <v/>
      </c>
      <c r="AN457" s="1578"/>
      <c r="AO457" s="1578"/>
      <c r="AP457" s="1578"/>
      <c r="AQ457" s="1578"/>
      <c r="AR457" s="500"/>
      <c r="AS457" s="118"/>
      <c r="AT457" s="118"/>
      <c r="AW457" s="371"/>
      <c r="AX457" s="371"/>
      <c r="AY457" s="371"/>
      <c r="AZ457" s="369"/>
      <c r="BA457" s="369"/>
      <c r="BB457" s="369"/>
    </row>
    <row r="458" spans="1:54" s="116" customFormat="1" ht="18" customHeight="1">
      <c r="A458" s="1597" t="str">
        <f>IF(ISERROR(VLOOKUP(work4報告書!AK43,Work2工事データ!$G$3:$R$52,2,0)),"",VLOOKUP(work4報告書!AK43,Work2工事データ!$G$3:$R$52,2,0))</f>
        <v/>
      </c>
      <c r="B458" s="1598"/>
      <c r="C458" s="1598"/>
      <c r="D458" s="1598"/>
      <c r="E458" s="1598"/>
      <c r="F458" s="1598"/>
      <c r="G458" s="1598"/>
      <c r="H458" s="1599"/>
      <c r="I458" s="1603" t="str">
        <f>IF(ISERROR(VLOOKUP(work4報告書!AK43,'(入力)データ'!$A$6:$D$36,3,0)&amp;VLOOKUP(work4報告書!AK43,'(入力)データ'!$A$6:$D$36,4,0)),"",VLOOKUP(work4報告書!AK43,'(入力)データ'!$A$6:$D$36,3,0)&amp;VLOOKUP(work4報告書!AK43,'(入力)データ'!$A$6:$D$36,4,0))</f>
        <v/>
      </c>
      <c r="J458" s="1598"/>
      <c r="K458" s="1598"/>
      <c r="L458" s="1598"/>
      <c r="M458" s="1604"/>
      <c r="N458" s="275" t="str">
        <f>IF(ISERROR(VLOOKUP(work4報告書!AK43,Work2工事データ!$G$3:$J$52,4,0)),"",VLOOKUP(work4報告書!AK43,Work2工事データ!$G$3:$J$52,4,0))</f>
        <v/>
      </c>
      <c r="O458" s="124" t="s">
        <v>133</v>
      </c>
      <c r="P458" s="270" t="str">
        <f t="shared" si="62"/>
        <v/>
      </c>
      <c r="Q458" s="124" t="s">
        <v>134</v>
      </c>
      <c r="R458" s="272" t="str">
        <f t="shared" si="63"/>
        <v/>
      </c>
      <c r="S458" s="1457" t="s">
        <v>135</v>
      </c>
      <c r="T458" s="1458"/>
      <c r="U458" s="1607"/>
      <c r="V458" s="1608"/>
      <c r="W458" s="1608"/>
      <c r="X458" s="129"/>
      <c r="Y458" s="130"/>
      <c r="Z458" s="131"/>
      <c r="AA458" s="131"/>
      <c r="AB458" s="129"/>
      <c r="AC458" s="130"/>
      <c r="AD458" s="131"/>
      <c r="AE458" s="131"/>
      <c r="AF458" s="132"/>
      <c r="AG458" s="1426" t="str">
        <f>IF(U458=0,"",SUM(U459:AB459)-AC459)</f>
        <v/>
      </c>
      <c r="AH458" s="1427"/>
      <c r="AI458" s="1427"/>
      <c r="AJ458" s="1428"/>
      <c r="AK458" s="142"/>
      <c r="AL458" s="143"/>
      <c r="AM458" s="1609"/>
      <c r="AN458" s="1610"/>
      <c r="AO458" s="1610"/>
      <c r="AP458" s="1610"/>
      <c r="AQ458" s="1610"/>
      <c r="AR458" s="501"/>
      <c r="AS458" s="118"/>
      <c r="AT458" s="118"/>
      <c r="AW458" s="371"/>
      <c r="AX458" s="371"/>
      <c r="AY458" s="371"/>
      <c r="AZ458" s="369"/>
      <c r="BA458" s="369"/>
      <c r="BB458" s="369"/>
    </row>
    <row r="459" spans="1:54" s="116" customFormat="1" ht="18" customHeight="1">
      <c r="A459" s="1600"/>
      <c r="B459" s="1601"/>
      <c r="C459" s="1601"/>
      <c r="D459" s="1601"/>
      <c r="E459" s="1601"/>
      <c r="F459" s="1601"/>
      <c r="G459" s="1601"/>
      <c r="H459" s="1602"/>
      <c r="I459" s="1605"/>
      <c r="J459" s="1601"/>
      <c r="K459" s="1601"/>
      <c r="L459" s="1601"/>
      <c r="M459" s="1606"/>
      <c r="N459" s="276" t="str">
        <f>IF(ISERROR(VLOOKUP(work4報告書!AK43,Work2工事データ!$G$3:$P$52,10,0)),"",VLOOKUP(work4報告書!AK43,Work2工事データ!$G$3:$P$52,10,0))</f>
        <v/>
      </c>
      <c r="O459" s="134" t="s">
        <v>133</v>
      </c>
      <c r="P459" s="271" t="str">
        <f t="shared" si="62"/>
        <v/>
      </c>
      <c r="Q459" s="134" t="s">
        <v>134</v>
      </c>
      <c r="R459" s="274" t="str">
        <f t="shared" si="63"/>
        <v/>
      </c>
      <c r="S459" s="1461" t="s">
        <v>136</v>
      </c>
      <c r="T459" s="1462"/>
      <c r="U459" s="1463" t="str">
        <f>IF(ISERROR(VLOOKUP(work4報告書!AK43,Work2工事データ!$G$3:$R$52,12,0)),"",VLOOKUP(work4報告書!AK43,Work2工事データ!$G$3:$R$52,12,0))</f>
        <v/>
      </c>
      <c r="V459" s="1464"/>
      <c r="W459" s="1464"/>
      <c r="X459" s="1464"/>
      <c r="Y459" s="1611"/>
      <c r="Z459" s="1612"/>
      <c r="AA459" s="1612"/>
      <c r="AB459" s="1612"/>
      <c r="AC459" s="1613"/>
      <c r="AD459" s="1614"/>
      <c r="AE459" s="1614"/>
      <c r="AF459" s="1615"/>
      <c r="AG459" s="1577" t="str">
        <f>IF(U459=0,"",IF(U458&lt;&gt;0,"",IF(SUM(U459:AB459)-AC459=0,"",SUM(U459:AB459)-AC459)))</f>
        <v/>
      </c>
      <c r="AH459" s="1578"/>
      <c r="AI459" s="1578"/>
      <c r="AJ459" s="1579"/>
      <c r="AK459" s="1468" t="str">
        <f>IF(ISERROR(VLOOKUP(work4報告書!AK43,Work2工事データ!$G$3:$O$52,9,0)),"",VLOOKUP(work4報告書!AK43,Work2工事データ!$G$3:$O$52,9,0))</f>
        <v/>
      </c>
      <c r="AL459" s="1469"/>
      <c r="AM459" s="1577" t="str">
        <f>IF(ISERROR(ROUNDDOWN(AG459*AK459/100,0)),"",ROUNDDOWN(AG459*AK459/100,0))</f>
        <v/>
      </c>
      <c r="AN459" s="1578"/>
      <c r="AO459" s="1578"/>
      <c r="AP459" s="1578"/>
      <c r="AQ459" s="1578"/>
      <c r="AR459" s="500"/>
      <c r="AS459" s="118"/>
      <c r="AT459" s="118"/>
      <c r="AW459" s="371"/>
      <c r="AX459" s="371"/>
      <c r="AY459" s="371"/>
      <c r="AZ459" s="369"/>
      <c r="BA459" s="369"/>
      <c r="BB459" s="369"/>
    </row>
    <row r="460" spans="1:54" s="116" customFormat="1" ht="18" customHeight="1">
      <c r="A460" s="1597" t="str">
        <f>IF(ISERROR(VLOOKUP(work4報告書!AK44,Work2工事データ!$G$3:$R$52,2,0)),"",VLOOKUP(work4報告書!AK44,Work2工事データ!$G$3:$R$52,2,0))</f>
        <v/>
      </c>
      <c r="B460" s="1598"/>
      <c r="C460" s="1598"/>
      <c r="D460" s="1598"/>
      <c r="E460" s="1598"/>
      <c r="F460" s="1598"/>
      <c r="G460" s="1598"/>
      <c r="H460" s="1599"/>
      <c r="I460" s="1603" t="str">
        <f>IF(ISERROR(VLOOKUP(work4報告書!AK44,'(入力)データ'!$A$6:$D$36,3,0)&amp;VLOOKUP(work4報告書!AK44,'(入力)データ'!$A$6:$D$36,4,0)),"",VLOOKUP(work4報告書!AK44,'(入力)データ'!$A$6:$D$36,3,0)&amp;VLOOKUP(work4報告書!AK44,'(入力)データ'!$A$6:$D$36,4,0))</f>
        <v/>
      </c>
      <c r="J460" s="1598"/>
      <c r="K460" s="1598"/>
      <c r="L460" s="1598"/>
      <c r="M460" s="1604"/>
      <c r="N460" s="275" t="str">
        <f>IF(ISERROR(VLOOKUP(work4報告書!AK44,Work2工事データ!$G$3:$J$52,4,0)),"",VLOOKUP(work4報告書!AK44,Work2工事データ!$G$3:$J$52,4,0))</f>
        <v/>
      </c>
      <c r="O460" s="124" t="s">
        <v>133</v>
      </c>
      <c r="P460" s="270" t="str">
        <f t="shared" si="62"/>
        <v/>
      </c>
      <c r="Q460" s="124" t="s">
        <v>134</v>
      </c>
      <c r="R460" s="272" t="str">
        <f t="shared" si="63"/>
        <v/>
      </c>
      <c r="S460" s="1457" t="s">
        <v>135</v>
      </c>
      <c r="T460" s="1458"/>
      <c r="U460" s="1607"/>
      <c r="V460" s="1608"/>
      <c r="W460" s="1608"/>
      <c r="X460" s="129"/>
      <c r="Y460" s="130"/>
      <c r="Z460" s="131"/>
      <c r="AA460" s="131"/>
      <c r="AB460" s="129"/>
      <c r="AC460" s="130"/>
      <c r="AD460" s="131"/>
      <c r="AE460" s="131"/>
      <c r="AF460" s="132"/>
      <c r="AG460" s="1426" t="str">
        <f>IF(U460=0,"",SUM(U461:AB461)-AC461)</f>
        <v/>
      </c>
      <c r="AH460" s="1427"/>
      <c r="AI460" s="1427"/>
      <c r="AJ460" s="1428"/>
      <c r="AK460" s="140"/>
      <c r="AL460" s="141"/>
      <c r="AM460" s="1609"/>
      <c r="AN460" s="1610"/>
      <c r="AO460" s="1610"/>
      <c r="AP460" s="1610"/>
      <c r="AQ460" s="1610"/>
      <c r="AR460" s="501"/>
      <c r="AS460" s="118"/>
      <c r="AT460" s="118"/>
      <c r="AW460" s="371"/>
      <c r="AX460" s="371"/>
      <c r="AY460" s="371"/>
      <c r="AZ460" s="369"/>
      <c r="BA460" s="369"/>
      <c r="BB460" s="369"/>
    </row>
    <row r="461" spans="1:54" s="116" customFormat="1" ht="18" customHeight="1">
      <c r="A461" s="1600"/>
      <c r="B461" s="1601"/>
      <c r="C461" s="1601"/>
      <c r="D461" s="1601"/>
      <c r="E461" s="1601"/>
      <c r="F461" s="1601"/>
      <c r="G461" s="1601"/>
      <c r="H461" s="1602"/>
      <c r="I461" s="1605"/>
      <c r="J461" s="1601"/>
      <c r="K461" s="1601"/>
      <c r="L461" s="1601"/>
      <c r="M461" s="1606"/>
      <c r="N461" s="276" t="str">
        <f>IF(ISERROR(VLOOKUP(work4報告書!AK44,Work2工事データ!$G$3:$P$52,10,0)),"",VLOOKUP(work4報告書!AK44,Work2工事データ!$G$3:$P$52,10,0))</f>
        <v/>
      </c>
      <c r="O461" s="134" t="s">
        <v>133</v>
      </c>
      <c r="P461" s="271" t="str">
        <f t="shared" si="62"/>
        <v/>
      </c>
      <c r="Q461" s="134" t="s">
        <v>134</v>
      </c>
      <c r="R461" s="274" t="str">
        <f t="shared" si="63"/>
        <v/>
      </c>
      <c r="S461" s="1461" t="s">
        <v>136</v>
      </c>
      <c r="T461" s="1462"/>
      <c r="U461" s="1463" t="str">
        <f>IF(ISERROR(VLOOKUP(work4報告書!AK44,Work2工事データ!$G$3:$R$52,12,0)),"",VLOOKUP(work4報告書!AK44,Work2工事データ!$G$3:$R$52,12,0))</f>
        <v/>
      </c>
      <c r="V461" s="1464"/>
      <c r="W461" s="1464"/>
      <c r="X461" s="1464"/>
      <c r="Y461" s="1611"/>
      <c r="Z461" s="1612"/>
      <c r="AA461" s="1612"/>
      <c r="AB461" s="1612"/>
      <c r="AC461" s="1613"/>
      <c r="AD461" s="1614"/>
      <c r="AE461" s="1614"/>
      <c r="AF461" s="1615"/>
      <c r="AG461" s="1577" t="str">
        <f>IF(U461=0,"",IF(U460&lt;&gt;0,"",IF(SUM(U461:AB461)-AC461=0,"",SUM(U461:AB461)-AC461)))</f>
        <v/>
      </c>
      <c r="AH461" s="1578"/>
      <c r="AI461" s="1578"/>
      <c r="AJ461" s="1579"/>
      <c r="AK461" s="1468" t="str">
        <f>IF(ISERROR(VLOOKUP(work4報告書!AK44,Work2工事データ!$G$3:$O$52,9,0)),"",VLOOKUP(work4報告書!AK44,Work2工事データ!$G$3:$O$52,9,0))</f>
        <v/>
      </c>
      <c r="AL461" s="1469"/>
      <c r="AM461" s="1577" t="str">
        <f>IF(ISERROR(ROUNDDOWN(AG461*AK461/100,0)),"",ROUNDDOWN(AG461*AK461/100,0))</f>
        <v/>
      </c>
      <c r="AN461" s="1578"/>
      <c r="AO461" s="1578"/>
      <c r="AP461" s="1578"/>
      <c r="AQ461" s="1578"/>
      <c r="AR461" s="500"/>
      <c r="AS461" s="118"/>
      <c r="AT461" s="118"/>
      <c r="AW461" s="371"/>
      <c r="AX461" s="371"/>
      <c r="AY461" s="371"/>
      <c r="AZ461" s="369"/>
      <c r="BA461" s="369"/>
      <c r="BB461" s="369"/>
    </row>
    <row r="462" spans="1:54" s="116" customFormat="1" ht="18" customHeight="1">
      <c r="A462" s="1597" t="str">
        <f>IF(ISERROR(VLOOKUP(work4報告書!AK45,Work2工事データ!$G$3:$R$52,2,0)),"",VLOOKUP(work4報告書!AK45,Work2工事データ!$G$3:$R$52,2,0))</f>
        <v/>
      </c>
      <c r="B462" s="1598"/>
      <c r="C462" s="1598"/>
      <c r="D462" s="1598"/>
      <c r="E462" s="1598"/>
      <c r="F462" s="1598"/>
      <c r="G462" s="1598"/>
      <c r="H462" s="1599"/>
      <c r="I462" s="1603" t="str">
        <f>IF(ISERROR(VLOOKUP(work4報告書!AK45,'(入力)データ'!$A$6:$D$36,3,0)&amp;VLOOKUP(work4報告書!AK45,'(入力)データ'!$A$6:$D$36,4,0)),"",VLOOKUP(work4報告書!AK45,'(入力)データ'!$A$6:$D$36,3,0)&amp;VLOOKUP(work4報告書!AK45,'(入力)データ'!$A$6:$D$36,4,0))</f>
        <v/>
      </c>
      <c r="J462" s="1598"/>
      <c r="K462" s="1598"/>
      <c r="L462" s="1598"/>
      <c r="M462" s="1604"/>
      <c r="N462" s="275" t="str">
        <f>IF(ISERROR(VLOOKUP(work4報告書!AK45,Work2工事データ!$G$3:$J$52,4,0)),"",VLOOKUP(work4報告書!AK45,Work2工事データ!$G$3:$J$52,4,0))</f>
        <v/>
      </c>
      <c r="O462" s="124" t="s">
        <v>133</v>
      </c>
      <c r="P462" s="270" t="str">
        <f t="shared" si="62"/>
        <v/>
      </c>
      <c r="Q462" s="124" t="s">
        <v>134</v>
      </c>
      <c r="R462" s="272" t="str">
        <f t="shared" si="63"/>
        <v/>
      </c>
      <c r="S462" s="1457" t="s">
        <v>135</v>
      </c>
      <c r="T462" s="1458"/>
      <c r="U462" s="1607"/>
      <c r="V462" s="1608"/>
      <c r="W462" s="1608"/>
      <c r="X462" s="129"/>
      <c r="Y462" s="130"/>
      <c r="Z462" s="131"/>
      <c r="AA462" s="131"/>
      <c r="AB462" s="129"/>
      <c r="AC462" s="130"/>
      <c r="AD462" s="131"/>
      <c r="AE462" s="131"/>
      <c r="AF462" s="132"/>
      <c r="AG462" s="1426" t="str">
        <f>IF(U462=0,"",SUM(U463:AB463)-AC463)</f>
        <v/>
      </c>
      <c r="AH462" s="1427"/>
      <c r="AI462" s="1427"/>
      <c r="AJ462" s="1428"/>
      <c r="AK462" s="140"/>
      <c r="AL462" s="141"/>
      <c r="AM462" s="1609"/>
      <c r="AN462" s="1610"/>
      <c r="AO462" s="1610"/>
      <c r="AP462" s="1610"/>
      <c r="AQ462" s="1610"/>
      <c r="AR462" s="501"/>
      <c r="AS462" s="118"/>
      <c r="AT462" s="118"/>
      <c r="AW462" s="371"/>
      <c r="AX462" s="371"/>
      <c r="AY462" s="371"/>
      <c r="AZ462" s="369"/>
      <c r="BA462" s="369"/>
      <c r="BB462" s="369"/>
    </row>
    <row r="463" spans="1:54" s="116" customFormat="1" ht="18" customHeight="1">
      <c r="A463" s="1600"/>
      <c r="B463" s="1601"/>
      <c r="C463" s="1601"/>
      <c r="D463" s="1601"/>
      <c r="E463" s="1601"/>
      <c r="F463" s="1601"/>
      <c r="G463" s="1601"/>
      <c r="H463" s="1602"/>
      <c r="I463" s="1605"/>
      <c r="J463" s="1601"/>
      <c r="K463" s="1601"/>
      <c r="L463" s="1601"/>
      <c r="M463" s="1606"/>
      <c r="N463" s="276" t="str">
        <f>IF(ISERROR(VLOOKUP(work4報告書!AK45,Work2工事データ!$G$3:$P$52,10,0)),"",VLOOKUP(work4報告書!AK45,Work2工事データ!$G$3:$P$52,10,0))</f>
        <v/>
      </c>
      <c r="O463" s="144" t="s">
        <v>133</v>
      </c>
      <c r="P463" s="271" t="str">
        <f t="shared" si="62"/>
        <v/>
      </c>
      <c r="Q463" s="134" t="s">
        <v>134</v>
      </c>
      <c r="R463" s="274" t="str">
        <f t="shared" si="63"/>
        <v/>
      </c>
      <c r="S463" s="1461" t="s">
        <v>136</v>
      </c>
      <c r="T463" s="1462"/>
      <c r="U463" s="1463" t="str">
        <f>IF(ISERROR(VLOOKUP(work4報告書!AK45,Work2工事データ!$G$3:$R$52,12,0)),"",VLOOKUP(work4報告書!AK45,Work2工事データ!$G$3:$R$52,12,0))</f>
        <v/>
      </c>
      <c r="V463" s="1464"/>
      <c r="W463" s="1464"/>
      <c r="X463" s="1464"/>
      <c r="Y463" s="1611"/>
      <c r="Z463" s="1612"/>
      <c r="AA463" s="1612"/>
      <c r="AB463" s="1612"/>
      <c r="AC463" s="1613"/>
      <c r="AD463" s="1614"/>
      <c r="AE463" s="1614"/>
      <c r="AF463" s="1615"/>
      <c r="AG463" s="1577" t="str">
        <f>IF(U463=0,"",IF(U462&lt;&gt;0,"",IF(SUM(U463:AB463)-AC463=0,"",SUM(U463:AB463)-AC463)))</f>
        <v/>
      </c>
      <c r="AH463" s="1578"/>
      <c r="AI463" s="1578"/>
      <c r="AJ463" s="1579"/>
      <c r="AK463" s="1468" t="str">
        <f>IF(ISERROR(VLOOKUP(work4報告書!AK45,Work2工事データ!$G$3:$O$52,9,0)),"",VLOOKUP(work4報告書!AK45,Work2工事データ!$G$3:$O$52,9,0))</f>
        <v/>
      </c>
      <c r="AL463" s="1469"/>
      <c r="AM463" s="1577" t="str">
        <f>IF(ISERROR(ROUNDDOWN(AG463*AK463/100,0)),"",ROUNDDOWN(AG463*AK463/100,0))</f>
        <v/>
      </c>
      <c r="AN463" s="1578"/>
      <c r="AO463" s="1578"/>
      <c r="AP463" s="1578"/>
      <c r="AQ463" s="1578"/>
      <c r="AR463" s="500"/>
      <c r="AS463" s="118"/>
      <c r="AT463" s="118"/>
      <c r="AW463" s="371"/>
      <c r="AX463" s="371"/>
      <c r="AY463" s="371"/>
      <c r="AZ463" s="369"/>
      <c r="BA463" s="369"/>
      <c r="BB463" s="369"/>
    </row>
    <row r="464" spans="1:54" s="116" customFormat="1" ht="18" customHeight="1">
      <c r="A464" s="1580" t="s">
        <v>193</v>
      </c>
      <c r="B464" s="1581"/>
      <c r="C464" s="1581"/>
      <c r="D464" s="1582"/>
      <c r="E464" s="1586" t="str">
        <f>IF(ISERROR(VLOOKUP(work4報告書!AK37,Work2工事データ!$G$3:$M$52,7,0)),"",VLOOKUP(work4報告書!AK37,Work2工事データ!$G$3:$M$52,7,0))</f>
        <v>35 建築事業</v>
      </c>
      <c r="F464" s="1587"/>
      <c r="G464" s="1588"/>
      <c r="H464" s="1588"/>
      <c r="I464" s="1588"/>
      <c r="J464" s="1588"/>
      <c r="K464" s="1588"/>
      <c r="L464" s="1588"/>
      <c r="M464" s="1589"/>
      <c r="N464" s="1593" t="s">
        <v>194</v>
      </c>
      <c r="O464" s="1581"/>
      <c r="P464" s="1581"/>
      <c r="Q464" s="1581"/>
      <c r="R464" s="1581"/>
      <c r="S464" s="1581"/>
      <c r="T464" s="1582"/>
      <c r="U464" s="1426" t="str">
        <f ca="1">IF(SUMIF(U446:X463,"賃金で算定",U447:X463)=0,"",SUMIF(U446:X463,"賃金で算定",U447:X463))</f>
        <v/>
      </c>
      <c r="V464" s="1427"/>
      <c r="W464" s="1427"/>
      <c r="X464" s="1428"/>
      <c r="Y464" s="130"/>
      <c r="Z464" s="131"/>
      <c r="AA464" s="131"/>
      <c r="AB464" s="129"/>
      <c r="AC464" s="130"/>
      <c r="AD464" s="131"/>
      <c r="AE464" s="131"/>
      <c r="AF464" s="129"/>
      <c r="AG464" s="1426" t="str">
        <f ca="1">U464</f>
        <v/>
      </c>
      <c r="AH464" s="1427"/>
      <c r="AI464" s="1427"/>
      <c r="AJ464" s="1428"/>
      <c r="AK464" s="130"/>
      <c r="AL464" s="133"/>
      <c r="AM464" s="1426" t="str">
        <f>IF(AM446+AM448+AM450+AM452+AM454+AM456+AM458+AM460+AM462=0,"",AM446+AM448+AM450+AM452+AM454+AM456+AM458+AM460+AM462)</f>
        <v/>
      </c>
      <c r="AN464" s="1427"/>
      <c r="AO464" s="1427"/>
      <c r="AP464" s="1427"/>
      <c r="AQ464" s="1427"/>
      <c r="AR464" s="501"/>
      <c r="AS464" s="118"/>
      <c r="AT464" s="118"/>
      <c r="AW464" s="371"/>
      <c r="AX464" s="371"/>
      <c r="AY464" s="371"/>
      <c r="AZ464" s="369"/>
      <c r="BA464" s="369"/>
      <c r="BB464" s="369"/>
    </row>
    <row r="465" spans="1:54" s="116" customFormat="1" ht="18" customHeight="1" thickBot="1">
      <c r="A465" s="1583"/>
      <c r="B465" s="1584"/>
      <c r="C465" s="1584"/>
      <c r="D465" s="1585"/>
      <c r="E465" s="1590"/>
      <c r="F465" s="1591"/>
      <c r="G465" s="1591"/>
      <c r="H465" s="1591"/>
      <c r="I465" s="1591"/>
      <c r="J465" s="1591"/>
      <c r="K465" s="1591"/>
      <c r="L465" s="1591"/>
      <c r="M465" s="1592"/>
      <c r="N465" s="1594"/>
      <c r="O465" s="1584"/>
      <c r="P465" s="1584"/>
      <c r="Q465" s="1584"/>
      <c r="R465" s="1584"/>
      <c r="S465" s="1584"/>
      <c r="T465" s="1585"/>
      <c r="U465" s="1595">
        <f ca="1">IF(E464="","",IF(U464="",SUM(U447,U449,U451,U453,U455,U457,U459,U461,U463),SUM(U447,U449,U451,U453,U455,U457,U459,U461,U463)-U464))</f>
        <v>3150000</v>
      </c>
      <c r="V465" s="1596"/>
      <c r="W465" s="1596"/>
      <c r="X465" s="1596"/>
      <c r="Y465" s="1573" t="str">
        <f>IF(SUM(Y447,Y449,Y451,Y453,Y455,Y457,Y459,Y461,Y463)=0,"",SUM(Y447,Y449,Y451,Y453,Y455,Y457,Y459,Y461,Y463))</f>
        <v/>
      </c>
      <c r="Z465" s="1574"/>
      <c r="AA465" s="1574"/>
      <c r="AB465" s="1574"/>
      <c r="AC465" s="1573" t="str">
        <f>IF(SUM(AC447,AC449,AC451,AC453,AC455,AC457,AC459,AC461,AC463)=0,"",SUM(AC447,AC449,AC451,AC453,AC455,AC457,AC459,AC461,AC463))</f>
        <v/>
      </c>
      <c r="AD465" s="1574"/>
      <c r="AE465" s="1574"/>
      <c r="AF465" s="1574"/>
      <c r="AG465" s="1573">
        <f ca="1">IF(SUM(U465:AB465)-SUM(AC465)=0,"",SUM(U465:AB465)-SUM(AC465))</f>
        <v>3150000</v>
      </c>
      <c r="AH465" s="1574"/>
      <c r="AI465" s="1574"/>
      <c r="AJ465" s="1575"/>
      <c r="AK465" s="502"/>
      <c r="AL465" s="503"/>
      <c r="AM465" s="1573">
        <f>IF(SUM(AM447,AM449,AM451,AM453,AM455,AM457,AM459,AM461,AM463)=0,"",SUM(AM447,AM449,AM451,AM453,AM455,AM457,AM459,AM461,AM463))</f>
        <v>661500</v>
      </c>
      <c r="AN465" s="1574"/>
      <c r="AO465" s="1574"/>
      <c r="AP465" s="1574"/>
      <c r="AQ465" s="1574"/>
      <c r="AR465" s="504"/>
      <c r="AS465" s="118"/>
      <c r="AT465" s="145"/>
      <c r="AW465" s="371"/>
      <c r="AX465" s="371"/>
      <c r="AY465" s="371"/>
      <c r="AZ465" s="369"/>
      <c r="BA465" s="369"/>
      <c r="BB465" s="369"/>
    </row>
    <row r="466" spans="1:54" s="116" customFormat="1" ht="18" customHeight="1">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576" t="str">
        <f>IF(AM464="","",SUM(AM464:AQ465))</f>
        <v/>
      </c>
      <c r="AN466" s="1576"/>
      <c r="AO466" s="1576"/>
      <c r="AP466" s="1576"/>
      <c r="AQ466" s="1576"/>
      <c r="AR466" s="118"/>
      <c r="AS466" s="118"/>
      <c r="AT466" s="118"/>
      <c r="AW466" s="371"/>
      <c r="AX466" s="371"/>
      <c r="AY466" s="371"/>
      <c r="AZ466" s="369"/>
      <c r="BA466" s="369"/>
      <c r="BB466" s="369"/>
    </row>
    <row r="467" spans="1:54" s="116" customFormat="1" ht="22.5" customHeight="1">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536"/>
      <c r="X467" s="536"/>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W467" s="371"/>
      <c r="AX467" s="371"/>
      <c r="AY467" s="371"/>
      <c r="AZ467" s="369"/>
      <c r="BA467" s="369"/>
      <c r="BB467" s="369"/>
    </row>
    <row r="468" spans="1:54" s="116" customFormat="1" ht="24" customHeight="1">
      <c r="A468" s="75"/>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536"/>
      <c r="X468" s="536"/>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8"/>
      <c r="AW468" s="371"/>
      <c r="AX468" s="371"/>
      <c r="AY468" s="371"/>
      <c r="AZ468" s="369"/>
      <c r="BA468" s="369"/>
      <c r="BB468" s="369"/>
    </row>
    <row r="469" spans="1:54" s="116" customFormat="1" ht="17.25" customHeight="1" thickBot="1">
      <c r="A469" s="520" t="s">
        <v>186</v>
      </c>
      <c r="B469" s="118"/>
      <c r="C469" s="118"/>
      <c r="D469" s="118"/>
      <c r="E469" s="118"/>
      <c r="F469" s="118"/>
      <c r="G469" s="118"/>
      <c r="H469" s="118"/>
      <c r="I469" s="118"/>
      <c r="J469" s="118"/>
      <c r="K469" s="118"/>
      <c r="L469" s="118"/>
      <c r="M469" s="118"/>
      <c r="N469" s="118"/>
      <c r="O469" s="118"/>
      <c r="P469" s="118"/>
      <c r="Q469" s="118"/>
      <c r="R469" s="119"/>
      <c r="S469" s="119"/>
      <c r="T469" s="119"/>
      <c r="U469" s="119"/>
      <c r="V469" s="119"/>
      <c r="W469" s="118"/>
      <c r="X469" s="118"/>
      <c r="Y469" s="118"/>
      <c r="Z469" s="118"/>
      <c r="AA469" s="118"/>
      <c r="AB469" s="118"/>
      <c r="AC469" s="118"/>
      <c r="AD469" s="118"/>
      <c r="AE469" s="118"/>
      <c r="AF469" s="118"/>
      <c r="AG469" s="118"/>
      <c r="AH469" s="118"/>
      <c r="AI469" s="118"/>
      <c r="AJ469" s="118"/>
      <c r="AK469" s="120"/>
      <c r="AL469" s="120"/>
      <c r="AM469" s="120"/>
      <c r="AN469" s="120"/>
      <c r="AO469" s="118"/>
      <c r="AP469" s="118"/>
      <c r="AQ469" s="118"/>
      <c r="AR469" s="118"/>
      <c r="AS469" s="118"/>
      <c r="AW469" s="371"/>
      <c r="AX469" s="371"/>
      <c r="AY469" s="371"/>
      <c r="AZ469" s="369"/>
      <c r="BA469" s="369"/>
      <c r="BB469" s="369"/>
    </row>
    <row r="470" spans="1:54" s="116" customFormat="1" ht="12.75" customHeight="1">
      <c r="A470" s="118"/>
      <c r="B470" s="118"/>
      <c r="C470" s="118"/>
      <c r="D470" s="118"/>
      <c r="E470" s="118"/>
      <c r="F470" s="118"/>
      <c r="G470" s="118"/>
      <c r="H470" s="118"/>
      <c r="I470" s="118"/>
      <c r="J470" s="118"/>
      <c r="K470" s="118"/>
      <c r="L470" s="121"/>
      <c r="M470" s="121"/>
      <c r="N470" s="121"/>
      <c r="O470" s="121"/>
      <c r="P470" s="121"/>
      <c r="Q470" s="121"/>
      <c r="R470" s="121"/>
      <c r="S470" s="122"/>
      <c r="T470" s="122"/>
      <c r="U470" s="122"/>
      <c r="V470" s="122"/>
      <c r="W470" s="122"/>
      <c r="X470" s="122"/>
      <c r="Y470" s="122"/>
      <c r="Z470" s="121"/>
      <c r="AA470" s="121"/>
      <c r="AB470" s="121"/>
      <c r="AC470" s="118"/>
      <c r="AD470" s="118"/>
      <c r="AE470" s="118"/>
      <c r="AF470" s="118"/>
      <c r="AG470" s="118"/>
      <c r="AH470" s="118"/>
      <c r="AI470" s="118"/>
      <c r="AJ470" s="118"/>
      <c r="AK470" s="120"/>
      <c r="AL470" s="120"/>
      <c r="AM470" s="1567" t="s">
        <v>116</v>
      </c>
      <c r="AN470" s="1568"/>
      <c r="AO470" s="118"/>
      <c r="AP470" s="118"/>
      <c r="AQ470" s="118"/>
      <c r="AR470" s="118"/>
      <c r="AS470" s="118"/>
      <c r="AW470" s="371"/>
      <c r="AX470" s="371"/>
      <c r="AY470" s="371"/>
      <c r="AZ470" s="369"/>
      <c r="BA470" s="369"/>
      <c r="BB470" s="369"/>
    </row>
    <row r="471" spans="1:54" s="116" customFormat="1" ht="12.75" customHeight="1">
      <c r="A471" s="118"/>
      <c r="B471" s="118"/>
      <c r="C471" s="118"/>
      <c r="D471" s="118"/>
      <c r="E471" s="118"/>
      <c r="F471" s="118"/>
      <c r="G471" s="118"/>
      <c r="H471" s="118"/>
      <c r="I471" s="118"/>
      <c r="J471" s="118"/>
      <c r="K471" s="118"/>
      <c r="L471" s="121"/>
      <c r="M471" s="121"/>
      <c r="N471" s="121"/>
      <c r="O471" s="121"/>
      <c r="P471" s="121"/>
      <c r="Q471" s="121"/>
      <c r="R471" s="121"/>
      <c r="S471" s="122"/>
      <c r="T471" s="122"/>
      <c r="U471" s="122"/>
      <c r="V471" s="122"/>
      <c r="W471" s="122"/>
      <c r="X471" s="122"/>
      <c r="Y471" s="122"/>
      <c r="Z471" s="121"/>
      <c r="AA471" s="121"/>
      <c r="AB471" s="121"/>
      <c r="AC471" s="118"/>
      <c r="AD471" s="118"/>
      <c r="AE471" s="118"/>
      <c r="AF471" s="118"/>
      <c r="AG471" s="118"/>
      <c r="AH471" s="118"/>
      <c r="AI471" s="118"/>
      <c r="AJ471" s="118"/>
      <c r="AK471" s="120"/>
      <c r="AL471" s="120"/>
      <c r="AM471" s="1569"/>
      <c r="AN471" s="1570"/>
      <c r="AO471" s="118"/>
      <c r="AP471" s="118"/>
      <c r="AQ471" s="118"/>
      <c r="AR471" s="118"/>
      <c r="AS471" s="118"/>
      <c r="AW471" s="371"/>
      <c r="AX471" s="371"/>
      <c r="AY471" s="371"/>
      <c r="AZ471" s="369"/>
      <c r="BA471" s="369"/>
      <c r="BB471" s="369"/>
    </row>
    <row r="472" spans="1:54" s="116" customFormat="1" ht="12.75" customHeight="1" thickBot="1">
      <c r="A472" s="118"/>
      <c r="B472" s="118"/>
      <c r="C472" s="118"/>
      <c r="D472" s="118"/>
      <c r="E472" s="118"/>
      <c r="F472" s="118"/>
      <c r="G472" s="118"/>
      <c r="H472" s="118"/>
      <c r="I472" s="118"/>
      <c r="J472" s="118"/>
      <c r="K472" s="118"/>
      <c r="L472" s="121"/>
      <c r="M472" s="121"/>
      <c r="N472" s="121"/>
      <c r="O472" s="121"/>
      <c r="P472" s="121"/>
      <c r="Q472" s="121"/>
      <c r="R472" s="121"/>
      <c r="S472" s="121"/>
      <c r="T472" s="121"/>
      <c r="U472" s="121"/>
      <c r="V472" s="121"/>
      <c r="W472" s="121"/>
      <c r="X472" s="121"/>
      <c r="Y472" s="121"/>
      <c r="Z472" s="121"/>
      <c r="AA472" s="121"/>
      <c r="AB472" s="121"/>
      <c r="AC472" s="118"/>
      <c r="AD472" s="118"/>
      <c r="AE472" s="118"/>
      <c r="AF472" s="118"/>
      <c r="AG472" s="118"/>
      <c r="AH472" s="118"/>
      <c r="AI472" s="118"/>
      <c r="AJ472" s="118"/>
      <c r="AK472" s="120"/>
      <c r="AL472" s="120"/>
      <c r="AM472" s="1571"/>
      <c r="AN472" s="1572"/>
      <c r="AO472" s="118"/>
      <c r="AP472" s="118"/>
      <c r="AQ472" s="118"/>
      <c r="AR472" s="118"/>
      <c r="AS472" s="118"/>
      <c r="AW472" s="371"/>
      <c r="AX472" s="371"/>
      <c r="AY472" s="371"/>
      <c r="AZ472" s="369"/>
      <c r="BA472" s="369"/>
      <c r="BB472" s="369"/>
    </row>
    <row r="473" spans="1:54" s="116" customFormat="1" ht="6" customHeight="1" thickBot="1">
      <c r="A473" s="118"/>
      <c r="B473" s="118"/>
      <c r="C473" s="118"/>
      <c r="D473" s="118"/>
      <c r="E473" s="118"/>
      <c r="F473" s="118"/>
      <c r="G473" s="118"/>
      <c r="H473" s="118"/>
      <c r="I473" s="118"/>
      <c r="J473" s="118"/>
      <c r="K473" s="118"/>
      <c r="L473" s="121"/>
      <c r="M473" s="121"/>
      <c r="N473" s="121"/>
      <c r="O473" s="121"/>
      <c r="P473" s="121"/>
      <c r="Q473" s="121"/>
      <c r="R473" s="121"/>
      <c r="S473" s="121"/>
      <c r="T473" s="121"/>
      <c r="U473" s="121"/>
      <c r="V473" s="121"/>
      <c r="W473" s="121"/>
      <c r="X473" s="121"/>
      <c r="Y473" s="121"/>
      <c r="Z473" s="121"/>
      <c r="AA473" s="121"/>
      <c r="AB473" s="121"/>
      <c r="AC473" s="118"/>
      <c r="AD473" s="118"/>
      <c r="AE473" s="118"/>
      <c r="AF473" s="118"/>
      <c r="AG473" s="118"/>
      <c r="AH473" s="118"/>
      <c r="AI473" s="118"/>
      <c r="AJ473" s="118"/>
      <c r="AK473" s="120"/>
      <c r="AL473" s="120"/>
      <c r="AM473" s="118"/>
      <c r="AN473" s="118"/>
      <c r="AO473" s="118"/>
      <c r="AP473" s="118"/>
      <c r="AQ473" s="118"/>
      <c r="AR473" s="118"/>
      <c r="AS473" s="118"/>
      <c r="AW473" s="371"/>
      <c r="AX473" s="371"/>
      <c r="AY473" s="371"/>
      <c r="AZ473" s="369"/>
      <c r="BA473" s="369"/>
      <c r="BB473" s="369"/>
    </row>
    <row r="474" spans="1:54" s="116" customFormat="1" ht="12.75" customHeight="1">
      <c r="A474" s="1536" t="s">
        <v>141</v>
      </c>
      <c r="B474" s="1537"/>
      <c r="C474" s="1537"/>
      <c r="D474" s="1537"/>
      <c r="E474" s="1537"/>
      <c r="F474" s="1537"/>
      <c r="G474" s="1537"/>
      <c r="H474" s="1537"/>
      <c r="I474" s="1542" t="s">
        <v>142</v>
      </c>
      <c r="J474" s="1542"/>
      <c r="K474" s="495" t="s">
        <v>143</v>
      </c>
      <c r="L474" s="1542" t="s">
        <v>144</v>
      </c>
      <c r="M474" s="1542"/>
      <c r="N474" s="1543" t="s">
        <v>145</v>
      </c>
      <c r="O474" s="1542"/>
      <c r="P474" s="1542"/>
      <c r="Q474" s="1542"/>
      <c r="R474" s="1542"/>
      <c r="S474" s="1542"/>
      <c r="T474" s="1542" t="s">
        <v>75</v>
      </c>
      <c r="U474" s="1542"/>
      <c r="V474" s="1558"/>
      <c r="W474" s="118"/>
      <c r="X474" s="118"/>
      <c r="Y474" s="118"/>
      <c r="Z474" s="118"/>
      <c r="AA474" s="118"/>
      <c r="AB474" s="118"/>
      <c r="AC474" s="123"/>
      <c r="AD474" s="123"/>
      <c r="AE474" s="123"/>
      <c r="AF474" s="123"/>
      <c r="AG474" s="123"/>
      <c r="AH474" s="123"/>
      <c r="AI474" s="123"/>
      <c r="AJ474" s="118"/>
      <c r="AK474" s="1559">
        <f>AK439</f>
        <v>7</v>
      </c>
      <c r="AL474" s="1547"/>
      <c r="AM474" s="1544" t="s">
        <v>78</v>
      </c>
      <c r="AN474" s="1544"/>
      <c r="AO474" s="1547">
        <f>AO439</f>
        <v>5</v>
      </c>
      <c r="AP474" s="1547"/>
      <c r="AQ474" s="1544" t="s">
        <v>79</v>
      </c>
      <c r="AR474" s="1550"/>
      <c r="AS474" s="118"/>
      <c r="AT474" s="118"/>
      <c r="AW474" s="371"/>
      <c r="AX474" s="371"/>
      <c r="AY474" s="371"/>
      <c r="AZ474" s="369"/>
      <c r="BA474" s="369"/>
      <c r="BB474" s="369"/>
    </row>
    <row r="475" spans="1:54" s="116" customFormat="1" ht="13.5" customHeight="1">
      <c r="A475" s="1538"/>
      <c r="B475" s="1539"/>
      <c r="C475" s="1539"/>
      <c r="D475" s="1539"/>
      <c r="E475" s="1539"/>
      <c r="F475" s="1539"/>
      <c r="G475" s="1539"/>
      <c r="H475" s="1539"/>
      <c r="I475" s="1553">
        <f>I440</f>
        <v>1</v>
      </c>
      <c r="J475" s="1530">
        <f>J440</f>
        <v>6</v>
      </c>
      <c r="K475" s="1555">
        <f>K440</f>
        <v>1</v>
      </c>
      <c r="L475" s="1533">
        <f>L440</f>
        <v>0</v>
      </c>
      <c r="M475" s="1530">
        <f t="shared" ref="M475:V475" si="64">M440</f>
        <v>3</v>
      </c>
      <c r="N475" s="1533">
        <f t="shared" si="64"/>
        <v>6</v>
      </c>
      <c r="O475" s="1527">
        <f t="shared" si="64"/>
        <v>0</v>
      </c>
      <c r="P475" s="1527" t="str">
        <f t="shared" si="64"/>
        <v>×</v>
      </c>
      <c r="Q475" s="1527" t="str">
        <f t="shared" si="64"/>
        <v>×</v>
      </c>
      <c r="R475" s="1527" t="str">
        <f t="shared" si="64"/>
        <v>×</v>
      </c>
      <c r="S475" s="1530" t="str">
        <f t="shared" si="64"/>
        <v>×</v>
      </c>
      <c r="T475" s="1533">
        <f t="shared" si="64"/>
        <v>0</v>
      </c>
      <c r="U475" s="1527">
        <f t="shared" si="64"/>
        <v>0</v>
      </c>
      <c r="V475" s="1562">
        <f t="shared" si="64"/>
        <v>0</v>
      </c>
      <c r="W475" s="118"/>
      <c r="X475" s="118"/>
      <c r="Y475" s="118"/>
      <c r="Z475" s="118"/>
      <c r="AA475" s="118"/>
      <c r="AB475" s="118"/>
      <c r="AC475" s="123"/>
      <c r="AD475" s="123"/>
      <c r="AE475" s="123"/>
      <c r="AF475" s="123"/>
      <c r="AG475" s="123"/>
      <c r="AH475" s="123"/>
      <c r="AI475" s="123"/>
      <c r="AJ475" s="118"/>
      <c r="AK475" s="1560"/>
      <c r="AL475" s="1548"/>
      <c r="AM475" s="1545"/>
      <c r="AN475" s="1545"/>
      <c r="AO475" s="1548"/>
      <c r="AP475" s="1548"/>
      <c r="AQ475" s="1545"/>
      <c r="AR475" s="1551"/>
      <c r="AS475" s="118"/>
      <c r="AT475" s="118"/>
      <c r="AW475" s="371"/>
      <c r="AX475" s="371"/>
      <c r="AY475" s="371"/>
      <c r="AZ475" s="369"/>
      <c r="BA475" s="369"/>
      <c r="BB475" s="369"/>
    </row>
    <row r="476" spans="1:54" s="116" customFormat="1" ht="9" customHeight="1" thickBot="1">
      <c r="A476" s="1538"/>
      <c r="B476" s="1539"/>
      <c r="C476" s="1539"/>
      <c r="D476" s="1539"/>
      <c r="E476" s="1539"/>
      <c r="F476" s="1539"/>
      <c r="G476" s="1539"/>
      <c r="H476" s="1539"/>
      <c r="I476" s="1553"/>
      <c r="J476" s="1531"/>
      <c r="K476" s="1556"/>
      <c r="L476" s="1534"/>
      <c r="M476" s="1531"/>
      <c r="N476" s="1534"/>
      <c r="O476" s="1528"/>
      <c r="P476" s="1528"/>
      <c r="Q476" s="1528"/>
      <c r="R476" s="1528"/>
      <c r="S476" s="1531"/>
      <c r="T476" s="1534"/>
      <c r="U476" s="1528"/>
      <c r="V476" s="1563"/>
      <c r="W476" s="118"/>
      <c r="X476" s="118"/>
      <c r="Y476" s="118"/>
      <c r="Z476" s="118"/>
      <c r="AA476" s="118"/>
      <c r="AB476" s="118"/>
      <c r="AC476" s="123"/>
      <c r="AD476" s="123"/>
      <c r="AE476" s="123"/>
      <c r="AF476" s="123"/>
      <c r="AG476" s="123"/>
      <c r="AH476" s="123"/>
      <c r="AI476" s="123"/>
      <c r="AJ476" s="118"/>
      <c r="AK476" s="1561"/>
      <c r="AL476" s="1549"/>
      <c r="AM476" s="1546"/>
      <c r="AN476" s="1546"/>
      <c r="AO476" s="1549"/>
      <c r="AP476" s="1549"/>
      <c r="AQ476" s="1546"/>
      <c r="AR476" s="1552"/>
      <c r="AS476" s="118"/>
      <c r="AT476" s="118"/>
      <c r="AW476" s="371"/>
      <c r="AX476" s="371"/>
      <c r="AY476" s="371"/>
      <c r="AZ476" s="369"/>
      <c r="BA476" s="369"/>
      <c r="BB476" s="369"/>
    </row>
    <row r="477" spans="1:54" s="116" customFormat="1" ht="6" customHeight="1" thickBot="1">
      <c r="A477" s="1540"/>
      <c r="B477" s="1541"/>
      <c r="C477" s="1541"/>
      <c r="D477" s="1541"/>
      <c r="E477" s="1541"/>
      <c r="F477" s="1541"/>
      <c r="G477" s="1541"/>
      <c r="H477" s="1541"/>
      <c r="I477" s="1554"/>
      <c r="J477" s="1532"/>
      <c r="K477" s="1557"/>
      <c r="L477" s="1535"/>
      <c r="M477" s="1532"/>
      <c r="N477" s="1535"/>
      <c r="O477" s="1529"/>
      <c r="P477" s="1529"/>
      <c r="Q477" s="1529"/>
      <c r="R477" s="1529"/>
      <c r="S477" s="1532"/>
      <c r="T477" s="1535"/>
      <c r="U477" s="1529"/>
      <c r="V477" s="1564"/>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W477" s="371"/>
      <c r="AX477" s="371"/>
      <c r="AY477" s="371"/>
      <c r="AZ477" s="369"/>
      <c r="BA477" s="369"/>
      <c r="BB477" s="369"/>
    </row>
    <row r="478" spans="1:54" s="116" customFormat="1" ht="15" customHeight="1">
      <c r="A478" s="1509" t="s">
        <v>188</v>
      </c>
      <c r="B478" s="1510"/>
      <c r="C478" s="1510"/>
      <c r="D478" s="1510"/>
      <c r="E478" s="1510"/>
      <c r="F478" s="1510"/>
      <c r="G478" s="1510"/>
      <c r="H478" s="1511"/>
      <c r="I478" s="1518" t="s">
        <v>147</v>
      </c>
      <c r="J478" s="1510"/>
      <c r="K478" s="1510"/>
      <c r="L478" s="1510"/>
      <c r="M478" s="1519"/>
      <c r="N478" s="1524" t="s">
        <v>189</v>
      </c>
      <c r="O478" s="1510"/>
      <c r="P478" s="1510"/>
      <c r="Q478" s="1510"/>
      <c r="R478" s="1510"/>
      <c r="S478" s="1510"/>
      <c r="T478" s="1511"/>
      <c r="U478" s="496" t="s">
        <v>149</v>
      </c>
      <c r="V478" s="497"/>
      <c r="W478" s="497"/>
      <c r="X478" s="1475" t="s">
        <v>150</v>
      </c>
      <c r="Y478" s="1475"/>
      <c r="Z478" s="1475"/>
      <c r="AA478" s="1475"/>
      <c r="AB478" s="1475"/>
      <c r="AC478" s="1475"/>
      <c r="AD478" s="1475"/>
      <c r="AE478" s="1475"/>
      <c r="AF478" s="1475"/>
      <c r="AG478" s="1475"/>
      <c r="AH478" s="497"/>
      <c r="AI478" s="497"/>
      <c r="AJ478" s="498"/>
      <c r="AK478" s="1476" t="s">
        <v>151</v>
      </c>
      <c r="AL478" s="1476"/>
      <c r="AM478" s="1477" t="s">
        <v>152</v>
      </c>
      <c r="AN478" s="1477"/>
      <c r="AO478" s="1477"/>
      <c r="AP478" s="1477"/>
      <c r="AQ478" s="1477"/>
      <c r="AR478" s="1478"/>
      <c r="AS478" s="118"/>
      <c r="AT478" s="118"/>
      <c r="AW478" s="371"/>
      <c r="AX478" s="371"/>
      <c r="AY478" s="371"/>
      <c r="AZ478" s="369"/>
      <c r="BA478" s="369"/>
      <c r="BB478" s="369"/>
    </row>
    <row r="479" spans="1:54" s="116" customFormat="1" ht="13.5" customHeight="1">
      <c r="A479" s="1512"/>
      <c r="B479" s="1513"/>
      <c r="C479" s="1513"/>
      <c r="D479" s="1513"/>
      <c r="E479" s="1513"/>
      <c r="F479" s="1513"/>
      <c r="G479" s="1513"/>
      <c r="H479" s="1514"/>
      <c r="I479" s="1520"/>
      <c r="J479" s="1513"/>
      <c r="K479" s="1513"/>
      <c r="L479" s="1513"/>
      <c r="M479" s="1521"/>
      <c r="N479" s="1525"/>
      <c r="O479" s="1513"/>
      <c r="P479" s="1513"/>
      <c r="Q479" s="1513"/>
      <c r="R479" s="1513"/>
      <c r="S479" s="1513"/>
      <c r="T479" s="1514"/>
      <c r="U479" s="1479" t="s">
        <v>153</v>
      </c>
      <c r="V479" s="1480"/>
      <c r="W479" s="1480"/>
      <c r="X479" s="1481"/>
      <c r="Y479" s="1485" t="s">
        <v>154</v>
      </c>
      <c r="Z479" s="1486"/>
      <c r="AA479" s="1486"/>
      <c r="AB479" s="1487"/>
      <c r="AC479" s="1491" t="s">
        <v>155</v>
      </c>
      <c r="AD479" s="1492"/>
      <c r="AE479" s="1492"/>
      <c r="AF479" s="1493"/>
      <c r="AG479" s="1497" t="s">
        <v>156</v>
      </c>
      <c r="AH479" s="1498"/>
      <c r="AI479" s="1498"/>
      <c r="AJ479" s="1499"/>
      <c r="AK479" s="1503" t="s">
        <v>190</v>
      </c>
      <c r="AL479" s="1503"/>
      <c r="AM479" s="1471" t="s">
        <v>158</v>
      </c>
      <c r="AN479" s="1472"/>
      <c r="AO479" s="1472"/>
      <c r="AP479" s="1472"/>
      <c r="AQ479" s="1505"/>
      <c r="AR479" s="1506"/>
      <c r="AS479" s="118"/>
      <c r="AT479" s="118"/>
      <c r="AW479" s="371"/>
      <c r="AX479" s="371"/>
      <c r="AY479" s="371"/>
      <c r="AZ479" s="369"/>
      <c r="BA479" s="369"/>
      <c r="BB479" s="369"/>
    </row>
    <row r="480" spans="1:54" s="116" customFormat="1" ht="13.5" customHeight="1">
      <c r="A480" s="1515"/>
      <c r="B480" s="1516"/>
      <c r="C480" s="1516"/>
      <c r="D480" s="1516"/>
      <c r="E480" s="1516"/>
      <c r="F480" s="1516"/>
      <c r="G480" s="1516"/>
      <c r="H480" s="1517"/>
      <c r="I480" s="1522"/>
      <c r="J480" s="1516"/>
      <c r="K480" s="1516"/>
      <c r="L480" s="1516"/>
      <c r="M480" s="1523"/>
      <c r="N480" s="1526"/>
      <c r="O480" s="1516"/>
      <c r="P480" s="1516"/>
      <c r="Q480" s="1516"/>
      <c r="R480" s="1516"/>
      <c r="S480" s="1516"/>
      <c r="T480" s="1517"/>
      <c r="U480" s="1482"/>
      <c r="V480" s="1483"/>
      <c r="W480" s="1483"/>
      <c r="X480" s="1484"/>
      <c r="Y480" s="1488"/>
      <c r="Z480" s="1489"/>
      <c r="AA480" s="1489"/>
      <c r="AB480" s="1490"/>
      <c r="AC480" s="1494"/>
      <c r="AD480" s="1495"/>
      <c r="AE480" s="1495"/>
      <c r="AF480" s="1496"/>
      <c r="AG480" s="1500"/>
      <c r="AH480" s="1501"/>
      <c r="AI480" s="1501"/>
      <c r="AJ480" s="1502"/>
      <c r="AK480" s="1504"/>
      <c r="AL480" s="1504"/>
      <c r="AM480" s="1507"/>
      <c r="AN480" s="1507"/>
      <c r="AO480" s="1507"/>
      <c r="AP480" s="1507"/>
      <c r="AQ480" s="1507"/>
      <c r="AR480" s="1508"/>
      <c r="AS480" s="118"/>
      <c r="AT480" s="118"/>
      <c r="AW480" s="371"/>
      <c r="AX480" s="371"/>
      <c r="AY480" s="371"/>
      <c r="AZ480" s="369"/>
      <c r="BA480" s="369"/>
      <c r="BB480" s="369"/>
    </row>
    <row r="481" spans="1:54" s="116" customFormat="1" ht="18" customHeight="1">
      <c r="A481" s="1447" t="str">
        <f>A446</f>
        <v>のののの邸外壁改修工事</v>
      </c>
      <c r="B481" s="1448"/>
      <c r="C481" s="1448"/>
      <c r="D481" s="1448"/>
      <c r="E481" s="1448"/>
      <c r="F481" s="1448"/>
      <c r="G481" s="1448"/>
      <c r="H481" s="1449"/>
      <c r="I481" s="1453" t="str">
        <f>I446</f>
        <v>富山市のののののの100</v>
      </c>
      <c r="J481" s="1448"/>
      <c r="K481" s="1448"/>
      <c r="L481" s="1448"/>
      <c r="M481" s="1454"/>
      <c r="N481" s="267">
        <f t="shared" ref="N481:N498" si="65">N446</f>
        <v>41579</v>
      </c>
      <c r="O481" s="124" t="s">
        <v>87</v>
      </c>
      <c r="P481" s="270">
        <f t="shared" ref="P481:P498" si="66">P446</f>
        <v>41579</v>
      </c>
      <c r="Q481" s="124" t="s">
        <v>159</v>
      </c>
      <c r="R481" s="272">
        <f t="shared" ref="R481:R498" si="67">R446</f>
        <v>41579</v>
      </c>
      <c r="S481" s="1457" t="s">
        <v>191</v>
      </c>
      <c r="T481" s="1458"/>
      <c r="U481" s="1459">
        <f t="shared" ref="U481:U500" si="68">U446</f>
        <v>0</v>
      </c>
      <c r="V481" s="1460"/>
      <c r="W481" s="1460"/>
      <c r="X481" s="125" t="s">
        <v>90</v>
      </c>
      <c r="Y481" s="126"/>
      <c r="Z481" s="127"/>
      <c r="AA481" s="127"/>
      <c r="AB481" s="125" t="s">
        <v>90</v>
      </c>
      <c r="AC481" s="126"/>
      <c r="AD481" s="127"/>
      <c r="AE481" s="127"/>
      <c r="AF481" s="128" t="s">
        <v>90</v>
      </c>
      <c r="AG481" s="1426" t="str">
        <f t="shared" ref="AG481:AG500" si="69">AG446</f>
        <v/>
      </c>
      <c r="AH481" s="1427"/>
      <c r="AI481" s="1427"/>
      <c r="AJ481" s="1428"/>
      <c r="AK481" s="126"/>
      <c r="AL481" s="146"/>
      <c r="AM481" s="1426" t="str">
        <f>IF(AM446=0,"",AM446)</f>
        <v/>
      </c>
      <c r="AN481" s="1427"/>
      <c r="AO481" s="1427"/>
      <c r="AP481" s="1427"/>
      <c r="AQ481" s="1427"/>
      <c r="AR481" s="499" t="s">
        <v>90</v>
      </c>
      <c r="AS481" s="118"/>
      <c r="AT481" s="118"/>
      <c r="AW481" s="371"/>
      <c r="AX481" s="371"/>
      <c r="AY481" s="371"/>
      <c r="AZ481" s="369"/>
      <c r="BA481" s="369"/>
      <c r="BB481" s="369"/>
    </row>
    <row r="482" spans="1:54" s="116" customFormat="1" ht="18" customHeight="1">
      <c r="A482" s="1450"/>
      <c r="B482" s="1451"/>
      <c r="C482" s="1451"/>
      <c r="D482" s="1451"/>
      <c r="E482" s="1451"/>
      <c r="F482" s="1451"/>
      <c r="G482" s="1451"/>
      <c r="H482" s="1452"/>
      <c r="I482" s="1455"/>
      <c r="J482" s="1451"/>
      <c r="K482" s="1451"/>
      <c r="L482" s="1451"/>
      <c r="M482" s="1456"/>
      <c r="N482" s="268">
        <f t="shared" si="65"/>
        <v>41618</v>
      </c>
      <c r="O482" s="123" t="s">
        <v>87</v>
      </c>
      <c r="P482" s="271">
        <f t="shared" si="66"/>
        <v>41618</v>
      </c>
      <c r="Q482" s="123" t="s">
        <v>159</v>
      </c>
      <c r="R482" s="273">
        <f t="shared" si="67"/>
        <v>41618</v>
      </c>
      <c r="S482" s="1471" t="s">
        <v>192</v>
      </c>
      <c r="T482" s="1472"/>
      <c r="U482" s="1465">
        <f t="shared" si="68"/>
        <v>3150000</v>
      </c>
      <c r="V482" s="1473"/>
      <c r="W482" s="1473"/>
      <c r="X482" s="1474"/>
      <c r="Y482" s="1463">
        <f>Y447</f>
        <v>0</v>
      </c>
      <c r="Z482" s="1464"/>
      <c r="AA482" s="1464"/>
      <c r="AB482" s="1464"/>
      <c r="AC482" s="1463">
        <f>AC447</f>
        <v>0</v>
      </c>
      <c r="AD482" s="1464"/>
      <c r="AE482" s="1464"/>
      <c r="AF482" s="1467"/>
      <c r="AG482" s="1464">
        <f t="shared" si="69"/>
        <v>3150000</v>
      </c>
      <c r="AH482" s="1464"/>
      <c r="AI482" s="1464"/>
      <c r="AJ482" s="1467"/>
      <c r="AK482" s="1468">
        <f>AK447</f>
        <v>21</v>
      </c>
      <c r="AL482" s="1469"/>
      <c r="AM482" s="1465">
        <f>AM447</f>
        <v>661500</v>
      </c>
      <c r="AN482" s="1466"/>
      <c r="AO482" s="1466"/>
      <c r="AP482" s="1466"/>
      <c r="AQ482" s="1466"/>
      <c r="AR482" s="500"/>
      <c r="AS482" s="118"/>
      <c r="AT482" s="118"/>
      <c r="AW482" s="371"/>
      <c r="AX482" s="371"/>
      <c r="AY482" s="371"/>
      <c r="AZ482" s="369"/>
      <c r="BA482" s="369"/>
      <c r="BB482" s="369"/>
    </row>
    <row r="483" spans="1:54" s="116" customFormat="1" ht="18" customHeight="1">
      <c r="A483" s="1447" t="str">
        <f>A448</f>
        <v/>
      </c>
      <c r="B483" s="1448"/>
      <c r="C483" s="1448"/>
      <c r="D483" s="1448"/>
      <c r="E483" s="1448"/>
      <c r="F483" s="1448"/>
      <c r="G483" s="1448"/>
      <c r="H483" s="1449"/>
      <c r="I483" s="1453" t="str">
        <f>I448</f>
        <v/>
      </c>
      <c r="J483" s="1448"/>
      <c r="K483" s="1448"/>
      <c r="L483" s="1448"/>
      <c r="M483" s="1454"/>
      <c r="N483" s="275" t="str">
        <f t="shared" si="65"/>
        <v/>
      </c>
      <c r="O483" s="124" t="s">
        <v>133</v>
      </c>
      <c r="P483" s="270" t="str">
        <f t="shared" si="66"/>
        <v/>
      </c>
      <c r="Q483" s="124" t="s">
        <v>134</v>
      </c>
      <c r="R483" s="272" t="str">
        <f t="shared" si="67"/>
        <v/>
      </c>
      <c r="S483" s="1457" t="s">
        <v>135</v>
      </c>
      <c r="T483" s="1458"/>
      <c r="U483" s="1459">
        <f t="shared" si="68"/>
        <v>0</v>
      </c>
      <c r="V483" s="1460"/>
      <c r="W483" s="1460"/>
      <c r="X483" s="129"/>
      <c r="Y483" s="130"/>
      <c r="Z483" s="131"/>
      <c r="AA483" s="131"/>
      <c r="AB483" s="129"/>
      <c r="AC483" s="130"/>
      <c r="AD483" s="131"/>
      <c r="AE483" s="131"/>
      <c r="AF483" s="132"/>
      <c r="AG483" s="1426" t="str">
        <f t="shared" si="69"/>
        <v/>
      </c>
      <c r="AH483" s="1427"/>
      <c r="AI483" s="1427"/>
      <c r="AJ483" s="1428"/>
      <c r="AK483" s="130"/>
      <c r="AL483" s="133"/>
      <c r="AM483" s="1426" t="str">
        <f>IF(AM448=0,"",AM448)</f>
        <v/>
      </c>
      <c r="AN483" s="1427"/>
      <c r="AO483" s="1427"/>
      <c r="AP483" s="1427"/>
      <c r="AQ483" s="1427"/>
      <c r="AR483" s="501"/>
      <c r="AS483" s="118"/>
      <c r="AT483" s="118"/>
      <c r="AW483" s="371"/>
      <c r="AX483" s="371"/>
      <c r="AY483" s="371"/>
      <c r="AZ483" s="369"/>
      <c r="BA483" s="369"/>
      <c r="BB483" s="369"/>
    </row>
    <row r="484" spans="1:54" s="116" customFormat="1" ht="18" customHeight="1">
      <c r="A484" s="1450"/>
      <c r="B484" s="1451"/>
      <c r="C484" s="1451"/>
      <c r="D484" s="1451"/>
      <c r="E484" s="1451"/>
      <c r="F484" s="1451"/>
      <c r="G484" s="1451"/>
      <c r="H484" s="1452"/>
      <c r="I484" s="1455"/>
      <c r="J484" s="1451"/>
      <c r="K484" s="1451"/>
      <c r="L484" s="1451"/>
      <c r="M484" s="1456"/>
      <c r="N484" s="276" t="str">
        <f t="shared" si="65"/>
        <v/>
      </c>
      <c r="O484" s="134" t="s">
        <v>133</v>
      </c>
      <c r="P484" s="271" t="str">
        <f t="shared" si="66"/>
        <v/>
      </c>
      <c r="Q484" s="134" t="s">
        <v>134</v>
      </c>
      <c r="R484" s="274" t="str">
        <f t="shared" si="67"/>
        <v/>
      </c>
      <c r="S484" s="1461" t="s">
        <v>136</v>
      </c>
      <c r="T484" s="1462"/>
      <c r="U484" s="1463" t="str">
        <f t="shared" si="68"/>
        <v/>
      </c>
      <c r="V484" s="1464"/>
      <c r="W484" s="1464"/>
      <c r="X484" s="1464"/>
      <c r="Y484" s="1463">
        <f>Y449</f>
        <v>0</v>
      </c>
      <c r="Z484" s="1464"/>
      <c r="AA484" s="1464"/>
      <c r="AB484" s="1464"/>
      <c r="AC484" s="1463">
        <f>AC449</f>
        <v>0</v>
      </c>
      <c r="AD484" s="1464"/>
      <c r="AE484" s="1464"/>
      <c r="AF484" s="1467"/>
      <c r="AG484" s="1464" t="str">
        <f t="shared" si="69"/>
        <v/>
      </c>
      <c r="AH484" s="1464"/>
      <c r="AI484" s="1464"/>
      <c r="AJ484" s="1467"/>
      <c r="AK484" s="1468" t="str">
        <f>AK449</f>
        <v/>
      </c>
      <c r="AL484" s="1469"/>
      <c r="AM484" s="1465" t="str">
        <f>AM449</f>
        <v/>
      </c>
      <c r="AN484" s="1466"/>
      <c r="AO484" s="1466"/>
      <c r="AP484" s="1466"/>
      <c r="AQ484" s="1466"/>
      <c r="AR484" s="500"/>
      <c r="AS484" s="118"/>
      <c r="AT484" s="118"/>
      <c r="AW484" s="371"/>
      <c r="AX484" s="371"/>
      <c r="AY484" s="371"/>
      <c r="AZ484" s="369"/>
      <c r="BA484" s="369"/>
      <c r="BB484" s="369"/>
    </row>
    <row r="485" spans="1:54" s="116" customFormat="1" ht="18" customHeight="1">
      <c r="A485" s="1447" t="str">
        <f>A450</f>
        <v/>
      </c>
      <c r="B485" s="1448"/>
      <c r="C485" s="1448"/>
      <c r="D485" s="1448"/>
      <c r="E485" s="1448"/>
      <c r="F485" s="1448"/>
      <c r="G485" s="1448"/>
      <c r="H485" s="1449"/>
      <c r="I485" s="1453" t="str">
        <f>I450</f>
        <v/>
      </c>
      <c r="J485" s="1448"/>
      <c r="K485" s="1448"/>
      <c r="L485" s="1448"/>
      <c r="M485" s="1454"/>
      <c r="N485" s="275" t="str">
        <f t="shared" si="65"/>
        <v/>
      </c>
      <c r="O485" s="124" t="s">
        <v>133</v>
      </c>
      <c r="P485" s="270" t="str">
        <f t="shared" si="66"/>
        <v/>
      </c>
      <c r="Q485" s="124" t="s">
        <v>134</v>
      </c>
      <c r="R485" s="272" t="str">
        <f t="shared" si="67"/>
        <v/>
      </c>
      <c r="S485" s="1457" t="s">
        <v>135</v>
      </c>
      <c r="T485" s="1458"/>
      <c r="U485" s="1459">
        <f t="shared" si="68"/>
        <v>0</v>
      </c>
      <c r="V485" s="1460"/>
      <c r="W485" s="1460"/>
      <c r="X485" s="129"/>
      <c r="Y485" s="130"/>
      <c r="Z485" s="131"/>
      <c r="AA485" s="131"/>
      <c r="AB485" s="129"/>
      <c r="AC485" s="130"/>
      <c r="AD485" s="131"/>
      <c r="AE485" s="131"/>
      <c r="AF485" s="132"/>
      <c r="AG485" s="1426" t="str">
        <f t="shared" si="69"/>
        <v/>
      </c>
      <c r="AH485" s="1427"/>
      <c r="AI485" s="1427"/>
      <c r="AJ485" s="1428"/>
      <c r="AK485" s="130"/>
      <c r="AL485" s="133"/>
      <c r="AM485" s="1426" t="str">
        <f>IF(AM450=0,"",AM450)</f>
        <v/>
      </c>
      <c r="AN485" s="1427"/>
      <c r="AO485" s="1427"/>
      <c r="AP485" s="1427"/>
      <c r="AQ485" s="1427"/>
      <c r="AR485" s="501"/>
      <c r="AS485" s="118"/>
      <c r="AT485" s="118"/>
      <c r="AW485" s="371"/>
      <c r="AX485" s="371"/>
      <c r="AY485" s="371"/>
      <c r="AZ485" s="369"/>
      <c r="BA485" s="369"/>
      <c r="BB485" s="369"/>
    </row>
    <row r="486" spans="1:54" s="116" customFormat="1" ht="18" customHeight="1">
      <c r="A486" s="1450"/>
      <c r="B486" s="1451"/>
      <c r="C486" s="1451"/>
      <c r="D486" s="1451"/>
      <c r="E486" s="1451"/>
      <c r="F486" s="1451"/>
      <c r="G486" s="1451"/>
      <c r="H486" s="1452"/>
      <c r="I486" s="1455"/>
      <c r="J486" s="1451"/>
      <c r="K486" s="1451"/>
      <c r="L486" s="1451"/>
      <c r="M486" s="1456"/>
      <c r="N486" s="276" t="str">
        <f t="shared" si="65"/>
        <v/>
      </c>
      <c r="O486" s="134" t="s">
        <v>133</v>
      </c>
      <c r="P486" s="271" t="str">
        <f t="shared" si="66"/>
        <v/>
      </c>
      <c r="Q486" s="134" t="s">
        <v>134</v>
      </c>
      <c r="R486" s="274" t="str">
        <f t="shared" si="67"/>
        <v/>
      </c>
      <c r="S486" s="1461" t="s">
        <v>136</v>
      </c>
      <c r="T486" s="1462"/>
      <c r="U486" s="1465" t="str">
        <f t="shared" si="68"/>
        <v/>
      </c>
      <c r="V486" s="1466"/>
      <c r="W486" s="1466"/>
      <c r="X486" s="1470"/>
      <c r="Y486" s="1465">
        <f>Y451</f>
        <v>0</v>
      </c>
      <c r="Z486" s="1466"/>
      <c r="AA486" s="1466"/>
      <c r="AB486" s="1466"/>
      <c r="AC486" s="1465">
        <f>AC451</f>
        <v>0</v>
      </c>
      <c r="AD486" s="1466"/>
      <c r="AE486" s="1466"/>
      <c r="AF486" s="1470"/>
      <c r="AG486" s="1464" t="str">
        <f t="shared" si="69"/>
        <v/>
      </c>
      <c r="AH486" s="1464"/>
      <c r="AI486" s="1464"/>
      <c r="AJ486" s="1467"/>
      <c r="AK486" s="1468" t="str">
        <f>AK451</f>
        <v/>
      </c>
      <c r="AL486" s="1469"/>
      <c r="AM486" s="1465" t="str">
        <f>AM451</f>
        <v/>
      </c>
      <c r="AN486" s="1466"/>
      <c r="AO486" s="1466"/>
      <c r="AP486" s="1466"/>
      <c r="AQ486" s="1466"/>
      <c r="AR486" s="500"/>
      <c r="AS486" s="118"/>
      <c r="AT486" s="118"/>
      <c r="AW486" s="371"/>
      <c r="AX486" s="371"/>
      <c r="AY486" s="371"/>
      <c r="AZ486" s="369"/>
      <c r="BA486" s="369"/>
      <c r="BB486" s="369"/>
    </row>
    <row r="487" spans="1:54" s="116" customFormat="1" ht="18" customHeight="1">
      <c r="A487" s="1447" t="str">
        <f>A452</f>
        <v/>
      </c>
      <c r="B487" s="1448"/>
      <c r="C487" s="1448"/>
      <c r="D487" s="1448"/>
      <c r="E487" s="1448"/>
      <c r="F487" s="1448"/>
      <c r="G487" s="1448"/>
      <c r="H487" s="1449"/>
      <c r="I487" s="1453" t="str">
        <f>I452</f>
        <v/>
      </c>
      <c r="J487" s="1448"/>
      <c r="K487" s="1448"/>
      <c r="L487" s="1448"/>
      <c r="M487" s="1454"/>
      <c r="N487" s="275" t="str">
        <f t="shared" si="65"/>
        <v/>
      </c>
      <c r="O487" s="124" t="s">
        <v>133</v>
      </c>
      <c r="P487" s="270" t="str">
        <f t="shared" si="66"/>
        <v/>
      </c>
      <c r="Q487" s="124" t="s">
        <v>134</v>
      </c>
      <c r="R487" s="272" t="str">
        <f t="shared" si="67"/>
        <v/>
      </c>
      <c r="S487" s="1457" t="s">
        <v>135</v>
      </c>
      <c r="T487" s="1458"/>
      <c r="U487" s="1463">
        <f t="shared" si="68"/>
        <v>0</v>
      </c>
      <c r="V487" s="1464"/>
      <c r="W487" s="1464"/>
      <c r="X487" s="135"/>
      <c r="Y487" s="136"/>
      <c r="Z487" s="137"/>
      <c r="AA487" s="137"/>
      <c r="AB487" s="135"/>
      <c r="AC487" s="136"/>
      <c r="AD487" s="137"/>
      <c r="AE487" s="137"/>
      <c r="AF487" s="138"/>
      <c r="AG487" s="1426" t="str">
        <f t="shared" si="69"/>
        <v/>
      </c>
      <c r="AH487" s="1427"/>
      <c r="AI487" s="1427"/>
      <c r="AJ487" s="1428"/>
      <c r="AK487" s="136"/>
      <c r="AL487" s="139"/>
      <c r="AM487" s="1426" t="str">
        <f>IF(AM452=0,"",AM452)</f>
        <v/>
      </c>
      <c r="AN487" s="1427"/>
      <c r="AO487" s="1427"/>
      <c r="AP487" s="1427"/>
      <c r="AQ487" s="1427"/>
      <c r="AR487" s="501"/>
      <c r="AS487" s="118"/>
      <c r="AT487" s="118"/>
      <c r="AW487" s="371"/>
      <c r="AX487" s="371"/>
      <c r="AY487" s="371"/>
      <c r="AZ487" s="369"/>
      <c r="BA487" s="369"/>
      <c r="BB487" s="369"/>
    </row>
    <row r="488" spans="1:54" s="116" customFormat="1" ht="18" customHeight="1">
      <c r="A488" s="1450"/>
      <c r="B488" s="1451"/>
      <c r="C488" s="1451"/>
      <c r="D488" s="1451"/>
      <c r="E488" s="1451"/>
      <c r="F488" s="1451"/>
      <c r="G488" s="1451"/>
      <c r="H488" s="1452"/>
      <c r="I488" s="1455"/>
      <c r="J488" s="1451"/>
      <c r="K488" s="1451"/>
      <c r="L488" s="1451"/>
      <c r="M488" s="1456"/>
      <c r="N488" s="276" t="str">
        <f t="shared" si="65"/>
        <v/>
      </c>
      <c r="O488" s="134" t="s">
        <v>133</v>
      </c>
      <c r="P488" s="271" t="str">
        <f t="shared" si="66"/>
        <v/>
      </c>
      <c r="Q488" s="134" t="s">
        <v>134</v>
      </c>
      <c r="R488" s="274" t="str">
        <f t="shared" si="67"/>
        <v/>
      </c>
      <c r="S488" s="1461" t="s">
        <v>136</v>
      </c>
      <c r="T488" s="1462"/>
      <c r="U488" s="1463" t="str">
        <f t="shared" si="68"/>
        <v/>
      </c>
      <c r="V488" s="1464"/>
      <c r="W488" s="1464"/>
      <c r="X488" s="1464"/>
      <c r="Y488" s="1463">
        <f>Y453</f>
        <v>0</v>
      </c>
      <c r="Z488" s="1464"/>
      <c r="AA488" s="1464"/>
      <c r="AB488" s="1464"/>
      <c r="AC488" s="1463">
        <f>AC453</f>
        <v>0</v>
      </c>
      <c r="AD488" s="1464"/>
      <c r="AE488" s="1464"/>
      <c r="AF488" s="1467"/>
      <c r="AG488" s="1464" t="str">
        <f t="shared" si="69"/>
        <v/>
      </c>
      <c r="AH488" s="1464"/>
      <c r="AI488" s="1464"/>
      <c r="AJ488" s="1467"/>
      <c r="AK488" s="1468" t="str">
        <f>AK453</f>
        <v/>
      </c>
      <c r="AL488" s="1469"/>
      <c r="AM488" s="1465" t="str">
        <f>AM453</f>
        <v/>
      </c>
      <c r="AN488" s="1466"/>
      <c r="AO488" s="1466"/>
      <c r="AP488" s="1466"/>
      <c r="AQ488" s="1466"/>
      <c r="AR488" s="500"/>
      <c r="AS488" s="118"/>
      <c r="AT488" s="118"/>
      <c r="AW488" s="371"/>
      <c r="AX488" s="371"/>
      <c r="AY488" s="371"/>
      <c r="AZ488" s="369"/>
      <c r="BA488" s="369"/>
      <c r="BB488" s="369"/>
    </row>
    <row r="489" spans="1:54" s="116" customFormat="1" ht="18" customHeight="1">
      <c r="A489" s="1447" t="str">
        <f>A454</f>
        <v/>
      </c>
      <c r="B489" s="1448"/>
      <c r="C489" s="1448"/>
      <c r="D489" s="1448"/>
      <c r="E489" s="1448"/>
      <c r="F489" s="1448"/>
      <c r="G489" s="1448"/>
      <c r="H489" s="1449"/>
      <c r="I489" s="1453" t="str">
        <f>I454</f>
        <v/>
      </c>
      <c r="J489" s="1448"/>
      <c r="K489" s="1448"/>
      <c r="L489" s="1448"/>
      <c r="M489" s="1454"/>
      <c r="N489" s="275" t="str">
        <f t="shared" si="65"/>
        <v/>
      </c>
      <c r="O489" s="124" t="s">
        <v>133</v>
      </c>
      <c r="P489" s="270" t="str">
        <f t="shared" si="66"/>
        <v/>
      </c>
      <c r="Q489" s="124" t="s">
        <v>134</v>
      </c>
      <c r="R489" s="272" t="str">
        <f t="shared" si="67"/>
        <v/>
      </c>
      <c r="S489" s="1457" t="s">
        <v>135</v>
      </c>
      <c r="T489" s="1458"/>
      <c r="U489" s="1459">
        <f t="shared" si="68"/>
        <v>0</v>
      </c>
      <c r="V489" s="1460"/>
      <c r="W489" s="1460"/>
      <c r="X489" s="129"/>
      <c r="Y489" s="130"/>
      <c r="Z489" s="131"/>
      <c r="AA489" s="131"/>
      <c r="AB489" s="129"/>
      <c r="AC489" s="130"/>
      <c r="AD489" s="131"/>
      <c r="AE489" s="131"/>
      <c r="AF489" s="132"/>
      <c r="AG489" s="1426" t="str">
        <f t="shared" si="69"/>
        <v/>
      </c>
      <c r="AH489" s="1427"/>
      <c r="AI489" s="1427"/>
      <c r="AJ489" s="1428"/>
      <c r="AK489" s="136"/>
      <c r="AL489" s="139"/>
      <c r="AM489" s="1426" t="str">
        <f>IF(AM454=0,"",AM454)</f>
        <v/>
      </c>
      <c r="AN489" s="1427"/>
      <c r="AO489" s="1427"/>
      <c r="AP489" s="1427"/>
      <c r="AQ489" s="1427"/>
      <c r="AR489" s="501"/>
      <c r="AS489" s="118"/>
      <c r="AT489" s="118"/>
      <c r="AW489" s="371"/>
      <c r="AX489" s="371"/>
      <c r="AY489" s="371"/>
      <c r="AZ489" s="369"/>
      <c r="BA489" s="369"/>
      <c r="BB489" s="369"/>
    </row>
    <row r="490" spans="1:54" s="116" customFormat="1" ht="18" customHeight="1">
      <c r="A490" s="1450"/>
      <c r="B490" s="1451"/>
      <c r="C490" s="1451"/>
      <c r="D490" s="1451"/>
      <c r="E490" s="1451"/>
      <c r="F490" s="1451"/>
      <c r="G490" s="1451"/>
      <c r="H490" s="1452"/>
      <c r="I490" s="1455"/>
      <c r="J490" s="1451"/>
      <c r="K490" s="1451"/>
      <c r="L490" s="1451"/>
      <c r="M490" s="1456"/>
      <c r="N490" s="276" t="str">
        <f t="shared" si="65"/>
        <v/>
      </c>
      <c r="O490" s="134" t="s">
        <v>133</v>
      </c>
      <c r="P490" s="271" t="str">
        <f t="shared" si="66"/>
        <v/>
      </c>
      <c r="Q490" s="134" t="s">
        <v>134</v>
      </c>
      <c r="R490" s="274" t="str">
        <f t="shared" si="67"/>
        <v/>
      </c>
      <c r="S490" s="1461" t="s">
        <v>136</v>
      </c>
      <c r="T490" s="1462"/>
      <c r="U490" s="1463" t="str">
        <f t="shared" si="68"/>
        <v/>
      </c>
      <c r="V490" s="1464"/>
      <c r="W490" s="1464"/>
      <c r="X490" s="1464"/>
      <c r="Y490" s="1465">
        <f>Y455</f>
        <v>0</v>
      </c>
      <c r="Z490" s="1466"/>
      <c r="AA490" s="1466"/>
      <c r="AB490" s="1466"/>
      <c r="AC490" s="1463">
        <f>AC455</f>
        <v>0</v>
      </c>
      <c r="AD490" s="1464"/>
      <c r="AE490" s="1464"/>
      <c r="AF490" s="1467"/>
      <c r="AG490" s="1464" t="str">
        <f t="shared" si="69"/>
        <v/>
      </c>
      <c r="AH490" s="1464"/>
      <c r="AI490" s="1464"/>
      <c r="AJ490" s="1467"/>
      <c r="AK490" s="1468" t="str">
        <f>AK455</f>
        <v/>
      </c>
      <c r="AL490" s="1469"/>
      <c r="AM490" s="1465" t="str">
        <f>AM455</f>
        <v/>
      </c>
      <c r="AN490" s="1466"/>
      <c r="AO490" s="1466"/>
      <c r="AP490" s="1466"/>
      <c r="AQ490" s="1466"/>
      <c r="AR490" s="500"/>
      <c r="AS490" s="118"/>
      <c r="AT490" s="118"/>
      <c r="AW490" s="371"/>
      <c r="AX490" s="371"/>
      <c r="AY490" s="371"/>
      <c r="AZ490" s="369"/>
      <c r="BA490" s="369"/>
      <c r="BB490" s="369"/>
    </row>
    <row r="491" spans="1:54" s="116" customFormat="1" ht="18" customHeight="1">
      <c r="A491" s="1447" t="str">
        <f>A456</f>
        <v/>
      </c>
      <c r="B491" s="1448"/>
      <c r="C491" s="1448"/>
      <c r="D491" s="1448"/>
      <c r="E491" s="1448"/>
      <c r="F491" s="1448"/>
      <c r="G491" s="1448"/>
      <c r="H491" s="1449"/>
      <c r="I491" s="1453" t="str">
        <f>I456</f>
        <v/>
      </c>
      <c r="J491" s="1448"/>
      <c r="K491" s="1448"/>
      <c r="L491" s="1448"/>
      <c r="M491" s="1454"/>
      <c r="N491" s="275" t="str">
        <f t="shared" si="65"/>
        <v/>
      </c>
      <c r="O491" s="124" t="s">
        <v>133</v>
      </c>
      <c r="P491" s="270" t="str">
        <f t="shared" si="66"/>
        <v/>
      </c>
      <c r="Q491" s="124" t="s">
        <v>134</v>
      </c>
      <c r="R491" s="272" t="str">
        <f t="shared" si="67"/>
        <v/>
      </c>
      <c r="S491" s="1457" t="s">
        <v>135</v>
      </c>
      <c r="T491" s="1458"/>
      <c r="U491" s="1459">
        <f t="shared" si="68"/>
        <v>0</v>
      </c>
      <c r="V491" s="1460"/>
      <c r="W491" s="1460"/>
      <c r="X491" s="129"/>
      <c r="Y491" s="130"/>
      <c r="Z491" s="131"/>
      <c r="AA491" s="131"/>
      <c r="AB491" s="129"/>
      <c r="AC491" s="130"/>
      <c r="AD491" s="131"/>
      <c r="AE491" s="131"/>
      <c r="AF491" s="132"/>
      <c r="AG491" s="1426" t="str">
        <f t="shared" si="69"/>
        <v/>
      </c>
      <c r="AH491" s="1427"/>
      <c r="AI491" s="1427"/>
      <c r="AJ491" s="1428"/>
      <c r="AK491" s="140"/>
      <c r="AL491" s="141"/>
      <c r="AM491" s="1426" t="str">
        <f>IF(AM456=0,"",AM456)</f>
        <v/>
      </c>
      <c r="AN491" s="1427"/>
      <c r="AO491" s="1427"/>
      <c r="AP491" s="1427"/>
      <c r="AQ491" s="1427"/>
      <c r="AR491" s="501"/>
      <c r="AS491" s="118"/>
      <c r="AT491" s="118"/>
      <c r="AW491" s="371"/>
      <c r="AX491" s="371"/>
      <c r="AY491" s="371"/>
      <c r="AZ491" s="369"/>
      <c r="BA491" s="369"/>
      <c r="BB491" s="369"/>
    </row>
    <row r="492" spans="1:54" s="116" customFormat="1" ht="18" customHeight="1">
      <c r="A492" s="1450"/>
      <c r="B492" s="1451"/>
      <c r="C492" s="1451"/>
      <c r="D492" s="1451"/>
      <c r="E492" s="1451"/>
      <c r="F492" s="1451"/>
      <c r="G492" s="1451"/>
      <c r="H492" s="1452"/>
      <c r="I492" s="1455"/>
      <c r="J492" s="1451"/>
      <c r="K492" s="1451"/>
      <c r="L492" s="1451"/>
      <c r="M492" s="1456"/>
      <c r="N492" s="276" t="str">
        <f t="shared" si="65"/>
        <v/>
      </c>
      <c r="O492" s="134" t="s">
        <v>133</v>
      </c>
      <c r="P492" s="271" t="str">
        <f t="shared" si="66"/>
        <v/>
      </c>
      <c r="Q492" s="134" t="s">
        <v>134</v>
      </c>
      <c r="R492" s="274" t="str">
        <f t="shared" si="67"/>
        <v/>
      </c>
      <c r="S492" s="1461" t="s">
        <v>136</v>
      </c>
      <c r="T492" s="1462"/>
      <c r="U492" s="1463" t="str">
        <f t="shared" si="68"/>
        <v/>
      </c>
      <c r="V492" s="1464"/>
      <c r="W492" s="1464"/>
      <c r="X492" s="1464"/>
      <c r="Y492" s="1465">
        <f>Y457</f>
        <v>0</v>
      </c>
      <c r="Z492" s="1466"/>
      <c r="AA492" s="1466"/>
      <c r="AB492" s="1466"/>
      <c r="AC492" s="1463">
        <f>AC457</f>
        <v>0</v>
      </c>
      <c r="AD492" s="1464"/>
      <c r="AE492" s="1464"/>
      <c r="AF492" s="1467"/>
      <c r="AG492" s="1464" t="str">
        <f t="shared" si="69"/>
        <v/>
      </c>
      <c r="AH492" s="1464"/>
      <c r="AI492" s="1464"/>
      <c r="AJ492" s="1467"/>
      <c r="AK492" s="1468" t="str">
        <f>AK457</f>
        <v/>
      </c>
      <c r="AL492" s="1469"/>
      <c r="AM492" s="1465" t="str">
        <f>AM457</f>
        <v/>
      </c>
      <c r="AN492" s="1466"/>
      <c r="AO492" s="1466"/>
      <c r="AP492" s="1466"/>
      <c r="AQ492" s="1466"/>
      <c r="AR492" s="500"/>
      <c r="AS492" s="118"/>
      <c r="AT492" s="118"/>
      <c r="AW492" s="371"/>
      <c r="AX492" s="371"/>
      <c r="AY492" s="371"/>
      <c r="AZ492" s="369"/>
      <c r="BA492" s="369"/>
      <c r="BB492" s="369"/>
    </row>
    <row r="493" spans="1:54" s="116" customFormat="1" ht="18" customHeight="1">
      <c r="A493" s="1447" t="str">
        <f>A458</f>
        <v/>
      </c>
      <c r="B493" s="1448"/>
      <c r="C493" s="1448"/>
      <c r="D493" s="1448"/>
      <c r="E493" s="1448"/>
      <c r="F493" s="1448"/>
      <c r="G493" s="1448"/>
      <c r="H493" s="1449"/>
      <c r="I493" s="1453" t="str">
        <f>I458</f>
        <v/>
      </c>
      <c r="J493" s="1448"/>
      <c r="K493" s="1448"/>
      <c r="L493" s="1448"/>
      <c r="M493" s="1454"/>
      <c r="N493" s="275" t="str">
        <f t="shared" si="65"/>
        <v/>
      </c>
      <c r="O493" s="124" t="s">
        <v>133</v>
      </c>
      <c r="P493" s="270" t="str">
        <f t="shared" si="66"/>
        <v/>
      </c>
      <c r="Q493" s="124" t="s">
        <v>134</v>
      </c>
      <c r="R493" s="272" t="str">
        <f t="shared" si="67"/>
        <v/>
      </c>
      <c r="S493" s="1457" t="s">
        <v>135</v>
      </c>
      <c r="T493" s="1458"/>
      <c r="U493" s="1459">
        <f t="shared" si="68"/>
        <v>0</v>
      </c>
      <c r="V493" s="1460"/>
      <c r="W493" s="1460"/>
      <c r="X493" s="129"/>
      <c r="Y493" s="130"/>
      <c r="Z493" s="131"/>
      <c r="AA493" s="131"/>
      <c r="AB493" s="129"/>
      <c r="AC493" s="130"/>
      <c r="AD493" s="131"/>
      <c r="AE493" s="131"/>
      <c r="AF493" s="132"/>
      <c r="AG493" s="1426" t="str">
        <f t="shared" si="69"/>
        <v/>
      </c>
      <c r="AH493" s="1427"/>
      <c r="AI493" s="1427"/>
      <c r="AJ493" s="1428"/>
      <c r="AK493" s="142"/>
      <c r="AL493" s="143"/>
      <c r="AM493" s="1426" t="str">
        <f>IF(AM458=0,"",AM458)</f>
        <v/>
      </c>
      <c r="AN493" s="1427"/>
      <c r="AO493" s="1427"/>
      <c r="AP493" s="1427"/>
      <c r="AQ493" s="1427"/>
      <c r="AR493" s="501"/>
      <c r="AS493" s="118"/>
      <c r="AT493" s="118"/>
      <c r="AW493" s="371"/>
      <c r="AX493" s="371"/>
      <c r="AY493" s="371"/>
      <c r="AZ493" s="369"/>
      <c r="BA493" s="369"/>
      <c r="BB493" s="369"/>
    </row>
    <row r="494" spans="1:54" s="116" customFormat="1" ht="18" customHeight="1">
      <c r="A494" s="1450"/>
      <c r="B494" s="1451"/>
      <c r="C494" s="1451"/>
      <c r="D494" s="1451"/>
      <c r="E494" s="1451"/>
      <c r="F494" s="1451"/>
      <c r="G494" s="1451"/>
      <c r="H494" s="1452"/>
      <c r="I494" s="1455"/>
      <c r="J494" s="1451"/>
      <c r="K494" s="1451"/>
      <c r="L494" s="1451"/>
      <c r="M494" s="1456"/>
      <c r="N494" s="276" t="str">
        <f t="shared" si="65"/>
        <v/>
      </c>
      <c r="O494" s="134" t="s">
        <v>133</v>
      </c>
      <c r="P494" s="271" t="str">
        <f t="shared" si="66"/>
        <v/>
      </c>
      <c r="Q494" s="134" t="s">
        <v>134</v>
      </c>
      <c r="R494" s="274" t="str">
        <f t="shared" si="67"/>
        <v/>
      </c>
      <c r="S494" s="1461" t="s">
        <v>136</v>
      </c>
      <c r="T494" s="1462"/>
      <c r="U494" s="1463" t="str">
        <f t="shared" si="68"/>
        <v/>
      </c>
      <c r="V494" s="1464"/>
      <c r="W494" s="1464"/>
      <c r="X494" s="1464"/>
      <c r="Y494" s="1465">
        <f>Y459</f>
        <v>0</v>
      </c>
      <c r="Z494" s="1466"/>
      <c r="AA494" s="1466"/>
      <c r="AB494" s="1466"/>
      <c r="AC494" s="1463">
        <f>AC459</f>
        <v>0</v>
      </c>
      <c r="AD494" s="1464"/>
      <c r="AE494" s="1464"/>
      <c r="AF494" s="1467"/>
      <c r="AG494" s="1464" t="str">
        <f t="shared" si="69"/>
        <v/>
      </c>
      <c r="AH494" s="1464"/>
      <c r="AI494" s="1464"/>
      <c r="AJ494" s="1467"/>
      <c r="AK494" s="1468" t="str">
        <f>AK459</f>
        <v/>
      </c>
      <c r="AL494" s="1469"/>
      <c r="AM494" s="1465" t="str">
        <f>AM459</f>
        <v/>
      </c>
      <c r="AN494" s="1466"/>
      <c r="AO494" s="1466"/>
      <c r="AP494" s="1466"/>
      <c r="AQ494" s="1466"/>
      <c r="AR494" s="500"/>
      <c r="AS494" s="118"/>
      <c r="AT494" s="118"/>
      <c r="AW494" s="371"/>
      <c r="AX494" s="371"/>
      <c r="AY494" s="371"/>
      <c r="AZ494" s="369"/>
      <c r="BA494" s="369"/>
      <c r="BB494" s="369"/>
    </row>
    <row r="495" spans="1:54" s="116" customFormat="1" ht="18" customHeight="1">
      <c r="A495" s="1447" t="str">
        <f>A460</f>
        <v/>
      </c>
      <c r="B495" s="1448"/>
      <c r="C495" s="1448"/>
      <c r="D495" s="1448"/>
      <c r="E495" s="1448"/>
      <c r="F495" s="1448"/>
      <c r="G495" s="1448"/>
      <c r="H495" s="1449"/>
      <c r="I495" s="1453" t="str">
        <f>I460</f>
        <v/>
      </c>
      <c r="J495" s="1448"/>
      <c r="K495" s="1448"/>
      <c r="L495" s="1448"/>
      <c r="M495" s="1454"/>
      <c r="N495" s="275" t="str">
        <f t="shared" si="65"/>
        <v/>
      </c>
      <c r="O495" s="124" t="s">
        <v>133</v>
      </c>
      <c r="P495" s="270" t="str">
        <f t="shared" si="66"/>
        <v/>
      </c>
      <c r="Q495" s="124" t="s">
        <v>134</v>
      </c>
      <c r="R495" s="272" t="str">
        <f t="shared" si="67"/>
        <v/>
      </c>
      <c r="S495" s="1457" t="s">
        <v>135</v>
      </c>
      <c r="T495" s="1458"/>
      <c r="U495" s="1459">
        <f t="shared" si="68"/>
        <v>0</v>
      </c>
      <c r="V495" s="1460"/>
      <c r="W495" s="1460"/>
      <c r="X495" s="129"/>
      <c r="Y495" s="130"/>
      <c r="Z495" s="131"/>
      <c r="AA495" s="131"/>
      <c r="AB495" s="129"/>
      <c r="AC495" s="130"/>
      <c r="AD495" s="131"/>
      <c r="AE495" s="131"/>
      <c r="AF495" s="132"/>
      <c r="AG495" s="1426" t="str">
        <f t="shared" si="69"/>
        <v/>
      </c>
      <c r="AH495" s="1427"/>
      <c r="AI495" s="1427"/>
      <c r="AJ495" s="1428"/>
      <c r="AK495" s="140"/>
      <c r="AL495" s="141"/>
      <c r="AM495" s="1426" t="str">
        <f>IF(AM460=0,"",AM460)</f>
        <v/>
      </c>
      <c r="AN495" s="1427"/>
      <c r="AO495" s="1427"/>
      <c r="AP495" s="1427"/>
      <c r="AQ495" s="1427"/>
      <c r="AR495" s="501"/>
      <c r="AS495" s="118"/>
      <c r="AT495" s="118"/>
      <c r="AW495" s="371"/>
      <c r="AX495" s="371"/>
      <c r="AY495" s="371"/>
      <c r="AZ495" s="369"/>
      <c r="BA495" s="369"/>
      <c r="BB495" s="369"/>
    </row>
    <row r="496" spans="1:54" s="116" customFormat="1" ht="18" customHeight="1">
      <c r="A496" s="1450"/>
      <c r="B496" s="1451"/>
      <c r="C496" s="1451"/>
      <c r="D496" s="1451"/>
      <c r="E496" s="1451"/>
      <c r="F496" s="1451"/>
      <c r="G496" s="1451"/>
      <c r="H496" s="1452"/>
      <c r="I496" s="1455"/>
      <c r="J496" s="1451"/>
      <c r="K496" s="1451"/>
      <c r="L496" s="1451"/>
      <c r="M496" s="1456"/>
      <c r="N496" s="276" t="str">
        <f t="shared" si="65"/>
        <v/>
      </c>
      <c r="O496" s="134" t="s">
        <v>133</v>
      </c>
      <c r="P496" s="271" t="str">
        <f t="shared" si="66"/>
        <v/>
      </c>
      <c r="Q496" s="134" t="s">
        <v>134</v>
      </c>
      <c r="R496" s="274" t="str">
        <f t="shared" si="67"/>
        <v/>
      </c>
      <c r="S496" s="1461" t="s">
        <v>136</v>
      </c>
      <c r="T496" s="1462"/>
      <c r="U496" s="1463" t="str">
        <f t="shared" si="68"/>
        <v/>
      </c>
      <c r="V496" s="1464"/>
      <c r="W496" s="1464"/>
      <c r="X496" s="1464"/>
      <c r="Y496" s="1465">
        <f>Y461</f>
        <v>0</v>
      </c>
      <c r="Z496" s="1466"/>
      <c r="AA496" s="1466"/>
      <c r="AB496" s="1466"/>
      <c r="AC496" s="1463">
        <f>AC461</f>
        <v>0</v>
      </c>
      <c r="AD496" s="1464"/>
      <c r="AE496" s="1464"/>
      <c r="AF496" s="1467"/>
      <c r="AG496" s="1464" t="str">
        <f t="shared" si="69"/>
        <v/>
      </c>
      <c r="AH496" s="1464"/>
      <c r="AI496" s="1464"/>
      <c r="AJ496" s="1467"/>
      <c r="AK496" s="1468" t="str">
        <f>AK461</f>
        <v/>
      </c>
      <c r="AL496" s="1469"/>
      <c r="AM496" s="1465" t="str">
        <f>AM461</f>
        <v/>
      </c>
      <c r="AN496" s="1466"/>
      <c r="AO496" s="1466"/>
      <c r="AP496" s="1466"/>
      <c r="AQ496" s="1466"/>
      <c r="AR496" s="500"/>
      <c r="AS496" s="118"/>
      <c r="AT496" s="118"/>
      <c r="AW496" s="371"/>
      <c r="AX496" s="371"/>
      <c r="AY496" s="371"/>
      <c r="AZ496" s="369"/>
      <c r="BA496" s="369"/>
      <c r="BB496" s="369"/>
    </row>
    <row r="497" spans="1:54" s="116" customFormat="1" ht="18" customHeight="1">
      <c r="A497" s="1447" t="str">
        <f>A462</f>
        <v/>
      </c>
      <c r="B497" s="1448"/>
      <c r="C497" s="1448"/>
      <c r="D497" s="1448"/>
      <c r="E497" s="1448"/>
      <c r="F497" s="1448"/>
      <c r="G497" s="1448"/>
      <c r="H497" s="1449"/>
      <c r="I497" s="1453" t="str">
        <f>I462</f>
        <v/>
      </c>
      <c r="J497" s="1448"/>
      <c r="K497" s="1448"/>
      <c r="L497" s="1448"/>
      <c r="M497" s="1454"/>
      <c r="N497" s="275" t="str">
        <f t="shared" si="65"/>
        <v/>
      </c>
      <c r="O497" s="124" t="s">
        <v>133</v>
      </c>
      <c r="P497" s="270" t="str">
        <f t="shared" si="66"/>
        <v/>
      </c>
      <c r="Q497" s="124" t="s">
        <v>134</v>
      </c>
      <c r="R497" s="272" t="str">
        <f t="shared" si="67"/>
        <v/>
      </c>
      <c r="S497" s="1457" t="s">
        <v>135</v>
      </c>
      <c r="T497" s="1458"/>
      <c r="U497" s="1459">
        <f t="shared" si="68"/>
        <v>0</v>
      </c>
      <c r="V497" s="1460"/>
      <c r="W497" s="1460"/>
      <c r="X497" s="129"/>
      <c r="Y497" s="130"/>
      <c r="Z497" s="131"/>
      <c r="AA497" s="131"/>
      <c r="AB497" s="129"/>
      <c r="AC497" s="130"/>
      <c r="AD497" s="131"/>
      <c r="AE497" s="131"/>
      <c r="AF497" s="132"/>
      <c r="AG497" s="1426" t="str">
        <f t="shared" si="69"/>
        <v/>
      </c>
      <c r="AH497" s="1427"/>
      <c r="AI497" s="1427"/>
      <c r="AJ497" s="1428"/>
      <c r="AK497" s="140"/>
      <c r="AL497" s="141"/>
      <c r="AM497" s="1426" t="str">
        <f>IF(AM462=0,"",AM462)</f>
        <v/>
      </c>
      <c r="AN497" s="1427"/>
      <c r="AO497" s="1427"/>
      <c r="AP497" s="1427"/>
      <c r="AQ497" s="1427"/>
      <c r="AR497" s="501"/>
      <c r="AS497" s="118"/>
      <c r="AT497" s="118"/>
      <c r="AW497" s="371"/>
      <c r="AX497" s="371"/>
      <c r="AY497" s="371"/>
      <c r="AZ497" s="369"/>
      <c r="BA497" s="369"/>
      <c r="BB497" s="369"/>
    </row>
    <row r="498" spans="1:54" s="116" customFormat="1" ht="18" customHeight="1">
      <c r="A498" s="1450"/>
      <c r="B498" s="1451"/>
      <c r="C498" s="1451"/>
      <c r="D498" s="1451"/>
      <c r="E498" s="1451"/>
      <c r="F498" s="1451"/>
      <c r="G498" s="1451"/>
      <c r="H498" s="1452"/>
      <c r="I498" s="1455"/>
      <c r="J498" s="1451"/>
      <c r="K498" s="1451"/>
      <c r="L498" s="1451"/>
      <c r="M498" s="1456"/>
      <c r="N498" s="276" t="str">
        <f t="shared" si="65"/>
        <v/>
      </c>
      <c r="O498" s="144" t="s">
        <v>133</v>
      </c>
      <c r="P498" s="271" t="str">
        <f t="shared" si="66"/>
        <v/>
      </c>
      <c r="Q498" s="134" t="s">
        <v>134</v>
      </c>
      <c r="R498" s="274" t="str">
        <f t="shared" si="67"/>
        <v/>
      </c>
      <c r="S498" s="1461" t="s">
        <v>136</v>
      </c>
      <c r="T498" s="1462"/>
      <c r="U498" s="1463" t="str">
        <f t="shared" si="68"/>
        <v/>
      </c>
      <c r="V498" s="1464"/>
      <c r="W498" s="1464"/>
      <c r="X498" s="1464"/>
      <c r="Y498" s="1465">
        <f>Y463</f>
        <v>0</v>
      </c>
      <c r="Z498" s="1466"/>
      <c r="AA498" s="1466"/>
      <c r="AB498" s="1466"/>
      <c r="AC498" s="1463">
        <f>AC463</f>
        <v>0</v>
      </c>
      <c r="AD498" s="1464"/>
      <c r="AE498" s="1464"/>
      <c r="AF498" s="1467"/>
      <c r="AG498" s="1464" t="str">
        <f t="shared" si="69"/>
        <v/>
      </c>
      <c r="AH498" s="1464"/>
      <c r="AI498" s="1464"/>
      <c r="AJ498" s="1467"/>
      <c r="AK498" s="1468" t="str">
        <f>AK463</f>
        <v/>
      </c>
      <c r="AL498" s="1469"/>
      <c r="AM498" s="1465" t="str">
        <f>AM463</f>
        <v/>
      </c>
      <c r="AN498" s="1466"/>
      <c r="AO498" s="1466"/>
      <c r="AP498" s="1466"/>
      <c r="AQ498" s="1466"/>
      <c r="AR498" s="500"/>
      <c r="AS498" s="118"/>
      <c r="AT498" s="118"/>
      <c r="AW498" s="371"/>
      <c r="AX498" s="371"/>
      <c r="AY498" s="371"/>
      <c r="AZ498" s="369"/>
      <c r="BA498" s="369"/>
      <c r="BB498" s="369"/>
    </row>
    <row r="499" spans="1:54" s="116" customFormat="1" ht="18" customHeight="1">
      <c r="A499" s="1432" t="s">
        <v>193</v>
      </c>
      <c r="B499" s="1433"/>
      <c r="C499" s="1433"/>
      <c r="D499" s="1434"/>
      <c r="E499" s="1438" t="str">
        <f>E464</f>
        <v>35 建築事業</v>
      </c>
      <c r="F499" s="1439"/>
      <c r="G499" s="1440"/>
      <c r="H499" s="1440"/>
      <c r="I499" s="1440"/>
      <c r="J499" s="1440"/>
      <c r="K499" s="1440"/>
      <c r="L499" s="1440"/>
      <c r="M499" s="1441"/>
      <c r="N499" s="1445" t="s">
        <v>194</v>
      </c>
      <c r="O499" s="1433"/>
      <c r="P499" s="1433"/>
      <c r="Q499" s="1433"/>
      <c r="R499" s="1433"/>
      <c r="S499" s="1433"/>
      <c r="T499" s="1434"/>
      <c r="U499" s="1426" t="str">
        <f t="shared" ca="1" si="68"/>
        <v/>
      </c>
      <c r="V499" s="1427"/>
      <c r="W499" s="1427"/>
      <c r="X499" s="1428"/>
      <c r="Y499" s="130"/>
      <c r="Z499" s="131"/>
      <c r="AA499" s="131"/>
      <c r="AB499" s="129"/>
      <c r="AC499" s="130"/>
      <c r="AD499" s="131"/>
      <c r="AE499" s="131"/>
      <c r="AF499" s="129"/>
      <c r="AG499" s="1426" t="str">
        <f t="shared" ca="1" si="69"/>
        <v/>
      </c>
      <c r="AH499" s="1427"/>
      <c r="AI499" s="1427"/>
      <c r="AJ499" s="1428"/>
      <c r="AK499" s="130"/>
      <c r="AL499" s="133"/>
      <c r="AM499" s="1426" t="str">
        <f>AM464</f>
        <v/>
      </c>
      <c r="AN499" s="1427"/>
      <c r="AO499" s="1427"/>
      <c r="AP499" s="1427"/>
      <c r="AQ499" s="1427"/>
      <c r="AR499" s="501"/>
      <c r="AS499" s="118"/>
      <c r="AT499" s="118"/>
      <c r="AW499" s="371"/>
      <c r="AX499" s="371"/>
      <c r="AY499" s="371"/>
      <c r="AZ499" s="369"/>
      <c r="BA499" s="369"/>
      <c r="BB499" s="369"/>
    </row>
    <row r="500" spans="1:54" s="116" customFormat="1" ht="18" customHeight="1" thickBot="1">
      <c r="A500" s="1435"/>
      <c r="B500" s="1436"/>
      <c r="C500" s="1436"/>
      <c r="D500" s="1437"/>
      <c r="E500" s="1442"/>
      <c r="F500" s="1443"/>
      <c r="G500" s="1443"/>
      <c r="H500" s="1443"/>
      <c r="I500" s="1443"/>
      <c r="J500" s="1443"/>
      <c r="K500" s="1443"/>
      <c r="L500" s="1443"/>
      <c r="M500" s="1444"/>
      <c r="N500" s="1446"/>
      <c r="O500" s="1436"/>
      <c r="P500" s="1436"/>
      <c r="Q500" s="1436"/>
      <c r="R500" s="1436"/>
      <c r="S500" s="1436"/>
      <c r="T500" s="1437"/>
      <c r="U500" s="1429">
        <f t="shared" ca="1" si="68"/>
        <v>3150000</v>
      </c>
      <c r="V500" s="1430"/>
      <c r="W500" s="1430"/>
      <c r="X500" s="1431"/>
      <c r="Y500" s="1429" t="str">
        <f>Y465</f>
        <v/>
      </c>
      <c r="Z500" s="1430"/>
      <c r="AA500" s="1430"/>
      <c r="AB500" s="1430"/>
      <c r="AC500" s="1429" t="str">
        <f>AC465</f>
        <v/>
      </c>
      <c r="AD500" s="1430"/>
      <c r="AE500" s="1430"/>
      <c r="AF500" s="1430"/>
      <c r="AG500" s="1429">
        <f t="shared" ca="1" si="69"/>
        <v>3150000</v>
      </c>
      <c r="AH500" s="1430"/>
      <c r="AI500" s="1430"/>
      <c r="AJ500" s="1430"/>
      <c r="AK500" s="502"/>
      <c r="AL500" s="503"/>
      <c r="AM500" s="1429">
        <f>AM465</f>
        <v>661500</v>
      </c>
      <c r="AN500" s="1430"/>
      <c r="AO500" s="1430"/>
      <c r="AP500" s="1430"/>
      <c r="AQ500" s="1430"/>
      <c r="AR500" s="504"/>
      <c r="AS500" s="118"/>
      <c r="AT500" s="145"/>
      <c r="AW500" s="371"/>
      <c r="AX500" s="371"/>
      <c r="AY500" s="371"/>
      <c r="AZ500" s="369"/>
      <c r="BA500" s="369"/>
      <c r="BB500" s="369"/>
    </row>
    <row r="501" spans="1:54" s="116" customFormat="1" ht="18" customHeight="1">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565" t="str">
        <f>AM466</f>
        <v/>
      </c>
      <c r="AN501" s="1566"/>
      <c r="AO501" s="1566"/>
      <c r="AP501" s="1566"/>
      <c r="AQ501" s="1566"/>
      <c r="AR501" s="118"/>
      <c r="AS501" s="118"/>
      <c r="AT501" s="118"/>
      <c r="AW501" s="371"/>
      <c r="AX501" s="371"/>
      <c r="AY501" s="371"/>
      <c r="AZ501" s="369"/>
      <c r="BA501" s="369"/>
      <c r="BB501" s="369"/>
    </row>
    <row r="502" spans="1:54" s="116" customFormat="1" ht="22.5" customHeight="1">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536"/>
      <c r="X502" s="536"/>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W502" s="371"/>
      <c r="AX502" s="371"/>
      <c r="AY502" s="371"/>
      <c r="AZ502" s="369"/>
      <c r="BA502" s="369"/>
      <c r="BB502" s="369"/>
    </row>
    <row r="503" spans="1:54" s="116" customFormat="1" ht="24" customHeight="1">
      <c r="A503" s="75"/>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536"/>
      <c r="X503" s="536"/>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8"/>
      <c r="AT503" s="118"/>
      <c r="AW503" s="371"/>
      <c r="AX503" s="371"/>
      <c r="AY503" s="371"/>
      <c r="AZ503" s="369"/>
      <c r="BA503" s="369"/>
      <c r="BB503" s="369"/>
    </row>
    <row r="504" spans="1:54" s="116" customFormat="1" ht="17.25" customHeight="1" thickBot="1">
      <c r="A504" s="520" t="s">
        <v>186</v>
      </c>
      <c r="B504" s="118"/>
      <c r="C504" s="118"/>
      <c r="D504" s="118"/>
      <c r="E504" s="118"/>
      <c r="F504" s="118"/>
      <c r="G504" s="118"/>
      <c r="H504" s="118"/>
      <c r="I504" s="118"/>
      <c r="J504" s="118"/>
      <c r="K504" s="118"/>
      <c r="L504" s="118"/>
      <c r="M504" s="118"/>
      <c r="N504" s="118"/>
      <c r="O504" s="118"/>
      <c r="P504" s="118"/>
      <c r="Q504" s="118"/>
      <c r="R504" s="119"/>
      <c r="S504" s="119"/>
      <c r="T504" s="119"/>
      <c r="U504" s="119"/>
      <c r="V504" s="119"/>
      <c r="W504" s="118"/>
      <c r="X504" s="118"/>
      <c r="Y504" s="118"/>
      <c r="Z504" s="118"/>
      <c r="AA504" s="118"/>
      <c r="AB504" s="118"/>
      <c r="AC504" s="118"/>
      <c r="AD504" s="118"/>
      <c r="AE504" s="118"/>
      <c r="AF504" s="118"/>
      <c r="AG504" s="118"/>
      <c r="AH504" s="118"/>
      <c r="AI504" s="118"/>
      <c r="AJ504" s="118"/>
      <c r="AK504" s="120"/>
      <c r="AL504" s="120"/>
      <c r="AM504" s="120"/>
      <c r="AN504" s="120"/>
      <c r="AO504" s="118"/>
      <c r="AP504" s="118"/>
      <c r="AQ504" s="118"/>
      <c r="AR504" s="118"/>
      <c r="AS504" s="118"/>
      <c r="AW504" s="371"/>
      <c r="AX504" s="371"/>
      <c r="AY504" s="371"/>
      <c r="AZ504" s="369"/>
      <c r="BA504" s="369"/>
      <c r="BB504" s="369"/>
    </row>
    <row r="505" spans="1:54" s="116" customFormat="1" ht="12.75" customHeight="1">
      <c r="A505" s="118"/>
      <c r="B505" s="118"/>
      <c r="C505" s="118"/>
      <c r="D505" s="118"/>
      <c r="E505" s="118"/>
      <c r="F505" s="118"/>
      <c r="G505" s="118"/>
      <c r="H505" s="118"/>
      <c r="I505" s="118"/>
      <c r="J505" s="118"/>
      <c r="K505" s="118"/>
      <c r="L505" s="121"/>
      <c r="M505" s="121"/>
      <c r="N505" s="121"/>
      <c r="O505" s="121"/>
      <c r="P505" s="121"/>
      <c r="Q505" s="121"/>
      <c r="R505" s="121"/>
      <c r="S505" s="122"/>
      <c r="T505" s="122"/>
      <c r="U505" s="122"/>
      <c r="V505" s="122"/>
      <c r="W505" s="122"/>
      <c r="X505" s="122"/>
      <c r="Y505" s="122"/>
      <c r="Z505" s="121"/>
      <c r="AA505" s="121"/>
      <c r="AB505" s="121"/>
      <c r="AC505" s="118"/>
      <c r="AD505" s="118"/>
      <c r="AE505" s="118"/>
      <c r="AF505" s="118"/>
      <c r="AG505" s="118"/>
      <c r="AH505" s="118"/>
      <c r="AI505" s="118"/>
      <c r="AJ505" s="118"/>
      <c r="AK505" s="120"/>
      <c r="AL505" s="120"/>
      <c r="AM505" s="1567" t="s">
        <v>185</v>
      </c>
      <c r="AN505" s="1568"/>
      <c r="AO505" s="118"/>
      <c r="AP505" s="118"/>
      <c r="AQ505" s="118"/>
      <c r="AR505" s="118"/>
      <c r="AS505" s="118"/>
      <c r="AW505" s="371"/>
      <c r="AX505" s="371"/>
      <c r="AY505" s="371"/>
      <c r="AZ505" s="369"/>
      <c r="BA505" s="369"/>
      <c r="BB505" s="369"/>
    </row>
    <row r="506" spans="1:54" s="116" customFormat="1" ht="12.75" customHeight="1">
      <c r="A506" s="118"/>
      <c r="B506" s="118"/>
      <c r="C506" s="118"/>
      <c r="D506" s="118"/>
      <c r="E506" s="118"/>
      <c r="F506" s="118"/>
      <c r="G506" s="118"/>
      <c r="H506" s="118"/>
      <c r="I506" s="118"/>
      <c r="J506" s="118"/>
      <c r="K506" s="118"/>
      <c r="L506" s="121"/>
      <c r="M506" s="121"/>
      <c r="N506" s="121"/>
      <c r="O506" s="121"/>
      <c r="P506" s="121"/>
      <c r="Q506" s="121"/>
      <c r="R506" s="121"/>
      <c r="S506" s="122"/>
      <c r="T506" s="122"/>
      <c r="U506" s="122"/>
      <c r="V506" s="122"/>
      <c r="W506" s="122"/>
      <c r="X506" s="122"/>
      <c r="Y506" s="122"/>
      <c r="Z506" s="121"/>
      <c r="AA506" s="121"/>
      <c r="AB506" s="121"/>
      <c r="AC506" s="118"/>
      <c r="AD506" s="118"/>
      <c r="AE506" s="118"/>
      <c r="AF506" s="118"/>
      <c r="AG506" s="118"/>
      <c r="AH506" s="118"/>
      <c r="AI506" s="118"/>
      <c r="AJ506" s="118"/>
      <c r="AK506" s="120"/>
      <c r="AL506" s="120"/>
      <c r="AM506" s="1569"/>
      <c r="AN506" s="1570"/>
      <c r="AO506" s="118"/>
      <c r="AP506" s="118"/>
      <c r="AQ506" s="118"/>
      <c r="AR506" s="118"/>
      <c r="AS506" s="118"/>
      <c r="AW506" s="371"/>
      <c r="AX506" s="371"/>
      <c r="AY506" s="371"/>
      <c r="AZ506" s="369"/>
      <c r="BA506" s="369"/>
      <c r="BB506" s="369"/>
    </row>
    <row r="507" spans="1:54" s="116" customFormat="1" ht="12.75" customHeight="1" thickBot="1">
      <c r="A507" s="118"/>
      <c r="B507" s="118"/>
      <c r="C507" s="118"/>
      <c r="D507" s="118"/>
      <c r="E507" s="118"/>
      <c r="F507" s="118"/>
      <c r="G507" s="118"/>
      <c r="H507" s="118"/>
      <c r="I507" s="118"/>
      <c r="J507" s="118"/>
      <c r="K507" s="118"/>
      <c r="L507" s="121"/>
      <c r="M507" s="121"/>
      <c r="N507" s="121"/>
      <c r="O507" s="121"/>
      <c r="P507" s="121"/>
      <c r="Q507" s="121"/>
      <c r="R507" s="121"/>
      <c r="S507" s="121"/>
      <c r="T507" s="121"/>
      <c r="U507" s="121"/>
      <c r="V507" s="121"/>
      <c r="W507" s="121"/>
      <c r="X507" s="121"/>
      <c r="Y507" s="121"/>
      <c r="Z507" s="121"/>
      <c r="AA507" s="121"/>
      <c r="AB507" s="121"/>
      <c r="AC507" s="118"/>
      <c r="AD507" s="118"/>
      <c r="AE507" s="118"/>
      <c r="AF507" s="118"/>
      <c r="AG507" s="118"/>
      <c r="AH507" s="118"/>
      <c r="AI507" s="118"/>
      <c r="AJ507" s="118"/>
      <c r="AK507" s="120"/>
      <c r="AL507" s="120"/>
      <c r="AM507" s="1571"/>
      <c r="AN507" s="1572"/>
      <c r="AO507" s="118"/>
      <c r="AP507" s="118"/>
      <c r="AQ507" s="118"/>
      <c r="AR507" s="118"/>
      <c r="AS507" s="118"/>
      <c r="AW507" s="371"/>
      <c r="AX507" s="371"/>
      <c r="AY507" s="371"/>
      <c r="AZ507" s="369"/>
      <c r="BA507" s="369"/>
      <c r="BB507" s="369"/>
    </row>
    <row r="508" spans="1:54" s="116" customFormat="1" ht="6" customHeight="1" thickBot="1">
      <c r="A508" s="118"/>
      <c r="B508" s="118"/>
      <c r="C508" s="118"/>
      <c r="D508" s="118"/>
      <c r="E508" s="118"/>
      <c r="F508" s="118"/>
      <c r="G508" s="118"/>
      <c r="H508" s="118"/>
      <c r="I508" s="118"/>
      <c r="J508" s="118"/>
      <c r="K508" s="118"/>
      <c r="L508" s="121"/>
      <c r="M508" s="121"/>
      <c r="N508" s="121"/>
      <c r="O508" s="121"/>
      <c r="P508" s="121"/>
      <c r="Q508" s="121"/>
      <c r="R508" s="121"/>
      <c r="S508" s="121"/>
      <c r="T508" s="121"/>
      <c r="U508" s="121"/>
      <c r="V508" s="121"/>
      <c r="W508" s="121"/>
      <c r="X508" s="121"/>
      <c r="Y508" s="121"/>
      <c r="Z508" s="121"/>
      <c r="AA508" s="121"/>
      <c r="AB508" s="121"/>
      <c r="AC508" s="118"/>
      <c r="AD508" s="118"/>
      <c r="AE508" s="118"/>
      <c r="AF508" s="118"/>
      <c r="AG508" s="118"/>
      <c r="AH508" s="118"/>
      <c r="AI508" s="118"/>
      <c r="AJ508" s="118"/>
      <c r="AK508" s="120"/>
      <c r="AL508" s="120"/>
      <c r="AM508" s="118"/>
      <c r="AN508" s="118"/>
      <c r="AO508" s="118"/>
      <c r="AP508" s="118"/>
      <c r="AQ508" s="118"/>
      <c r="AR508" s="118"/>
      <c r="AS508" s="118"/>
      <c r="AW508" s="371"/>
      <c r="AX508" s="371"/>
      <c r="AY508" s="371"/>
      <c r="AZ508" s="369"/>
      <c r="BA508" s="369"/>
      <c r="BB508" s="369"/>
    </row>
    <row r="509" spans="1:54" s="116" customFormat="1" ht="12.75" customHeight="1">
      <c r="A509" s="1536" t="s">
        <v>141</v>
      </c>
      <c r="B509" s="1537"/>
      <c r="C509" s="1537"/>
      <c r="D509" s="1537"/>
      <c r="E509" s="1537"/>
      <c r="F509" s="1537"/>
      <c r="G509" s="1537"/>
      <c r="H509" s="1537"/>
      <c r="I509" s="1542" t="s">
        <v>142</v>
      </c>
      <c r="J509" s="1542"/>
      <c r="K509" s="495" t="s">
        <v>143</v>
      </c>
      <c r="L509" s="1542" t="s">
        <v>144</v>
      </c>
      <c r="M509" s="1542"/>
      <c r="N509" s="1543" t="s">
        <v>145</v>
      </c>
      <c r="O509" s="1542"/>
      <c r="P509" s="1542"/>
      <c r="Q509" s="1542"/>
      <c r="R509" s="1542"/>
      <c r="S509" s="1542"/>
      <c r="T509" s="1542" t="s">
        <v>75</v>
      </c>
      <c r="U509" s="1542"/>
      <c r="V509" s="1558"/>
      <c r="W509" s="118"/>
      <c r="X509" s="118"/>
      <c r="Y509" s="118"/>
      <c r="Z509" s="118"/>
      <c r="AA509" s="118"/>
      <c r="AB509" s="118"/>
      <c r="AC509" s="123"/>
      <c r="AD509" s="123"/>
      <c r="AE509" s="123"/>
      <c r="AF509" s="123"/>
      <c r="AG509" s="123"/>
      <c r="AH509" s="123"/>
      <c r="AI509" s="123"/>
      <c r="AJ509" s="118"/>
      <c r="AK509" s="1559">
        <f>AK439</f>
        <v>7</v>
      </c>
      <c r="AL509" s="1547"/>
      <c r="AM509" s="1544" t="s">
        <v>78</v>
      </c>
      <c r="AN509" s="1544"/>
      <c r="AO509" s="1547">
        <f>AO439</f>
        <v>5</v>
      </c>
      <c r="AP509" s="1547"/>
      <c r="AQ509" s="1544" t="s">
        <v>79</v>
      </c>
      <c r="AR509" s="1550"/>
      <c r="AS509" s="118"/>
      <c r="AT509" s="118"/>
      <c r="AW509" s="371"/>
      <c r="AX509" s="371"/>
      <c r="AY509" s="371"/>
      <c r="AZ509" s="369"/>
      <c r="BA509" s="369"/>
      <c r="BB509" s="369"/>
    </row>
    <row r="510" spans="1:54" s="116" customFormat="1" ht="13.5" customHeight="1">
      <c r="A510" s="1538"/>
      <c r="B510" s="1539"/>
      <c r="C510" s="1539"/>
      <c r="D510" s="1539"/>
      <c r="E510" s="1539"/>
      <c r="F510" s="1539"/>
      <c r="G510" s="1539"/>
      <c r="H510" s="1539"/>
      <c r="I510" s="1553">
        <f>I475</f>
        <v>1</v>
      </c>
      <c r="J510" s="1530">
        <f>J475</f>
        <v>6</v>
      </c>
      <c r="K510" s="1555">
        <f>K475</f>
        <v>1</v>
      </c>
      <c r="L510" s="1530">
        <f>L475</f>
        <v>0</v>
      </c>
      <c r="M510" s="1530">
        <f t="shared" ref="M510:V510" si="70">M475</f>
        <v>3</v>
      </c>
      <c r="N510" s="1533">
        <f t="shared" si="70"/>
        <v>6</v>
      </c>
      <c r="O510" s="1527">
        <f t="shared" si="70"/>
        <v>0</v>
      </c>
      <c r="P510" s="1527" t="str">
        <f t="shared" si="70"/>
        <v>×</v>
      </c>
      <c r="Q510" s="1527" t="str">
        <f t="shared" si="70"/>
        <v>×</v>
      </c>
      <c r="R510" s="1527" t="str">
        <f t="shared" si="70"/>
        <v>×</v>
      </c>
      <c r="S510" s="1530" t="str">
        <f t="shared" si="70"/>
        <v>×</v>
      </c>
      <c r="T510" s="1533">
        <f t="shared" si="70"/>
        <v>0</v>
      </c>
      <c r="U510" s="1527">
        <f t="shared" si="70"/>
        <v>0</v>
      </c>
      <c r="V510" s="1562">
        <f t="shared" si="70"/>
        <v>0</v>
      </c>
      <c r="W510" s="118"/>
      <c r="X510" s="118"/>
      <c r="Y510" s="118"/>
      <c r="Z510" s="118"/>
      <c r="AA510" s="118"/>
      <c r="AB510" s="118"/>
      <c r="AC510" s="123"/>
      <c r="AD510" s="123"/>
      <c r="AE510" s="123"/>
      <c r="AF510" s="123"/>
      <c r="AG510" s="123"/>
      <c r="AH510" s="123"/>
      <c r="AI510" s="123"/>
      <c r="AJ510" s="118"/>
      <c r="AK510" s="1560"/>
      <c r="AL510" s="1548"/>
      <c r="AM510" s="1545"/>
      <c r="AN510" s="1545"/>
      <c r="AO510" s="1548"/>
      <c r="AP510" s="1548"/>
      <c r="AQ510" s="1545"/>
      <c r="AR510" s="1551"/>
      <c r="AS510" s="118"/>
      <c r="AT510" s="118"/>
      <c r="AW510" s="371"/>
      <c r="AX510" s="371"/>
      <c r="AY510" s="371"/>
      <c r="AZ510" s="369"/>
      <c r="BA510" s="369"/>
      <c r="BB510" s="369"/>
    </row>
    <row r="511" spans="1:54" s="116" customFormat="1" ht="9" customHeight="1" thickBot="1">
      <c r="A511" s="1538"/>
      <c r="B511" s="1539"/>
      <c r="C511" s="1539"/>
      <c r="D511" s="1539"/>
      <c r="E511" s="1539"/>
      <c r="F511" s="1539"/>
      <c r="G511" s="1539"/>
      <c r="H511" s="1539"/>
      <c r="I511" s="1553"/>
      <c r="J511" s="1531"/>
      <c r="K511" s="1556"/>
      <c r="L511" s="1531"/>
      <c r="M511" s="1531"/>
      <c r="N511" s="1534"/>
      <c r="O511" s="1528"/>
      <c r="P511" s="1528"/>
      <c r="Q511" s="1528"/>
      <c r="R511" s="1528"/>
      <c r="S511" s="1531"/>
      <c r="T511" s="1534"/>
      <c r="U511" s="1528"/>
      <c r="V511" s="1563"/>
      <c r="W511" s="118"/>
      <c r="X511" s="118"/>
      <c r="Y511" s="118"/>
      <c r="Z511" s="118"/>
      <c r="AA511" s="118"/>
      <c r="AB511" s="118"/>
      <c r="AC511" s="123"/>
      <c r="AD511" s="123"/>
      <c r="AE511" s="123"/>
      <c r="AF511" s="123"/>
      <c r="AG511" s="123"/>
      <c r="AH511" s="123"/>
      <c r="AI511" s="123"/>
      <c r="AJ511" s="118"/>
      <c r="AK511" s="1561"/>
      <c r="AL511" s="1549"/>
      <c r="AM511" s="1546"/>
      <c r="AN511" s="1546"/>
      <c r="AO511" s="1549"/>
      <c r="AP511" s="1549"/>
      <c r="AQ511" s="1546"/>
      <c r="AR511" s="1552"/>
      <c r="AS511" s="118"/>
      <c r="AT511" s="118"/>
      <c r="AW511" s="371"/>
      <c r="AX511" s="371"/>
      <c r="AY511" s="371"/>
      <c r="AZ511" s="369"/>
      <c r="BA511" s="369"/>
      <c r="BB511" s="369"/>
    </row>
    <row r="512" spans="1:54" s="116" customFormat="1" ht="6" customHeight="1" thickBot="1">
      <c r="A512" s="1540"/>
      <c r="B512" s="1541"/>
      <c r="C512" s="1541"/>
      <c r="D512" s="1541"/>
      <c r="E512" s="1541"/>
      <c r="F512" s="1541"/>
      <c r="G512" s="1541"/>
      <c r="H512" s="1541"/>
      <c r="I512" s="1554"/>
      <c r="J512" s="1532"/>
      <c r="K512" s="1557"/>
      <c r="L512" s="1532"/>
      <c r="M512" s="1532"/>
      <c r="N512" s="1535"/>
      <c r="O512" s="1529"/>
      <c r="P512" s="1529"/>
      <c r="Q512" s="1529"/>
      <c r="R512" s="1529"/>
      <c r="S512" s="1532"/>
      <c r="T512" s="1535"/>
      <c r="U512" s="1529"/>
      <c r="V512" s="1564"/>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W512" s="371"/>
      <c r="AX512" s="371"/>
      <c r="AY512" s="371"/>
      <c r="AZ512" s="369"/>
      <c r="BA512" s="369"/>
      <c r="BB512" s="369"/>
    </row>
    <row r="513" spans="1:54" s="116" customFormat="1" ht="15" customHeight="1">
      <c r="A513" s="1509" t="s">
        <v>188</v>
      </c>
      <c r="B513" s="1510"/>
      <c r="C513" s="1510"/>
      <c r="D513" s="1510"/>
      <c r="E513" s="1510"/>
      <c r="F513" s="1510"/>
      <c r="G513" s="1510"/>
      <c r="H513" s="1511"/>
      <c r="I513" s="1518" t="s">
        <v>147</v>
      </c>
      <c r="J513" s="1510"/>
      <c r="K513" s="1510"/>
      <c r="L513" s="1510"/>
      <c r="M513" s="1519"/>
      <c r="N513" s="1524" t="s">
        <v>189</v>
      </c>
      <c r="O513" s="1510"/>
      <c r="P513" s="1510"/>
      <c r="Q513" s="1510"/>
      <c r="R513" s="1510"/>
      <c r="S513" s="1510"/>
      <c r="T513" s="1511"/>
      <c r="U513" s="496" t="s">
        <v>149</v>
      </c>
      <c r="V513" s="497"/>
      <c r="W513" s="497"/>
      <c r="X513" s="1475" t="s">
        <v>150</v>
      </c>
      <c r="Y513" s="1475"/>
      <c r="Z513" s="1475"/>
      <c r="AA513" s="1475"/>
      <c r="AB513" s="1475"/>
      <c r="AC513" s="1475"/>
      <c r="AD513" s="1475"/>
      <c r="AE513" s="1475"/>
      <c r="AF513" s="1475"/>
      <c r="AG513" s="1475"/>
      <c r="AH513" s="497"/>
      <c r="AI513" s="497"/>
      <c r="AJ513" s="498"/>
      <c r="AK513" s="1476" t="s">
        <v>151</v>
      </c>
      <c r="AL513" s="1476"/>
      <c r="AM513" s="1477" t="s">
        <v>152</v>
      </c>
      <c r="AN513" s="1477"/>
      <c r="AO513" s="1477"/>
      <c r="AP513" s="1477"/>
      <c r="AQ513" s="1477"/>
      <c r="AR513" s="1478"/>
      <c r="AS513" s="118"/>
      <c r="AT513" s="118"/>
      <c r="AW513" s="371"/>
      <c r="AX513" s="371"/>
      <c r="AY513" s="371"/>
      <c r="AZ513" s="369"/>
      <c r="BA513" s="369"/>
      <c r="BB513" s="369"/>
    </row>
    <row r="514" spans="1:54" s="116" customFormat="1" ht="13.5" customHeight="1">
      <c r="A514" s="1512"/>
      <c r="B514" s="1513"/>
      <c r="C514" s="1513"/>
      <c r="D514" s="1513"/>
      <c r="E514" s="1513"/>
      <c r="F514" s="1513"/>
      <c r="G514" s="1513"/>
      <c r="H514" s="1514"/>
      <c r="I514" s="1520"/>
      <c r="J514" s="1513"/>
      <c r="K514" s="1513"/>
      <c r="L514" s="1513"/>
      <c r="M514" s="1521"/>
      <c r="N514" s="1525"/>
      <c r="O514" s="1513"/>
      <c r="P514" s="1513"/>
      <c r="Q514" s="1513"/>
      <c r="R514" s="1513"/>
      <c r="S514" s="1513"/>
      <c r="T514" s="1514"/>
      <c r="U514" s="1479" t="s">
        <v>153</v>
      </c>
      <c r="V514" s="1480"/>
      <c r="W514" s="1480"/>
      <c r="X514" s="1481"/>
      <c r="Y514" s="1485" t="s">
        <v>154</v>
      </c>
      <c r="Z514" s="1486"/>
      <c r="AA514" s="1486"/>
      <c r="AB514" s="1487"/>
      <c r="AC514" s="1491" t="s">
        <v>155</v>
      </c>
      <c r="AD514" s="1492"/>
      <c r="AE514" s="1492"/>
      <c r="AF514" s="1493"/>
      <c r="AG514" s="1497" t="s">
        <v>156</v>
      </c>
      <c r="AH514" s="1498"/>
      <c r="AI514" s="1498"/>
      <c r="AJ514" s="1499"/>
      <c r="AK514" s="1503" t="s">
        <v>190</v>
      </c>
      <c r="AL514" s="1503"/>
      <c r="AM514" s="1471" t="s">
        <v>158</v>
      </c>
      <c r="AN514" s="1472"/>
      <c r="AO514" s="1472"/>
      <c r="AP514" s="1472"/>
      <c r="AQ514" s="1505"/>
      <c r="AR514" s="1506"/>
      <c r="AS514" s="118"/>
      <c r="AT514" s="118"/>
      <c r="AW514" s="371"/>
      <c r="AX514" s="371"/>
      <c r="AY514" s="371"/>
      <c r="AZ514" s="369"/>
      <c r="BA514" s="369"/>
      <c r="BB514" s="369"/>
    </row>
    <row r="515" spans="1:54" s="116" customFormat="1" ht="13.5" customHeight="1">
      <c r="A515" s="1515"/>
      <c r="B515" s="1516"/>
      <c r="C515" s="1516"/>
      <c r="D515" s="1516"/>
      <c r="E515" s="1516"/>
      <c r="F515" s="1516"/>
      <c r="G515" s="1516"/>
      <c r="H515" s="1517"/>
      <c r="I515" s="1522"/>
      <c r="J515" s="1516"/>
      <c r="K515" s="1516"/>
      <c r="L515" s="1516"/>
      <c r="M515" s="1523"/>
      <c r="N515" s="1526"/>
      <c r="O515" s="1516"/>
      <c r="P515" s="1516"/>
      <c r="Q515" s="1516"/>
      <c r="R515" s="1516"/>
      <c r="S515" s="1516"/>
      <c r="T515" s="1517"/>
      <c r="U515" s="1482"/>
      <c r="V515" s="1483"/>
      <c r="W515" s="1483"/>
      <c r="X515" s="1484"/>
      <c r="Y515" s="1488"/>
      <c r="Z515" s="1489"/>
      <c r="AA515" s="1489"/>
      <c r="AB515" s="1490"/>
      <c r="AC515" s="1494"/>
      <c r="AD515" s="1495"/>
      <c r="AE515" s="1495"/>
      <c r="AF515" s="1496"/>
      <c r="AG515" s="1500"/>
      <c r="AH515" s="1501"/>
      <c r="AI515" s="1501"/>
      <c r="AJ515" s="1502"/>
      <c r="AK515" s="1504"/>
      <c r="AL515" s="1504"/>
      <c r="AM515" s="1507"/>
      <c r="AN515" s="1507"/>
      <c r="AO515" s="1507"/>
      <c r="AP515" s="1507"/>
      <c r="AQ515" s="1507"/>
      <c r="AR515" s="1508"/>
      <c r="AS515" s="118"/>
      <c r="AT515" s="118"/>
      <c r="AW515" s="371"/>
      <c r="AX515" s="371"/>
      <c r="AY515" s="371"/>
      <c r="AZ515" s="369"/>
      <c r="BA515" s="369"/>
      <c r="BB515" s="369"/>
    </row>
    <row r="516" spans="1:54" s="116" customFormat="1" ht="18" customHeight="1">
      <c r="A516" s="1447" t="str">
        <f>A481</f>
        <v>のののの邸外壁改修工事</v>
      </c>
      <c r="B516" s="1448"/>
      <c r="C516" s="1448"/>
      <c r="D516" s="1448"/>
      <c r="E516" s="1448"/>
      <c r="F516" s="1448"/>
      <c r="G516" s="1448"/>
      <c r="H516" s="1449"/>
      <c r="I516" s="1453" t="str">
        <f>I481</f>
        <v>富山市のののののの100</v>
      </c>
      <c r="J516" s="1448"/>
      <c r="K516" s="1448"/>
      <c r="L516" s="1448"/>
      <c r="M516" s="1454"/>
      <c r="N516" s="267">
        <f t="shared" ref="N516:N533" si="71">N481</f>
        <v>41579</v>
      </c>
      <c r="O516" s="124" t="s">
        <v>87</v>
      </c>
      <c r="P516" s="270">
        <f t="shared" ref="P516:P533" si="72">P481</f>
        <v>41579</v>
      </c>
      <c r="Q516" s="124" t="s">
        <v>159</v>
      </c>
      <c r="R516" s="272">
        <f t="shared" ref="R516:R533" si="73">R481</f>
        <v>41579</v>
      </c>
      <c r="S516" s="1457" t="s">
        <v>191</v>
      </c>
      <c r="T516" s="1458"/>
      <c r="U516" s="1459">
        <f t="shared" ref="U516:U535" si="74">U481</f>
        <v>0</v>
      </c>
      <c r="V516" s="1460"/>
      <c r="W516" s="1460"/>
      <c r="X516" s="125" t="s">
        <v>90</v>
      </c>
      <c r="Y516" s="126"/>
      <c r="Z516" s="127"/>
      <c r="AA516" s="127"/>
      <c r="AB516" s="125" t="s">
        <v>90</v>
      </c>
      <c r="AC516" s="126"/>
      <c r="AD516" s="127"/>
      <c r="AE516" s="127"/>
      <c r="AF516" s="128" t="s">
        <v>90</v>
      </c>
      <c r="AG516" s="1426" t="str">
        <f t="shared" ref="AG516:AG535" si="75">AG481</f>
        <v/>
      </c>
      <c r="AH516" s="1427"/>
      <c r="AI516" s="1427"/>
      <c r="AJ516" s="1428"/>
      <c r="AK516" s="126"/>
      <c r="AL516" s="146"/>
      <c r="AM516" s="1426" t="str">
        <f t="shared" ref="AM516:AM536" si="76">AM481</f>
        <v/>
      </c>
      <c r="AN516" s="1427"/>
      <c r="AO516" s="1427"/>
      <c r="AP516" s="1427"/>
      <c r="AQ516" s="1427"/>
      <c r="AR516" s="499" t="s">
        <v>90</v>
      </c>
      <c r="AS516" s="118"/>
      <c r="AT516" s="118"/>
      <c r="AW516" s="371"/>
      <c r="AX516" s="371"/>
      <c r="AY516" s="371"/>
      <c r="AZ516" s="369"/>
      <c r="BA516" s="369"/>
      <c r="BB516" s="369"/>
    </row>
    <row r="517" spans="1:54" s="116" customFormat="1" ht="18" customHeight="1">
      <c r="A517" s="1450"/>
      <c r="B517" s="1451"/>
      <c r="C517" s="1451"/>
      <c r="D517" s="1451"/>
      <c r="E517" s="1451"/>
      <c r="F517" s="1451"/>
      <c r="G517" s="1451"/>
      <c r="H517" s="1452"/>
      <c r="I517" s="1455"/>
      <c r="J517" s="1451"/>
      <c r="K517" s="1451"/>
      <c r="L517" s="1451"/>
      <c r="M517" s="1456"/>
      <c r="N517" s="268">
        <f t="shared" si="71"/>
        <v>41618</v>
      </c>
      <c r="O517" s="123" t="s">
        <v>87</v>
      </c>
      <c r="P517" s="271">
        <f t="shared" si="72"/>
        <v>41618</v>
      </c>
      <c r="Q517" s="123" t="s">
        <v>159</v>
      </c>
      <c r="R517" s="273">
        <f t="shared" si="73"/>
        <v>41618</v>
      </c>
      <c r="S517" s="1471" t="s">
        <v>192</v>
      </c>
      <c r="T517" s="1472"/>
      <c r="U517" s="1465">
        <f t="shared" si="74"/>
        <v>3150000</v>
      </c>
      <c r="V517" s="1473"/>
      <c r="W517" s="1473"/>
      <c r="X517" s="1474"/>
      <c r="Y517" s="1463">
        <f>Y482</f>
        <v>0</v>
      </c>
      <c r="Z517" s="1464"/>
      <c r="AA517" s="1464"/>
      <c r="AB517" s="1464"/>
      <c r="AC517" s="1463">
        <f>AC482</f>
        <v>0</v>
      </c>
      <c r="AD517" s="1464"/>
      <c r="AE517" s="1464"/>
      <c r="AF517" s="1467"/>
      <c r="AG517" s="1464">
        <f t="shared" si="75"/>
        <v>3150000</v>
      </c>
      <c r="AH517" s="1464"/>
      <c r="AI517" s="1464"/>
      <c r="AJ517" s="1467"/>
      <c r="AK517" s="1468">
        <f>AK482</f>
        <v>21</v>
      </c>
      <c r="AL517" s="1469"/>
      <c r="AM517" s="1465">
        <f t="shared" si="76"/>
        <v>661500</v>
      </c>
      <c r="AN517" s="1466"/>
      <c r="AO517" s="1466"/>
      <c r="AP517" s="1466"/>
      <c r="AQ517" s="1466"/>
      <c r="AR517" s="500"/>
      <c r="AS517" s="118"/>
      <c r="AT517" s="118"/>
      <c r="AW517" s="371"/>
      <c r="AX517" s="371"/>
      <c r="AY517" s="371"/>
      <c r="AZ517" s="369"/>
      <c r="BA517" s="369"/>
      <c r="BB517" s="369"/>
    </row>
    <row r="518" spans="1:54" s="116" customFormat="1" ht="18" customHeight="1">
      <c r="A518" s="1447" t="str">
        <f>A483</f>
        <v/>
      </c>
      <c r="B518" s="1448"/>
      <c r="C518" s="1448"/>
      <c r="D518" s="1448"/>
      <c r="E518" s="1448"/>
      <c r="F518" s="1448"/>
      <c r="G518" s="1448"/>
      <c r="H518" s="1449"/>
      <c r="I518" s="1453" t="str">
        <f>I483</f>
        <v/>
      </c>
      <c r="J518" s="1448"/>
      <c r="K518" s="1448"/>
      <c r="L518" s="1448"/>
      <c r="M518" s="1454"/>
      <c r="N518" s="275" t="str">
        <f t="shared" si="71"/>
        <v/>
      </c>
      <c r="O518" s="124" t="s">
        <v>133</v>
      </c>
      <c r="P518" s="270" t="str">
        <f t="shared" si="72"/>
        <v/>
      </c>
      <c r="Q518" s="124" t="s">
        <v>134</v>
      </c>
      <c r="R518" s="272" t="str">
        <f t="shared" si="73"/>
        <v/>
      </c>
      <c r="S518" s="1457" t="s">
        <v>135</v>
      </c>
      <c r="T518" s="1458"/>
      <c r="U518" s="1459">
        <f t="shared" si="74"/>
        <v>0</v>
      </c>
      <c r="V518" s="1460"/>
      <c r="W518" s="1460"/>
      <c r="X518" s="129"/>
      <c r="Y518" s="130"/>
      <c r="Z518" s="131"/>
      <c r="AA518" s="131"/>
      <c r="AB518" s="129"/>
      <c r="AC518" s="130"/>
      <c r="AD518" s="131"/>
      <c r="AE518" s="131"/>
      <c r="AF518" s="132"/>
      <c r="AG518" s="1426" t="str">
        <f t="shared" si="75"/>
        <v/>
      </c>
      <c r="AH518" s="1427"/>
      <c r="AI518" s="1427"/>
      <c r="AJ518" s="1428"/>
      <c r="AK518" s="130"/>
      <c r="AL518" s="133"/>
      <c r="AM518" s="1426" t="str">
        <f t="shared" si="76"/>
        <v/>
      </c>
      <c r="AN518" s="1427"/>
      <c r="AO518" s="1427"/>
      <c r="AP518" s="1427"/>
      <c r="AQ518" s="1427"/>
      <c r="AR518" s="501"/>
      <c r="AS518" s="118"/>
      <c r="AT518" s="118"/>
      <c r="AW518" s="371"/>
      <c r="AX518" s="371"/>
      <c r="AY518" s="371"/>
      <c r="AZ518" s="369"/>
      <c r="BA518" s="369"/>
      <c r="BB518" s="369"/>
    </row>
    <row r="519" spans="1:54" s="116" customFormat="1" ht="18" customHeight="1">
      <c r="A519" s="1450"/>
      <c r="B519" s="1451"/>
      <c r="C519" s="1451"/>
      <c r="D519" s="1451"/>
      <c r="E519" s="1451"/>
      <c r="F519" s="1451"/>
      <c r="G519" s="1451"/>
      <c r="H519" s="1452"/>
      <c r="I519" s="1455"/>
      <c r="J519" s="1451"/>
      <c r="K519" s="1451"/>
      <c r="L519" s="1451"/>
      <c r="M519" s="1456"/>
      <c r="N519" s="276" t="str">
        <f t="shared" si="71"/>
        <v/>
      </c>
      <c r="O519" s="134" t="s">
        <v>133</v>
      </c>
      <c r="P519" s="271" t="str">
        <f t="shared" si="72"/>
        <v/>
      </c>
      <c r="Q519" s="134" t="s">
        <v>134</v>
      </c>
      <c r="R519" s="274" t="str">
        <f t="shared" si="73"/>
        <v/>
      </c>
      <c r="S519" s="1461" t="s">
        <v>136</v>
      </c>
      <c r="T519" s="1462"/>
      <c r="U519" s="1463" t="str">
        <f t="shared" si="74"/>
        <v/>
      </c>
      <c r="V519" s="1464"/>
      <c r="W519" s="1464"/>
      <c r="X519" s="1464"/>
      <c r="Y519" s="1463">
        <f>Y484</f>
        <v>0</v>
      </c>
      <c r="Z519" s="1464"/>
      <c r="AA519" s="1464"/>
      <c r="AB519" s="1464"/>
      <c r="AC519" s="1463">
        <f>AC484</f>
        <v>0</v>
      </c>
      <c r="AD519" s="1464"/>
      <c r="AE519" s="1464"/>
      <c r="AF519" s="1467"/>
      <c r="AG519" s="1464" t="str">
        <f t="shared" si="75"/>
        <v/>
      </c>
      <c r="AH519" s="1464"/>
      <c r="AI519" s="1464"/>
      <c r="AJ519" s="1467"/>
      <c r="AK519" s="1468" t="str">
        <f>AK484</f>
        <v/>
      </c>
      <c r="AL519" s="1469"/>
      <c r="AM519" s="1465" t="str">
        <f t="shared" si="76"/>
        <v/>
      </c>
      <c r="AN519" s="1466"/>
      <c r="AO519" s="1466"/>
      <c r="AP519" s="1466"/>
      <c r="AQ519" s="1466"/>
      <c r="AR519" s="500"/>
      <c r="AS519" s="118"/>
      <c r="AT519" s="118"/>
      <c r="AW519" s="371"/>
      <c r="AX519" s="371"/>
      <c r="AY519" s="371"/>
      <c r="AZ519" s="369"/>
      <c r="BA519" s="369"/>
      <c r="BB519" s="369"/>
    </row>
    <row r="520" spans="1:54" s="116" customFormat="1" ht="18" customHeight="1">
      <c r="A520" s="1447" t="str">
        <f>A485</f>
        <v/>
      </c>
      <c r="B520" s="1448"/>
      <c r="C520" s="1448"/>
      <c r="D520" s="1448"/>
      <c r="E520" s="1448"/>
      <c r="F520" s="1448"/>
      <c r="G520" s="1448"/>
      <c r="H520" s="1449"/>
      <c r="I520" s="1453" t="str">
        <f>I485</f>
        <v/>
      </c>
      <c r="J520" s="1448"/>
      <c r="K520" s="1448"/>
      <c r="L520" s="1448"/>
      <c r="M520" s="1454"/>
      <c r="N520" s="275" t="str">
        <f t="shared" si="71"/>
        <v/>
      </c>
      <c r="O520" s="124" t="s">
        <v>133</v>
      </c>
      <c r="P520" s="270" t="str">
        <f t="shared" si="72"/>
        <v/>
      </c>
      <c r="Q520" s="124" t="s">
        <v>134</v>
      </c>
      <c r="R520" s="272" t="str">
        <f t="shared" si="73"/>
        <v/>
      </c>
      <c r="S520" s="1457" t="s">
        <v>135</v>
      </c>
      <c r="T520" s="1458"/>
      <c r="U520" s="1459">
        <f t="shared" si="74"/>
        <v>0</v>
      </c>
      <c r="V520" s="1460"/>
      <c r="W520" s="1460"/>
      <c r="X520" s="129"/>
      <c r="Y520" s="130"/>
      <c r="Z520" s="131"/>
      <c r="AA520" s="131"/>
      <c r="AB520" s="129"/>
      <c r="AC520" s="130"/>
      <c r="AD520" s="131"/>
      <c r="AE520" s="131"/>
      <c r="AF520" s="132"/>
      <c r="AG520" s="1426" t="str">
        <f t="shared" si="75"/>
        <v/>
      </c>
      <c r="AH520" s="1427"/>
      <c r="AI520" s="1427"/>
      <c r="AJ520" s="1428"/>
      <c r="AK520" s="130"/>
      <c r="AL520" s="133"/>
      <c r="AM520" s="1426" t="str">
        <f t="shared" si="76"/>
        <v/>
      </c>
      <c r="AN520" s="1427"/>
      <c r="AO520" s="1427"/>
      <c r="AP520" s="1427"/>
      <c r="AQ520" s="1427"/>
      <c r="AR520" s="501"/>
      <c r="AS520" s="118"/>
      <c r="AT520" s="118"/>
      <c r="AW520" s="371"/>
      <c r="AX520" s="371"/>
      <c r="AY520" s="371"/>
      <c r="AZ520" s="369"/>
      <c r="BA520" s="369"/>
      <c r="BB520" s="369"/>
    </row>
    <row r="521" spans="1:54" s="116" customFormat="1" ht="18" customHeight="1">
      <c r="A521" s="1450"/>
      <c r="B521" s="1451"/>
      <c r="C521" s="1451"/>
      <c r="D521" s="1451"/>
      <c r="E521" s="1451"/>
      <c r="F521" s="1451"/>
      <c r="G521" s="1451"/>
      <c r="H521" s="1452"/>
      <c r="I521" s="1455"/>
      <c r="J521" s="1451"/>
      <c r="K521" s="1451"/>
      <c r="L521" s="1451"/>
      <c r="M521" s="1456"/>
      <c r="N521" s="276" t="str">
        <f t="shared" si="71"/>
        <v/>
      </c>
      <c r="O521" s="134" t="s">
        <v>133</v>
      </c>
      <c r="P521" s="271" t="str">
        <f t="shared" si="72"/>
        <v/>
      </c>
      <c r="Q521" s="134" t="s">
        <v>134</v>
      </c>
      <c r="R521" s="274" t="str">
        <f t="shared" si="73"/>
        <v/>
      </c>
      <c r="S521" s="1461" t="s">
        <v>136</v>
      </c>
      <c r="T521" s="1462"/>
      <c r="U521" s="1465" t="str">
        <f t="shared" si="74"/>
        <v/>
      </c>
      <c r="V521" s="1466"/>
      <c r="W521" s="1466"/>
      <c r="X521" s="1470"/>
      <c r="Y521" s="1465">
        <f>Y486</f>
        <v>0</v>
      </c>
      <c r="Z521" s="1466"/>
      <c r="AA521" s="1466"/>
      <c r="AB521" s="1466"/>
      <c r="AC521" s="1465">
        <f>AC486</f>
        <v>0</v>
      </c>
      <c r="AD521" s="1466"/>
      <c r="AE521" s="1466"/>
      <c r="AF521" s="1470"/>
      <c r="AG521" s="1464" t="str">
        <f t="shared" si="75"/>
        <v/>
      </c>
      <c r="AH521" s="1464"/>
      <c r="AI521" s="1464"/>
      <c r="AJ521" s="1467"/>
      <c r="AK521" s="1468" t="str">
        <f>AK486</f>
        <v/>
      </c>
      <c r="AL521" s="1469"/>
      <c r="AM521" s="1465" t="str">
        <f t="shared" si="76"/>
        <v/>
      </c>
      <c r="AN521" s="1466"/>
      <c r="AO521" s="1466"/>
      <c r="AP521" s="1466"/>
      <c r="AQ521" s="1466"/>
      <c r="AR521" s="500"/>
      <c r="AS521" s="118"/>
      <c r="AT521" s="118"/>
      <c r="AW521" s="371"/>
      <c r="AX521" s="371"/>
      <c r="AY521" s="371"/>
      <c r="AZ521" s="369"/>
      <c r="BA521" s="369"/>
      <c r="BB521" s="369"/>
    </row>
    <row r="522" spans="1:54" s="116" customFormat="1" ht="18" customHeight="1">
      <c r="A522" s="1447" t="str">
        <f>A487</f>
        <v/>
      </c>
      <c r="B522" s="1448"/>
      <c r="C522" s="1448"/>
      <c r="D522" s="1448"/>
      <c r="E522" s="1448"/>
      <c r="F522" s="1448"/>
      <c r="G522" s="1448"/>
      <c r="H522" s="1449"/>
      <c r="I522" s="1453" t="str">
        <f>I487</f>
        <v/>
      </c>
      <c r="J522" s="1448"/>
      <c r="K522" s="1448"/>
      <c r="L522" s="1448"/>
      <c r="M522" s="1454"/>
      <c r="N522" s="275" t="str">
        <f t="shared" si="71"/>
        <v/>
      </c>
      <c r="O522" s="124" t="s">
        <v>133</v>
      </c>
      <c r="P522" s="270" t="str">
        <f t="shared" si="72"/>
        <v/>
      </c>
      <c r="Q522" s="124" t="s">
        <v>134</v>
      </c>
      <c r="R522" s="272" t="str">
        <f t="shared" si="73"/>
        <v/>
      </c>
      <c r="S522" s="1457" t="s">
        <v>135</v>
      </c>
      <c r="T522" s="1458"/>
      <c r="U522" s="1459">
        <f t="shared" si="74"/>
        <v>0</v>
      </c>
      <c r="V522" s="1460"/>
      <c r="W522" s="1460"/>
      <c r="X522" s="135"/>
      <c r="Y522" s="136"/>
      <c r="Z522" s="137"/>
      <c r="AA522" s="137"/>
      <c r="AB522" s="135"/>
      <c r="AC522" s="136"/>
      <c r="AD522" s="137"/>
      <c r="AE522" s="137"/>
      <c r="AF522" s="138"/>
      <c r="AG522" s="1426" t="str">
        <f t="shared" si="75"/>
        <v/>
      </c>
      <c r="AH522" s="1427"/>
      <c r="AI522" s="1427"/>
      <c r="AJ522" s="1428"/>
      <c r="AK522" s="136"/>
      <c r="AL522" s="139"/>
      <c r="AM522" s="1426" t="str">
        <f t="shared" si="76"/>
        <v/>
      </c>
      <c r="AN522" s="1427"/>
      <c r="AO522" s="1427"/>
      <c r="AP522" s="1427"/>
      <c r="AQ522" s="1427"/>
      <c r="AR522" s="501"/>
      <c r="AS522" s="118"/>
      <c r="AT522" s="118"/>
      <c r="AW522" s="371"/>
      <c r="AX522" s="371"/>
      <c r="AY522" s="371"/>
      <c r="AZ522" s="369"/>
      <c r="BA522" s="369"/>
      <c r="BB522" s="369"/>
    </row>
    <row r="523" spans="1:54" s="116" customFormat="1" ht="18" customHeight="1">
      <c r="A523" s="1450"/>
      <c r="B523" s="1451"/>
      <c r="C523" s="1451"/>
      <c r="D523" s="1451"/>
      <c r="E523" s="1451"/>
      <c r="F523" s="1451"/>
      <c r="G523" s="1451"/>
      <c r="H523" s="1452"/>
      <c r="I523" s="1455"/>
      <c r="J523" s="1451"/>
      <c r="K523" s="1451"/>
      <c r="L523" s="1451"/>
      <c r="M523" s="1456"/>
      <c r="N523" s="276" t="str">
        <f t="shared" si="71"/>
        <v/>
      </c>
      <c r="O523" s="134" t="s">
        <v>133</v>
      </c>
      <c r="P523" s="271" t="str">
        <f t="shared" si="72"/>
        <v/>
      </c>
      <c r="Q523" s="134" t="s">
        <v>134</v>
      </c>
      <c r="R523" s="274" t="str">
        <f t="shared" si="73"/>
        <v/>
      </c>
      <c r="S523" s="1461" t="s">
        <v>136</v>
      </c>
      <c r="T523" s="1462"/>
      <c r="U523" s="1463" t="str">
        <f t="shared" si="74"/>
        <v/>
      </c>
      <c r="V523" s="1464"/>
      <c r="W523" s="1464"/>
      <c r="X523" s="1464"/>
      <c r="Y523" s="1463">
        <f>Y488</f>
        <v>0</v>
      </c>
      <c r="Z523" s="1464"/>
      <c r="AA523" s="1464"/>
      <c r="AB523" s="1464"/>
      <c r="AC523" s="1463">
        <f>AC488</f>
        <v>0</v>
      </c>
      <c r="AD523" s="1464"/>
      <c r="AE523" s="1464"/>
      <c r="AF523" s="1467"/>
      <c r="AG523" s="1464" t="str">
        <f t="shared" si="75"/>
        <v/>
      </c>
      <c r="AH523" s="1464"/>
      <c r="AI523" s="1464"/>
      <c r="AJ523" s="1467"/>
      <c r="AK523" s="1468" t="str">
        <f>AK488</f>
        <v/>
      </c>
      <c r="AL523" s="1469"/>
      <c r="AM523" s="1465" t="str">
        <f t="shared" si="76"/>
        <v/>
      </c>
      <c r="AN523" s="1466"/>
      <c r="AO523" s="1466"/>
      <c r="AP523" s="1466"/>
      <c r="AQ523" s="1466"/>
      <c r="AR523" s="500"/>
      <c r="AS523" s="118"/>
      <c r="AT523" s="118"/>
      <c r="AW523" s="371"/>
      <c r="AX523" s="371"/>
      <c r="AY523" s="371"/>
      <c r="AZ523" s="369"/>
      <c r="BA523" s="369"/>
      <c r="BB523" s="369"/>
    </row>
    <row r="524" spans="1:54" s="116" customFormat="1" ht="18" customHeight="1">
      <c r="A524" s="1447" t="str">
        <f>A489</f>
        <v/>
      </c>
      <c r="B524" s="1448"/>
      <c r="C524" s="1448"/>
      <c r="D524" s="1448"/>
      <c r="E524" s="1448"/>
      <c r="F524" s="1448"/>
      <c r="G524" s="1448"/>
      <c r="H524" s="1449"/>
      <c r="I524" s="1453" t="str">
        <f>I489</f>
        <v/>
      </c>
      <c r="J524" s="1448"/>
      <c r="K524" s="1448"/>
      <c r="L524" s="1448"/>
      <c r="M524" s="1454"/>
      <c r="N524" s="275" t="str">
        <f t="shared" si="71"/>
        <v/>
      </c>
      <c r="O524" s="124" t="s">
        <v>133</v>
      </c>
      <c r="P524" s="270" t="str">
        <f t="shared" si="72"/>
        <v/>
      </c>
      <c r="Q524" s="124" t="s">
        <v>134</v>
      </c>
      <c r="R524" s="272" t="str">
        <f t="shared" si="73"/>
        <v/>
      </c>
      <c r="S524" s="1457" t="s">
        <v>135</v>
      </c>
      <c r="T524" s="1458"/>
      <c r="U524" s="1459">
        <f t="shared" si="74"/>
        <v>0</v>
      </c>
      <c r="V524" s="1460"/>
      <c r="W524" s="1460"/>
      <c r="X524" s="129"/>
      <c r="Y524" s="130"/>
      <c r="Z524" s="131"/>
      <c r="AA524" s="131"/>
      <c r="AB524" s="129"/>
      <c r="AC524" s="130"/>
      <c r="AD524" s="131"/>
      <c r="AE524" s="131"/>
      <c r="AF524" s="132"/>
      <c r="AG524" s="1426" t="str">
        <f t="shared" si="75"/>
        <v/>
      </c>
      <c r="AH524" s="1427"/>
      <c r="AI524" s="1427"/>
      <c r="AJ524" s="1428"/>
      <c r="AK524" s="136"/>
      <c r="AL524" s="139"/>
      <c r="AM524" s="1426" t="str">
        <f t="shared" si="76"/>
        <v/>
      </c>
      <c r="AN524" s="1427"/>
      <c r="AO524" s="1427"/>
      <c r="AP524" s="1427"/>
      <c r="AQ524" s="1427"/>
      <c r="AR524" s="501"/>
      <c r="AS524" s="118"/>
      <c r="AT524" s="118"/>
      <c r="AW524" s="371"/>
      <c r="AX524" s="371"/>
      <c r="AY524" s="371"/>
      <c r="AZ524" s="369"/>
      <c r="BA524" s="369"/>
      <c r="BB524" s="369"/>
    </row>
    <row r="525" spans="1:54" s="116" customFormat="1" ht="18" customHeight="1">
      <c r="A525" s="1450"/>
      <c r="B525" s="1451"/>
      <c r="C525" s="1451"/>
      <c r="D525" s="1451"/>
      <c r="E525" s="1451"/>
      <c r="F525" s="1451"/>
      <c r="G525" s="1451"/>
      <c r="H525" s="1452"/>
      <c r="I525" s="1455"/>
      <c r="J525" s="1451"/>
      <c r="K525" s="1451"/>
      <c r="L525" s="1451"/>
      <c r="M525" s="1456"/>
      <c r="N525" s="276" t="str">
        <f t="shared" si="71"/>
        <v/>
      </c>
      <c r="O525" s="134" t="s">
        <v>133</v>
      </c>
      <c r="P525" s="271" t="str">
        <f t="shared" si="72"/>
        <v/>
      </c>
      <c r="Q525" s="134" t="s">
        <v>134</v>
      </c>
      <c r="R525" s="274" t="str">
        <f t="shared" si="73"/>
        <v/>
      </c>
      <c r="S525" s="1461" t="s">
        <v>136</v>
      </c>
      <c r="T525" s="1462"/>
      <c r="U525" s="1463" t="str">
        <f t="shared" si="74"/>
        <v/>
      </c>
      <c r="V525" s="1464"/>
      <c r="W525" s="1464"/>
      <c r="X525" s="1464"/>
      <c r="Y525" s="1465">
        <f>Y490</f>
        <v>0</v>
      </c>
      <c r="Z525" s="1466"/>
      <c r="AA525" s="1466"/>
      <c r="AB525" s="1466"/>
      <c r="AC525" s="1463">
        <f>AC490</f>
        <v>0</v>
      </c>
      <c r="AD525" s="1464"/>
      <c r="AE525" s="1464"/>
      <c r="AF525" s="1467"/>
      <c r="AG525" s="1464" t="str">
        <f t="shared" si="75"/>
        <v/>
      </c>
      <c r="AH525" s="1464"/>
      <c r="AI525" s="1464"/>
      <c r="AJ525" s="1467"/>
      <c r="AK525" s="1468" t="str">
        <f>AK490</f>
        <v/>
      </c>
      <c r="AL525" s="1469"/>
      <c r="AM525" s="1465" t="str">
        <f t="shared" si="76"/>
        <v/>
      </c>
      <c r="AN525" s="1466"/>
      <c r="AO525" s="1466"/>
      <c r="AP525" s="1466"/>
      <c r="AQ525" s="1466"/>
      <c r="AR525" s="500"/>
      <c r="AS525" s="118"/>
      <c r="AT525" s="118"/>
      <c r="AW525" s="371"/>
      <c r="AX525" s="371"/>
      <c r="AY525" s="371"/>
      <c r="AZ525" s="369"/>
      <c r="BA525" s="369"/>
      <c r="BB525" s="369"/>
    </row>
    <row r="526" spans="1:54" s="116" customFormat="1" ht="18" customHeight="1">
      <c r="A526" s="1447" t="str">
        <f>A491</f>
        <v/>
      </c>
      <c r="B526" s="1448"/>
      <c r="C526" s="1448"/>
      <c r="D526" s="1448"/>
      <c r="E526" s="1448"/>
      <c r="F526" s="1448"/>
      <c r="G526" s="1448"/>
      <c r="H526" s="1449"/>
      <c r="I526" s="1453" t="str">
        <f>I491</f>
        <v/>
      </c>
      <c r="J526" s="1448"/>
      <c r="K526" s="1448"/>
      <c r="L526" s="1448"/>
      <c r="M526" s="1454"/>
      <c r="N526" s="275" t="str">
        <f t="shared" si="71"/>
        <v/>
      </c>
      <c r="O526" s="124" t="s">
        <v>133</v>
      </c>
      <c r="P526" s="270" t="str">
        <f t="shared" si="72"/>
        <v/>
      </c>
      <c r="Q526" s="124" t="s">
        <v>134</v>
      </c>
      <c r="R526" s="272" t="str">
        <f t="shared" si="73"/>
        <v/>
      </c>
      <c r="S526" s="1457" t="s">
        <v>135</v>
      </c>
      <c r="T526" s="1458"/>
      <c r="U526" s="1459">
        <f t="shared" si="74"/>
        <v>0</v>
      </c>
      <c r="V526" s="1460"/>
      <c r="W526" s="1460"/>
      <c r="X526" s="129"/>
      <c r="Y526" s="130"/>
      <c r="Z526" s="131"/>
      <c r="AA526" s="131"/>
      <c r="AB526" s="129"/>
      <c r="AC526" s="130"/>
      <c r="AD526" s="131"/>
      <c r="AE526" s="131"/>
      <c r="AF526" s="132"/>
      <c r="AG526" s="1426" t="str">
        <f t="shared" si="75"/>
        <v/>
      </c>
      <c r="AH526" s="1427"/>
      <c r="AI526" s="1427"/>
      <c r="AJ526" s="1428"/>
      <c r="AK526" s="140"/>
      <c r="AL526" s="141"/>
      <c r="AM526" s="1426" t="str">
        <f t="shared" si="76"/>
        <v/>
      </c>
      <c r="AN526" s="1427"/>
      <c r="AO526" s="1427"/>
      <c r="AP526" s="1427"/>
      <c r="AQ526" s="1427"/>
      <c r="AR526" s="501"/>
      <c r="AS526" s="118"/>
      <c r="AT526" s="118"/>
      <c r="AW526" s="371"/>
      <c r="AX526" s="371"/>
      <c r="AY526" s="371"/>
      <c r="AZ526" s="369"/>
      <c r="BA526" s="369"/>
      <c r="BB526" s="369"/>
    </row>
    <row r="527" spans="1:54" s="116" customFormat="1" ht="18" customHeight="1">
      <c r="A527" s="1450"/>
      <c r="B527" s="1451"/>
      <c r="C527" s="1451"/>
      <c r="D527" s="1451"/>
      <c r="E527" s="1451"/>
      <c r="F527" s="1451"/>
      <c r="G527" s="1451"/>
      <c r="H527" s="1452"/>
      <c r="I527" s="1455"/>
      <c r="J527" s="1451"/>
      <c r="K527" s="1451"/>
      <c r="L527" s="1451"/>
      <c r="M527" s="1456"/>
      <c r="N527" s="276" t="str">
        <f t="shared" si="71"/>
        <v/>
      </c>
      <c r="O527" s="134" t="s">
        <v>133</v>
      </c>
      <c r="P527" s="271" t="str">
        <f t="shared" si="72"/>
        <v/>
      </c>
      <c r="Q527" s="134" t="s">
        <v>134</v>
      </c>
      <c r="R527" s="274" t="str">
        <f t="shared" si="73"/>
        <v/>
      </c>
      <c r="S527" s="1461" t="s">
        <v>136</v>
      </c>
      <c r="T527" s="1462"/>
      <c r="U527" s="1463" t="str">
        <f t="shared" si="74"/>
        <v/>
      </c>
      <c r="V527" s="1464"/>
      <c r="W527" s="1464"/>
      <c r="X527" s="1464"/>
      <c r="Y527" s="1465">
        <f>Y492</f>
        <v>0</v>
      </c>
      <c r="Z527" s="1466"/>
      <c r="AA527" s="1466"/>
      <c r="AB527" s="1466"/>
      <c r="AC527" s="1463">
        <f>AC492</f>
        <v>0</v>
      </c>
      <c r="AD527" s="1464"/>
      <c r="AE527" s="1464"/>
      <c r="AF527" s="1467"/>
      <c r="AG527" s="1464" t="str">
        <f t="shared" si="75"/>
        <v/>
      </c>
      <c r="AH527" s="1464"/>
      <c r="AI527" s="1464"/>
      <c r="AJ527" s="1467"/>
      <c r="AK527" s="1468" t="str">
        <f>AK492</f>
        <v/>
      </c>
      <c r="AL527" s="1469"/>
      <c r="AM527" s="1465" t="str">
        <f t="shared" si="76"/>
        <v/>
      </c>
      <c r="AN527" s="1466"/>
      <c r="AO527" s="1466"/>
      <c r="AP527" s="1466"/>
      <c r="AQ527" s="1466"/>
      <c r="AR527" s="500"/>
      <c r="AS527" s="118"/>
      <c r="AT527" s="118"/>
      <c r="AW527" s="371"/>
      <c r="AX527" s="371"/>
      <c r="AY527" s="371"/>
      <c r="AZ527" s="369"/>
      <c r="BA527" s="369"/>
      <c r="BB527" s="369"/>
    </row>
    <row r="528" spans="1:54" s="116" customFormat="1" ht="18" customHeight="1">
      <c r="A528" s="1447" t="str">
        <f>A493</f>
        <v/>
      </c>
      <c r="B528" s="1448"/>
      <c r="C528" s="1448"/>
      <c r="D528" s="1448"/>
      <c r="E528" s="1448"/>
      <c r="F528" s="1448"/>
      <c r="G528" s="1448"/>
      <c r="H528" s="1449"/>
      <c r="I528" s="1453" t="str">
        <f>I493</f>
        <v/>
      </c>
      <c r="J528" s="1448"/>
      <c r="K528" s="1448"/>
      <c r="L528" s="1448"/>
      <c r="M528" s="1454"/>
      <c r="N528" s="275" t="str">
        <f t="shared" si="71"/>
        <v/>
      </c>
      <c r="O528" s="124" t="s">
        <v>133</v>
      </c>
      <c r="P528" s="270" t="str">
        <f t="shared" si="72"/>
        <v/>
      </c>
      <c r="Q528" s="124" t="s">
        <v>134</v>
      </c>
      <c r="R528" s="272" t="str">
        <f t="shared" si="73"/>
        <v/>
      </c>
      <c r="S528" s="1457" t="s">
        <v>135</v>
      </c>
      <c r="T528" s="1458"/>
      <c r="U528" s="1459">
        <f t="shared" si="74"/>
        <v>0</v>
      </c>
      <c r="V528" s="1460"/>
      <c r="W528" s="1460"/>
      <c r="X528" s="129"/>
      <c r="Y528" s="130"/>
      <c r="Z528" s="131"/>
      <c r="AA528" s="131"/>
      <c r="AB528" s="129"/>
      <c r="AC528" s="130"/>
      <c r="AD528" s="131"/>
      <c r="AE528" s="131"/>
      <c r="AF528" s="132"/>
      <c r="AG528" s="1426" t="str">
        <f t="shared" si="75"/>
        <v/>
      </c>
      <c r="AH528" s="1427"/>
      <c r="AI528" s="1427"/>
      <c r="AJ528" s="1428"/>
      <c r="AK528" s="142"/>
      <c r="AL528" s="143"/>
      <c r="AM528" s="1426" t="str">
        <f t="shared" si="76"/>
        <v/>
      </c>
      <c r="AN528" s="1427"/>
      <c r="AO528" s="1427"/>
      <c r="AP528" s="1427"/>
      <c r="AQ528" s="1427"/>
      <c r="AR528" s="501"/>
      <c r="AS528" s="118"/>
      <c r="AT528" s="118"/>
      <c r="AW528" s="371"/>
      <c r="AX528" s="371"/>
      <c r="AY528" s="371"/>
      <c r="AZ528" s="369"/>
      <c r="BA528" s="369"/>
      <c r="BB528" s="369"/>
    </row>
    <row r="529" spans="1:54" s="116" customFormat="1" ht="18" customHeight="1">
      <c r="A529" s="1450"/>
      <c r="B529" s="1451"/>
      <c r="C529" s="1451"/>
      <c r="D529" s="1451"/>
      <c r="E529" s="1451"/>
      <c r="F529" s="1451"/>
      <c r="G529" s="1451"/>
      <c r="H529" s="1452"/>
      <c r="I529" s="1455"/>
      <c r="J529" s="1451"/>
      <c r="K529" s="1451"/>
      <c r="L529" s="1451"/>
      <c r="M529" s="1456"/>
      <c r="N529" s="276" t="str">
        <f t="shared" si="71"/>
        <v/>
      </c>
      <c r="O529" s="134" t="s">
        <v>133</v>
      </c>
      <c r="P529" s="271" t="str">
        <f t="shared" si="72"/>
        <v/>
      </c>
      <c r="Q529" s="134" t="s">
        <v>134</v>
      </c>
      <c r="R529" s="274" t="str">
        <f t="shared" si="73"/>
        <v/>
      </c>
      <c r="S529" s="1461" t="s">
        <v>136</v>
      </c>
      <c r="T529" s="1462"/>
      <c r="U529" s="1463" t="str">
        <f t="shared" si="74"/>
        <v/>
      </c>
      <c r="V529" s="1464"/>
      <c r="W529" s="1464"/>
      <c r="X529" s="1464"/>
      <c r="Y529" s="1465">
        <f>Y494</f>
        <v>0</v>
      </c>
      <c r="Z529" s="1466"/>
      <c r="AA529" s="1466"/>
      <c r="AB529" s="1466"/>
      <c r="AC529" s="1463">
        <f>AC494</f>
        <v>0</v>
      </c>
      <c r="AD529" s="1464"/>
      <c r="AE529" s="1464"/>
      <c r="AF529" s="1467"/>
      <c r="AG529" s="1464" t="str">
        <f t="shared" si="75"/>
        <v/>
      </c>
      <c r="AH529" s="1464"/>
      <c r="AI529" s="1464"/>
      <c r="AJ529" s="1467"/>
      <c r="AK529" s="1468" t="str">
        <f>AK494</f>
        <v/>
      </c>
      <c r="AL529" s="1469"/>
      <c r="AM529" s="1465" t="str">
        <f t="shared" si="76"/>
        <v/>
      </c>
      <c r="AN529" s="1466"/>
      <c r="AO529" s="1466"/>
      <c r="AP529" s="1466"/>
      <c r="AQ529" s="1466"/>
      <c r="AR529" s="500"/>
      <c r="AS529" s="118"/>
      <c r="AT529" s="118"/>
      <c r="AW529" s="371"/>
      <c r="AX529" s="371"/>
      <c r="AY529" s="371"/>
      <c r="AZ529" s="369"/>
      <c r="BA529" s="369"/>
      <c r="BB529" s="369"/>
    </row>
    <row r="530" spans="1:54" s="116" customFormat="1" ht="18" customHeight="1">
      <c r="A530" s="1447" t="str">
        <f>A495</f>
        <v/>
      </c>
      <c r="B530" s="1448"/>
      <c r="C530" s="1448"/>
      <c r="D530" s="1448"/>
      <c r="E530" s="1448"/>
      <c r="F530" s="1448"/>
      <c r="G530" s="1448"/>
      <c r="H530" s="1449"/>
      <c r="I530" s="1453" t="str">
        <f>I495</f>
        <v/>
      </c>
      <c r="J530" s="1448"/>
      <c r="K530" s="1448"/>
      <c r="L530" s="1448"/>
      <c r="M530" s="1454"/>
      <c r="N530" s="275" t="str">
        <f t="shared" si="71"/>
        <v/>
      </c>
      <c r="O530" s="124" t="s">
        <v>133</v>
      </c>
      <c r="P530" s="270" t="str">
        <f t="shared" si="72"/>
        <v/>
      </c>
      <c r="Q530" s="124" t="s">
        <v>134</v>
      </c>
      <c r="R530" s="272" t="str">
        <f t="shared" si="73"/>
        <v/>
      </c>
      <c r="S530" s="1457" t="s">
        <v>135</v>
      </c>
      <c r="T530" s="1458"/>
      <c r="U530" s="1459">
        <f t="shared" si="74"/>
        <v>0</v>
      </c>
      <c r="V530" s="1460"/>
      <c r="W530" s="1460"/>
      <c r="X530" s="129"/>
      <c r="Y530" s="130"/>
      <c r="Z530" s="131"/>
      <c r="AA530" s="131"/>
      <c r="AB530" s="129"/>
      <c r="AC530" s="130"/>
      <c r="AD530" s="131"/>
      <c r="AE530" s="131"/>
      <c r="AF530" s="132"/>
      <c r="AG530" s="1426" t="str">
        <f t="shared" si="75"/>
        <v/>
      </c>
      <c r="AH530" s="1427"/>
      <c r="AI530" s="1427"/>
      <c r="AJ530" s="1428"/>
      <c r="AK530" s="140"/>
      <c r="AL530" s="141"/>
      <c r="AM530" s="1426" t="str">
        <f t="shared" si="76"/>
        <v/>
      </c>
      <c r="AN530" s="1427"/>
      <c r="AO530" s="1427"/>
      <c r="AP530" s="1427"/>
      <c r="AQ530" s="1427"/>
      <c r="AR530" s="501"/>
      <c r="AS530" s="118"/>
      <c r="AT530" s="118"/>
      <c r="AW530" s="371"/>
      <c r="AX530" s="371"/>
      <c r="AY530" s="371"/>
      <c r="AZ530" s="369"/>
      <c r="BA530" s="369"/>
      <c r="BB530" s="369"/>
    </row>
    <row r="531" spans="1:54" s="116" customFormat="1" ht="18" customHeight="1">
      <c r="A531" s="1450"/>
      <c r="B531" s="1451"/>
      <c r="C531" s="1451"/>
      <c r="D531" s="1451"/>
      <c r="E531" s="1451"/>
      <c r="F531" s="1451"/>
      <c r="G531" s="1451"/>
      <c r="H531" s="1452"/>
      <c r="I531" s="1455"/>
      <c r="J531" s="1451"/>
      <c r="K531" s="1451"/>
      <c r="L531" s="1451"/>
      <c r="M531" s="1456"/>
      <c r="N531" s="276" t="str">
        <f t="shared" si="71"/>
        <v/>
      </c>
      <c r="O531" s="134" t="s">
        <v>133</v>
      </c>
      <c r="P531" s="271" t="str">
        <f t="shared" si="72"/>
        <v/>
      </c>
      <c r="Q531" s="134" t="s">
        <v>134</v>
      </c>
      <c r="R531" s="274" t="str">
        <f t="shared" si="73"/>
        <v/>
      </c>
      <c r="S531" s="1461" t="s">
        <v>136</v>
      </c>
      <c r="T531" s="1462"/>
      <c r="U531" s="1463" t="str">
        <f t="shared" si="74"/>
        <v/>
      </c>
      <c r="V531" s="1464"/>
      <c r="W531" s="1464"/>
      <c r="X531" s="1464"/>
      <c r="Y531" s="1465">
        <f>Y496</f>
        <v>0</v>
      </c>
      <c r="Z531" s="1466"/>
      <c r="AA531" s="1466"/>
      <c r="AB531" s="1466"/>
      <c r="AC531" s="1463">
        <f>AC496</f>
        <v>0</v>
      </c>
      <c r="AD531" s="1464"/>
      <c r="AE531" s="1464"/>
      <c r="AF531" s="1467"/>
      <c r="AG531" s="1464" t="str">
        <f t="shared" si="75"/>
        <v/>
      </c>
      <c r="AH531" s="1464"/>
      <c r="AI531" s="1464"/>
      <c r="AJ531" s="1467"/>
      <c r="AK531" s="1468" t="str">
        <f>AK496</f>
        <v/>
      </c>
      <c r="AL531" s="1469"/>
      <c r="AM531" s="1465" t="str">
        <f t="shared" si="76"/>
        <v/>
      </c>
      <c r="AN531" s="1466"/>
      <c r="AO531" s="1466"/>
      <c r="AP531" s="1466"/>
      <c r="AQ531" s="1466"/>
      <c r="AR531" s="500"/>
      <c r="AS531" s="118"/>
      <c r="AT531" s="118"/>
      <c r="AW531" s="371"/>
      <c r="AX531" s="371"/>
      <c r="AY531" s="371"/>
      <c r="AZ531" s="369"/>
      <c r="BA531" s="369"/>
      <c r="BB531" s="369"/>
    </row>
    <row r="532" spans="1:54" s="116" customFormat="1" ht="18" customHeight="1">
      <c r="A532" s="1447" t="str">
        <f>A497</f>
        <v/>
      </c>
      <c r="B532" s="1448"/>
      <c r="C532" s="1448"/>
      <c r="D532" s="1448"/>
      <c r="E532" s="1448"/>
      <c r="F532" s="1448"/>
      <c r="G532" s="1448"/>
      <c r="H532" s="1449"/>
      <c r="I532" s="1453" t="str">
        <f>I497</f>
        <v/>
      </c>
      <c r="J532" s="1448"/>
      <c r="K532" s="1448"/>
      <c r="L532" s="1448"/>
      <c r="M532" s="1454"/>
      <c r="N532" s="275" t="str">
        <f t="shared" si="71"/>
        <v/>
      </c>
      <c r="O532" s="124" t="s">
        <v>133</v>
      </c>
      <c r="P532" s="270" t="str">
        <f t="shared" si="72"/>
        <v/>
      </c>
      <c r="Q532" s="124" t="s">
        <v>134</v>
      </c>
      <c r="R532" s="272" t="str">
        <f t="shared" si="73"/>
        <v/>
      </c>
      <c r="S532" s="1457" t="s">
        <v>135</v>
      </c>
      <c r="T532" s="1458"/>
      <c r="U532" s="1459">
        <f t="shared" si="74"/>
        <v>0</v>
      </c>
      <c r="V532" s="1460"/>
      <c r="W532" s="1460"/>
      <c r="X532" s="129"/>
      <c r="Y532" s="130"/>
      <c r="Z532" s="131"/>
      <c r="AA532" s="131"/>
      <c r="AB532" s="129"/>
      <c r="AC532" s="130"/>
      <c r="AD532" s="131"/>
      <c r="AE532" s="131"/>
      <c r="AF532" s="132"/>
      <c r="AG532" s="1426" t="str">
        <f t="shared" si="75"/>
        <v/>
      </c>
      <c r="AH532" s="1427"/>
      <c r="AI532" s="1427"/>
      <c r="AJ532" s="1428"/>
      <c r="AK532" s="140"/>
      <c r="AL532" s="141"/>
      <c r="AM532" s="1426" t="str">
        <f t="shared" si="76"/>
        <v/>
      </c>
      <c r="AN532" s="1427"/>
      <c r="AO532" s="1427"/>
      <c r="AP532" s="1427"/>
      <c r="AQ532" s="1427"/>
      <c r="AR532" s="501"/>
      <c r="AS532" s="118"/>
      <c r="AT532" s="118"/>
      <c r="AW532" s="371"/>
      <c r="AX532" s="371"/>
      <c r="AY532" s="371"/>
      <c r="AZ532" s="369"/>
      <c r="BA532" s="369"/>
      <c r="BB532" s="369"/>
    </row>
    <row r="533" spans="1:54" s="116" customFormat="1" ht="18" customHeight="1">
      <c r="A533" s="1450"/>
      <c r="B533" s="1451"/>
      <c r="C533" s="1451"/>
      <c r="D533" s="1451"/>
      <c r="E533" s="1451"/>
      <c r="F533" s="1451"/>
      <c r="G533" s="1451"/>
      <c r="H533" s="1452"/>
      <c r="I533" s="1455"/>
      <c r="J533" s="1451"/>
      <c r="K533" s="1451"/>
      <c r="L533" s="1451"/>
      <c r="M533" s="1456"/>
      <c r="N533" s="276" t="str">
        <f t="shared" si="71"/>
        <v/>
      </c>
      <c r="O533" s="144" t="s">
        <v>133</v>
      </c>
      <c r="P533" s="271" t="str">
        <f t="shared" si="72"/>
        <v/>
      </c>
      <c r="Q533" s="134" t="s">
        <v>134</v>
      </c>
      <c r="R533" s="274" t="str">
        <f t="shared" si="73"/>
        <v/>
      </c>
      <c r="S533" s="1461" t="s">
        <v>136</v>
      </c>
      <c r="T533" s="1462"/>
      <c r="U533" s="1463" t="str">
        <f t="shared" si="74"/>
        <v/>
      </c>
      <c r="V533" s="1464"/>
      <c r="W533" s="1464"/>
      <c r="X533" s="1464"/>
      <c r="Y533" s="1465">
        <f>Y498</f>
        <v>0</v>
      </c>
      <c r="Z533" s="1466"/>
      <c r="AA533" s="1466"/>
      <c r="AB533" s="1466"/>
      <c r="AC533" s="1463">
        <f>AC498</f>
        <v>0</v>
      </c>
      <c r="AD533" s="1464"/>
      <c r="AE533" s="1464"/>
      <c r="AF533" s="1467"/>
      <c r="AG533" s="1464" t="str">
        <f t="shared" si="75"/>
        <v/>
      </c>
      <c r="AH533" s="1464"/>
      <c r="AI533" s="1464"/>
      <c r="AJ533" s="1467"/>
      <c r="AK533" s="1468" t="str">
        <f>AK498</f>
        <v/>
      </c>
      <c r="AL533" s="1469"/>
      <c r="AM533" s="1465" t="str">
        <f t="shared" si="76"/>
        <v/>
      </c>
      <c r="AN533" s="1466"/>
      <c r="AO533" s="1466"/>
      <c r="AP533" s="1466"/>
      <c r="AQ533" s="1466"/>
      <c r="AR533" s="500"/>
      <c r="AS533" s="118"/>
      <c r="AT533" s="118"/>
      <c r="AW533" s="371"/>
      <c r="AX533" s="371"/>
      <c r="AY533" s="371"/>
      <c r="AZ533" s="369"/>
      <c r="BA533" s="369"/>
      <c r="BB533" s="369"/>
    </row>
    <row r="534" spans="1:54" s="116" customFormat="1" ht="18" customHeight="1">
      <c r="A534" s="1432" t="s">
        <v>193</v>
      </c>
      <c r="B534" s="1433"/>
      <c r="C534" s="1433"/>
      <c r="D534" s="1434"/>
      <c r="E534" s="1438" t="str">
        <f>E499</f>
        <v>35 建築事業</v>
      </c>
      <c r="F534" s="1439"/>
      <c r="G534" s="1440"/>
      <c r="H534" s="1440"/>
      <c r="I534" s="1440"/>
      <c r="J534" s="1440"/>
      <c r="K534" s="1440"/>
      <c r="L534" s="1440"/>
      <c r="M534" s="1441"/>
      <c r="N534" s="1445" t="s">
        <v>194</v>
      </c>
      <c r="O534" s="1433"/>
      <c r="P534" s="1433"/>
      <c r="Q534" s="1433"/>
      <c r="R534" s="1433"/>
      <c r="S534" s="1433"/>
      <c r="T534" s="1434"/>
      <c r="U534" s="1426" t="str">
        <f t="shared" ca="1" si="74"/>
        <v/>
      </c>
      <c r="V534" s="1427"/>
      <c r="W534" s="1427"/>
      <c r="X534" s="1428"/>
      <c r="Y534" s="130"/>
      <c r="Z534" s="131"/>
      <c r="AA534" s="131"/>
      <c r="AB534" s="129"/>
      <c r="AC534" s="130"/>
      <c r="AD534" s="131"/>
      <c r="AE534" s="131"/>
      <c r="AF534" s="129"/>
      <c r="AG534" s="1426" t="str">
        <f t="shared" ca="1" si="75"/>
        <v/>
      </c>
      <c r="AH534" s="1427"/>
      <c r="AI534" s="1427"/>
      <c r="AJ534" s="1428"/>
      <c r="AK534" s="130"/>
      <c r="AL534" s="133"/>
      <c r="AM534" s="1426" t="str">
        <f t="shared" si="76"/>
        <v/>
      </c>
      <c r="AN534" s="1427"/>
      <c r="AO534" s="1427"/>
      <c r="AP534" s="1427"/>
      <c r="AQ534" s="1427"/>
      <c r="AR534" s="501"/>
      <c r="AS534" s="118"/>
      <c r="AT534" s="118"/>
      <c r="AW534" s="371"/>
      <c r="AX534" s="371"/>
      <c r="AY534" s="371"/>
      <c r="AZ534" s="369"/>
      <c r="BA534" s="369"/>
      <c r="BB534" s="369"/>
    </row>
    <row r="535" spans="1:54" s="116" customFormat="1" ht="18" customHeight="1" thickBot="1">
      <c r="A535" s="1435"/>
      <c r="B535" s="1436"/>
      <c r="C535" s="1436"/>
      <c r="D535" s="1437"/>
      <c r="E535" s="1442"/>
      <c r="F535" s="1443"/>
      <c r="G535" s="1443"/>
      <c r="H535" s="1443"/>
      <c r="I535" s="1443"/>
      <c r="J535" s="1443"/>
      <c r="K535" s="1443"/>
      <c r="L535" s="1443"/>
      <c r="M535" s="1444"/>
      <c r="N535" s="1446"/>
      <c r="O535" s="1436"/>
      <c r="P535" s="1436"/>
      <c r="Q535" s="1436"/>
      <c r="R535" s="1436"/>
      <c r="S535" s="1436"/>
      <c r="T535" s="1437"/>
      <c r="U535" s="1429">
        <f t="shared" ca="1" si="74"/>
        <v>3150000</v>
      </c>
      <c r="V535" s="1430"/>
      <c r="W535" s="1430"/>
      <c r="X535" s="1431"/>
      <c r="Y535" s="1429" t="str">
        <f>Y500</f>
        <v/>
      </c>
      <c r="Z535" s="1430"/>
      <c r="AA535" s="1430"/>
      <c r="AB535" s="1430"/>
      <c r="AC535" s="1429" t="str">
        <f>AC500</f>
        <v/>
      </c>
      <c r="AD535" s="1430"/>
      <c r="AE535" s="1430"/>
      <c r="AF535" s="1430"/>
      <c r="AG535" s="1429">
        <f t="shared" ca="1" si="75"/>
        <v>3150000</v>
      </c>
      <c r="AH535" s="1430"/>
      <c r="AI535" s="1430"/>
      <c r="AJ535" s="1430"/>
      <c r="AK535" s="502"/>
      <c r="AL535" s="503"/>
      <c r="AM535" s="1429">
        <f t="shared" si="76"/>
        <v>661500</v>
      </c>
      <c r="AN535" s="1430"/>
      <c r="AO535" s="1430"/>
      <c r="AP535" s="1430"/>
      <c r="AQ535" s="1430"/>
      <c r="AR535" s="504"/>
      <c r="AS535" s="118"/>
      <c r="AT535" s="145"/>
      <c r="AW535" s="371"/>
      <c r="AX535" s="371"/>
      <c r="AY535" s="371"/>
      <c r="AZ535" s="369"/>
      <c r="BA535" s="369"/>
      <c r="BB535" s="369"/>
    </row>
    <row r="536" spans="1:54" ht="18" customHeight="1">
      <c r="A536" s="75"/>
      <c r="B536" s="75"/>
      <c r="C536" s="75"/>
      <c r="D536" s="75"/>
      <c r="E536" s="75"/>
      <c r="F536" s="75"/>
      <c r="G536" s="75"/>
      <c r="H536" s="75"/>
      <c r="I536" s="75"/>
      <c r="J536" s="75"/>
      <c r="K536" s="75"/>
      <c r="L536" s="75"/>
      <c r="M536" s="75"/>
      <c r="N536" s="75"/>
      <c r="O536" s="75"/>
      <c r="P536" s="75"/>
      <c r="Q536" s="75"/>
      <c r="R536" s="75"/>
      <c r="S536" s="75"/>
      <c r="T536" s="75"/>
      <c r="U536" s="75"/>
      <c r="V536" s="75"/>
      <c r="W536" s="90"/>
      <c r="X536" s="90"/>
      <c r="Y536" s="75"/>
      <c r="Z536" s="75"/>
      <c r="AA536" s="75"/>
      <c r="AB536" s="75"/>
      <c r="AC536" s="75"/>
      <c r="AD536" s="75"/>
      <c r="AE536" s="75"/>
      <c r="AF536" s="75"/>
      <c r="AG536" s="75"/>
      <c r="AH536" s="75"/>
      <c r="AI536" s="75"/>
      <c r="AJ536" s="75"/>
      <c r="AK536" s="75"/>
      <c r="AL536" s="75"/>
      <c r="AM536" s="1424" t="str">
        <f t="shared" si="76"/>
        <v/>
      </c>
      <c r="AN536" s="1425"/>
      <c r="AO536" s="1425"/>
      <c r="AP536" s="1425"/>
      <c r="AQ536" s="1425"/>
      <c r="AR536" s="75"/>
      <c r="AS536" s="75"/>
    </row>
    <row r="537" spans="1:54" ht="18" customHeight="1">
      <c r="A537" s="75"/>
      <c r="B537" s="75"/>
      <c r="C537" s="75"/>
      <c r="D537" s="75"/>
      <c r="E537" s="75"/>
      <c r="F537" s="75"/>
      <c r="G537" s="75"/>
      <c r="H537" s="75"/>
      <c r="I537" s="75"/>
      <c r="J537" s="75"/>
      <c r="K537" s="75"/>
      <c r="L537" s="75"/>
      <c r="M537" s="75"/>
      <c r="N537" s="75"/>
      <c r="O537" s="75"/>
      <c r="P537" s="75"/>
      <c r="Q537" s="75"/>
      <c r="R537" s="75"/>
      <c r="S537" s="75"/>
      <c r="T537" s="75"/>
      <c r="U537" s="75"/>
      <c r="V537" s="75"/>
      <c r="W537" s="90"/>
      <c r="X537" s="90"/>
      <c r="Y537" s="75"/>
      <c r="Z537" s="75"/>
      <c r="AA537" s="75"/>
      <c r="AB537" s="75"/>
      <c r="AC537" s="75"/>
      <c r="AD537" s="75"/>
      <c r="AE537" s="75"/>
      <c r="AF537" s="75"/>
      <c r="AG537" s="75"/>
      <c r="AH537" s="75"/>
      <c r="AI537" s="75"/>
      <c r="AJ537" s="75"/>
      <c r="AK537" s="75"/>
      <c r="AL537" s="75"/>
      <c r="AM537" s="277"/>
      <c r="AN537" s="278"/>
      <c r="AO537" s="278"/>
      <c r="AP537" s="278"/>
      <c r="AQ537" s="278"/>
      <c r="AR537" s="75"/>
      <c r="AS537" s="75"/>
    </row>
    <row r="538" spans="1:54" s="116" customFormat="1" ht="23.25" customHeight="1">
      <c r="A538" s="75"/>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536"/>
      <c r="X538" s="536"/>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W538" s="371"/>
      <c r="AX538" s="371"/>
      <c r="AY538" s="371"/>
      <c r="AZ538" s="369"/>
      <c r="BA538" s="369"/>
      <c r="BB538" s="369"/>
    </row>
    <row r="539" spans="1:54" s="116" customFormat="1" ht="17.25" customHeight="1" thickBot="1">
      <c r="A539" s="520" t="s">
        <v>186</v>
      </c>
      <c r="B539" s="118"/>
      <c r="C539" s="118"/>
      <c r="D539" s="118"/>
      <c r="E539" s="118"/>
      <c r="F539" s="118"/>
      <c r="G539" s="118"/>
      <c r="H539" s="118"/>
      <c r="I539" s="118"/>
      <c r="J539" s="118"/>
      <c r="K539" s="118"/>
      <c r="L539" s="118"/>
      <c r="M539" s="118"/>
      <c r="N539" s="118"/>
      <c r="O539" s="118"/>
      <c r="P539" s="118"/>
      <c r="Q539" s="118"/>
      <c r="R539" s="119"/>
      <c r="S539" s="119"/>
      <c r="T539" s="119"/>
      <c r="U539" s="119"/>
      <c r="V539" s="119"/>
      <c r="W539" s="118"/>
      <c r="X539" s="118"/>
      <c r="Y539" s="118"/>
      <c r="Z539" s="118"/>
      <c r="AA539" s="118"/>
      <c r="AB539" s="118"/>
      <c r="AC539" s="118"/>
      <c r="AD539" s="118"/>
      <c r="AE539" s="118"/>
      <c r="AF539" s="118"/>
      <c r="AG539" s="118"/>
      <c r="AH539" s="118"/>
      <c r="AI539" s="118"/>
      <c r="AJ539" s="118"/>
      <c r="AK539" s="120"/>
      <c r="AL539" s="120"/>
      <c r="AM539" s="120"/>
      <c r="AN539" s="120"/>
      <c r="AO539" s="118"/>
      <c r="AP539" s="118"/>
      <c r="AQ539" s="118"/>
      <c r="AR539" s="118"/>
      <c r="AS539" s="118"/>
      <c r="AW539" s="371"/>
      <c r="AX539" s="371"/>
      <c r="AY539" s="371"/>
      <c r="AZ539" s="369"/>
      <c r="BA539" s="369"/>
      <c r="BB539" s="369"/>
    </row>
    <row r="540" spans="1:54" s="116" customFormat="1" ht="12.75" customHeight="1">
      <c r="A540" s="118"/>
      <c r="B540" s="118"/>
      <c r="C540" s="118"/>
      <c r="D540" s="118"/>
      <c r="E540" s="118"/>
      <c r="F540" s="118"/>
      <c r="G540" s="118"/>
      <c r="H540" s="118"/>
      <c r="I540" s="118"/>
      <c r="J540" s="118"/>
      <c r="K540" s="118"/>
      <c r="L540" s="121"/>
      <c r="M540" s="121"/>
      <c r="N540" s="121"/>
      <c r="O540" s="121"/>
      <c r="P540" s="121"/>
      <c r="Q540" s="121"/>
      <c r="R540" s="121"/>
      <c r="S540" s="122"/>
      <c r="T540" s="122"/>
      <c r="U540" s="122"/>
      <c r="V540" s="122"/>
      <c r="W540" s="122"/>
      <c r="X540" s="122"/>
      <c r="Y540" s="122"/>
      <c r="Z540" s="121"/>
      <c r="AA540" s="121"/>
      <c r="AB540" s="121"/>
      <c r="AC540" s="118"/>
      <c r="AD540" s="118"/>
      <c r="AE540" s="118"/>
      <c r="AF540" s="118"/>
      <c r="AG540" s="118"/>
      <c r="AH540" s="118"/>
      <c r="AI540" s="118"/>
      <c r="AJ540" s="118"/>
      <c r="AK540" s="120"/>
      <c r="AL540" s="120"/>
      <c r="AM540" s="1623" t="s">
        <v>187</v>
      </c>
      <c r="AN540" s="1568"/>
      <c r="AO540" s="118"/>
      <c r="AP540" s="118"/>
      <c r="AQ540" s="118"/>
      <c r="AR540" s="118"/>
      <c r="AS540" s="118"/>
      <c r="AW540" s="371"/>
      <c r="AX540" s="371"/>
      <c r="AY540" s="371"/>
      <c r="AZ540" s="369"/>
      <c r="BA540" s="369"/>
      <c r="BB540" s="369"/>
    </row>
    <row r="541" spans="1:54" s="116" customFormat="1" ht="12.75" customHeight="1">
      <c r="A541" s="118"/>
      <c r="B541" s="118"/>
      <c r="C541" s="118"/>
      <c r="D541" s="118"/>
      <c r="E541" s="118"/>
      <c r="F541" s="118"/>
      <c r="G541" s="118"/>
      <c r="H541" s="118"/>
      <c r="I541" s="118"/>
      <c r="J541" s="118"/>
      <c r="K541" s="118"/>
      <c r="L541" s="121"/>
      <c r="M541" s="121"/>
      <c r="N541" s="121"/>
      <c r="O541" s="121"/>
      <c r="P541" s="121"/>
      <c r="Q541" s="121"/>
      <c r="R541" s="121"/>
      <c r="S541" s="122"/>
      <c r="T541" s="122"/>
      <c r="U541" s="122"/>
      <c r="V541" s="122"/>
      <c r="W541" s="122"/>
      <c r="X541" s="122"/>
      <c r="Y541" s="122"/>
      <c r="Z541" s="121"/>
      <c r="AA541" s="121"/>
      <c r="AB541" s="121"/>
      <c r="AC541" s="118"/>
      <c r="AD541" s="118"/>
      <c r="AE541" s="118"/>
      <c r="AF541" s="118"/>
      <c r="AG541" s="118"/>
      <c r="AH541" s="118"/>
      <c r="AI541" s="118"/>
      <c r="AJ541" s="118"/>
      <c r="AK541" s="120"/>
      <c r="AL541" s="120"/>
      <c r="AM541" s="1569"/>
      <c r="AN541" s="1570"/>
      <c r="AO541" s="118"/>
      <c r="AP541" s="118"/>
      <c r="AQ541" s="118"/>
      <c r="AR541" s="118"/>
      <c r="AS541" s="118"/>
      <c r="AW541" s="371"/>
      <c r="AX541" s="371"/>
      <c r="AY541" s="371"/>
      <c r="AZ541" s="369"/>
      <c r="BA541" s="369"/>
      <c r="BB541" s="369"/>
    </row>
    <row r="542" spans="1:54" s="116" customFormat="1" ht="12.75" customHeight="1" thickBot="1">
      <c r="A542" s="118"/>
      <c r="B542" s="118"/>
      <c r="C542" s="118"/>
      <c r="D542" s="118"/>
      <c r="E542" s="118"/>
      <c r="F542" s="118"/>
      <c r="G542" s="118"/>
      <c r="H542" s="118"/>
      <c r="I542" s="118"/>
      <c r="J542" s="118"/>
      <c r="K542" s="118"/>
      <c r="L542" s="121"/>
      <c r="M542" s="121"/>
      <c r="N542" s="121"/>
      <c r="O542" s="121"/>
      <c r="P542" s="121"/>
      <c r="Q542" s="121"/>
      <c r="R542" s="121"/>
      <c r="S542" s="121"/>
      <c r="T542" s="121"/>
      <c r="U542" s="121"/>
      <c r="V542" s="121"/>
      <c r="W542" s="121"/>
      <c r="X542" s="121"/>
      <c r="Y542" s="121"/>
      <c r="Z542" s="121"/>
      <c r="AA542" s="121"/>
      <c r="AB542" s="121"/>
      <c r="AC542" s="118"/>
      <c r="AD542" s="118"/>
      <c r="AE542" s="118"/>
      <c r="AF542" s="118"/>
      <c r="AG542" s="118"/>
      <c r="AH542" s="118"/>
      <c r="AI542" s="118"/>
      <c r="AJ542" s="118"/>
      <c r="AK542" s="120"/>
      <c r="AL542" s="120"/>
      <c r="AM542" s="1571"/>
      <c r="AN542" s="1572"/>
      <c r="AO542" s="118"/>
      <c r="AP542" s="118"/>
      <c r="AQ542" s="118"/>
      <c r="AR542" s="118"/>
      <c r="AS542" s="118"/>
      <c r="AW542" s="371"/>
      <c r="AX542" s="371"/>
      <c r="AY542" s="371"/>
      <c r="AZ542" s="369"/>
      <c r="BA542" s="369"/>
      <c r="BB542" s="369"/>
    </row>
    <row r="543" spans="1:54" s="116" customFormat="1" ht="6" customHeight="1" thickBot="1">
      <c r="A543" s="118"/>
      <c r="B543" s="118"/>
      <c r="C543" s="118"/>
      <c r="D543" s="118"/>
      <c r="E543" s="118"/>
      <c r="F543" s="118"/>
      <c r="G543" s="118"/>
      <c r="H543" s="118"/>
      <c r="I543" s="118"/>
      <c r="J543" s="118"/>
      <c r="K543" s="118"/>
      <c r="L543" s="121"/>
      <c r="M543" s="121"/>
      <c r="N543" s="121"/>
      <c r="O543" s="121"/>
      <c r="P543" s="121"/>
      <c r="Q543" s="121"/>
      <c r="R543" s="121"/>
      <c r="S543" s="121"/>
      <c r="T543" s="121"/>
      <c r="U543" s="121"/>
      <c r="V543" s="121"/>
      <c r="W543" s="121"/>
      <c r="X543" s="121"/>
      <c r="Y543" s="121"/>
      <c r="Z543" s="121"/>
      <c r="AA543" s="121"/>
      <c r="AB543" s="121"/>
      <c r="AC543" s="118"/>
      <c r="AD543" s="118"/>
      <c r="AE543" s="118"/>
      <c r="AF543" s="118"/>
      <c r="AG543" s="118"/>
      <c r="AH543" s="118"/>
      <c r="AI543" s="118"/>
      <c r="AJ543" s="118"/>
      <c r="AK543" s="120"/>
      <c r="AL543" s="120"/>
      <c r="AM543" s="118"/>
      <c r="AN543" s="118"/>
      <c r="AO543" s="118"/>
      <c r="AP543" s="118"/>
      <c r="AQ543" s="118"/>
      <c r="AR543" s="118"/>
      <c r="AS543" s="118"/>
      <c r="AW543" s="371"/>
      <c r="AX543" s="371"/>
      <c r="AY543" s="371"/>
      <c r="AZ543" s="369"/>
      <c r="BA543" s="369"/>
      <c r="BB543" s="369"/>
    </row>
    <row r="544" spans="1:54" s="116" customFormat="1" ht="12.75" customHeight="1">
      <c r="A544" s="1536" t="s">
        <v>141</v>
      </c>
      <c r="B544" s="1537"/>
      <c r="C544" s="1537"/>
      <c r="D544" s="1537"/>
      <c r="E544" s="1537"/>
      <c r="F544" s="1537"/>
      <c r="G544" s="1537"/>
      <c r="H544" s="1537"/>
      <c r="I544" s="1542" t="s">
        <v>142</v>
      </c>
      <c r="J544" s="1542"/>
      <c r="K544" s="495" t="s">
        <v>143</v>
      </c>
      <c r="L544" s="1542" t="s">
        <v>144</v>
      </c>
      <c r="M544" s="1542"/>
      <c r="N544" s="1543" t="s">
        <v>145</v>
      </c>
      <c r="O544" s="1542"/>
      <c r="P544" s="1542"/>
      <c r="Q544" s="1542"/>
      <c r="R544" s="1542"/>
      <c r="S544" s="1542"/>
      <c r="T544" s="1542" t="s">
        <v>75</v>
      </c>
      <c r="U544" s="1542"/>
      <c r="V544" s="1558"/>
      <c r="W544" s="118"/>
      <c r="X544" s="118"/>
      <c r="Y544" s="118"/>
      <c r="Z544" s="118"/>
      <c r="AA544" s="118"/>
      <c r="AB544" s="118"/>
      <c r="AC544" s="123"/>
      <c r="AD544" s="123"/>
      <c r="AE544" s="123"/>
      <c r="AF544" s="123"/>
      <c r="AG544" s="123"/>
      <c r="AH544" s="123"/>
      <c r="AI544" s="123"/>
      <c r="AJ544" s="118"/>
      <c r="AK544" s="1620">
        <f>IF(work4報告書!AJ46=0,"",$AK$13)</f>
        <v>7</v>
      </c>
      <c r="AL544" s="1617"/>
      <c r="AM544" s="1544" t="s">
        <v>78</v>
      </c>
      <c r="AN544" s="1544"/>
      <c r="AO544" s="1617">
        <f>IF(AK544="","",6)</f>
        <v>6</v>
      </c>
      <c r="AP544" s="1617"/>
      <c r="AQ544" s="1544" t="s">
        <v>79</v>
      </c>
      <c r="AR544" s="1550"/>
      <c r="AS544" s="118"/>
      <c r="AT544" s="118"/>
      <c r="AW544" s="371"/>
      <c r="AX544" s="371"/>
      <c r="AY544" s="371"/>
      <c r="AZ544" s="369"/>
      <c r="BA544" s="369"/>
      <c r="BB544" s="369"/>
    </row>
    <row r="545" spans="1:54" s="116" customFormat="1" ht="13.5" customHeight="1">
      <c r="A545" s="1538"/>
      <c r="B545" s="1539"/>
      <c r="C545" s="1539"/>
      <c r="D545" s="1539"/>
      <c r="E545" s="1539"/>
      <c r="F545" s="1539"/>
      <c r="G545" s="1539"/>
      <c r="H545" s="1539"/>
      <c r="I545" s="1553">
        <f>IF(work4報告書!$AJ$46=0,"",work1基本情報!C$9)</f>
        <v>1</v>
      </c>
      <c r="J545" s="1530">
        <f>IF(work4報告書!$AJ$46=0,"",work1基本情報!D$9)</f>
        <v>6</v>
      </c>
      <c r="K545" s="1555">
        <f>IF(work4報告書!$AJ$46=0,"",work1基本情報!E$9)</f>
        <v>1</v>
      </c>
      <c r="L545" s="1533">
        <f>IF(work4報告書!$AJ$46=0,"",work1基本情報!F$9)</f>
        <v>0</v>
      </c>
      <c r="M545" s="1530">
        <f>IF(work4報告書!$AJ$46=0,"",work1基本情報!G$9)</f>
        <v>3</v>
      </c>
      <c r="N545" s="1533">
        <f>IF(work4報告書!$AJ$46=0,"",work1基本情報!H$9)</f>
        <v>6</v>
      </c>
      <c r="O545" s="1527">
        <f>IF(work4報告書!$AJ$46=0,"",work1基本情報!I$9)</f>
        <v>0</v>
      </c>
      <c r="P545" s="1527" t="str">
        <f>IF(work4報告書!$AJ$46=0,"",work1基本情報!J$9)</f>
        <v>×</v>
      </c>
      <c r="Q545" s="1527" t="str">
        <f>IF(work4報告書!$AJ$46=0,"",work1基本情報!K$9)</f>
        <v>×</v>
      </c>
      <c r="R545" s="1527" t="str">
        <f>IF(work4報告書!$AJ$46=0,"",work1基本情報!L$9)</f>
        <v>×</v>
      </c>
      <c r="S545" s="1530" t="str">
        <f>IF(work4報告書!$AJ$46=0,"",work1基本情報!M$9)</f>
        <v>×</v>
      </c>
      <c r="T545" s="1533">
        <f>IF(work4報告書!$AJ$46=0,"",work1基本情報!O$9)</f>
        <v>0</v>
      </c>
      <c r="U545" s="1527">
        <f>IF(work4報告書!$AJ$46=0,"",work1基本情報!P$9)</f>
        <v>0</v>
      </c>
      <c r="V545" s="1562">
        <f>IF(work4報告書!$AJ$46=0,"",work1基本情報!Q$9)</f>
        <v>0</v>
      </c>
      <c r="W545" s="118"/>
      <c r="X545" s="118"/>
      <c r="Y545" s="118"/>
      <c r="Z545" s="118"/>
      <c r="AA545" s="118"/>
      <c r="AB545" s="118"/>
      <c r="AC545" s="123"/>
      <c r="AD545" s="123"/>
      <c r="AE545" s="123"/>
      <c r="AF545" s="123"/>
      <c r="AG545" s="123"/>
      <c r="AH545" s="123"/>
      <c r="AI545" s="123"/>
      <c r="AJ545" s="118"/>
      <c r="AK545" s="1621"/>
      <c r="AL545" s="1618"/>
      <c r="AM545" s="1545"/>
      <c r="AN545" s="1545"/>
      <c r="AO545" s="1618"/>
      <c r="AP545" s="1618"/>
      <c r="AQ545" s="1545"/>
      <c r="AR545" s="1551"/>
      <c r="AS545" s="118"/>
      <c r="AT545" s="118"/>
      <c r="AW545" s="371"/>
      <c r="AX545" s="371"/>
      <c r="AY545" s="371"/>
      <c r="AZ545" s="369"/>
      <c r="BA545" s="369"/>
      <c r="BB545" s="369"/>
    </row>
    <row r="546" spans="1:54" s="116" customFormat="1" ht="9" customHeight="1" thickBot="1">
      <c r="A546" s="1538"/>
      <c r="B546" s="1539"/>
      <c r="C546" s="1539"/>
      <c r="D546" s="1539"/>
      <c r="E546" s="1539"/>
      <c r="F546" s="1539"/>
      <c r="G546" s="1539"/>
      <c r="H546" s="1539"/>
      <c r="I546" s="1553"/>
      <c r="J546" s="1531"/>
      <c r="K546" s="1556"/>
      <c r="L546" s="1534"/>
      <c r="M546" s="1531"/>
      <c r="N546" s="1534"/>
      <c r="O546" s="1528"/>
      <c r="P546" s="1528"/>
      <c r="Q546" s="1528"/>
      <c r="R546" s="1528"/>
      <c r="S546" s="1531"/>
      <c r="T546" s="1534"/>
      <c r="U546" s="1528"/>
      <c r="V546" s="1563"/>
      <c r="W546" s="118"/>
      <c r="X546" s="118"/>
      <c r="Y546" s="118"/>
      <c r="Z546" s="118"/>
      <c r="AA546" s="118"/>
      <c r="AB546" s="118"/>
      <c r="AC546" s="123"/>
      <c r="AD546" s="123"/>
      <c r="AE546" s="123"/>
      <c r="AF546" s="123"/>
      <c r="AG546" s="123"/>
      <c r="AH546" s="123"/>
      <c r="AI546" s="123"/>
      <c r="AJ546" s="118"/>
      <c r="AK546" s="1622"/>
      <c r="AL546" s="1619"/>
      <c r="AM546" s="1546"/>
      <c r="AN546" s="1546"/>
      <c r="AO546" s="1619"/>
      <c r="AP546" s="1619"/>
      <c r="AQ546" s="1546"/>
      <c r="AR546" s="1552"/>
      <c r="AS546" s="118"/>
      <c r="AT546" s="118"/>
      <c r="AW546" s="371"/>
      <c r="AX546" s="371"/>
      <c r="AY546" s="371"/>
      <c r="AZ546" s="369"/>
      <c r="BA546" s="369"/>
      <c r="BB546" s="369"/>
    </row>
    <row r="547" spans="1:54" s="116" customFormat="1" ht="6" customHeight="1" thickBot="1">
      <c r="A547" s="1540"/>
      <c r="B547" s="1541"/>
      <c r="C547" s="1541"/>
      <c r="D547" s="1541"/>
      <c r="E547" s="1541"/>
      <c r="F547" s="1541"/>
      <c r="G547" s="1541"/>
      <c r="H547" s="1541"/>
      <c r="I547" s="1554"/>
      <c r="J547" s="1532"/>
      <c r="K547" s="1557"/>
      <c r="L547" s="1535"/>
      <c r="M547" s="1532"/>
      <c r="N547" s="1535"/>
      <c r="O547" s="1529"/>
      <c r="P547" s="1529"/>
      <c r="Q547" s="1529"/>
      <c r="R547" s="1529"/>
      <c r="S547" s="1532"/>
      <c r="T547" s="1535"/>
      <c r="U547" s="1529"/>
      <c r="V547" s="1564"/>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W547" s="371"/>
      <c r="AX547" s="371"/>
      <c r="AY547" s="371"/>
      <c r="AZ547" s="369"/>
      <c r="BA547" s="369"/>
      <c r="BB547" s="369"/>
    </row>
    <row r="548" spans="1:54" s="116" customFormat="1" ht="15" customHeight="1">
      <c r="A548" s="1509" t="s">
        <v>188</v>
      </c>
      <c r="B548" s="1510"/>
      <c r="C548" s="1510"/>
      <c r="D548" s="1510"/>
      <c r="E548" s="1510"/>
      <c r="F548" s="1510"/>
      <c r="G548" s="1510"/>
      <c r="H548" s="1511"/>
      <c r="I548" s="1518" t="s">
        <v>147</v>
      </c>
      <c r="J548" s="1510"/>
      <c r="K548" s="1510"/>
      <c r="L548" s="1510"/>
      <c r="M548" s="1519"/>
      <c r="N548" s="1524" t="s">
        <v>189</v>
      </c>
      <c r="O548" s="1510"/>
      <c r="P548" s="1510"/>
      <c r="Q548" s="1510"/>
      <c r="R548" s="1510"/>
      <c r="S548" s="1510"/>
      <c r="T548" s="1511"/>
      <c r="U548" s="496" t="s">
        <v>149</v>
      </c>
      <c r="V548" s="497"/>
      <c r="W548" s="497"/>
      <c r="X548" s="1475" t="s">
        <v>150</v>
      </c>
      <c r="Y548" s="1475"/>
      <c r="Z548" s="1475"/>
      <c r="AA548" s="1475"/>
      <c r="AB548" s="1475"/>
      <c r="AC548" s="1475"/>
      <c r="AD548" s="1475"/>
      <c r="AE548" s="1475"/>
      <c r="AF548" s="1475"/>
      <c r="AG548" s="1475"/>
      <c r="AH548" s="497"/>
      <c r="AI548" s="497"/>
      <c r="AJ548" s="498"/>
      <c r="AK548" s="1476" t="s">
        <v>151</v>
      </c>
      <c r="AL548" s="1476"/>
      <c r="AM548" s="1477" t="s">
        <v>152</v>
      </c>
      <c r="AN548" s="1477"/>
      <c r="AO548" s="1477"/>
      <c r="AP548" s="1477"/>
      <c r="AQ548" s="1477"/>
      <c r="AR548" s="1478"/>
      <c r="AS548" s="118"/>
      <c r="AT548" s="118"/>
      <c r="AW548" s="371"/>
      <c r="AX548" s="371"/>
      <c r="AY548" s="371"/>
      <c r="AZ548" s="369"/>
      <c r="BA548" s="369"/>
      <c r="BB548" s="369"/>
    </row>
    <row r="549" spans="1:54" s="116" customFormat="1" ht="13.5" customHeight="1">
      <c r="A549" s="1512"/>
      <c r="B549" s="1513"/>
      <c r="C549" s="1513"/>
      <c r="D549" s="1513"/>
      <c r="E549" s="1513"/>
      <c r="F549" s="1513"/>
      <c r="G549" s="1513"/>
      <c r="H549" s="1514"/>
      <c r="I549" s="1520"/>
      <c r="J549" s="1513"/>
      <c r="K549" s="1513"/>
      <c r="L549" s="1513"/>
      <c r="M549" s="1521"/>
      <c r="N549" s="1525"/>
      <c r="O549" s="1513"/>
      <c r="P549" s="1513"/>
      <c r="Q549" s="1513"/>
      <c r="R549" s="1513"/>
      <c r="S549" s="1513"/>
      <c r="T549" s="1514"/>
      <c r="U549" s="1479" t="s">
        <v>153</v>
      </c>
      <c r="V549" s="1480"/>
      <c r="W549" s="1480"/>
      <c r="X549" s="1481"/>
      <c r="Y549" s="1485" t="s">
        <v>154</v>
      </c>
      <c r="Z549" s="1486"/>
      <c r="AA549" s="1486"/>
      <c r="AB549" s="1487"/>
      <c r="AC549" s="1491" t="s">
        <v>155</v>
      </c>
      <c r="AD549" s="1492"/>
      <c r="AE549" s="1492"/>
      <c r="AF549" s="1493"/>
      <c r="AG549" s="1497" t="s">
        <v>156</v>
      </c>
      <c r="AH549" s="1498"/>
      <c r="AI549" s="1498"/>
      <c r="AJ549" s="1499"/>
      <c r="AK549" s="1503" t="s">
        <v>190</v>
      </c>
      <c r="AL549" s="1503"/>
      <c r="AM549" s="1471" t="s">
        <v>158</v>
      </c>
      <c r="AN549" s="1472"/>
      <c r="AO549" s="1472"/>
      <c r="AP549" s="1472"/>
      <c r="AQ549" s="1505"/>
      <c r="AR549" s="1506"/>
      <c r="AS549" s="118"/>
      <c r="AT549" s="118"/>
      <c r="AW549" s="371"/>
      <c r="AX549" s="371"/>
      <c r="AY549" s="371"/>
      <c r="AZ549" s="369"/>
      <c r="BA549" s="369"/>
      <c r="BB549" s="369"/>
    </row>
    <row r="550" spans="1:54" s="116" customFormat="1" ht="13.5" customHeight="1">
      <c r="A550" s="1515"/>
      <c r="B550" s="1516"/>
      <c r="C550" s="1516"/>
      <c r="D550" s="1516"/>
      <c r="E550" s="1516"/>
      <c r="F550" s="1516"/>
      <c r="G550" s="1516"/>
      <c r="H550" s="1517"/>
      <c r="I550" s="1522"/>
      <c r="J550" s="1516"/>
      <c r="K550" s="1516"/>
      <c r="L550" s="1516"/>
      <c r="M550" s="1523"/>
      <c r="N550" s="1526"/>
      <c r="O550" s="1516"/>
      <c r="P550" s="1516"/>
      <c r="Q550" s="1516"/>
      <c r="R550" s="1516"/>
      <c r="S550" s="1516"/>
      <c r="T550" s="1517"/>
      <c r="U550" s="1482"/>
      <c r="V550" s="1483"/>
      <c r="W550" s="1483"/>
      <c r="X550" s="1484"/>
      <c r="Y550" s="1488"/>
      <c r="Z550" s="1489"/>
      <c r="AA550" s="1489"/>
      <c r="AB550" s="1490"/>
      <c r="AC550" s="1494"/>
      <c r="AD550" s="1495"/>
      <c r="AE550" s="1495"/>
      <c r="AF550" s="1496"/>
      <c r="AG550" s="1500"/>
      <c r="AH550" s="1501"/>
      <c r="AI550" s="1501"/>
      <c r="AJ550" s="1502"/>
      <c r="AK550" s="1504"/>
      <c r="AL550" s="1504"/>
      <c r="AM550" s="1507"/>
      <c r="AN550" s="1507"/>
      <c r="AO550" s="1507"/>
      <c r="AP550" s="1507"/>
      <c r="AQ550" s="1507"/>
      <c r="AR550" s="1508"/>
      <c r="AS550" s="118"/>
      <c r="AT550" s="118"/>
      <c r="AW550" s="371"/>
      <c r="AX550" s="371"/>
      <c r="AY550" s="371"/>
      <c r="AZ550" s="369"/>
      <c r="BA550" s="369"/>
      <c r="BB550" s="369"/>
    </row>
    <row r="551" spans="1:54" s="116" customFormat="1" ht="18" customHeight="1">
      <c r="A551" s="1597" t="str">
        <f>IF(ISERROR(VLOOKUP(work4報告書!AK46,Work2工事データ!$G$3:$R$52,2,0)),"",VLOOKUP(work4報告書!AK46,Work2工事データ!$G$3:$R$52,2,0))</f>
        <v>おおおおおおお邸風呂改修工事</v>
      </c>
      <c r="B551" s="1598"/>
      <c r="C551" s="1598"/>
      <c r="D551" s="1598"/>
      <c r="E551" s="1598"/>
      <c r="F551" s="1598"/>
      <c r="G551" s="1598"/>
      <c r="H551" s="1599"/>
      <c r="I551" s="1603" t="str">
        <f>IF(ISERROR(VLOOKUP(work4報告書!AK46,'(入力)データ'!$A$6:$D$36,3,0)&amp;VLOOKUP(work4報告書!AK46,'(入力)データ'!$A$6:$D$36,4,0)),"",VLOOKUP(work4報告書!AK46,'(入力)データ'!$A$6:$D$36,3,0)&amp;VLOOKUP(work4報告書!AK46,'(入力)データ'!$A$6:$D$36,4,0))</f>
        <v>高岡市おおおおおお9120</v>
      </c>
      <c r="J551" s="1598"/>
      <c r="K551" s="1598"/>
      <c r="L551" s="1598"/>
      <c r="M551" s="1604"/>
      <c r="N551" s="267">
        <f>IF(ISERROR(VLOOKUP(work4報告書!AK46,Work2工事データ!$G$3:$J$52,4,0)),"",VLOOKUP(work4報告書!AK46,Work2工事データ!$G$3:$J$52,4,0))</f>
        <v>41334</v>
      </c>
      <c r="O551" s="124" t="s">
        <v>87</v>
      </c>
      <c r="P551" s="270">
        <f>N551</f>
        <v>41334</v>
      </c>
      <c r="Q551" s="124" t="s">
        <v>159</v>
      </c>
      <c r="R551" s="272">
        <f>P551</f>
        <v>41334</v>
      </c>
      <c r="S551" s="1457" t="s">
        <v>191</v>
      </c>
      <c r="T551" s="1458"/>
      <c r="U551" s="1607"/>
      <c r="V551" s="1608"/>
      <c r="W551" s="1608"/>
      <c r="X551" s="125" t="s">
        <v>90</v>
      </c>
      <c r="Y551" s="126"/>
      <c r="Z551" s="127"/>
      <c r="AA551" s="127"/>
      <c r="AB551" s="125" t="s">
        <v>90</v>
      </c>
      <c r="AC551" s="126"/>
      <c r="AD551" s="127"/>
      <c r="AE551" s="127"/>
      <c r="AF551" s="128" t="s">
        <v>90</v>
      </c>
      <c r="AG551" s="1426" t="str">
        <f>IF(U551=0,"",SUM(U552:AB552)-AC552)</f>
        <v/>
      </c>
      <c r="AH551" s="1427"/>
      <c r="AI551" s="1427"/>
      <c r="AJ551" s="1428"/>
      <c r="AK551" s="79"/>
      <c r="AL551" s="82"/>
      <c r="AM551" s="1609"/>
      <c r="AN551" s="1610"/>
      <c r="AO551" s="1610"/>
      <c r="AP551" s="1610"/>
      <c r="AQ551" s="1610"/>
      <c r="AR551" s="499" t="s">
        <v>90</v>
      </c>
      <c r="AS551" s="118"/>
      <c r="AT551" s="118"/>
      <c r="AW551" s="371"/>
      <c r="AX551" s="371"/>
      <c r="AY551" s="371"/>
      <c r="AZ551" s="369"/>
      <c r="BA551" s="369"/>
      <c r="BB551" s="369"/>
    </row>
    <row r="552" spans="1:54" s="116" customFormat="1" ht="18" customHeight="1">
      <c r="A552" s="1600"/>
      <c r="B552" s="1601"/>
      <c r="C552" s="1601"/>
      <c r="D552" s="1601"/>
      <c r="E552" s="1601"/>
      <c r="F552" s="1601"/>
      <c r="G552" s="1601"/>
      <c r="H552" s="1602"/>
      <c r="I552" s="1605"/>
      <c r="J552" s="1601"/>
      <c r="K552" s="1601"/>
      <c r="L552" s="1601"/>
      <c r="M552" s="1606"/>
      <c r="N552" s="268">
        <f>IF(ISERROR(VLOOKUP(work4報告書!AK46,Work2工事データ!$G$3:$P$52,10,0)),"",VLOOKUP(work4報告書!AK46,Work2工事データ!$G$3:$P$52,10,0))</f>
        <v>41373</v>
      </c>
      <c r="O552" s="123" t="s">
        <v>87</v>
      </c>
      <c r="P552" s="271">
        <f t="shared" ref="P552:P568" si="77">N552</f>
        <v>41373</v>
      </c>
      <c r="Q552" s="123" t="s">
        <v>159</v>
      </c>
      <c r="R552" s="273">
        <f t="shared" ref="R552:R568" si="78">P552</f>
        <v>41373</v>
      </c>
      <c r="S552" s="1471" t="s">
        <v>192</v>
      </c>
      <c r="T552" s="1472"/>
      <c r="U552" s="1465">
        <f>IF(ISERROR(VLOOKUP(work4報告書!AK46,Work2工事データ!$G$3:$R$52,12,0)),"",VLOOKUP(work4報告書!AK46,Work2工事データ!$G$3:$R$52,12,0))</f>
        <v>3202500</v>
      </c>
      <c r="V552" s="1466"/>
      <c r="W552" s="1466"/>
      <c r="X552" s="1470"/>
      <c r="Y552" s="1613"/>
      <c r="Z552" s="1614"/>
      <c r="AA552" s="1614"/>
      <c r="AB552" s="1614"/>
      <c r="AC552" s="1613"/>
      <c r="AD552" s="1614"/>
      <c r="AE552" s="1614"/>
      <c r="AF552" s="1615"/>
      <c r="AG552" s="1577">
        <f>IF(U552=0,"",IF(U551&lt;&gt;0,"",IF(SUM(U552:AB552)-AC552=0,"",SUM(U552:AB552)-AC552)))</f>
        <v>3202500</v>
      </c>
      <c r="AH552" s="1578"/>
      <c r="AI552" s="1578"/>
      <c r="AJ552" s="1579"/>
      <c r="AK552" s="1801">
        <f>IF(ISERROR(VLOOKUP(work4報告書!AK46,Work2工事データ!$G$3:$O$52,9,0)),"",VLOOKUP(work4報告書!AK46,Work2工事データ!$G$3:$O$52,9,0))</f>
        <v>22</v>
      </c>
      <c r="AL552" s="1855"/>
      <c r="AM552" s="1577">
        <f>IF(ISERROR(ROUNDDOWN(AG552*AK552/100,0)),"",ROUNDDOWN(AG552*AK552/100,0))</f>
        <v>704550</v>
      </c>
      <c r="AN552" s="1578"/>
      <c r="AO552" s="1578"/>
      <c r="AP552" s="1578"/>
      <c r="AQ552" s="1578"/>
      <c r="AR552" s="500"/>
      <c r="AS552" s="118"/>
      <c r="AT552" s="118"/>
      <c r="AW552" s="371"/>
      <c r="AX552" s="371"/>
      <c r="AY552" s="371"/>
      <c r="AZ552" s="369"/>
      <c r="BA552" s="369"/>
      <c r="BB552" s="369"/>
    </row>
    <row r="553" spans="1:54" s="116" customFormat="1" ht="18" customHeight="1">
      <c r="A553" s="1597" t="str">
        <f>IF(ISERROR(VLOOKUP(work4報告書!AK47,Work2工事データ!$G$3:$R$52,2,0)),"",VLOOKUP(work4報告書!AK47,Work2工事データ!$G$3:$R$52,2,0))</f>
        <v>きききききき邸台所改修工事</v>
      </c>
      <c r="B553" s="1598"/>
      <c r="C553" s="1598"/>
      <c r="D553" s="1598"/>
      <c r="E553" s="1598"/>
      <c r="F553" s="1598"/>
      <c r="G553" s="1598"/>
      <c r="H553" s="1599"/>
      <c r="I553" s="1603" t="str">
        <f>IF(ISERROR(VLOOKUP(work4報告書!AK47,'(入力)データ'!$A$6:$D$36,3,0)&amp;VLOOKUP(work4報告書!AK47,'(入力)データ'!$A$6:$D$36,4,0)),"",VLOOKUP(work4報告書!AK47,'(入力)データ'!$A$6:$D$36,3,0)&amp;VLOOKUP(work4報告書!AK47,'(入力)データ'!$A$6:$D$36,4,0))</f>
        <v>富山市ききききき612</v>
      </c>
      <c r="J553" s="1598"/>
      <c r="K553" s="1598"/>
      <c r="L553" s="1598"/>
      <c r="M553" s="1604"/>
      <c r="N553" s="275">
        <f>IF(ISERROR(VLOOKUP(work4報告書!AK47,Work2工事データ!$G$3:$J$52,4,0)),"",VLOOKUP(work4報告書!AK47,Work2工事データ!$G$3:$J$52,4,0))</f>
        <v>41365</v>
      </c>
      <c r="O553" s="124" t="s">
        <v>133</v>
      </c>
      <c r="P553" s="270">
        <f t="shared" si="77"/>
        <v>41365</v>
      </c>
      <c r="Q553" s="124" t="s">
        <v>134</v>
      </c>
      <c r="R553" s="272">
        <f t="shared" si="78"/>
        <v>41365</v>
      </c>
      <c r="S553" s="1457" t="s">
        <v>135</v>
      </c>
      <c r="T553" s="1458"/>
      <c r="U553" s="1607"/>
      <c r="V553" s="1608"/>
      <c r="W553" s="1608"/>
      <c r="X553" s="129"/>
      <c r="Y553" s="130"/>
      <c r="Z553" s="131"/>
      <c r="AA553" s="131"/>
      <c r="AB553" s="129"/>
      <c r="AC553" s="130"/>
      <c r="AD553" s="131"/>
      <c r="AE553" s="131"/>
      <c r="AF553" s="132"/>
      <c r="AG553" s="1426" t="str">
        <f>IF(U553=0,"",SUM(U554:AB554)-AC554)</f>
        <v/>
      </c>
      <c r="AH553" s="1427"/>
      <c r="AI553" s="1427"/>
      <c r="AJ553" s="1428"/>
      <c r="AK553" s="130"/>
      <c r="AL553" s="133"/>
      <c r="AM553" s="1609"/>
      <c r="AN553" s="1610"/>
      <c r="AO553" s="1610"/>
      <c r="AP553" s="1610"/>
      <c r="AQ553" s="1610"/>
      <c r="AR553" s="501"/>
      <c r="AS553" s="118"/>
      <c r="AT553" s="118"/>
      <c r="AW553" s="371"/>
      <c r="AX553" s="371"/>
      <c r="AY553" s="371"/>
      <c r="AZ553" s="369"/>
      <c r="BA553" s="369"/>
      <c r="BB553" s="369"/>
    </row>
    <row r="554" spans="1:54" s="116" customFormat="1" ht="18" customHeight="1">
      <c r="A554" s="1600"/>
      <c r="B554" s="1601"/>
      <c r="C554" s="1601"/>
      <c r="D554" s="1601"/>
      <c r="E554" s="1601"/>
      <c r="F554" s="1601"/>
      <c r="G554" s="1601"/>
      <c r="H554" s="1602"/>
      <c r="I554" s="1605"/>
      <c r="J554" s="1601"/>
      <c r="K554" s="1601"/>
      <c r="L554" s="1601"/>
      <c r="M554" s="1606"/>
      <c r="N554" s="276">
        <f>IF(ISERROR(VLOOKUP(work4報告書!AK47,Work2工事データ!$G$3:$P$52,10,0)),"",VLOOKUP(work4報告書!AK47,Work2工事データ!$G$3:$P$52,10,0))</f>
        <v>41384</v>
      </c>
      <c r="O554" s="134" t="s">
        <v>133</v>
      </c>
      <c r="P554" s="271">
        <f t="shared" si="77"/>
        <v>41384</v>
      </c>
      <c r="Q554" s="134" t="s">
        <v>134</v>
      </c>
      <c r="R554" s="274">
        <f t="shared" si="78"/>
        <v>41384</v>
      </c>
      <c r="S554" s="1461" t="s">
        <v>136</v>
      </c>
      <c r="T554" s="1462"/>
      <c r="U554" s="1463">
        <f>IF(ISERROR(VLOOKUP(work4報告書!AK47,Work2工事データ!$G$3:$R$52,12,0)),"",VLOOKUP(work4報告書!AK47,Work2工事データ!$G$3:$R$52,12,0))</f>
        <v>5418000</v>
      </c>
      <c r="V554" s="1464"/>
      <c r="W554" s="1464"/>
      <c r="X554" s="1464"/>
      <c r="Y554" s="1613"/>
      <c r="Z554" s="1614"/>
      <c r="AA554" s="1614"/>
      <c r="AB554" s="1614"/>
      <c r="AC554" s="1613"/>
      <c r="AD554" s="1614"/>
      <c r="AE554" s="1614"/>
      <c r="AF554" s="1615"/>
      <c r="AG554" s="1577">
        <f>IF(U554=0,"",IF(U553&lt;&gt;0,"",IF(SUM(U554:AB554)-AC554=0,"",SUM(U554:AB554)-AC554)))</f>
        <v>5418000</v>
      </c>
      <c r="AH554" s="1578"/>
      <c r="AI554" s="1578"/>
      <c r="AJ554" s="1579"/>
      <c r="AK554" s="1468">
        <f>IF(ISERROR(VLOOKUP(work4報告書!AK47,Work2工事データ!$G$3:$O$52,9,0)),"",VLOOKUP(work4報告書!AK47,Work2工事データ!$G$3:$O$52,9,0))</f>
        <v>22</v>
      </c>
      <c r="AL554" s="1469"/>
      <c r="AM554" s="1577">
        <f>IF(ISERROR(ROUNDDOWN(AG554*AK554/100,0)),"",ROUNDDOWN(AG554*AK554/100,0))</f>
        <v>1191960</v>
      </c>
      <c r="AN554" s="1578"/>
      <c r="AO554" s="1578"/>
      <c r="AP554" s="1578"/>
      <c r="AQ554" s="1578"/>
      <c r="AR554" s="500"/>
      <c r="AS554" s="118"/>
      <c r="AT554" s="118"/>
      <c r="AW554" s="371"/>
      <c r="AX554" s="371"/>
      <c r="AY554" s="371"/>
      <c r="AZ554" s="369"/>
      <c r="BA554" s="369"/>
      <c r="BB554" s="369"/>
    </row>
    <row r="555" spans="1:54" s="116" customFormat="1" ht="18" customHeight="1">
      <c r="A555" s="1597" t="str">
        <f>IF(ISERROR(VLOOKUP(work4報告書!AK48,Work2工事データ!$G$3:$R$52,2,0)),"",VLOOKUP(work4報告書!AK48,Work2工事データ!$G$3:$R$52,2,0))</f>
        <v>こここここ邸床バリアフリー工事</v>
      </c>
      <c r="B555" s="1598"/>
      <c r="C555" s="1598"/>
      <c r="D555" s="1598"/>
      <c r="E555" s="1598"/>
      <c r="F555" s="1598"/>
      <c r="G555" s="1598"/>
      <c r="H555" s="1599"/>
      <c r="I555" s="1603" t="str">
        <f>IF(ISERROR(VLOOKUP(work4報告書!AK48,'(入力)データ'!$A$6:$D$36,3,0)&amp;VLOOKUP(work4報告書!AK48,'(入力)データ'!$A$6:$D$36,4,0)),"",VLOOKUP(work4報告書!AK48,'(入力)データ'!$A$6:$D$36,3,0)&amp;VLOOKUP(work4報告書!AK48,'(入力)データ'!$A$6:$D$36,4,0))</f>
        <v>富山市こここここ368-1-6</v>
      </c>
      <c r="J555" s="1598"/>
      <c r="K555" s="1598"/>
      <c r="L555" s="1598"/>
      <c r="M555" s="1604"/>
      <c r="N555" s="275">
        <f>IF(ISERROR(VLOOKUP(work4報告書!AK48,Work2工事データ!$G$3:$J$52,4,0)),"",VLOOKUP(work4報告書!AK48,Work2工事データ!$G$3:$J$52,4,0))</f>
        <v>41426</v>
      </c>
      <c r="O555" s="124" t="s">
        <v>133</v>
      </c>
      <c r="P555" s="270">
        <f t="shared" si="77"/>
        <v>41426</v>
      </c>
      <c r="Q555" s="124" t="s">
        <v>134</v>
      </c>
      <c r="R555" s="272">
        <f t="shared" si="78"/>
        <v>41426</v>
      </c>
      <c r="S555" s="1457" t="s">
        <v>135</v>
      </c>
      <c r="T555" s="1458"/>
      <c r="U555" s="1607"/>
      <c r="V555" s="1608"/>
      <c r="W555" s="1608"/>
      <c r="X555" s="129"/>
      <c r="Y555" s="130"/>
      <c r="Z555" s="131"/>
      <c r="AA555" s="131"/>
      <c r="AB555" s="129"/>
      <c r="AC555" s="130"/>
      <c r="AD555" s="131"/>
      <c r="AE555" s="131"/>
      <c r="AF555" s="132"/>
      <c r="AG555" s="1426" t="str">
        <f>IF(U555=0,"",SUM(U556:AB556)-AC556)</f>
        <v/>
      </c>
      <c r="AH555" s="1427"/>
      <c r="AI555" s="1427"/>
      <c r="AJ555" s="1428"/>
      <c r="AK555" s="130"/>
      <c r="AL555" s="133"/>
      <c r="AM555" s="1609"/>
      <c r="AN555" s="1610"/>
      <c r="AO555" s="1610"/>
      <c r="AP555" s="1610"/>
      <c r="AQ555" s="1610"/>
      <c r="AR555" s="501"/>
      <c r="AS555" s="118"/>
      <c r="AT555" s="118"/>
      <c r="AW555" s="371"/>
      <c r="AX555" s="371"/>
      <c r="AY555" s="371"/>
      <c r="AZ555" s="369"/>
      <c r="BA555" s="369"/>
      <c r="BB555" s="369"/>
    </row>
    <row r="556" spans="1:54" s="116" customFormat="1" ht="18" customHeight="1">
      <c r="A556" s="1600"/>
      <c r="B556" s="1601"/>
      <c r="C556" s="1601"/>
      <c r="D556" s="1601"/>
      <c r="E556" s="1601"/>
      <c r="F556" s="1601"/>
      <c r="G556" s="1601"/>
      <c r="H556" s="1602"/>
      <c r="I556" s="1605"/>
      <c r="J556" s="1601"/>
      <c r="K556" s="1601"/>
      <c r="L556" s="1601"/>
      <c r="M556" s="1606"/>
      <c r="N556" s="276">
        <f>IF(ISERROR(VLOOKUP(work4報告書!AK48,Work2工事データ!$G$3:$P$52,10,0)),"",VLOOKUP(work4報告書!AK48,Work2工事データ!$G$3:$P$52,10,0))</f>
        <v>41440</v>
      </c>
      <c r="O556" s="134" t="s">
        <v>133</v>
      </c>
      <c r="P556" s="271">
        <f t="shared" si="77"/>
        <v>41440</v>
      </c>
      <c r="Q556" s="134" t="s">
        <v>134</v>
      </c>
      <c r="R556" s="274">
        <f t="shared" si="78"/>
        <v>41440</v>
      </c>
      <c r="S556" s="1461" t="s">
        <v>136</v>
      </c>
      <c r="T556" s="1462"/>
      <c r="U556" s="1465">
        <f>IF(ISERROR(VLOOKUP(work4報告書!AK48,Work2工事データ!$G$3:$R$52,12,0)),"",VLOOKUP(work4報告書!AK48,Work2工事データ!$G$3:$R$52,12,0))</f>
        <v>315000</v>
      </c>
      <c r="V556" s="1466"/>
      <c r="W556" s="1466"/>
      <c r="X556" s="1470"/>
      <c r="Y556" s="1611"/>
      <c r="Z556" s="1612"/>
      <c r="AA556" s="1612"/>
      <c r="AB556" s="1612"/>
      <c r="AC556" s="1611"/>
      <c r="AD556" s="1612"/>
      <c r="AE556" s="1612"/>
      <c r="AF556" s="1616"/>
      <c r="AG556" s="1577">
        <f>IF(U556=0,"",IF(U555&lt;&gt;0,"",IF(SUM(U556:AB556)-AC556=0,"",SUM(U556:AB556)-AC556)))</f>
        <v>315000</v>
      </c>
      <c r="AH556" s="1578"/>
      <c r="AI556" s="1578"/>
      <c r="AJ556" s="1579"/>
      <c r="AK556" s="1468">
        <f>IF(ISERROR(VLOOKUP(work4報告書!AK48,Work2工事データ!$G$3:$O$52,9,0)),"",VLOOKUP(work4報告書!AK48,Work2工事データ!$G$3:$O$52,9,0))</f>
        <v>22</v>
      </c>
      <c r="AL556" s="1469"/>
      <c r="AM556" s="1577">
        <f>IF(ISERROR(ROUNDDOWN(AG556*AK556/100,0)),"",ROUNDDOWN(AG556*AK556/100,0))</f>
        <v>69300</v>
      </c>
      <c r="AN556" s="1578"/>
      <c r="AO556" s="1578"/>
      <c r="AP556" s="1578"/>
      <c r="AQ556" s="1578"/>
      <c r="AR556" s="500"/>
      <c r="AS556" s="118"/>
      <c r="AT556" s="118"/>
      <c r="AW556" s="371"/>
      <c r="AX556" s="371"/>
      <c r="AY556" s="371"/>
      <c r="AZ556" s="369"/>
      <c r="BA556" s="369"/>
      <c r="BB556" s="369"/>
    </row>
    <row r="557" spans="1:54" s="116" customFormat="1" ht="18" customHeight="1">
      <c r="A557" s="1597" t="str">
        <f>IF(ISERROR(VLOOKUP(work4報告書!AK49,Work2工事データ!$G$3:$R$52,2,0)),"",VLOOKUP(work4報告書!AK49,Work2工事データ!$G$3:$R$52,2,0))</f>
        <v>せせせせ邸台所改修工事</v>
      </c>
      <c r="B557" s="1598"/>
      <c r="C557" s="1598"/>
      <c r="D557" s="1598"/>
      <c r="E557" s="1598"/>
      <c r="F557" s="1598"/>
      <c r="G557" s="1598"/>
      <c r="H557" s="1599"/>
      <c r="I557" s="1603" t="str">
        <f>IF(ISERROR(VLOOKUP(work4報告書!AK49,'(入力)データ'!$A$6:$D$36,3,0)&amp;VLOOKUP(work4報告書!AK49,'(入力)データ'!$A$6:$D$36,4,0)),"",VLOOKUP(work4報告書!AK49,'(入力)データ'!$A$6:$D$36,3,0)&amp;VLOOKUP(work4報告書!AK49,'(入力)データ'!$A$6:$D$36,4,0))</f>
        <v>富山市せせせせ6</v>
      </c>
      <c r="J557" s="1598"/>
      <c r="K557" s="1598"/>
      <c r="L557" s="1598"/>
      <c r="M557" s="1604"/>
      <c r="N557" s="275">
        <f>IF(ISERROR(VLOOKUP(work4報告書!AK49,Work2工事データ!$G$3:$J$52,4,0)),"",VLOOKUP(work4報告書!AK49,Work2工事データ!$G$3:$J$52,4,0))</f>
        <v>41445</v>
      </c>
      <c r="O557" s="124" t="s">
        <v>133</v>
      </c>
      <c r="P557" s="270">
        <f t="shared" si="77"/>
        <v>41445</v>
      </c>
      <c r="Q557" s="124" t="s">
        <v>134</v>
      </c>
      <c r="R557" s="272">
        <f t="shared" si="78"/>
        <v>41445</v>
      </c>
      <c r="S557" s="1457" t="s">
        <v>135</v>
      </c>
      <c r="T557" s="1458"/>
      <c r="U557" s="1607"/>
      <c r="V557" s="1608"/>
      <c r="W557" s="1608"/>
      <c r="X557" s="135"/>
      <c r="Y557" s="136"/>
      <c r="Z557" s="137"/>
      <c r="AA557" s="137"/>
      <c r="AB557" s="135"/>
      <c r="AC557" s="136"/>
      <c r="AD557" s="137"/>
      <c r="AE557" s="137"/>
      <c r="AF557" s="138"/>
      <c r="AG557" s="1426" t="str">
        <f>IF(U557=0,"",SUM(U558:AB558)-AC558)</f>
        <v/>
      </c>
      <c r="AH557" s="1427"/>
      <c r="AI557" s="1427"/>
      <c r="AJ557" s="1428"/>
      <c r="AK557" s="136"/>
      <c r="AL557" s="139"/>
      <c r="AM557" s="1609"/>
      <c r="AN557" s="1610"/>
      <c r="AO557" s="1610"/>
      <c r="AP557" s="1610"/>
      <c r="AQ557" s="1610"/>
      <c r="AR557" s="501"/>
      <c r="AS557" s="118"/>
      <c r="AT557" s="118"/>
      <c r="AW557" s="371"/>
      <c r="AX557" s="371"/>
      <c r="AY557" s="371"/>
      <c r="AZ557" s="369"/>
      <c r="BA557" s="369"/>
      <c r="BB557" s="369"/>
    </row>
    <row r="558" spans="1:54" s="116" customFormat="1" ht="18" customHeight="1">
      <c r="A558" s="1600"/>
      <c r="B558" s="1601"/>
      <c r="C558" s="1601"/>
      <c r="D558" s="1601"/>
      <c r="E558" s="1601"/>
      <c r="F558" s="1601"/>
      <c r="G558" s="1601"/>
      <c r="H558" s="1602"/>
      <c r="I558" s="1605"/>
      <c r="J558" s="1601"/>
      <c r="K558" s="1601"/>
      <c r="L558" s="1601"/>
      <c r="M558" s="1606"/>
      <c r="N558" s="276">
        <f>IF(ISERROR(VLOOKUP(work4報告書!AK49,Work2工事データ!$G$3:$P$52,10,0)),"",VLOOKUP(work4報告書!AK49,Work2工事データ!$G$3:$P$52,10,0))</f>
        <v>41455</v>
      </c>
      <c r="O558" s="134" t="s">
        <v>133</v>
      </c>
      <c r="P558" s="271">
        <f t="shared" si="77"/>
        <v>41455</v>
      </c>
      <c r="Q558" s="134" t="s">
        <v>134</v>
      </c>
      <c r="R558" s="274">
        <f t="shared" si="78"/>
        <v>41455</v>
      </c>
      <c r="S558" s="1461" t="s">
        <v>136</v>
      </c>
      <c r="T558" s="1462"/>
      <c r="U558" s="1463">
        <f>IF(ISERROR(VLOOKUP(work4報告書!AK49,Work2工事データ!$G$3:$R$52,12,0)),"",VLOOKUP(work4報告書!AK49,Work2工事データ!$G$3:$R$52,12,0))</f>
        <v>5575500</v>
      </c>
      <c r="V558" s="1464"/>
      <c r="W558" s="1464"/>
      <c r="X558" s="1464"/>
      <c r="Y558" s="1613"/>
      <c r="Z558" s="1614"/>
      <c r="AA558" s="1614"/>
      <c r="AB558" s="1614"/>
      <c r="AC558" s="1613"/>
      <c r="AD558" s="1614"/>
      <c r="AE558" s="1614"/>
      <c r="AF558" s="1615"/>
      <c r="AG558" s="1577">
        <f>IF(U558=0,"",IF(U557&lt;&gt;0,"",IF(SUM(U558:AB558)-AC558=0,"",SUM(U558:AB558)-AC558)))</f>
        <v>5575500</v>
      </c>
      <c r="AH558" s="1578"/>
      <c r="AI558" s="1578"/>
      <c r="AJ558" s="1579"/>
      <c r="AK558" s="1468">
        <f>IF(ISERROR(VLOOKUP(work4報告書!AK49,Work2工事データ!$G$3:$O$52,9,0)),"",VLOOKUP(work4報告書!AK49,Work2工事データ!$G$3:$O$52,9,0))</f>
        <v>22</v>
      </c>
      <c r="AL558" s="1469"/>
      <c r="AM558" s="1577">
        <f>IF(ISERROR(ROUNDDOWN(AG558*AK558/100,0)),"",ROUNDDOWN(AG558*AK558/100,0))</f>
        <v>1226610</v>
      </c>
      <c r="AN558" s="1578"/>
      <c r="AO558" s="1578"/>
      <c r="AP558" s="1578"/>
      <c r="AQ558" s="1578"/>
      <c r="AR558" s="500"/>
      <c r="AS558" s="118"/>
      <c r="AT558" s="118"/>
      <c r="AW558" s="371"/>
      <c r="AX558" s="371"/>
      <c r="AY558" s="371"/>
      <c r="AZ558" s="369"/>
      <c r="BA558" s="369"/>
      <c r="BB558" s="369"/>
    </row>
    <row r="559" spans="1:54" s="116" customFormat="1" ht="18" customHeight="1">
      <c r="A559" s="1597" t="str">
        <f>IF(ISERROR(VLOOKUP(work4報告書!AK50,Work2工事データ!$G$3:$R$52,2,0)),"",VLOOKUP(work4報告書!AK50,Work2工事データ!$G$3:$R$52,2,0))</f>
        <v>そそそそ邸風呂改修工事</v>
      </c>
      <c r="B559" s="1598"/>
      <c r="C559" s="1598"/>
      <c r="D559" s="1598"/>
      <c r="E559" s="1598"/>
      <c r="F559" s="1598"/>
      <c r="G559" s="1598"/>
      <c r="H559" s="1599"/>
      <c r="I559" s="1603" t="str">
        <f>IF(ISERROR(VLOOKUP(work4報告書!AK50,'(入力)データ'!$A$6:$D$36,3,0)&amp;VLOOKUP(work4報告書!AK50,'(入力)データ'!$A$6:$D$36,4,0)),"",VLOOKUP(work4報告書!AK50,'(入力)データ'!$A$6:$D$36,3,0)&amp;VLOOKUP(work4報告書!AK50,'(入力)データ'!$A$6:$D$36,4,0))</f>
        <v>富山市そそそそ789</v>
      </c>
      <c r="J559" s="1598"/>
      <c r="K559" s="1598"/>
      <c r="L559" s="1598"/>
      <c r="M559" s="1604"/>
      <c r="N559" s="275">
        <f>IF(ISERROR(VLOOKUP(work4報告書!AK50,Work2工事データ!$G$3:$J$52,4,0)),"",VLOOKUP(work4報告書!AK50,Work2工事データ!$G$3:$J$52,4,0))</f>
        <v>41456</v>
      </c>
      <c r="O559" s="124" t="s">
        <v>133</v>
      </c>
      <c r="P559" s="270">
        <f t="shared" si="77"/>
        <v>41456</v>
      </c>
      <c r="Q559" s="124" t="s">
        <v>134</v>
      </c>
      <c r="R559" s="272">
        <f t="shared" si="78"/>
        <v>41456</v>
      </c>
      <c r="S559" s="1457" t="s">
        <v>135</v>
      </c>
      <c r="T559" s="1458"/>
      <c r="U559" s="1607"/>
      <c r="V559" s="1608"/>
      <c r="W559" s="1608"/>
      <c r="X559" s="129"/>
      <c r="Y559" s="130"/>
      <c r="Z559" s="131"/>
      <c r="AA559" s="131"/>
      <c r="AB559" s="129"/>
      <c r="AC559" s="130"/>
      <c r="AD559" s="131"/>
      <c r="AE559" s="131"/>
      <c r="AF559" s="132"/>
      <c r="AG559" s="1426" t="str">
        <f>IF(U559=0,"",SUM(U560:AB560)-AC560)</f>
        <v/>
      </c>
      <c r="AH559" s="1427"/>
      <c r="AI559" s="1427"/>
      <c r="AJ559" s="1428"/>
      <c r="AK559" s="136"/>
      <c r="AL559" s="139"/>
      <c r="AM559" s="1609"/>
      <c r="AN559" s="1610"/>
      <c r="AO559" s="1610"/>
      <c r="AP559" s="1610"/>
      <c r="AQ559" s="1610"/>
      <c r="AR559" s="501"/>
      <c r="AS559" s="118"/>
      <c r="AT559" s="118"/>
      <c r="AW559" s="371"/>
      <c r="AX559" s="371"/>
      <c r="AY559" s="371"/>
      <c r="AZ559" s="369"/>
      <c r="BA559" s="369"/>
      <c r="BB559" s="369"/>
    </row>
    <row r="560" spans="1:54" s="116" customFormat="1" ht="18" customHeight="1">
      <c r="A560" s="1600"/>
      <c r="B560" s="1601"/>
      <c r="C560" s="1601"/>
      <c r="D560" s="1601"/>
      <c r="E560" s="1601"/>
      <c r="F560" s="1601"/>
      <c r="G560" s="1601"/>
      <c r="H560" s="1602"/>
      <c r="I560" s="1605"/>
      <c r="J560" s="1601"/>
      <c r="K560" s="1601"/>
      <c r="L560" s="1601"/>
      <c r="M560" s="1606"/>
      <c r="N560" s="276">
        <f>IF(ISERROR(VLOOKUP(work4報告書!AK50,Work2工事データ!$G$3:$P$52,10,0)),"",VLOOKUP(work4報告書!AK50,Work2工事データ!$G$3:$P$52,10,0))</f>
        <v>41470</v>
      </c>
      <c r="O560" s="134" t="s">
        <v>133</v>
      </c>
      <c r="P560" s="271">
        <f t="shared" si="77"/>
        <v>41470</v>
      </c>
      <c r="Q560" s="134" t="s">
        <v>134</v>
      </c>
      <c r="R560" s="274">
        <f t="shared" si="78"/>
        <v>41470</v>
      </c>
      <c r="S560" s="1461" t="s">
        <v>136</v>
      </c>
      <c r="T560" s="1462"/>
      <c r="U560" s="1463">
        <f>IF(ISERROR(VLOOKUP(work4報告書!AK50,Work2工事データ!$G$3:$R$52,12,0)),"",VLOOKUP(work4報告書!AK50,Work2工事データ!$G$3:$R$52,12,0))</f>
        <v>2940000</v>
      </c>
      <c r="V560" s="1464"/>
      <c r="W560" s="1464"/>
      <c r="X560" s="1464"/>
      <c r="Y560" s="1611"/>
      <c r="Z560" s="1612"/>
      <c r="AA560" s="1612"/>
      <c r="AB560" s="1612"/>
      <c r="AC560" s="1613"/>
      <c r="AD560" s="1614"/>
      <c r="AE560" s="1614"/>
      <c r="AF560" s="1615"/>
      <c r="AG560" s="1577">
        <f>IF(U560=0,"",IF(U559&lt;&gt;0,"",IF(SUM(U560:AB560)-AC560=0,"",SUM(U560:AB560)-AC560)))</f>
        <v>2940000</v>
      </c>
      <c r="AH560" s="1578"/>
      <c r="AI560" s="1578"/>
      <c r="AJ560" s="1579"/>
      <c r="AK560" s="1468">
        <f>IF(ISERROR(VLOOKUP(work4報告書!AK50,Work2工事データ!$G$3:$O$52,9,0)),"",VLOOKUP(work4報告書!AK50,Work2工事データ!$G$3:$O$52,9,0))</f>
        <v>22</v>
      </c>
      <c r="AL560" s="1469"/>
      <c r="AM560" s="1577">
        <f>IF(ISERROR(ROUNDDOWN(AG560*AK560/100,0)),"",ROUNDDOWN(AG560*AK560/100,0))</f>
        <v>646800</v>
      </c>
      <c r="AN560" s="1578"/>
      <c r="AO560" s="1578"/>
      <c r="AP560" s="1578"/>
      <c r="AQ560" s="1578"/>
      <c r="AR560" s="500"/>
      <c r="AS560" s="118"/>
      <c r="AT560" s="118"/>
      <c r="AW560" s="371"/>
      <c r="AX560" s="371"/>
      <c r="AY560" s="371"/>
      <c r="AZ560" s="369"/>
      <c r="BA560" s="369"/>
      <c r="BB560" s="369"/>
    </row>
    <row r="561" spans="1:54" s="116" customFormat="1" ht="18" customHeight="1">
      <c r="A561" s="1597" t="str">
        <f>IF(ISERROR(VLOOKUP(work4報告書!AK51,Work2工事データ!$G$3:$R$52,2,0)),"",VLOOKUP(work4報告書!AK51,Work2工事データ!$G$3:$R$52,2,0))</f>
        <v>はははは邸台所改修工事</v>
      </c>
      <c r="B561" s="1598"/>
      <c r="C561" s="1598"/>
      <c r="D561" s="1598"/>
      <c r="E561" s="1598"/>
      <c r="F561" s="1598"/>
      <c r="G561" s="1598"/>
      <c r="H561" s="1599"/>
      <c r="I561" s="1603" t="str">
        <f>IF(ISERROR(VLOOKUP(work4報告書!AK51,'(入力)データ'!$A$6:$D$36,3,0)&amp;VLOOKUP(work4報告書!AK51,'(入力)データ'!$A$6:$D$36,4,0)),"",VLOOKUP(work4報告書!AK51,'(入力)データ'!$A$6:$D$36,3,0)&amp;VLOOKUP(work4報告書!AK51,'(入力)データ'!$A$6:$D$36,4,0))</f>
        <v>射水市はははははははは200</v>
      </c>
      <c r="J561" s="1598"/>
      <c r="K561" s="1598"/>
      <c r="L561" s="1598"/>
      <c r="M561" s="1604"/>
      <c r="N561" s="275">
        <f>IF(ISERROR(VLOOKUP(work4報告書!AK51,Work2工事データ!$G$3:$J$52,4,0)),"",VLOOKUP(work4報告書!AK51,Work2工事データ!$G$3:$J$52,4,0))</f>
        <v>41671</v>
      </c>
      <c r="O561" s="124" t="s">
        <v>133</v>
      </c>
      <c r="P561" s="270">
        <f t="shared" si="77"/>
        <v>41671</v>
      </c>
      <c r="Q561" s="124" t="s">
        <v>134</v>
      </c>
      <c r="R561" s="272">
        <f t="shared" si="78"/>
        <v>41671</v>
      </c>
      <c r="S561" s="1457" t="s">
        <v>135</v>
      </c>
      <c r="T561" s="1458"/>
      <c r="U561" s="1607"/>
      <c r="V561" s="1608"/>
      <c r="W561" s="1608"/>
      <c r="X561" s="129"/>
      <c r="Y561" s="130"/>
      <c r="Z561" s="131"/>
      <c r="AA561" s="131"/>
      <c r="AB561" s="129"/>
      <c r="AC561" s="130"/>
      <c r="AD561" s="131"/>
      <c r="AE561" s="131"/>
      <c r="AF561" s="132"/>
      <c r="AG561" s="1426" t="str">
        <f>IF(U561=0,"",SUM(U562:AB562)-AC562)</f>
        <v/>
      </c>
      <c r="AH561" s="1427"/>
      <c r="AI561" s="1427"/>
      <c r="AJ561" s="1428"/>
      <c r="AK561" s="140"/>
      <c r="AL561" s="141"/>
      <c r="AM561" s="1609"/>
      <c r="AN561" s="1610"/>
      <c r="AO561" s="1610"/>
      <c r="AP561" s="1610"/>
      <c r="AQ561" s="1610"/>
      <c r="AR561" s="501"/>
      <c r="AS561" s="118"/>
      <c r="AT561" s="118"/>
      <c r="AW561" s="371"/>
      <c r="AX561" s="371"/>
      <c r="AY561" s="371"/>
      <c r="AZ561" s="369"/>
      <c r="BA561" s="369"/>
      <c r="BB561" s="369"/>
    </row>
    <row r="562" spans="1:54" s="116" customFormat="1" ht="18" customHeight="1">
      <c r="A562" s="1600"/>
      <c r="B562" s="1601"/>
      <c r="C562" s="1601"/>
      <c r="D562" s="1601"/>
      <c r="E562" s="1601"/>
      <c r="F562" s="1601"/>
      <c r="G562" s="1601"/>
      <c r="H562" s="1602"/>
      <c r="I562" s="1605"/>
      <c r="J562" s="1601"/>
      <c r="K562" s="1601"/>
      <c r="L562" s="1601"/>
      <c r="M562" s="1606"/>
      <c r="N562" s="276">
        <f>IF(ISERROR(VLOOKUP(work4報告書!AK51,Work2工事データ!$G$3:$P$52,10,0)),"",VLOOKUP(work4報告書!AK51,Work2工事データ!$G$3:$P$52,10,0))</f>
        <v>41708</v>
      </c>
      <c r="O562" s="134" t="s">
        <v>133</v>
      </c>
      <c r="P562" s="271">
        <f t="shared" si="77"/>
        <v>41708</v>
      </c>
      <c r="Q562" s="134" t="s">
        <v>134</v>
      </c>
      <c r="R562" s="274">
        <f t="shared" si="78"/>
        <v>41708</v>
      </c>
      <c r="S562" s="1461" t="s">
        <v>136</v>
      </c>
      <c r="T562" s="1462"/>
      <c r="U562" s="1463">
        <f>IF(ISERROR(VLOOKUP(work4報告書!AK51,Work2工事データ!$G$3:$R$52,12,0)),"",VLOOKUP(work4報告書!AK51,Work2工事データ!$G$3:$R$52,12,0))</f>
        <v>3328500</v>
      </c>
      <c r="V562" s="1464"/>
      <c r="W562" s="1464"/>
      <c r="X562" s="1464"/>
      <c r="Y562" s="1611"/>
      <c r="Z562" s="1612"/>
      <c r="AA562" s="1612"/>
      <c r="AB562" s="1612"/>
      <c r="AC562" s="1613"/>
      <c r="AD562" s="1614"/>
      <c r="AE562" s="1614"/>
      <c r="AF562" s="1615"/>
      <c r="AG562" s="1577">
        <f>IF(U562=0,"",IF(U561&lt;&gt;0,"",IF(SUM(U562:AB562)-AC562=0,"",SUM(U562:AB562)-AC562)))</f>
        <v>3328500</v>
      </c>
      <c r="AH562" s="1578"/>
      <c r="AI562" s="1578"/>
      <c r="AJ562" s="1579"/>
      <c r="AK562" s="1468">
        <f>IF(ISERROR(VLOOKUP(work4報告書!AK51,Work2工事データ!$G$3:$O$52,9,0)),"",VLOOKUP(work4報告書!AK51,Work2工事データ!$G$3:$O$52,9,0))</f>
        <v>22</v>
      </c>
      <c r="AL562" s="1469"/>
      <c r="AM562" s="1577">
        <f>IF(ISERROR(ROUNDDOWN(AG562*AK562/100,0)),"",ROUNDDOWN(AG562*AK562/100,0))</f>
        <v>732270</v>
      </c>
      <c r="AN562" s="1578"/>
      <c r="AO562" s="1578"/>
      <c r="AP562" s="1578"/>
      <c r="AQ562" s="1578"/>
      <c r="AR562" s="500"/>
      <c r="AS562" s="118"/>
      <c r="AT562" s="118"/>
      <c r="AW562" s="371"/>
      <c r="AX562" s="371"/>
      <c r="AY562" s="371"/>
      <c r="AZ562" s="369"/>
      <c r="BA562" s="369"/>
      <c r="BB562" s="369"/>
    </row>
    <row r="563" spans="1:54" s="116" customFormat="1" ht="18" customHeight="1">
      <c r="A563" s="1597" t="str">
        <f>IF(ISERROR(VLOOKUP(work4報告書!AK52,Work2工事データ!$G$3:$R$52,2,0)),"",VLOOKUP(work4報告書!AK52,Work2工事データ!$G$3:$R$52,2,0))</f>
        <v/>
      </c>
      <c r="B563" s="1598"/>
      <c r="C563" s="1598"/>
      <c r="D563" s="1598"/>
      <c r="E563" s="1598"/>
      <c r="F563" s="1598"/>
      <c r="G563" s="1598"/>
      <c r="H563" s="1599"/>
      <c r="I563" s="1603" t="str">
        <f>IF(ISERROR(VLOOKUP(work4報告書!AK52,'(入力)データ'!$A$6:$D$36,3,0)&amp;VLOOKUP(work4報告書!AK52,'(入力)データ'!$A$6:$D$36,4,0)),"",VLOOKUP(work4報告書!AK52,'(入力)データ'!$A$6:$D$36,3,0)&amp;VLOOKUP(work4報告書!AK52,'(入力)データ'!$A$6:$D$36,4,0))</f>
        <v/>
      </c>
      <c r="J563" s="1598"/>
      <c r="K563" s="1598"/>
      <c r="L563" s="1598"/>
      <c r="M563" s="1604"/>
      <c r="N563" s="275" t="str">
        <f>IF(ISERROR(VLOOKUP(work4報告書!AK52,Work2工事データ!$G$3:$J$52,4,0)),"",VLOOKUP(work4報告書!AK52,Work2工事データ!$G$3:$J$52,4,0))</f>
        <v/>
      </c>
      <c r="O563" s="124" t="s">
        <v>133</v>
      </c>
      <c r="P563" s="270" t="str">
        <f t="shared" si="77"/>
        <v/>
      </c>
      <c r="Q563" s="124" t="s">
        <v>134</v>
      </c>
      <c r="R563" s="272" t="str">
        <f t="shared" si="78"/>
        <v/>
      </c>
      <c r="S563" s="1457" t="s">
        <v>135</v>
      </c>
      <c r="T563" s="1458"/>
      <c r="U563" s="1607"/>
      <c r="V563" s="1608"/>
      <c r="W563" s="1608"/>
      <c r="X563" s="129"/>
      <c r="Y563" s="130"/>
      <c r="Z563" s="131"/>
      <c r="AA563" s="131"/>
      <c r="AB563" s="129"/>
      <c r="AC563" s="130"/>
      <c r="AD563" s="131"/>
      <c r="AE563" s="131"/>
      <c r="AF563" s="132"/>
      <c r="AG563" s="1426" t="str">
        <f>IF(U563=0,"",SUM(U564:AB564)-AC564)</f>
        <v/>
      </c>
      <c r="AH563" s="1427"/>
      <c r="AI563" s="1427"/>
      <c r="AJ563" s="1428"/>
      <c r="AK563" s="142"/>
      <c r="AL563" s="143"/>
      <c r="AM563" s="1609"/>
      <c r="AN563" s="1610"/>
      <c r="AO563" s="1610"/>
      <c r="AP563" s="1610"/>
      <c r="AQ563" s="1610"/>
      <c r="AR563" s="501"/>
      <c r="AS563" s="118"/>
      <c r="AT563" s="118"/>
      <c r="AW563" s="371"/>
      <c r="AX563" s="371"/>
      <c r="AY563" s="371"/>
      <c r="AZ563" s="369"/>
      <c r="BA563" s="369"/>
      <c r="BB563" s="369"/>
    </row>
    <row r="564" spans="1:54" s="116" customFormat="1" ht="18" customHeight="1">
      <c r="A564" s="1600"/>
      <c r="B564" s="1601"/>
      <c r="C564" s="1601"/>
      <c r="D564" s="1601"/>
      <c r="E564" s="1601"/>
      <c r="F564" s="1601"/>
      <c r="G564" s="1601"/>
      <c r="H564" s="1602"/>
      <c r="I564" s="1605"/>
      <c r="J564" s="1601"/>
      <c r="K564" s="1601"/>
      <c r="L564" s="1601"/>
      <c r="M564" s="1606"/>
      <c r="N564" s="276" t="str">
        <f>IF(ISERROR(VLOOKUP(work4報告書!AK52,Work2工事データ!$G$3:$P$52,10,0)),"",VLOOKUP(work4報告書!AK52,Work2工事データ!$G$3:$P$52,10,0))</f>
        <v/>
      </c>
      <c r="O564" s="134" t="s">
        <v>133</v>
      </c>
      <c r="P564" s="271" t="str">
        <f t="shared" si="77"/>
        <v/>
      </c>
      <c r="Q564" s="134" t="s">
        <v>134</v>
      </c>
      <c r="R564" s="274" t="str">
        <f t="shared" si="78"/>
        <v/>
      </c>
      <c r="S564" s="1461" t="s">
        <v>136</v>
      </c>
      <c r="T564" s="1462"/>
      <c r="U564" s="1463" t="str">
        <f>IF(ISERROR(VLOOKUP(work4報告書!AK52,Work2工事データ!$G$3:$R$52,12,0)),"",VLOOKUP(work4報告書!AK52,Work2工事データ!$G$3:$R$52,12,0))</f>
        <v/>
      </c>
      <c r="V564" s="1464"/>
      <c r="W564" s="1464"/>
      <c r="X564" s="1464"/>
      <c r="Y564" s="1611"/>
      <c r="Z564" s="1612"/>
      <c r="AA564" s="1612"/>
      <c r="AB564" s="1612"/>
      <c r="AC564" s="1613"/>
      <c r="AD564" s="1614"/>
      <c r="AE564" s="1614"/>
      <c r="AF564" s="1615"/>
      <c r="AG564" s="1577" t="str">
        <f>IF(U564=0,"",IF(U563&lt;&gt;0,"",IF(SUM(U564:AB564)-AC564=0,"",SUM(U564:AB564)-AC564)))</f>
        <v/>
      </c>
      <c r="AH564" s="1578"/>
      <c r="AI564" s="1578"/>
      <c r="AJ564" s="1579"/>
      <c r="AK564" s="1468" t="str">
        <f>IF(ISERROR(VLOOKUP(work4報告書!AK52,Work2工事データ!$G$3:$O$52,9,0)),"",VLOOKUP(work4報告書!AK52,Work2工事データ!$G$3:$O$52,9,0))</f>
        <v/>
      </c>
      <c r="AL564" s="1469"/>
      <c r="AM564" s="1577" t="str">
        <f>IF(ISERROR(ROUNDDOWN(AG564*AK564/100,0)),"",ROUNDDOWN(AG564*AK564/100,0))</f>
        <v/>
      </c>
      <c r="AN564" s="1578"/>
      <c r="AO564" s="1578"/>
      <c r="AP564" s="1578"/>
      <c r="AQ564" s="1578"/>
      <c r="AR564" s="500"/>
      <c r="AS564" s="118"/>
      <c r="AT564" s="118"/>
      <c r="AW564" s="371"/>
      <c r="AX564" s="371"/>
      <c r="AY564" s="371"/>
      <c r="AZ564" s="369"/>
      <c r="BA564" s="369"/>
      <c r="BB564" s="369"/>
    </row>
    <row r="565" spans="1:54" s="116" customFormat="1" ht="18" customHeight="1">
      <c r="A565" s="1597" t="str">
        <f>IF(ISERROR(VLOOKUP(work4報告書!AK53,Work2工事データ!$G$3:$R$52,2,0)),"",VLOOKUP(work4報告書!AK53,Work2工事データ!$G$3:$R$52,2,0))</f>
        <v/>
      </c>
      <c r="B565" s="1598"/>
      <c r="C565" s="1598"/>
      <c r="D565" s="1598"/>
      <c r="E565" s="1598"/>
      <c r="F565" s="1598"/>
      <c r="G565" s="1598"/>
      <c r="H565" s="1599"/>
      <c r="I565" s="1603" t="str">
        <f>IF(ISERROR(VLOOKUP(work4報告書!AK53,'(入力)データ'!$A$6:$D$36,3,0)&amp;VLOOKUP(work4報告書!AK53,'(入力)データ'!$A$6:$D$36,4,0)),"",VLOOKUP(work4報告書!AK53,'(入力)データ'!$A$6:$D$36,3,0)&amp;VLOOKUP(work4報告書!AK53,'(入力)データ'!$A$6:$D$36,4,0))</f>
        <v/>
      </c>
      <c r="J565" s="1598"/>
      <c r="K565" s="1598"/>
      <c r="L565" s="1598"/>
      <c r="M565" s="1604"/>
      <c r="N565" s="275" t="str">
        <f>IF(ISERROR(VLOOKUP(work4報告書!AK53,Work2工事データ!$G$3:$J$52,4,0)),"",VLOOKUP(work4報告書!AK53,Work2工事データ!$G$3:$J$52,4,0))</f>
        <v/>
      </c>
      <c r="O565" s="124" t="s">
        <v>133</v>
      </c>
      <c r="P565" s="270" t="str">
        <f t="shared" si="77"/>
        <v/>
      </c>
      <c r="Q565" s="124" t="s">
        <v>134</v>
      </c>
      <c r="R565" s="272" t="str">
        <f t="shared" si="78"/>
        <v/>
      </c>
      <c r="S565" s="1457" t="s">
        <v>135</v>
      </c>
      <c r="T565" s="1458"/>
      <c r="U565" s="1607"/>
      <c r="V565" s="1608"/>
      <c r="W565" s="1608"/>
      <c r="X565" s="129"/>
      <c r="Y565" s="130"/>
      <c r="Z565" s="131"/>
      <c r="AA565" s="131"/>
      <c r="AB565" s="129"/>
      <c r="AC565" s="130"/>
      <c r="AD565" s="131"/>
      <c r="AE565" s="131"/>
      <c r="AF565" s="132"/>
      <c r="AG565" s="1426" t="str">
        <f>IF(U565=0,"",SUM(U566:AB566)-AC566)</f>
        <v/>
      </c>
      <c r="AH565" s="1427"/>
      <c r="AI565" s="1427"/>
      <c r="AJ565" s="1428"/>
      <c r="AK565" s="140"/>
      <c r="AL565" s="141"/>
      <c r="AM565" s="1609"/>
      <c r="AN565" s="1610"/>
      <c r="AO565" s="1610"/>
      <c r="AP565" s="1610"/>
      <c r="AQ565" s="1610"/>
      <c r="AR565" s="501"/>
      <c r="AS565" s="118"/>
      <c r="AT565" s="118"/>
      <c r="AW565" s="371"/>
      <c r="AX565" s="371"/>
      <c r="AY565" s="371"/>
      <c r="AZ565" s="369"/>
      <c r="BA565" s="369"/>
      <c r="BB565" s="369"/>
    </row>
    <row r="566" spans="1:54" s="116" customFormat="1" ht="18" customHeight="1">
      <c r="A566" s="1600"/>
      <c r="B566" s="1601"/>
      <c r="C566" s="1601"/>
      <c r="D566" s="1601"/>
      <c r="E566" s="1601"/>
      <c r="F566" s="1601"/>
      <c r="G566" s="1601"/>
      <c r="H566" s="1602"/>
      <c r="I566" s="1605"/>
      <c r="J566" s="1601"/>
      <c r="K566" s="1601"/>
      <c r="L566" s="1601"/>
      <c r="M566" s="1606"/>
      <c r="N566" s="276" t="str">
        <f>IF(ISERROR(VLOOKUP(work4報告書!AK53,Work2工事データ!$G$3:$P$52,10,0)),"",VLOOKUP(work4報告書!AK53,Work2工事データ!$G$3:$P$52,10,0))</f>
        <v/>
      </c>
      <c r="O566" s="134" t="s">
        <v>133</v>
      </c>
      <c r="P566" s="271" t="str">
        <f t="shared" si="77"/>
        <v/>
      </c>
      <c r="Q566" s="134" t="s">
        <v>134</v>
      </c>
      <c r="R566" s="274" t="str">
        <f t="shared" si="78"/>
        <v/>
      </c>
      <c r="S566" s="1461" t="s">
        <v>136</v>
      </c>
      <c r="T566" s="1462"/>
      <c r="U566" s="1463" t="str">
        <f>IF(ISERROR(VLOOKUP(work4報告書!AK53,Work2工事データ!$G$3:$R$52,12,0)),"",VLOOKUP(work4報告書!AK53,Work2工事データ!$G$3:$R$52,12,0))</f>
        <v/>
      </c>
      <c r="V566" s="1464"/>
      <c r="W566" s="1464"/>
      <c r="X566" s="1464"/>
      <c r="Y566" s="1611"/>
      <c r="Z566" s="1612"/>
      <c r="AA566" s="1612"/>
      <c r="AB566" s="1612"/>
      <c r="AC566" s="1613"/>
      <c r="AD566" s="1614"/>
      <c r="AE566" s="1614"/>
      <c r="AF566" s="1615"/>
      <c r="AG566" s="1577" t="str">
        <f>IF(U566=0,"",IF(U565&lt;&gt;0,"",IF(SUM(U566:AB566)-AC566=0,"",SUM(U566:AB566)-AC566)))</f>
        <v/>
      </c>
      <c r="AH566" s="1578"/>
      <c r="AI566" s="1578"/>
      <c r="AJ566" s="1579"/>
      <c r="AK566" s="1468" t="str">
        <f>IF(ISERROR(VLOOKUP(work4報告書!AK53,Work2工事データ!$G$3:$O$52,9,0)),"",VLOOKUP(work4報告書!AK53,Work2工事データ!$G$3:$O$52,9,0))</f>
        <v/>
      </c>
      <c r="AL566" s="1469"/>
      <c r="AM566" s="1577" t="str">
        <f>IF(ISERROR(ROUNDDOWN(AG566*AK566/100,0)),"",ROUNDDOWN(AG566*AK566/100,0))</f>
        <v/>
      </c>
      <c r="AN566" s="1578"/>
      <c r="AO566" s="1578"/>
      <c r="AP566" s="1578"/>
      <c r="AQ566" s="1578"/>
      <c r="AR566" s="500"/>
      <c r="AS566" s="118"/>
      <c r="AT566" s="118"/>
      <c r="AW566" s="371"/>
      <c r="AX566" s="371"/>
      <c r="AY566" s="371"/>
      <c r="AZ566" s="369"/>
      <c r="BA566" s="369"/>
      <c r="BB566" s="369"/>
    </row>
    <row r="567" spans="1:54" s="116" customFormat="1" ht="18" customHeight="1">
      <c r="A567" s="1597" t="str">
        <f>IF(ISERROR(VLOOKUP(work4報告書!AK54,Work2工事データ!$G$3:$R$52,2,0)),"",VLOOKUP(work4報告書!AK54,Work2工事データ!$G$3:$R$52,2,0))</f>
        <v/>
      </c>
      <c r="B567" s="1598"/>
      <c r="C567" s="1598"/>
      <c r="D567" s="1598"/>
      <c r="E567" s="1598"/>
      <c r="F567" s="1598"/>
      <c r="G567" s="1598"/>
      <c r="H567" s="1599"/>
      <c r="I567" s="1603" t="str">
        <f>IF(ISERROR(VLOOKUP(work4報告書!AK54,'(入力)データ'!$A$6:$D$36,3,0)&amp;VLOOKUP(work4報告書!AK54,'(入力)データ'!$A$6:$D$36,4,0)),"",VLOOKUP(work4報告書!AK54,'(入力)データ'!$A$6:$D$36,3,0)&amp;VLOOKUP(work4報告書!AK54,'(入力)データ'!$A$6:$D$36,4,0))</f>
        <v/>
      </c>
      <c r="J567" s="1598"/>
      <c r="K567" s="1598"/>
      <c r="L567" s="1598"/>
      <c r="M567" s="1604"/>
      <c r="N567" s="275" t="str">
        <f>IF(ISERROR(VLOOKUP(work4報告書!AK54,Work2工事データ!$G$3:$J$52,4,0)),"",VLOOKUP(work4報告書!AK54,Work2工事データ!$G$3:$J$52,4,0))</f>
        <v/>
      </c>
      <c r="O567" s="124" t="s">
        <v>133</v>
      </c>
      <c r="P567" s="270" t="str">
        <f t="shared" si="77"/>
        <v/>
      </c>
      <c r="Q567" s="124" t="s">
        <v>134</v>
      </c>
      <c r="R567" s="272" t="str">
        <f t="shared" si="78"/>
        <v/>
      </c>
      <c r="S567" s="1457" t="s">
        <v>135</v>
      </c>
      <c r="T567" s="1458"/>
      <c r="U567" s="1607"/>
      <c r="V567" s="1608"/>
      <c r="W567" s="1608"/>
      <c r="X567" s="129"/>
      <c r="Y567" s="130"/>
      <c r="Z567" s="131"/>
      <c r="AA567" s="131"/>
      <c r="AB567" s="129"/>
      <c r="AC567" s="130"/>
      <c r="AD567" s="131"/>
      <c r="AE567" s="131"/>
      <c r="AF567" s="132"/>
      <c r="AG567" s="1426" t="str">
        <f>IF(U567=0,"",SUM(U568:AB568)-AC568)</f>
        <v/>
      </c>
      <c r="AH567" s="1427"/>
      <c r="AI567" s="1427"/>
      <c r="AJ567" s="1428"/>
      <c r="AK567" s="140"/>
      <c r="AL567" s="141"/>
      <c r="AM567" s="1609"/>
      <c r="AN567" s="1610"/>
      <c r="AO567" s="1610"/>
      <c r="AP567" s="1610"/>
      <c r="AQ567" s="1610"/>
      <c r="AR567" s="501"/>
      <c r="AS567" s="118"/>
      <c r="AT567" s="118"/>
      <c r="AW567" s="371"/>
      <c r="AX567" s="371"/>
      <c r="AY567" s="371"/>
      <c r="AZ567" s="369"/>
      <c r="BA567" s="369"/>
      <c r="BB567" s="369"/>
    </row>
    <row r="568" spans="1:54" s="116" customFormat="1" ht="18" customHeight="1">
      <c r="A568" s="1600"/>
      <c r="B568" s="1601"/>
      <c r="C568" s="1601"/>
      <c r="D568" s="1601"/>
      <c r="E568" s="1601"/>
      <c r="F568" s="1601"/>
      <c r="G568" s="1601"/>
      <c r="H568" s="1602"/>
      <c r="I568" s="1605"/>
      <c r="J568" s="1601"/>
      <c r="K568" s="1601"/>
      <c r="L568" s="1601"/>
      <c r="M568" s="1606"/>
      <c r="N568" s="276" t="str">
        <f>IF(ISERROR(VLOOKUP(work4報告書!AK54,Work2工事データ!$G$3:$P$52,10,0)),"",VLOOKUP(work4報告書!AK54,Work2工事データ!$G$3:$P$52,10,0))</f>
        <v/>
      </c>
      <c r="O568" s="144" t="s">
        <v>133</v>
      </c>
      <c r="P568" s="271" t="str">
        <f t="shared" si="77"/>
        <v/>
      </c>
      <c r="Q568" s="134" t="s">
        <v>134</v>
      </c>
      <c r="R568" s="274" t="str">
        <f t="shared" si="78"/>
        <v/>
      </c>
      <c r="S568" s="1461" t="s">
        <v>136</v>
      </c>
      <c r="T568" s="1462"/>
      <c r="U568" s="1463" t="str">
        <f>IF(ISERROR(VLOOKUP(work4報告書!AK54,Work2工事データ!$G$3:$R$52,12,0)),"",VLOOKUP(work4報告書!AK54,Work2工事データ!$G$3:$R$52,12,0))</f>
        <v/>
      </c>
      <c r="V568" s="1464"/>
      <c r="W568" s="1464"/>
      <c r="X568" s="1464"/>
      <c r="Y568" s="1611"/>
      <c r="Z568" s="1612"/>
      <c r="AA568" s="1612"/>
      <c r="AB568" s="1612"/>
      <c r="AC568" s="1613"/>
      <c r="AD568" s="1614"/>
      <c r="AE568" s="1614"/>
      <c r="AF568" s="1615"/>
      <c r="AG568" s="1577" t="str">
        <f>IF(U568=0,"",IF(U567&lt;&gt;0,"",IF(SUM(U568:AB568)-AC568=0,"",SUM(U568:AB568)-AC568)))</f>
        <v/>
      </c>
      <c r="AH568" s="1578"/>
      <c r="AI568" s="1578"/>
      <c r="AJ568" s="1579"/>
      <c r="AK568" s="1468" t="str">
        <f>IF(ISERROR(VLOOKUP(work4報告書!AK54,Work2工事データ!$G$3:$O$52,9,0)),"",VLOOKUP(work4報告書!AK54,Work2工事データ!$G$3:$O$52,9,0))</f>
        <v/>
      </c>
      <c r="AL568" s="1469"/>
      <c r="AM568" s="1577" t="str">
        <f>IF(ISERROR(ROUNDDOWN(AG568*AK568/100,0)),"",ROUNDDOWN(AG568*AK568/100,0))</f>
        <v/>
      </c>
      <c r="AN568" s="1578"/>
      <c r="AO568" s="1578"/>
      <c r="AP568" s="1578"/>
      <c r="AQ568" s="1578"/>
      <c r="AR568" s="500"/>
      <c r="AS568" s="118"/>
      <c r="AT568" s="118"/>
      <c r="AW568" s="371"/>
      <c r="AX568" s="371"/>
      <c r="AY568" s="371"/>
      <c r="AZ568" s="369"/>
      <c r="BA568" s="369"/>
      <c r="BB568" s="369"/>
    </row>
    <row r="569" spans="1:54" s="116" customFormat="1" ht="18" customHeight="1">
      <c r="A569" s="1580" t="s">
        <v>193</v>
      </c>
      <c r="B569" s="1581"/>
      <c r="C569" s="1581"/>
      <c r="D569" s="1582"/>
      <c r="E569" s="1586" t="str">
        <f>IF(ISERROR(VLOOKUP(work4報告書!AK46,Work2工事データ!$G$3:$M$52,7,0)),"",VLOOKUP(work4報告書!AK46,Work2工事データ!$G$3:$M$52,7,0))</f>
        <v>38 既設建築物設備工事業</v>
      </c>
      <c r="F569" s="1587"/>
      <c r="G569" s="1588"/>
      <c r="H569" s="1588"/>
      <c r="I569" s="1588"/>
      <c r="J569" s="1588"/>
      <c r="K569" s="1588"/>
      <c r="L569" s="1588"/>
      <c r="M569" s="1589"/>
      <c r="N569" s="1593" t="s">
        <v>194</v>
      </c>
      <c r="O569" s="1581"/>
      <c r="P569" s="1581"/>
      <c r="Q569" s="1581"/>
      <c r="R569" s="1581"/>
      <c r="S569" s="1581"/>
      <c r="T569" s="1582"/>
      <c r="U569" s="1426" t="str">
        <f ca="1">IF(SUMIF(U551:X568,"賃金で算定",U552:X568)=0,"",SUMIF(U551:X568,"賃金で算定",U552:X568))</f>
        <v/>
      </c>
      <c r="V569" s="1427"/>
      <c r="W569" s="1427"/>
      <c r="X569" s="1428"/>
      <c r="Y569" s="130"/>
      <c r="Z569" s="131"/>
      <c r="AA569" s="131"/>
      <c r="AB569" s="129"/>
      <c r="AC569" s="130"/>
      <c r="AD569" s="131"/>
      <c r="AE569" s="131"/>
      <c r="AF569" s="129"/>
      <c r="AG569" s="1426" t="str">
        <f ca="1">U569</f>
        <v/>
      </c>
      <c r="AH569" s="1427"/>
      <c r="AI569" s="1427"/>
      <c r="AJ569" s="1428"/>
      <c r="AK569" s="130"/>
      <c r="AL569" s="133"/>
      <c r="AM569" s="1426" t="str">
        <f>IF(AM551+AM553+AM555+AM557+AM559+AM561+AM563+AM565+AM567=0,"",AM551+AM553+AM555+AM557+AM559+AM561+AM563+AM565+AM567)</f>
        <v/>
      </c>
      <c r="AN569" s="1427"/>
      <c r="AO569" s="1427"/>
      <c r="AP569" s="1427"/>
      <c r="AQ569" s="1427"/>
      <c r="AR569" s="501"/>
      <c r="AS569" s="118"/>
      <c r="AT569" s="118"/>
      <c r="AW569" s="371"/>
      <c r="AX569" s="371"/>
      <c r="AY569" s="371"/>
      <c r="AZ569" s="369"/>
      <c r="BA569" s="369"/>
      <c r="BB569" s="369"/>
    </row>
    <row r="570" spans="1:54" s="116" customFormat="1" ht="18" customHeight="1" thickBot="1">
      <c r="A570" s="1583"/>
      <c r="B570" s="1584"/>
      <c r="C570" s="1584"/>
      <c r="D570" s="1585"/>
      <c r="E570" s="1590"/>
      <c r="F570" s="1591"/>
      <c r="G570" s="1591"/>
      <c r="H570" s="1591"/>
      <c r="I570" s="1591"/>
      <c r="J570" s="1591"/>
      <c r="K570" s="1591"/>
      <c r="L570" s="1591"/>
      <c r="M570" s="1592"/>
      <c r="N570" s="1594"/>
      <c r="O570" s="1584"/>
      <c r="P570" s="1584"/>
      <c r="Q570" s="1584"/>
      <c r="R570" s="1584"/>
      <c r="S570" s="1584"/>
      <c r="T570" s="1585"/>
      <c r="U570" s="1595">
        <f ca="1">IF(E569="","",IF(U569="",SUM(U552,U554,U556,U558,U560,U562,U564,U566,U568),SUM(U552,U554,U556,U558,U560,U562,U564,U566,U568)-U569))</f>
        <v>20779500</v>
      </c>
      <c r="V570" s="1596"/>
      <c r="W570" s="1596"/>
      <c r="X570" s="1596"/>
      <c r="Y570" s="1573" t="str">
        <f>IF(SUM(Y552,Y554,Y556,Y558,Y560,Y562,Y564,Y566,Y568)=0,"",SUM(Y552,Y554,Y556,Y558,Y560,Y562,Y564,Y566,Y568))</f>
        <v/>
      </c>
      <c r="Z570" s="1574"/>
      <c r="AA570" s="1574"/>
      <c r="AB570" s="1574"/>
      <c r="AC570" s="1573" t="str">
        <f>IF(SUM(AC552,AC554,AC556,AC558,AC560,AC562,AC564,AC566,AC568)=0,"",SUM(AC552,AC554,AC556,AC558,AC560,AC562,AC564,AC566,AC568))</f>
        <v/>
      </c>
      <c r="AD570" s="1574"/>
      <c r="AE570" s="1574"/>
      <c r="AF570" s="1574"/>
      <c r="AG570" s="1573">
        <f ca="1">IF(SUM(U570:AB570)-SUM(AC570)=0,"",SUM(U570:AB570)-SUM(AC570))</f>
        <v>20779500</v>
      </c>
      <c r="AH570" s="1574"/>
      <c r="AI570" s="1574"/>
      <c r="AJ570" s="1575"/>
      <c r="AK570" s="502"/>
      <c r="AL570" s="503"/>
      <c r="AM570" s="1573">
        <f>IF(SUM(AM552,AM554,AM556,AM558,AM560,AM562,AM564,AM566,AM568)=0,"",SUM(AM552,AM554,AM556,AM558,AM560,AM562,AM564,AM566,AM568))</f>
        <v>4571490</v>
      </c>
      <c r="AN570" s="1574"/>
      <c r="AO570" s="1574"/>
      <c r="AP570" s="1574"/>
      <c r="AQ570" s="1574"/>
      <c r="AR570" s="504"/>
      <c r="AS570" s="118"/>
      <c r="AT570" s="145"/>
      <c r="AW570" s="371"/>
      <c r="AX570" s="371"/>
      <c r="AY570" s="371"/>
      <c r="AZ570" s="369"/>
      <c r="BA570" s="369"/>
      <c r="BB570" s="369"/>
    </row>
    <row r="571" spans="1:54" s="116" customFormat="1" ht="18" customHeight="1">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576" t="str">
        <f>IF(AM569="","",SUM(AM569:AQ570))</f>
        <v/>
      </c>
      <c r="AN571" s="1576"/>
      <c r="AO571" s="1576"/>
      <c r="AP571" s="1576"/>
      <c r="AQ571" s="1576"/>
      <c r="AR571" s="118"/>
      <c r="AS571" s="118"/>
      <c r="AT571" s="118"/>
      <c r="AW571" s="371"/>
      <c r="AX571" s="371"/>
      <c r="AY571" s="371"/>
      <c r="AZ571" s="369"/>
      <c r="BA571" s="369"/>
      <c r="BB571" s="369"/>
    </row>
    <row r="572" spans="1:54" s="116" customFormat="1" ht="22.5" customHeight="1">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536"/>
      <c r="X572" s="536"/>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W572" s="371"/>
      <c r="AX572" s="371"/>
      <c r="AY572" s="371"/>
      <c r="AZ572" s="369"/>
      <c r="BA572" s="369"/>
      <c r="BB572" s="369"/>
    </row>
    <row r="573" spans="1:54" s="116" customFormat="1" ht="24" customHeight="1">
      <c r="A573" s="75"/>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536"/>
      <c r="X573" s="536"/>
      <c r="Y573" s="119"/>
      <c r="Z573" s="119"/>
      <c r="AA573" s="119"/>
      <c r="AB573" s="119"/>
      <c r="AC573" s="119"/>
      <c r="AD573" s="119"/>
      <c r="AE573" s="119"/>
      <c r="AF573" s="119"/>
      <c r="AG573" s="119"/>
      <c r="AH573" s="119"/>
      <c r="AI573" s="119"/>
      <c r="AJ573" s="119"/>
      <c r="AK573" s="119"/>
      <c r="AL573" s="119"/>
      <c r="AM573" s="119"/>
      <c r="AN573" s="119"/>
      <c r="AO573" s="119"/>
      <c r="AP573" s="119"/>
      <c r="AQ573" s="119"/>
      <c r="AR573" s="119"/>
      <c r="AS573" s="118"/>
      <c r="AT573" s="118"/>
      <c r="AW573" s="371"/>
      <c r="AX573" s="371"/>
      <c r="AY573" s="371"/>
      <c r="AZ573" s="369"/>
      <c r="BA573" s="369"/>
      <c r="BB573" s="369"/>
    </row>
    <row r="574" spans="1:54" s="116" customFormat="1" ht="17.25" customHeight="1" thickBot="1">
      <c r="A574" s="520" t="s">
        <v>186</v>
      </c>
      <c r="B574" s="118"/>
      <c r="C574" s="118"/>
      <c r="D574" s="118"/>
      <c r="E574" s="118"/>
      <c r="F574" s="118"/>
      <c r="G574" s="118"/>
      <c r="H574" s="118"/>
      <c r="I574" s="118"/>
      <c r="J574" s="118"/>
      <c r="K574" s="118"/>
      <c r="L574" s="118"/>
      <c r="M574" s="118"/>
      <c r="N574" s="118"/>
      <c r="O574" s="118"/>
      <c r="P574" s="118"/>
      <c r="Q574" s="118"/>
      <c r="R574" s="119"/>
      <c r="S574" s="119"/>
      <c r="T574" s="119"/>
      <c r="U574" s="119"/>
      <c r="V574" s="119"/>
      <c r="W574" s="118"/>
      <c r="X574" s="118"/>
      <c r="Y574" s="118"/>
      <c r="Z574" s="118"/>
      <c r="AA574" s="118"/>
      <c r="AB574" s="118"/>
      <c r="AC574" s="118"/>
      <c r="AD574" s="118"/>
      <c r="AE574" s="118"/>
      <c r="AF574" s="118"/>
      <c r="AG574" s="118"/>
      <c r="AH574" s="118"/>
      <c r="AI574" s="118"/>
      <c r="AJ574" s="118"/>
      <c r="AK574" s="120"/>
      <c r="AL574" s="120"/>
      <c r="AM574" s="120"/>
      <c r="AN574" s="120"/>
      <c r="AO574" s="118"/>
      <c r="AP574" s="118"/>
      <c r="AQ574" s="118"/>
      <c r="AR574" s="118"/>
      <c r="AS574" s="118"/>
      <c r="AW574" s="371"/>
      <c r="AX574" s="371"/>
      <c r="AY574" s="371"/>
      <c r="AZ574" s="369"/>
      <c r="BA574" s="369"/>
      <c r="BB574" s="369"/>
    </row>
    <row r="575" spans="1:54" s="116" customFormat="1" ht="12.75" customHeight="1">
      <c r="A575" s="118"/>
      <c r="B575" s="118"/>
      <c r="C575" s="118"/>
      <c r="D575" s="118"/>
      <c r="E575" s="118"/>
      <c r="F575" s="118"/>
      <c r="G575" s="118"/>
      <c r="H575" s="118"/>
      <c r="I575" s="118"/>
      <c r="J575" s="118"/>
      <c r="K575" s="118"/>
      <c r="L575" s="121"/>
      <c r="M575" s="121"/>
      <c r="N575" s="121"/>
      <c r="O575" s="121"/>
      <c r="P575" s="121"/>
      <c r="Q575" s="121"/>
      <c r="R575" s="121"/>
      <c r="S575" s="122"/>
      <c r="T575" s="122"/>
      <c r="U575" s="122"/>
      <c r="V575" s="122"/>
      <c r="W575" s="122"/>
      <c r="X575" s="122"/>
      <c r="Y575" s="122"/>
      <c r="Z575" s="121"/>
      <c r="AA575" s="121"/>
      <c r="AB575" s="121"/>
      <c r="AC575" s="118"/>
      <c r="AD575" s="118"/>
      <c r="AE575" s="118"/>
      <c r="AF575" s="118"/>
      <c r="AG575" s="118"/>
      <c r="AH575" s="118"/>
      <c r="AI575" s="118"/>
      <c r="AJ575" s="118"/>
      <c r="AK575" s="120"/>
      <c r="AL575" s="120"/>
      <c r="AM575" s="1567" t="s">
        <v>116</v>
      </c>
      <c r="AN575" s="1568"/>
      <c r="AO575" s="118"/>
      <c r="AP575" s="118"/>
      <c r="AQ575" s="118"/>
      <c r="AR575" s="118"/>
      <c r="AS575" s="118"/>
      <c r="AW575" s="371"/>
      <c r="AX575" s="371"/>
      <c r="AY575" s="371"/>
      <c r="AZ575" s="369"/>
      <c r="BA575" s="369"/>
      <c r="BB575" s="369"/>
    </row>
    <row r="576" spans="1:54" s="116" customFormat="1" ht="12.75" customHeight="1">
      <c r="A576" s="118"/>
      <c r="B576" s="118"/>
      <c r="C576" s="118"/>
      <c r="D576" s="118"/>
      <c r="E576" s="118"/>
      <c r="F576" s="118"/>
      <c r="G576" s="118"/>
      <c r="H576" s="118"/>
      <c r="I576" s="118"/>
      <c r="J576" s="118"/>
      <c r="K576" s="118"/>
      <c r="L576" s="121"/>
      <c r="M576" s="121"/>
      <c r="N576" s="121"/>
      <c r="O576" s="121"/>
      <c r="P576" s="121"/>
      <c r="Q576" s="121"/>
      <c r="R576" s="121"/>
      <c r="S576" s="122"/>
      <c r="T576" s="122"/>
      <c r="U576" s="122"/>
      <c r="V576" s="122"/>
      <c r="W576" s="122"/>
      <c r="X576" s="122"/>
      <c r="Y576" s="122"/>
      <c r="Z576" s="121"/>
      <c r="AA576" s="121"/>
      <c r="AB576" s="121"/>
      <c r="AC576" s="118"/>
      <c r="AD576" s="118"/>
      <c r="AE576" s="118"/>
      <c r="AF576" s="118"/>
      <c r="AG576" s="118"/>
      <c r="AH576" s="118"/>
      <c r="AI576" s="118"/>
      <c r="AJ576" s="118"/>
      <c r="AK576" s="120"/>
      <c r="AL576" s="120"/>
      <c r="AM576" s="1569"/>
      <c r="AN576" s="1570"/>
      <c r="AO576" s="118"/>
      <c r="AP576" s="118"/>
      <c r="AQ576" s="118"/>
      <c r="AR576" s="118"/>
      <c r="AS576" s="118"/>
      <c r="AW576" s="371"/>
      <c r="AX576" s="371"/>
      <c r="AY576" s="371"/>
      <c r="AZ576" s="369"/>
      <c r="BA576" s="369"/>
      <c r="BB576" s="369"/>
    </row>
    <row r="577" spans="1:54" s="116" customFormat="1" ht="12.75" customHeight="1" thickBot="1">
      <c r="A577" s="118"/>
      <c r="B577" s="118"/>
      <c r="C577" s="118"/>
      <c r="D577" s="118"/>
      <c r="E577" s="118"/>
      <c r="F577" s="118"/>
      <c r="G577" s="118"/>
      <c r="H577" s="118"/>
      <c r="I577" s="118"/>
      <c r="J577" s="118"/>
      <c r="K577" s="118"/>
      <c r="L577" s="121"/>
      <c r="M577" s="121"/>
      <c r="N577" s="121"/>
      <c r="O577" s="121"/>
      <c r="P577" s="121"/>
      <c r="Q577" s="121"/>
      <c r="R577" s="121"/>
      <c r="S577" s="121"/>
      <c r="T577" s="121"/>
      <c r="U577" s="121"/>
      <c r="V577" s="121"/>
      <c r="W577" s="121"/>
      <c r="X577" s="121"/>
      <c r="Y577" s="121"/>
      <c r="Z577" s="121"/>
      <c r="AA577" s="121"/>
      <c r="AB577" s="121"/>
      <c r="AC577" s="118"/>
      <c r="AD577" s="118"/>
      <c r="AE577" s="118"/>
      <c r="AF577" s="118"/>
      <c r="AG577" s="118"/>
      <c r="AH577" s="118"/>
      <c r="AI577" s="118"/>
      <c r="AJ577" s="118"/>
      <c r="AK577" s="120"/>
      <c r="AL577" s="120"/>
      <c r="AM577" s="1571"/>
      <c r="AN577" s="1572"/>
      <c r="AO577" s="118"/>
      <c r="AP577" s="118"/>
      <c r="AQ577" s="118"/>
      <c r="AR577" s="118"/>
      <c r="AS577" s="118"/>
      <c r="AW577" s="371"/>
      <c r="AX577" s="371"/>
      <c r="AY577" s="371"/>
      <c r="AZ577" s="369"/>
      <c r="BA577" s="369"/>
      <c r="BB577" s="369"/>
    </row>
    <row r="578" spans="1:54" s="116" customFormat="1" ht="6" customHeight="1" thickBot="1">
      <c r="A578" s="118"/>
      <c r="B578" s="118"/>
      <c r="C578" s="118"/>
      <c r="D578" s="118"/>
      <c r="E578" s="118"/>
      <c r="F578" s="118"/>
      <c r="G578" s="118"/>
      <c r="H578" s="118"/>
      <c r="I578" s="118"/>
      <c r="J578" s="118"/>
      <c r="K578" s="118"/>
      <c r="L578" s="121"/>
      <c r="M578" s="121"/>
      <c r="N578" s="121"/>
      <c r="O578" s="121"/>
      <c r="P578" s="121"/>
      <c r="Q578" s="121"/>
      <c r="R578" s="121"/>
      <c r="S578" s="121"/>
      <c r="T578" s="121"/>
      <c r="U578" s="121"/>
      <c r="V578" s="121"/>
      <c r="W578" s="121"/>
      <c r="X578" s="121"/>
      <c r="Y578" s="121"/>
      <c r="Z578" s="121"/>
      <c r="AA578" s="121"/>
      <c r="AB578" s="121"/>
      <c r="AC578" s="118"/>
      <c r="AD578" s="118"/>
      <c r="AE578" s="118"/>
      <c r="AF578" s="118"/>
      <c r="AG578" s="118"/>
      <c r="AH578" s="118"/>
      <c r="AI578" s="118"/>
      <c r="AJ578" s="118"/>
      <c r="AK578" s="120"/>
      <c r="AL578" s="120"/>
      <c r="AM578" s="118"/>
      <c r="AN578" s="118"/>
      <c r="AO578" s="118"/>
      <c r="AP578" s="118"/>
      <c r="AQ578" s="118"/>
      <c r="AR578" s="118"/>
      <c r="AS578" s="118"/>
      <c r="AW578" s="371"/>
      <c r="AX578" s="371"/>
      <c r="AY578" s="371"/>
      <c r="AZ578" s="369"/>
      <c r="BA578" s="369"/>
      <c r="BB578" s="369"/>
    </row>
    <row r="579" spans="1:54" s="116" customFormat="1" ht="12.75" customHeight="1">
      <c r="A579" s="1536" t="s">
        <v>141</v>
      </c>
      <c r="B579" s="1537"/>
      <c r="C579" s="1537"/>
      <c r="D579" s="1537"/>
      <c r="E579" s="1537"/>
      <c r="F579" s="1537"/>
      <c r="G579" s="1537"/>
      <c r="H579" s="1537"/>
      <c r="I579" s="1542" t="s">
        <v>142</v>
      </c>
      <c r="J579" s="1542"/>
      <c r="K579" s="495" t="s">
        <v>143</v>
      </c>
      <c r="L579" s="1542" t="s">
        <v>144</v>
      </c>
      <c r="M579" s="1542"/>
      <c r="N579" s="1543" t="s">
        <v>145</v>
      </c>
      <c r="O579" s="1542"/>
      <c r="P579" s="1542"/>
      <c r="Q579" s="1542"/>
      <c r="R579" s="1542"/>
      <c r="S579" s="1542"/>
      <c r="T579" s="1542" t="s">
        <v>75</v>
      </c>
      <c r="U579" s="1542"/>
      <c r="V579" s="1558"/>
      <c r="W579" s="118"/>
      <c r="X579" s="118"/>
      <c r="Y579" s="118"/>
      <c r="Z579" s="118"/>
      <c r="AA579" s="118"/>
      <c r="AB579" s="118"/>
      <c r="AC579" s="123"/>
      <c r="AD579" s="123"/>
      <c r="AE579" s="123"/>
      <c r="AF579" s="123"/>
      <c r="AG579" s="123"/>
      <c r="AH579" s="123"/>
      <c r="AI579" s="123"/>
      <c r="AJ579" s="118"/>
      <c r="AK579" s="1559">
        <f>AK544</f>
        <v>7</v>
      </c>
      <c r="AL579" s="1547"/>
      <c r="AM579" s="1544" t="s">
        <v>78</v>
      </c>
      <c r="AN579" s="1544"/>
      <c r="AO579" s="1547">
        <f>AO544</f>
        <v>6</v>
      </c>
      <c r="AP579" s="1547"/>
      <c r="AQ579" s="1544" t="s">
        <v>79</v>
      </c>
      <c r="AR579" s="1550"/>
      <c r="AS579" s="118"/>
      <c r="AT579" s="118"/>
      <c r="AW579" s="371"/>
      <c r="AX579" s="371"/>
      <c r="AY579" s="371"/>
      <c r="AZ579" s="369"/>
      <c r="BA579" s="369"/>
      <c r="BB579" s="369"/>
    </row>
    <row r="580" spans="1:54" s="116" customFormat="1" ht="13.5" customHeight="1">
      <c r="A580" s="1538"/>
      <c r="B580" s="1539"/>
      <c r="C580" s="1539"/>
      <c r="D580" s="1539"/>
      <c r="E580" s="1539"/>
      <c r="F580" s="1539"/>
      <c r="G580" s="1539"/>
      <c r="H580" s="1539"/>
      <c r="I580" s="1553">
        <f>I545</f>
        <v>1</v>
      </c>
      <c r="J580" s="1530">
        <f>J545</f>
        <v>6</v>
      </c>
      <c r="K580" s="1555">
        <f>K545</f>
        <v>1</v>
      </c>
      <c r="L580" s="1533">
        <f>L545</f>
        <v>0</v>
      </c>
      <c r="M580" s="1530">
        <f t="shared" ref="M580:V580" si="79">M545</f>
        <v>3</v>
      </c>
      <c r="N580" s="1533">
        <f t="shared" si="79"/>
        <v>6</v>
      </c>
      <c r="O580" s="1527">
        <f t="shared" si="79"/>
        <v>0</v>
      </c>
      <c r="P580" s="1527" t="str">
        <f t="shared" si="79"/>
        <v>×</v>
      </c>
      <c r="Q580" s="1527" t="str">
        <f t="shared" si="79"/>
        <v>×</v>
      </c>
      <c r="R580" s="1527" t="str">
        <f t="shared" si="79"/>
        <v>×</v>
      </c>
      <c r="S580" s="1530" t="str">
        <f t="shared" si="79"/>
        <v>×</v>
      </c>
      <c r="T580" s="1533">
        <f t="shared" si="79"/>
        <v>0</v>
      </c>
      <c r="U580" s="1527">
        <f t="shared" si="79"/>
        <v>0</v>
      </c>
      <c r="V580" s="1562">
        <f t="shared" si="79"/>
        <v>0</v>
      </c>
      <c r="W580" s="118"/>
      <c r="X580" s="118"/>
      <c r="Y580" s="118"/>
      <c r="Z580" s="118"/>
      <c r="AA580" s="118"/>
      <c r="AB580" s="118"/>
      <c r="AC580" s="123"/>
      <c r="AD580" s="123"/>
      <c r="AE580" s="123"/>
      <c r="AF580" s="123"/>
      <c r="AG580" s="123"/>
      <c r="AH580" s="123"/>
      <c r="AI580" s="123"/>
      <c r="AJ580" s="118"/>
      <c r="AK580" s="1560"/>
      <c r="AL580" s="1548"/>
      <c r="AM580" s="1545"/>
      <c r="AN580" s="1545"/>
      <c r="AO580" s="1548"/>
      <c r="AP580" s="1548"/>
      <c r="AQ580" s="1545"/>
      <c r="AR580" s="1551"/>
      <c r="AS580" s="118"/>
      <c r="AT580" s="118"/>
      <c r="AW580" s="371"/>
      <c r="AX580" s="371"/>
      <c r="AY580" s="371"/>
      <c r="AZ580" s="369"/>
      <c r="BA580" s="369"/>
      <c r="BB580" s="369"/>
    </row>
    <row r="581" spans="1:54" s="116" customFormat="1" ht="9" customHeight="1" thickBot="1">
      <c r="A581" s="1538"/>
      <c r="B581" s="1539"/>
      <c r="C581" s="1539"/>
      <c r="D581" s="1539"/>
      <c r="E581" s="1539"/>
      <c r="F581" s="1539"/>
      <c r="G581" s="1539"/>
      <c r="H581" s="1539"/>
      <c r="I581" s="1553"/>
      <c r="J581" s="1531"/>
      <c r="K581" s="1556"/>
      <c r="L581" s="1534"/>
      <c r="M581" s="1531"/>
      <c r="N581" s="1534"/>
      <c r="O581" s="1528"/>
      <c r="P581" s="1528"/>
      <c r="Q581" s="1528"/>
      <c r="R581" s="1528"/>
      <c r="S581" s="1531"/>
      <c r="T581" s="1534"/>
      <c r="U581" s="1528"/>
      <c r="V581" s="1563"/>
      <c r="W581" s="118"/>
      <c r="X581" s="118"/>
      <c r="Y581" s="118"/>
      <c r="Z581" s="118"/>
      <c r="AA581" s="118"/>
      <c r="AB581" s="118"/>
      <c r="AC581" s="123"/>
      <c r="AD581" s="123"/>
      <c r="AE581" s="123"/>
      <c r="AF581" s="123"/>
      <c r="AG581" s="123"/>
      <c r="AH581" s="123"/>
      <c r="AI581" s="123"/>
      <c r="AJ581" s="118"/>
      <c r="AK581" s="1561"/>
      <c r="AL581" s="1549"/>
      <c r="AM581" s="1546"/>
      <c r="AN581" s="1546"/>
      <c r="AO581" s="1549"/>
      <c r="AP581" s="1549"/>
      <c r="AQ581" s="1546"/>
      <c r="AR581" s="1552"/>
      <c r="AS581" s="118"/>
      <c r="AT581" s="118"/>
      <c r="AW581" s="371"/>
      <c r="AX581" s="371"/>
      <c r="AY581" s="371"/>
      <c r="AZ581" s="369"/>
      <c r="BA581" s="369"/>
      <c r="BB581" s="369"/>
    </row>
    <row r="582" spans="1:54" s="116" customFormat="1" ht="6" customHeight="1" thickBot="1">
      <c r="A582" s="1540"/>
      <c r="B582" s="1541"/>
      <c r="C582" s="1541"/>
      <c r="D582" s="1541"/>
      <c r="E582" s="1541"/>
      <c r="F582" s="1541"/>
      <c r="G582" s="1541"/>
      <c r="H582" s="1541"/>
      <c r="I582" s="1554"/>
      <c r="J582" s="1532"/>
      <c r="K582" s="1557"/>
      <c r="L582" s="1535"/>
      <c r="M582" s="1532"/>
      <c r="N582" s="1535"/>
      <c r="O582" s="1529"/>
      <c r="P582" s="1529"/>
      <c r="Q582" s="1529"/>
      <c r="R582" s="1529"/>
      <c r="S582" s="1532"/>
      <c r="T582" s="1535"/>
      <c r="U582" s="1529"/>
      <c r="V582" s="1564"/>
      <c r="W582" s="118"/>
      <c r="X582" s="118"/>
      <c r="Y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c r="AT582" s="118"/>
      <c r="AW582" s="371"/>
      <c r="AX582" s="371"/>
      <c r="AY582" s="371"/>
      <c r="AZ582" s="369"/>
      <c r="BA582" s="369"/>
      <c r="BB582" s="369"/>
    </row>
    <row r="583" spans="1:54" s="116" customFormat="1" ht="15" customHeight="1">
      <c r="A583" s="1509" t="s">
        <v>188</v>
      </c>
      <c r="B583" s="1510"/>
      <c r="C583" s="1510"/>
      <c r="D583" s="1510"/>
      <c r="E583" s="1510"/>
      <c r="F583" s="1510"/>
      <c r="G583" s="1510"/>
      <c r="H583" s="1511"/>
      <c r="I583" s="1518" t="s">
        <v>147</v>
      </c>
      <c r="J583" s="1510"/>
      <c r="K583" s="1510"/>
      <c r="L583" s="1510"/>
      <c r="M583" s="1519"/>
      <c r="N583" s="1524" t="s">
        <v>189</v>
      </c>
      <c r="O583" s="1510"/>
      <c r="P583" s="1510"/>
      <c r="Q583" s="1510"/>
      <c r="R583" s="1510"/>
      <c r="S583" s="1510"/>
      <c r="T583" s="1511"/>
      <c r="U583" s="496" t="s">
        <v>149</v>
      </c>
      <c r="V583" s="497"/>
      <c r="W583" s="497"/>
      <c r="X583" s="1475" t="s">
        <v>150</v>
      </c>
      <c r="Y583" s="1475"/>
      <c r="Z583" s="1475"/>
      <c r="AA583" s="1475"/>
      <c r="AB583" s="1475"/>
      <c r="AC583" s="1475"/>
      <c r="AD583" s="1475"/>
      <c r="AE583" s="1475"/>
      <c r="AF583" s="1475"/>
      <c r="AG583" s="1475"/>
      <c r="AH583" s="497"/>
      <c r="AI583" s="497"/>
      <c r="AJ583" s="498"/>
      <c r="AK583" s="1476" t="s">
        <v>151</v>
      </c>
      <c r="AL583" s="1476"/>
      <c r="AM583" s="1477" t="s">
        <v>152</v>
      </c>
      <c r="AN583" s="1477"/>
      <c r="AO583" s="1477"/>
      <c r="AP583" s="1477"/>
      <c r="AQ583" s="1477"/>
      <c r="AR583" s="1478"/>
      <c r="AS583" s="118"/>
      <c r="AT583" s="118"/>
      <c r="AW583" s="371"/>
      <c r="AX583" s="371"/>
      <c r="AY583" s="371"/>
      <c r="AZ583" s="369"/>
      <c r="BA583" s="369"/>
      <c r="BB583" s="369"/>
    </row>
    <row r="584" spans="1:54" s="116" customFormat="1" ht="13.5" customHeight="1">
      <c r="A584" s="1512"/>
      <c r="B584" s="1513"/>
      <c r="C584" s="1513"/>
      <c r="D584" s="1513"/>
      <c r="E584" s="1513"/>
      <c r="F584" s="1513"/>
      <c r="G584" s="1513"/>
      <c r="H584" s="1514"/>
      <c r="I584" s="1520"/>
      <c r="J584" s="1513"/>
      <c r="K584" s="1513"/>
      <c r="L584" s="1513"/>
      <c r="M584" s="1521"/>
      <c r="N584" s="1525"/>
      <c r="O584" s="1513"/>
      <c r="P584" s="1513"/>
      <c r="Q584" s="1513"/>
      <c r="R584" s="1513"/>
      <c r="S584" s="1513"/>
      <c r="T584" s="1514"/>
      <c r="U584" s="1479" t="s">
        <v>153</v>
      </c>
      <c r="V584" s="1480"/>
      <c r="W584" s="1480"/>
      <c r="X584" s="1481"/>
      <c r="Y584" s="1485" t="s">
        <v>154</v>
      </c>
      <c r="Z584" s="1486"/>
      <c r="AA584" s="1486"/>
      <c r="AB584" s="1487"/>
      <c r="AC584" s="1491" t="s">
        <v>155</v>
      </c>
      <c r="AD584" s="1492"/>
      <c r="AE584" s="1492"/>
      <c r="AF584" s="1493"/>
      <c r="AG584" s="1497" t="s">
        <v>156</v>
      </c>
      <c r="AH584" s="1498"/>
      <c r="AI584" s="1498"/>
      <c r="AJ584" s="1499"/>
      <c r="AK584" s="1503" t="s">
        <v>190</v>
      </c>
      <c r="AL584" s="1503"/>
      <c r="AM584" s="1471" t="s">
        <v>158</v>
      </c>
      <c r="AN584" s="1472"/>
      <c r="AO584" s="1472"/>
      <c r="AP584" s="1472"/>
      <c r="AQ584" s="1505"/>
      <c r="AR584" s="1506"/>
      <c r="AS584" s="118"/>
      <c r="AT584" s="118"/>
      <c r="AW584" s="371"/>
      <c r="AX584" s="371"/>
      <c r="AY584" s="371"/>
      <c r="AZ584" s="369"/>
      <c r="BA584" s="369"/>
      <c r="BB584" s="369"/>
    </row>
    <row r="585" spans="1:54" s="116" customFormat="1" ht="13.5" customHeight="1">
      <c r="A585" s="1515"/>
      <c r="B585" s="1516"/>
      <c r="C585" s="1516"/>
      <c r="D585" s="1516"/>
      <c r="E585" s="1516"/>
      <c r="F585" s="1516"/>
      <c r="G585" s="1516"/>
      <c r="H585" s="1517"/>
      <c r="I585" s="1522"/>
      <c r="J585" s="1516"/>
      <c r="K585" s="1516"/>
      <c r="L585" s="1516"/>
      <c r="M585" s="1523"/>
      <c r="N585" s="1526"/>
      <c r="O585" s="1516"/>
      <c r="P585" s="1516"/>
      <c r="Q585" s="1516"/>
      <c r="R585" s="1516"/>
      <c r="S585" s="1516"/>
      <c r="T585" s="1517"/>
      <c r="U585" s="1482"/>
      <c r="V585" s="1483"/>
      <c r="W585" s="1483"/>
      <c r="X585" s="1484"/>
      <c r="Y585" s="1488"/>
      <c r="Z585" s="1489"/>
      <c r="AA585" s="1489"/>
      <c r="AB585" s="1490"/>
      <c r="AC585" s="1494"/>
      <c r="AD585" s="1495"/>
      <c r="AE585" s="1495"/>
      <c r="AF585" s="1496"/>
      <c r="AG585" s="1500"/>
      <c r="AH585" s="1501"/>
      <c r="AI585" s="1501"/>
      <c r="AJ585" s="1502"/>
      <c r="AK585" s="1504"/>
      <c r="AL585" s="1504"/>
      <c r="AM585" s="1507"/>
      <c r="AN585" s="1507"/>
      <c r="AO585" s="1507"/>
      <c r="AP585" s="1507"/>
      <c r="AQ585" s="1507"/>
      <c r="AR585" s="1508"/>
      <c r="AS585" s="118"/>
      <c r="AT585" s="118"/>
      <c r="AW585" s="371"/>
      <c r="AX585" s="371"/>
      <c r="AY585" s="371"/>
      <c r="AZ585" s="369"/>
      <c r="BA585" s="369"/>
      <c r="BB585" s="369"/>
    </row>
    <row r="586" spans="1:54" s="116" customFormat="1" ht="18" customHeight="1">
      <c r="A586" s="1447" t="str">
        <f>A551</f>
        <v>おおおおおおお邸風呂改修工事</v>
      </c>
      <c r="B586" s="1448"/>
      <c r="C586" s="1448"/>
      <c r="D586" s="1448"/>
      <c r="E586" s="1448"/>
      <c r="F586" s="1448"/>
      <c r="G586" s="1448"/>
      <c r="H586" s="1449"/>
      <c r="I586" s="1453" t="str">
        <f>I551</f>
        <v>高岡市おおおおおお9120</v>
      </c>
      <c r="J586" s="1448"/>
      <c r="K586" s="1448"/>
      <c r="L586" s="1448"/>
      <c r="M586" s="1454"/>
      <c r="N586" s="267">
        <f t="shared" ref="N586:N603" si="80">N551</f>
        <v>41334</v>
      </c>
      <c r="O586" s="124" t="s">
        <v>87</v>
      </c>
      <c r="P586" s="270">
        <f t="shared" ref="P586:P603" si="81">P551</f>
        <v>41334</v>
      </c>
      <c r="Q586" s="124" t="s">
        <v>159</v>
      </c>
      <c r="R586" s="272">
        <f t="shared" ref="R586:R603" si="82">R551</f>
        <v>41334</v>
      </c>
      <c r="S586" s="1457" t="s">
        <v>191</v>
      </c>
      <c r="T586" s="1458"/>
      <c r="U586" s="1459">
        <f t="shared" ref="U586:U605" si="83">U551</f>
        <v>0</v>
      </c>
      <c r="V586" s="1460"/>
      <c r="W586" s="1460"/>
      <c r="X586" s="125" t="s">
        <v>90</v>
      </c>
      <c r="Y586" s="126"/>
      <c r="Z586" s="127"/>
      <c r="AA586" s="127"/>
      <c r="AB586" s="125" t="s">
        <v>90</v>
      </c>
      <c r="AC586" s="126"/>
      <c r="AD586" s="127"/>
      <c r="AE586" s="127"/>
      <c r="AF586" s="128" t="s">
        <v>90</v>
      </c>
      <c r="AG586" s="1426" t="str">
        <f t="shared" ref="AG586:AG605" si="84">AG551</f>
        <v/>
      </c>
      <c r="AH586" s="1427"/>
      <c r="AI586" s="1427"/>
      <c r="AJ586" s="1428"/>
      <c r="AK586" s="126"/>
      <c r="AL586" s="146"/>
      <c r="AM586" s="1426" t="str">
        <f>IF(AM551=0,"",AM551)</f>
        <v/>
      </c>
      <c r="AN586" s="1427"/>
      <c r="AO586" s="1427"/>
      <c r="AP586" s="1427"/>
      <c r="AQ586" s="1427"/>
      <c r="AR586" s="499" t="s">
        <v>90</v>
      </c>
      <c r="AS586" s="118"/>
      <c r="AT586" s="118"/>
      <c r="AW586" s="371"/>
      <c r="AX586" s="371"/>
      <c r="AY586" s="371"/>
      <c r="AZ586" s="369"/>
      <c r="BA586" s="369"/>
      <c r="BB586" s="369"/>
    </row>
    <row r="587" spans="1:54" s="116" customFormat="1" ht="18" customHeight="1">
      <c r="A587" s="1450"/>
      <c r="B587" s="1451"/>
      <c r="C587" s="1451"/>
      <c r="D587" s="1451"/>
      <c r="E587" s="1451"/>
      <c r="F587" s="1451"/>
      <c r="G587" s="1451"/>
      <c r="H587" s="1452"/>
      <c r="I587" s="1455"/>
      <c r="J587" s="1451"/>
      <c r="K587" s="1451"/>
      <c r="L587" s="1451"/>
      <c r="M587" s="1456"/>
      <c r="N587" s="268">
        <f t="shared" si="80"/>
        <v>41373</v>
      </c>
      <c r="O587" s="123" t="s">
        <v>87</v>
      </c>
      <c r="P587" s="271">
        <f t="shared" si="81"/>
        <v>41373</v>
      </c>
      <c r="Q587" s="123" t="s">
        <v>159</v>
      </c>
      <c r="R587" s="273">
        <f t="shared" si="82"/>
        <v>41373</v>
      </c>
      <c r="S587" s="1471" t="s">
        <v>192</v>
      </c>
      <c r="T587" s="1472"/>
      <c r="U587" s="1465">
        <f t="shared" si="83"/>
        <v>3202500</v>
      </c>
      <c r="V587" s="1473"/>
      <c r="W587" s="1473"/>
      <c r="X587" s="1474"/>
      <c r="Y587" s="1463">
        <f>Y552</f>
        <v>0</v>
      </c>
      <c r="Z587" s="1464"/>
      <c r="AA587" s="1464"/>
      <c r="AB587" s="1464"/>
      <c r="AC587" s="1463">
        <f>AC552</f>
        <v>0</v>
      </c>
      <c r="AD587" s="1464"/>
      <c r="AE587" s="1464"/>
      <c r="AF587" s="1467"/>
      <c r="AG587" s="1464">
        <f t="shared" si="84"/>
        <v>3202500</v>
      </c>
      <c r="AH587" s="1464"/>
      <c r="AI587" s="1464"/>
      <c r="AJ587" s="1467"/>
      <c r="AK587" s="1468">
        <f>AK552</f>
        <v>22</v>
      </c>
      <c r="AL587" s="1469"/>
      <c r="AM587" s="1465">
        <f>AM552</f>
        <v>704550</v>
      </c>
      <c r="AN587" s="1466"/>
      <c r="AO587" s="1466"/>
      <c r="AP587" s="1466"/>
      <c r="AQ587" s="1466"/>
      <c r="AR587" s="500"/>
      <c r="AS587" s="118"/>
      <c r="AT587" s="118"/>
      <c r="AW587" s="371"/>
      <c r="AX587" s="371"/>
      <c r="AY587" s="371"/>
      <c r="AZ587" s="369"/>
      <c r="BA587" s="369"/>
      <c r="BB587" s="369"/>
    </row>
    <row r="588" spans="1:54" s="116" customFormat="1" ht="18" customHeight="1">
      <c r="A588" s="1447" t="str">
        <f>A553</f>
        <v>きききききき邸台所改修工事</v>
      </c>
      <c r="B588" s="1448"/>
      <c r="C588" s="1448"/>
      <c r="D588" s="1448"/>
      <c r="E588" s="1448"/>
      <c r="F588" s="1448"/>
      <c r="G588" s="1448"/>
      <c r="H588" s="1449"/>
      <c r="I588" s="1453" t="str">
        <f>I553</f>
        <v>富山市ききききき612</v>
      </c>
      <c r="J588" s="1448"/>
      <c r="K588" s="1448"/>
      <c r="L588" s="1448"/>
      <c r="M588" s="1454"/>
      <c r="N588" s="275">
        <f t="shared" si="80"/>
        <v>41365</v>
      </c>
      <c r="O588" s="124" t="s">
        <v>133</v>
      </c>
      <c r="P588" s="270">
        <f t="shared" si="81"/>
        <v>41365</v>
      </c>
      <c r="Q588" s="124" t="s">
        <v>134</v>
      </c>
      <c r="R588" s="272">
        <f t="shared" si="82"/>
        <v>41365</v>
      </c>
      <c r="S588" s="1457" t="s">
        <v>135</v>
      </c>
      <c r="T588" s="1458"/>
      <c r="U588" s="1459">
        <f t="shared" si="83"/>
        <v>0</v>
      </c>
      <c r="V588" s="1460"/>
      <c r="W588" s="1460"/>
      <c r="X588" s="129"/>
      <c r="Y588" s="130"/>
      <c r="Z588" s="131"/>
      <c r="AA588" s="131"/>
      <c r="AB588" s="129"/>
      <c r="AC588" s="130"/>
      <c r="AD588" s="131"/>
      <c r="AE588" s="131"/>
      <c r="AF588" s="132"/>
      <c r="AG588" s="1426" t="str">
        <f t="shared" si="84"/>
        <v/>
      </c>
      <c r="AH588" s="1427"/>
      <c r="AI588" s="1427"/>
      <c r="AJ588" s="1428"/>
      <c r="AK588" s="130"/>
      <c r="AL588" s="133"/>
      <c r="AM588" s="1426" t="str">
        <f>IF(AM553=0,"",AM553)</f>
        <v/>
      </c>
      <c r="AN588" s="1427"/>
      <c r="AO588" s="1427"/>
      <c r="AP588" s="1427"/>
      <c r="AQ588" s="1427"/>
      <c r="AR588" s="501"/>
      <c r="AS588" s="118"/>
      <c r="AT588" s="118"/>
      <c r="AW588" s="371"/>
      <c r="AX588" s="371"/>
      <c r="AY588" s="371"/>
      <c r="AZ588" s="369"/>
      <c r="BA588" s="369"/>
      <c r="BB588" s="369"/>
    </row>
    <row r="589" spans="1:54" s="116" customFormat="1" ht="18" customHeight="1">
      <c r="A589" s="1450"/>
      <c r="B589" s="1451"/>
      <c r="C589" s="1451"/>
      <c r="D589" s="1451"/>
      <c r="E589" s="1451"/>
      <c r="F589" s="1451"/>
      <c r="G589" s="1451"/>
      <c r="H589" s="1452"/>
      <c r="I589" s="1455"/>
      <c r="J589" s="1451"/>
      <c r="K589" s="1451"/>
      <c r="L589" s="1451"/>
      <c r="M589" s="1456"/>
      <c r="N589" s="276">
        <f t="shared" si="80"/>
        <v>41384</v>
      </c>
      <c r="O589" s="134" t="s">
        <v>133</v>
      </c>
      <c r="P589" s="271">
        <f t="shared" si="81"/>
        <v>41384</v>
      </c>
      <c r="Q589" s="134" t="s">
        <v>134</v>
      </c>
      <c r="R589" s="274">
        <f t="shared" si="82"/>
        <v>41384</v>
      </c>
      <c r="S589" s="1461" t="s">
        <v>136</v>
      </c>
      <c r="T589" s="1462"/>
      <c r="U589" s="1463">
        <f t="shared" si="83"/>
        <v>5418000</v>
      </c>
      <c r="V589" s="1464"/>
      <c r="W589" s="1464"/>
      <c r="X589" s="1464"/>
      <c r="Y589" s="1463">
        <f>Y554</f>
        <v>0</v>
      </c>
      <c r="Z589" s="1464"/>
      <c r="AA589" s="1464"/>
      <c r="AB589" s="1464"/>
      <c r="AC589" s="1463">
        <f>AC554</f>
        <v>0</v>
      </c>
      <c r="AD589" s="1464"/>
      <c r="AE589" s="1464"/>
      <c r="AF589" s="1467"/>
      <c r="AG589" s="1464">
        <f t="shared" si="84"/>
        <v>5418000</v>
      </c>
      <c r="AH589" s="1464"/>
      <c r="AI589" s="1464"/>
      <c r="AJ589" s="1467"/>
      <c r="AK589" s="1468">
        <f>AK554</f>
        <v>22</v>
      </c>
      <c r="AL589" s="1469"/>
      <c r="AM589" s="1465">
        <f>AM554</f>
        <v>1191960</v>
      </c>
      <c r="AN589" s="1466"/>
      <c r="AO589" s="1466"/>
      <c r="AP589" s="1466"/>
      <c r="AQ589" s="1466"/>
      <c r="AR589" s="500"/>
      <c r="AS589" s="118"/>
      <c r="AT589" s="118"/>
      <c r="AW589" s="371"/>
      <c r="AX589" s="371"/>
      <c r="AY589" s="371"/>
      <c r="AZ589" s="369"/>
      <c r="BA589" s="369"/>
      <c r="BB589" s="369"/>
    </row>
    <row r="590" spans="1:54" s="116" customFormat="1" ht="18" customHeight="1">
      <c r="A590" s="1447" t="str">
        <f>A555</f>
        <v>こここここ邸床バリアフリー工事</v>
      </c>
      <c r="B590" s="1448"/>
      <c r="C590" s="1448"/>
      <c r="D590" s="1448"/>
      <c r="E590" s="1448"/>
      <c r="F590" s="1448"/>
      <c r="G590" s="1448"/>
      <c r="H590" s="1449"/>
      <c r="I590" s="1453" t="str">
        <f>I555</f>
        <v>富山市こここここ368-1-6</v>
      </c>
      <c r="J590" s="1448"/>
      <c r="K590" s="1448"/>
      <c r="L590" s="1448"/>
      <c r="M590" s="1454"/>
      <c r="N590" s="275">
        <f t="shared" si="80"/>
        <v>41426</v>
      </c>
      <c r="O590" s="124" t="s">
        <v>133</v>
      </c>
      <c r="P590" s="270">
        <f t="shared" si="81"/>
        <v>41426</v>
      </c>
      <c r="Q590" s="124" t="s">
        <v>134</v>
      </c>
      <c r="R590" s="272">
        <f t="shared" si="82"/>
        <v>41426</v>
      </c>
      <c r="S590" s="1457" t="s">
        <v>135</v>
      </c>
      <c r="T590" s="1458"/>
      <c r="U590" s="1459">
        <f t="shared" si="83"/>
        <v>0</v>
      </c>
      <c r="V590" s="1460"/>
      <c r="W590" s="1460"/>
      <c r="X590" s="129"/>
      <c r="Y590" s="130"/>
      <c r="Z590" s="131"/>
      <c r="AA590" s="131"/>
      <c r="AB590" s="129"/>
      <c r="AC590" s="130"/>
      <c r="AD590" s="131"/>
      <c r="AE590" s="131"/>
      <c r="AF590" s="132"/>
      <c r="AG590" s="1426" t="str">
        <f t="shared" si="84"/>
        <v/>
      </c>
      <c r="AH590" s="1427"/>
      <c r="AI590" s="1427"/>
      <c r="AJ590" s="1428"/>
      <c r="AK590" s="130"/>
      <c r="AL590" s="133"/>
      <c r="AM590" s="1426" t="str">
        <f>IF(AM555=0,"",AM555)</f>
        <v/>
      </c>
      <c r="AN590" s="1427"/>
      <c r="AO590" s="1427"/>
      <c r="AP590" s="1427"/>
      <c r="AQ590" s="1427"/>
      <c r="AR590" s="501"/>
      <c r="AS590" s="118"/>
      <c r="AT590" s="118"/>
      <c r="AW590" s="371"/>
      <c r="AX590" s="371"/>
      <c r="AY590" s="371"/>
      <c r="AZ590" s="369"/>
      <c r="BA590" s="369"/>
      <c r="BB590" s="369"/>
    </row>
    <row r="591" spans="1:54" s="116" customFormat="1" ht="18" customHeight="1">
      <c r="A591" s="1450"/>
      <c r="B591" s="1451"/>
      <c r="C591" s="1451"/>
      <c r="D591" s="1451"/>
      <c r="E591" s="1451"/>
      <c r="F591" s="1451"/>
      <c r="G591" s="1451"/>
      <c r="H591" s="1452"/>
      <c r="I591" s="1455"/>
      <c r="J591" s="1451"/>
      <c r="K591" s="1451"/>
      <c r="L591" s="1451"/>
      <c r="M591" s="1456"/>
      <c r="N591" s="276">
        <f t="shared" si="80"/>
        <v>41440</v>
      </c>
      <c r="O591" s="134" t="s">
        <v>133</v>
      </c>
      <c r="P591" s="271">
        <f t="shared" si="81"/>
        <v>41440</v>
      </c>
      <c r="Q591" s="134" t="s">
        <v>134</v>
      </c>
      <c r="R591" s="274">
        <f t="shared" si="82"/>
        <v>41440</v>
      </c>
      <c r="S591" s="1461" t="s">
        <v>136</v>
      </c>
      <c r="T591" s="1462"/>
      <c r="U591" s="1465">
        <f t="shared" si="83"/>
        <v>315000</v>
      </c>
      <c r="V591" s="1466"/>
      <c r="W591" s="1466"/>
      <c r="X591" s="1470"/>
      <c r="Y591" s="1465">
        <f>Y556</f>
        <v>0</v>
      </c>
      <c r="Z591" s="1466"/>
      <c r="AA591" s="1466"/>
      <c r="AB591" s="1466"/>
      <c r="AC591" s="1465">
        <f>AC556</f>
        <v>0</v>
      </c>
      <c r="AD591" s="1466"/>
      <c r="AE591" s="1466"/>
      <c r="AF591" s="1470"/>
      <c r="AG591" s="1464">
        <f t="shared" si="84"/>
        <v>315000</v>
      </c>
      <c r="AH591" s="1464"/>
      <c r="AI591" s="1464"/>
      <c r="AJ591" s="1467"/>
      <c r="AK591" s="1468">
        <f>AK556</f>
        <v>22</v>
      </c>
      <c r="AL591" s="1469"/>
      <c r="AM591" s="1465">
        <f>AM556</f>
        <v>69300</v>
      </c>
      <c r="AN591" s="1466"/>
      <c r="AO591" s="1466"/>
      <c r="AP591" s="1466"/>
      <c r="AQ591" s="1466"/>
      <c r="AR591" s="500"/>
      <c r="AS591" s="118"/>
      <c r="AT591" s="118"/>
      <c r="AW591" s="371"/>
      <c r="AX591" s="371"/>
      <c r="AY591" s="371"/>
      <c r="AZ591" s="369"/>
      <c r="BA591" s="369"/>
      <c r="BB591" s="369"/>
    </row>
    <row r="592" spans="1:54" s="116" customFormat="1" ht="18" customHeight="1">
      <c r="A592" s="1447" t="str">
        <f>A557</f>
        <v>せせせせ邸台所改修工事</v>
      </c>
      <c r="B592" s="1448"/>
      <c r="C592" s="1448"/>
      <c r="D592" s="1448"/>
      <c r="E592" s="1448"/>
      <c r="F592" s="1448"/>
      <c r="G592" s="1448"/>
      <c r="H592" s="1449"/>
      <c r="I592" s="1453" t="str">
        <f>I557</f>
        <v>富山市せせせせ6</v>
      </c>
      <c r="J592" s="1448"/>
      <c r="K592" s="1448"/>
      <c r="L592" s="1448"/>
      <c r="M592" s="1454"/>
      <c r="N592" s="275">
        <f t="shared" si="80"/>
        <v>41445</v>
      </c>
      <c r="O592" s="124" t="s">
        <v>133</v>
      </c>
      <c r="P592" s="270">
        <f t="shared" si="81"/>
        <v>41445</v>
      </c>
      <c r="Q592" s="124" t="s">
        <v>134</v>
      </c>
      <c r="R592" s="272">
        <f t="shared" si="82"/>
        <v>41445</v>
      </c>
      <c r="S592" s="1457" t="s">
        <v>135</v>
      </c>
      <c r="T592" s="1458"/>
      <c r="U592" s="1463">
        <f t="shared" si="83"/>
        <v>0</v>
      </c>
      <c r="V592" s="1464"/>
      <c r="W592" s="1464"/>
      <c r="X592" s="135"/>
      <c r="Y592" s="136"/>
      <c r="Z592" s="137"/>
      <c r="AA592" s="137"/>
      <c r="AB592" s="135"/>
      <c r="AC592" s="136"/>
      <c r="AD592" s="137"/>
      <c r="AE592" s="137"/>
      <c r="AF592" s="138"/>
      <c r="AG592" s="1426" t="str">
        <f t="shared" si="84"/>
        <v/>
      </c>
      <c r="AH592" s="1427"/>
      <c r="AI592" s="1427"/>
      <c r="AJ592" s="1428"/>
      <c r="AK592" s="136"/>
      <c r="AL592" s="139"/>
      <c r="AM592" s="1426" t="str">
        <f>IF(AM557=0,"",AM557)</f>
        <v/>
      </c>
      <c r="AN592" s="1427"/>
      <c r="AO592" s="1427"/>
      <c r="AP592" s="1427"/>
      <c r="AQ592" s="1427"/>
      <c r="AR592" s="501"/>
      <c r="AS592" s="118"/>
      <c r="AT592" s="118"/>
      <c r="AW592" s="371"/>
      <c r="AX592" s="371"/>
      <c r="AY592" s="371"/>
      <c r="AZ592" s="369"/>
      <c r="BA592" s="369"/>
      <c r="BB592" s="369"/>
    </row>
    <row r="593" spans="1:54" s="116" customFormat="1" ht="18" customHeight="1">
      <c r="A593" s="1450"/>
      <c r="B593" s="1451"/>
      <c r="C593" s="1451"/>
      <c r="D593" s="1451"/>
      <c r="E593" s="1451"/>
      <c r="F593" s="1451"/>
      <c r="G593" s="1451"/>
      <c r="H593" s="1452"/>
      <c r="I593" s="1455"/>
      <c r="J593" s="1451"/>
      <c r="K593" s="1451"/>
      <c r="L593" s="1451"/>
      <c r="M593" s="1456"/>
      <c r="N593" s="276">
        <f t="shared" si="80"/>
        <v>41455</v>
      </c>
      <c r="O593" s="134" t="s">
        <v>133</v>
      </c>
      <c r="P593" s="271">
        <f t="shared" si="81"/>
        <v>41455</v>
      </c>
      <c r="Q593" s="134" t="s">
        <v>134</v>
      </c>
      <c r="R593" s="274">
        <f t="shared" si="82"/>
        <v>41455</v>
      </c>
      <c r="S593" s="1461" t="s">
        <v>136</v>
      </c>
      <c r="T593" s="1462"/>
      <c r="U593" s="1463">
        <f t="shared" si="83"/>
        <v>5575500</v>
      </c>
      <c r="V593" s="1464"/>
      <c r="W593" s="1464"/>
      <c r="X593" s="1464"/>
      <c r="Y593" s="1463">
        <f>Y558</f>
        <v>0</v>
      </c>
      <c r="Z593" s="1464"/>
      <c r="AA593" s="1464"/>
      <c r="AB593" s="1464"/>
      <c r="AC593" s="1463">
        <f>AC558</f>
        <v>0</v>
      </c>
      <c r="AD593" s="1464"/>
      <c r="AE593" s="1464"/>
      <c r="AF593" s="1467"/>
      <c r="AG593" s="1464">
        <f t="shared" si="84"/>
        <v>5575500</v>
      </c>
      <c r="AH593" s="1464"/>
      <c r="AI593" s="1464"/>
      <c r="AJ593" s="1467"/>
      <c r="AK593" s="1468">
        <f>AK558</f>
        <v>22</v>
      </c>
      <c r="AL593" s="1469"/>
      <c r="AM593" s="1465">
        <f>AM558</f>
        <v>1226610</v>
      </c>
      <c r="AN593" s="1466"/>
      <c r="AO593" s="1466"/>
      <c r="AP593" s="1466"/>
      <c r="AQ593" s="1466"/>
      <c r="AR593" s="500"/>
      <c r="AS593" s="118"/>
      <c r="AT593" s="118"/>
      <c r="AW593" s="371"/>
      <c r="AX593" s="371"/>
      <c r="AY593" s="371"/>
      <c r="AZ593" s="369"/>
      <c r="BA593" s="369"/>
      <c r="BB593" s="369"/>
    </row>
    <row r="594" spans="1:54" s="116" customFormat="1" ht="18" customHeight="1">
      <c r="A594" s="1447" t="str">
        <f>A559</f>
        <v>そそそそ邸風呂改修工事</v>
      </c>
      <c r="B594" s="1448"/>
      <c r="C594" s="1448"/>
      <c r="D594" s="1448"/>
      <c r="E594" s="1448"/>
      <c r="F594" s="1448"/>
      <c r="G594" s="1448"/>
      <c r="H594" s="1449"/>
      <c r="I594" s="1453" t="str">
        <f>I559</f>
        <v>富山市そそそそ789</v>
      </c>
      <c r="J594" s="1448"/>
      <c r="K594" s="1448"/>
      <c r="L594" s="1448"/>
      <c r="M594" s="1454"/>
      <c r="N594" s="275">
        <f t="shared" si="80"/>
        <v>41456</v>
      </c>
      <c r="O594" s="124" t="s">
        <v>133</v>
      </c>
      <c r="P594" s="270">
        <f t="shared" si="81"/>
        <v>41456</v>
      </c>
      <c r="Q594" s="124" t="s">
        <v>134</v>
      </c>
      <c r="R594" s="272">
        <f t="shared" si="82"/>
        <v>41456</v>
      </c>
      <c r="S594" s="1457" t="s">
        <v>135</v>
      </c>
      <c r="T594" s="1458"/>
      <c r="U594" s="1459">
        <f t="shared" si="83"/>
        <v>0</v>
      </c>
      <c r="V594" s="1460"/>
      <c r="W594" s="1460"/>
      <c r="X594" s="129"/>
      <c r="Y594" s="130"/>
      <c r="Z594" s="131"/>
      <c r="AA594" s="131"/>
      <c r="AB594" s="129"/>
      <c r="AC594" s="130"/>
      <c r="AD594" s="131"/>
      <c r="AE594" s="131"/>
      <c r="AF594" s="132"/>
      <c r="AG594" s="1426" t="str">
        <f t="shared" si="84"/>
        <v/>
      </c>
      <c r="AH594" s="1427"/>
      <c r="AI594" s="1427"/>
      <c r="AJ594" s="1428"/>
      <c r="AK594" s="136"/>
      <c r="AL594" s="139"/>
      <c r="AM594" s="1426" t="str">
        <f>IF(AM559=0,"",AM559)</f>
        <v/>
      </c>
      <c r="AN594" s="1427"/>
      <c r="AO594" s="1427"/>
      <c r="AP594" s="1427"/>
      <c r="AQ594" s="1427"/>
      <c r="AR594" s="501"/>
      <c r="AS594" s="118"/>
      <c r="AT594" s="118"/>
      <c r="AW594" s="371"/>
      <c r="AX594" s="371"/>
      <c r="AY594" s="371"/>
      <c r="AZ594" s="369"/>
      <c r="BA594" s="369"/>
      <c r="BB594" s="369"/>
    </row>
    <row r="595" spans="1:54" s="116" customFormat="1" ht="18" customHeight="1">
      <c r="A595" s="1450"/>
      <c r="B595" s="1451"/>
      <c r="C595" s="1451"/>
      <c r="D595" s="1451"/>
      <c r="E595" s="1451"/>
      <c r="F595" s="1451"/>
      <c r="G595" s="1451"/>
      <c r="H595" s="1452"/>
      <c r="I595" s="1455"/>
      <c r="J595" s="1451"/>
      <c r="K595" s="1451"/>
      <c r="L595" s="1451"/>
      <c r="M595" s="1456"/>
      <c r="N595" s="276">
        <f t="shared" si="80"/>
        <v>41470</v>
      </c>
      <c r="O595" s="134" t="s">
        <v>133</v>
      </c>
      <c r="P595" s="271">
        <f t="shared" si="81"/>
        <v>41470</v>
      </c>
      <c r="Q595" s="134" t="s">
        <v>134</v>
      </c>
      <c r="R595" s="274">
        <f t="shared" si="82"/>
        <v>41470</v>
      </c>
      <c r="S595" s="1461" t="s">
        <v>136</v>
      </c>
      <c r="T595" s="1462"/>
      <c r="U595" s="1463">
        <f t="shared" si="83"/>
        <v>2940000</v>
      </c>
      <c r="V595" s="1464"/>
      <c r="W595" s="1464"/>
      <c r="X595" s="1464"/>
      <c r="Y595" s="1465">
        <f>Y560</f>
        <v>0</v>
      </c>
      <c r="Z595" s="1466"/>
      <c r="AA595" s="1466"/>
      <c r="AB595" s="1466"/>
      <c r="AC595" s="1463">
        <f>AC560</f>
        <v>0</v>
      </c>
      <c r="AD595" s="1464"/>
      <c r="AE595" s="1464"/>
      <c r="AF595" s="1467"/>
      <c r="AG595" s="1464">
        <f t="shared" si="84"/>
        <v>2940000</v>
      </c>
      <c r="AH595" s="1464"/>
      <c r="AI595" s="1464"/>
      <c r="AJ595" s="1467"/>
      <c r="AK595" s="1468">
        <f>AK560</f>
        <v>22</v>
      </c>
      <c r="AL595" s="1469"/>
      <c r="AM595" s="1465">
        <f>AM560</f>
        <v>646800</v>
      </c>
      <c r="AN595" s="1466"/>
      <c r="AO595" s="1466"/>
      <c r="AP595" s="1466"/>
      <c r="AQ595" s="1466"/>
      <c r="AR595" s="500"/>
      <c r="AS595" s="118"/>
      <c r="AT595" s="118"/>
      <c r="AW595" s="371"/>
      <c r="AX595" s="371"/>
      <c r="AY595" s="371"/>
      <c r="AZ595" s="369"/>
      <c r="BA595" s="369"/>
      <c r="BB595" s="369"/>
    </row>
    <row r="596" spans="1:54" s="116" customFormat="1" ht="18" customHeight="1">
      <c r="A596" s="1447" t="str">
        <f>A561</f>
        <v>はははは邸台所改修工事</v>
      </c>
      <c r="B596" s="1448"/>
      <c r="C596" s="1448"/>
      <c r="D596" s="1448"/>
      <c r="E596" s="1448"/>
      <c r="F596" s="1448"/>
      <c r="G596" s="1448"/>
      <c r="H596" s="1449"/>
      <c r="I596" s="1453" t="str">
        <f>I561</f>
        <v>射水市はははははははは200</v>
      </c>
      <c r="J596" s="1448"/>
      <c r="K596" s="1448"/>
      <c r="L596" s="1448"/>
      <c r="M596" s="1454"/>
      <c r="N596" s="275">
        <f t="shared" si="80"/>
        <v>41671</v>
      </c>
      <c r="O596" s="124" t="s">
        <v>133</v>
      </c>
      <c r="P596" s="270">
        <f t="shared" si="81"/>
        <v>41671</v>
      </c>
      <c r="Q596" s="124" t="s">
        <v>134</v>
      </c>
      <c r="R596" s="272">
        <f t="shared" si="82"/>
        <v>41671</v>
      </c>
      <c r="S596" s="1457" t="s">
        <v>135</v>
      </c>
      <c r="T596" s="1458"/>
      <c r="U596" s="1459">
        <f t="shared" si="83"/>
        <v>0</v>
      </c>
      <c r="V596" s="1460"/>
      <c r="W596" s="1460"/>
      <c r="X596" s="129"/>
      <c r="Y596" s="130"/>
      <c r="Z596" s="131"/>
      <c r="AA596" s="131"/>
      <c r="AB596" s="129"/>
      <c r="AC596" s="130"/>
      <c r="AD596" s="131"/>
      <c r="AE596" s="131"/>
      <c r="AF596" s="132"/>
      <c r="AG596" s="1426" t="str">
        <f t="shared" si="84"/>
        <v/>
      </c>
      <c r="AH596" s="1427"/>
      <c r="AI596" s="1427"/>
      <c r="AJ596" s="1428"/>
      <c r="AK596" s="140"/>
      <c r="AL596" s="141"/>
      <c r="AM596" s="1426" t="str">
        <f>IF(AM561=0,"",AM561)</f>
        <v/>
      </c>
      <c r="AN596" s="1427"/>
      <c r="AO596" s="1427"/>
      <c r="AP596" s="1427"/>
      <c r="AQ596" s="1427"/>
      <c r="AR596" s="501"/>
      <c r="AS596" s="118"/>
      <c r="AT596" s="118"/>
      <c r="AW596" s="371"/>
      <c r="AX596" s="371"/>
      <c r="AY596" s="371"/>
      <c r="AZ596" s="369"/>
      <c r="BA596" s="369"/>
      <c r="BB596" s="369"/>
    </row>
    <row r="597" spans="1:54" s="116" customFormat="1" ht="18" customHeight="1">
      <c r="A597" s="1450"/>
      <c r="B597" s="1451"/>
      <c r="C597" s="1451"/>
      <c r="D597" s="1451"/>
      <c r="E597" s="1451"/>
      <c r="F597" s="1451"/>
      <c r="G597" s="1451"/>
      <c r="H597" s="1452"/>
      <c r="I597" s="1455"/>
      <c r="J597" s="1451"/>
      <c r="K597" s="1451"/>
      <c r="L597" s="1451"/>
      <c r="M597" s="1456"/>
      <c r="N597" s="276">
        <f t="shared" si="80"/>
        <v>41708</v>
      </c>
      <c r="O597" s="134" t="s">
        <v>133</v>
      </c>
      <c r="P597" s="271">
        <f t="shared" si="81"/>
        <v>41708</v>
      </c>
      <c r="Q597" s="134" t="s">
        <v>134</v>
      </c>
      <c r="R597" s="274">
        <f t="shared" si="82"/>
        <v>41708</v>
      </c>
      <c r="S597" s="1461" t="s">
        <v>136</v>
      </c>
      <c r="T597" s="1462"/>
      <c r="U597" s="1463">
        <f t="shared" si="83"/>
        <v>3328500</v>
      </c>
      <c r="V597" s="1464"/>
      <c r="W597" s="1464"/>
      <c r="X597" s="1464"/>
      <c r="Y597" s="1465">
        <f>Y562</f>
        <v>0</v>
      </c>
      <c r="Z597" s="1466"/>
      <c r="AA597" s="1466"/>
      <c r="AB597" s="1466"/>
      <c r="AC597" s="1463">
        <f>AC562</f>
        <v>0</v>
      </c>
      <c r="AD597" s="1464"/>
      <c r="AE597" s="1464"/>
      <c r="AF597" s="1467"/>
      <c r="AG597" s="1464">
        <f t="shared" si="84"/>
        <v>3328500</v>
      </c>
      <c r="AH597" s="1464"/>
      <c r="AI597" s="1464"/>
      <c r="AJ597" s="1467"/>
      <c r="AK597" s="1468">
        <f>AK562</f>
        <v>22</v>
      </c>
      <c r="AL597" s="1469"/>
      <c r="AM597" s="1465">
        <f>AM562</f>
        <v>732270</v>
      </c>
      <c r="AN597" s="1466"/>
      <c r="AO597" s="1466"/>
      <c r="AP597" s="1466"/>
      <c r="AQ597" s="1466"/>
      <c r="AR597" s="500"/>
      <c r="AS597" s="118"/>
      <c r="AT597" s="118"/>
      <c r="AW597" s="371"/>
      <c r="AX597" s="371"/>
      <c r="AY597" s="371"/>
      <c r="AZ597" s="369"/>
      <c r="BA597" s="369"/>
      <c r="BB597" s="369"/>
    </row>
    <row r="598" spans="1:54" s="116" customFormat="1" ht="18" customHeight="1">
      <c r="A598" s="1447" t="str">
        <f>A563</f>
        <v/>
      </c>
      <c r="B598" s="1448"/>
      <c r="C598" s="1448"/>
      <c r="D598" s="1448"/>
      <c r="E598" s="1448"/>
      <c r="F598" s="1448"/>
      <c r="G598" s="1448"/>
      <c r="H598" s="1449"/>
      <c r="I598" s="1453" t="str">
        <f>I563</f>
        <v/>
      </c>
      <c r="J598" s="1448"/>
      <c r="K598" s="1448"/>
      <c r="L598" s="1448"/>
      <c r="M598" s="1454"/>
      <c r="N598" s="275" t="str">
        <f t="shared" si="80"/>
        <v/>
      </c>
      <c r="O598" s="124" t="s">
        <v>133</v>
      </c>
      <c r="P598" s="270" t="str">
        <f t="shared" si="81"/>
        <v/>
      </c>
      <c r="Q598" s="124" t="s">
        <v>134</v>
      </c>
      <c r="R598" s="272" t="str">
        <f t="shared" si="82"/>
        <v/>
      </c>
      <c r="S598" s="1457" t="s">
        <v>135</v>
      </c>
      <c r="T598" s="1458"/>
      <c r="U598" s="1459">
        <f t="shared" si="83"/>
        <v>0</v>
      </c>
      <c r="V598" s="1460"/>
      <c r="W598" s="1460"/>
      <c r="X598" s="129"/>
      <c r="Y598" s="130"/>
      <c r="Z598" s="131"/>
      <c r="AA598" s="131"/>
      <c r="AB598" s="129"/>
      <c r="AC598" s="130"/>
      <c r="AD598" s="131"/>
      <c r="AE598" s="131"/>
      <c r="AF598" s="132"/>
      <c r="AG598" s="1426" t="str">
        <f t="shared" si="84"/>
        <v/>
      </c>
      <c r="AH598" s="1427"/>
      <c r="AI598" s="1427"/>
      <c r="AJ598" s="1428"/>
      <c r="AK598" s="142"/>
      <c r="AL598" s="143"/>
      <c r="AM598" s="1426" t="str">
        <f>IF(AM563=0,"",AM563)</f>
        <v/>
      </c>
      <c r="AN598" s="1427"/>
      <c r="AO598" s="1427"/>
      <c r="AP598" s="1427"/>
      <c r="AQ598" s="1427"/>
      <c r="AR598" s="501"/>
      <c r="AS598" s="118"/>
      <c r="AT598" s="118"/>
      <c r="AW598" s="371"/>
      <c r="AX598" s="371"/>
      <c r="AY598" s="371"/>
      <c r="AZ598" s="369"/>
      <c r="BA598" s="369"/>
      <c r="BB598" s="369"/>
    </row>
    <row r="599" spans="1:54" s="116" customFormat="1" ht="18" customHeight="1">
      <c r="A599" s="1450"/>
      <c r="B599" s="1451"/>
      <c r="C599" s="1451"/>
      <c r="D599" s="1451"/>
      <c r="E599" s="1451"/>
      <c r="F599" s="1451"/>
      <c r="G599" s="1451"/>
      <c r="H599" s="1452"/>
      <c r="I599" s="1455"/>
      <c r="J599" s="1451"/>
      <c r="K599" s="1451"/>
      <c r="L599" s="1451"/>
      <c r="M599" s="1456"/>
      <c r="N599" s="276" t="str">
        <f t="shared" si="80"/>
        <v/>
      </c>
      <c r="O599" s="134" t="s">
        <v>133</v>
      </c>
      <c r="P599" s="271" t="str">
        <f t="shared" si="81"/>
        <v/>
      </c>
      <c r="Q599" s="134" t="s">
        <v>134</v>
      </c>
      <c r="R599" s="274" t="str">
        <f t="shared" si="82"/>
        <v/>
      </c>
      <c r="S599" s="1461" t="s">
        <v>136</v>
      </c>
      <c r="T599" s="1462"/>
      <c r="U599" s="1463" t="str">
        <f t="shared" si="83"/>
        <v/>
      </c>
      <c r="V599" s="1464"/>
      <c r="W599" s="1464"/>
      <c r="X599" s="1464"/>
      <c r="Y599" s="1465">
        <f>Y564</f>
        <v>0</v>
      </c>
      <c r="Z599" s="1466"/>
      <c r="AA599" s="1466"/>
      <c r="AB599" s="1466"/>
      <c r="AC599" s="1463">
        <f>AC564</f>
        <v>0</v>
      </c>
      <c r="AD599" s="1464"/>
      <c r="AE599" s="1464"/>
      <c r="AF599" s="1467"/>
      <c r="AG599" s="1464" t="str">
        <f t="shared" si="84"/>
        <v/>
      </c>
      <c r="AH599" s="1464"/>
      <c r="AI599" s="1464"/>
      <c r="AJ599" s="1467"/>
      <c r="AK599" s="1468" t="str">
        <f>AK564</f>
        <v/>
      </c>
      <c r="AL599" s="1469"/>
      <c r="AM599" s="1465" t="str">
        <f>AM564</f>
        <v/>
      </c>
      <c r="AN599" s="1466"/>
      <c r="AO599" s="1466"/>
      <c r="AP599" s="1466"/>
      <c r="AQ599" s="1466"/>
      <c r="AR599" s="500"/>
      <c r="AS599" s="118"/>
      <c r="AT599" s="118"/>
      <c r="AW599" s="371"/>
      <c r="AX599" s="371"/>
      <c r="AY599" s="371"/>
      <c r="AZ599" s="369"/>
      <c r="BA599" s="369"/>
      <c r="BB599" s="369"/>
    </row>
    <row r="600" spans="1:54" s="116" customFormat="1" ht="18" customHeight="1">
      <c r="A600" s="1447" t="str">
        <f>A565</f>
        <v/>
      </c>
      <c r="B600" s="1448"/>
      <c r="C600" s="1448"/>
      <c r="D600" s="1448"/>
      <c r="E600" s="1448"/>
      <c r="F600" s="1448"/>
      <c r="G600" s="1448"/>
      <c r="H600" s="1449"/>
      <c r="I600" s="1453" t="str">
        <f>I565</f>
        <v/>
      </c>
      <c r="J600" s="1448"/>
      <c r="K600" s="1448"/>
      <c r="L600" s="1448"/>
      <c r="M600" s="1454"/>
      <c r="N600" s="275" t="str">
        <f t="shared" si="80"/>
        <v/>
      </c>
      <c r="O600" s="124" t="s">
        <v>133</v>
      </c>
      <c r="P600" s="270" t="str">
        <f t="shared" si="81"/>
        <v/>
      </c>
      <c r="Q600" s="124" t="s">
        <v>134</v>
      </c>
      <c r="R600" s="272" t="str">
        <f t="shared" si="82"/>
        <v/>
      </c>
      <c r="S600" s="1457" t="s">
        <v>135</v>
      </c>
      <c r="T600" s="1458"/>
      <c r="U600" s="1459">
        <f t="shared" si="83"/>
        <v>0</v>
      </c>
      <c r="V600" s="1460"/>
      <c r="W600" s="1460"/>
      <c r="X600" s="129"/>
      <c r="Y600" s="130"/>
      <c r="Z600" s="131"/>
      <c r="AA600" s="131"/>
      <c r="AB600" s="129"/>
      <c r="AC600" s="130"/>
      <c r="AD600" s="131"/>
      <c r="AE600" s="131"/>
      <c r="AF600" s="132"/>
      <c r="AG600" s="1426" t="str">
        <f t="shared" si="84"/>
        <v/>
      </c>
      <c r="AH600" s="1427"/>
      <c r="AI600" s="1427"/>
      <c r="AJ600" s="1428"/>
      <c r="AK600" s="140"/>
      <c r="AL600" s="141"/>
      <c r="AM600" s="1426" t="str">
        <f>IF(AM565=0,"",AM565)</f>
        <v/>
      </c>
      <c r="AN600" s="1427"/>
      <c r="AO600" s="1427"/>
      <c r="AP600" s="1427"/>
      <c r="AQ600" s="1427"/>
      <c r="AR600" s="501"/>
      <c r="AS600" s="118"/>
      <c r="AT600" s="118"/>
      <c r="AW600" s="371"/>
      <c r="AX600" s="371"/>
      <c r="AY600" s="371"/>
      <c r="AZ600" s="369"/>
      <c r="BA600" s="369"/>
      <c r="BB600" s="369"/>
    </row>
    <row r="601" spans="1:54" s="116" customFormat="1" ht="18" customHeight="1">
      <c r="A601" s="1450"/>
      <c r="B601" s="1451"/>
      <c r="C601" s="1451"/>
      <c r="D601" s="1451"/>
      <c r="E601" s="1451"/>
      <c r="F601" s="1451"/>
      <c r="G601" s="1451"/>
      <c r="H601" s="1452"/>
      <c r="I601" s="1455"/>
      <c r="J601" s="1451"/>
      <c r="K601" s="1451"/>
      <c r="L601" s="1451"/>
      <c r="M601" s="1456"/>
      <c r="N601" s="276" t="str">
        <f t="shared" si="80"/>
        <v/>
      </c>
      <c r="O601" s="134" t="s">
        <v>133</v>
      </c>
      <c r="P601" s="271" t="str">
        <f t="shared" si="81"/>
        <v/>
      </c>
      <c r="Q601" s="134" t="s">
        <v>134</v>
      </c>
      <c r="R601" s="274" t="str">
        <f t="shared" si="82"/>
        <v/>
      </c>
      <c r="S601" s="1461" t="s">
        <v>136</v>
      </c>
      <c r="T601" s="1462"/>
      <c r="U601" s="1463" t="str">
        <f t="shared" si="83"/>
        <v/>
      </c>
      <c r="V601" s="1464"/>
      <c r="W601" s="1464"/>
      <c r="X601" s="1464"/>
      <c r="Y601" s="1465">
        <f>Y566</f>
        <v>0</v>
      </c>
      <c r="Z601" s="1466"/>
      <c r="AA601" s="1466"/>
      <c r="AB601" s="1466"/>
      <c r="AC601" s="1463">
        <f>AC566</f>
        <v>0</v>
      </c>
      <c r="AD601" s="1464"/>
      <c r="AE601" s="1464"/>
      <c r="AF601" s="1467"/>
      <c r="AG601" s="1464" t="str">
        <f t="shared" si="84"/>
        <v/>
      </c>
      <c r="AH601" s="1464"/>
      <c r="AI601" s="1464"/>
      <c r="AJ601" s="1467"/>
      <c r="AK601" s="1468" t="str">
        <f>AK566</f>
        <v/>
      </c>
      <c r="AL601" s="1469"/>
      <c r="AM601" s="1465" t="str">
        <f>AM566</f>
        <v/>
      </c>
      <c r="AN601" s="1466"/>
      <c r="AO601" s="1466"/>
      <c r="AP601" s="1466"/>
      <c r="AQ601" s="1466"/>
      <c r="AR601" s="500"/>
      <c r="AS601" s="118"/>
      <c r="AT601" s="118"/>
      <c r="AW601" s="371"/>
      <c r="AX601" s="371"/>
      <c r="AY601" s="371"/>
      <c r="AZ601" s="369"/>
      <c r="BA601" s="369"/>
      <c r="BB601" s="369"/>
    </row>
    <row r="602" spans="1:54" s="116" customFormat="1" ht="18" customHeight="1">
      <c r="A602" s="1447" t="str">
        <f>A567</f>
        <v/>
      </c>
      <c r="B602" s="1448"/>
      <c r="C602" s="1448"/>
      <c r="D602" s="1448"/>
      <c r="E602" s="1448"/>
      <c r="F602" s="1448"/>
      <c r="G602" s="1448"/>
      <c r="H602" s="1449"/>
      <c r="I602" s="1453" t="str">
        <f>I567</f>
        <v/>
      </c>
      <c r="J602" s="1448"/>
      <c r="K602" s="1448"/>
      <c r="L602" s="1448"/>
      <c r="M602" s="1454"/>
      <c r="N602" s="275" t="str">
        <f t="shared" si="80"/>
        <v/>
      </c>
      <c r="O602" s="124" t="s">
        <v>133</v>
      </c>
      <c r="P602" s="270" t="str">
        <f t="shared" si="81"/>
        <v/>
      </c>
      <c r="Q602" s="124" t="s">
        <v>134</v>
      </c>
      <c r="R602" s="272" t="str">
        <f t="shared" si="82"/>
        <v/>
      </c>
      <c r="S602" s="1457" t="s">
        <v>135</v>
      </c>
      <c r="T602" s="1458"/>
      <c r="U602" s="1459">
        <f t="shared" si="83"/>
        <v>0</v>
      </c>
      <c r="V602" s="1460"/>
      <c r="W602" s="1460"/>
      <c r="X602" s="129"/>
      <c r="Y602" s="130"/>
      <c r="Z602" s="131"/>
      <c r="AA602" s="131"/>
      <c r="AB602" s="129"/>
      <c r="AC602" s="130"/>
      <c r="AD602" s="131"/>
      <c r="AE602" s="131"/>
      <c r="AF602" s="132"/>
      <c r="AG602" s="1426" t="str">
        <f t="shared" si="84"/>
        <v/>
      </c>
      <c r="AH602" s="1427"/>
      <c r="AI602" s="1427"/>
      <c r="AJ602" s="1428"/>
      <c r="AK602" s="140"/>
      <c r="AL602" s="141"/>
      <c r="AM602" s="1426" t="str">
        <f>IF(AM567=0,"",AM567)</f>
        <v/>
      </c>
      <c r="AN602" s="1427"/>
      <c r="AO602" s="1427"/>
      <c r="AP602" s="1427"/>
      <c r="AQ602" s="1427"/>
      <c r="AR602" s="501"/>
      <c r="AS602" s="118"/>
      <c r="AT602" s="118"/>
      <c r="AW602" s="371"/>
      <c r="AX602" s="371"/>
      <c r="AY602" s="371"/>
      <c r="AZ602" s="369"/>
      <c r="BA602" s="369"/>
      <c r="BB602" s="369"/>
    </row>
    <row r="603" spans="1:54" s="116" customFormat="1" ht="18" customHeight="1">
      <c r="A603" s="1450"/>
      <c r="B603" s="1451"/>
      <c r="C603" s="1451"/>
      <c r="D603" s="1451"/>
      <c r="E603" s="1451"/>
      <c r="F603" s="1451"/>
      <c r="G603" s="1451"/>
      <c r="H603" s="1452"/>
      <c r="I603" s="1455"/>
      <c r="J603" s="1451"/>
      <c r="K603" s="1451"/>
      <c r="L603" s="1451"/>
      <c r="M603" s="1456"/>
      <c r="N603" s="276" t="str">
        <f t="shared" si="80"/>
        <v/>
      </c>
      <c r="O603" s="144" t="s">
        <v>133</v>
      </c>
      <c r="P603" s="271" t="str">
        <f t="shared" si="81"/>
        <v/>
      </c>
      <c r="Q603" s="134" t="s">
        <v>134</v>
      </c>
      <c r="R603" s="274" t="str">
        <f t="shared" si="82"/>
        <v/>
      </c>
      <c r="S603" s="1461" t="s">
        <v>136</v>
      </c>
      <c r="T603" s="1462"/>
      <c r="U603" s="1463" t="str">
        <f t="shared" si="83"/>
        <v/>
      </c>
      <c r="V603" s="1464"/>
      <c r="W603" s="1464"/>
      <c r="X603" s="1464"/>
      <c r="Y603" s="1465">
        <f>Y568</f>
        <v>0</v>
      </c>
      <c r="Z603" s="1466"/>
      <c r="AA603" s="1466"/>
      <c r="AB603" s="1466"/>
      <c r="AC603" s="1463">
        <f>AC568</f>
        <v>0</v>
      </c>
      <c r="AD603" s="1464"/>
      <c r="AE603" s="1464"/>
      <c r="AF603" s="1467"/>
      <c r="AG603" s="1464" t="str">
        <f t="shared" si="84"/>
        <v/>
      </c>
      <c r="AH603" s="1464"/>
      <c r="AI603" s="1464"/>
      <c r="AJ603" s="1467"/>
      <c r="AK603" s="1468" t="str">
        <f>AK568</f>
        <v/>
      </c>
      <c r="AL603" s="1469"/>
      <c r="AM603" s="1465" t="str">
        <f>AM568</f>
        <v/>
      </c>
      <c r="AN603" s="1466"/>
      <c r="AO603" s="1466"/>
      <c r="AP603" s="1466"/>
      <c r="AQ603" s="1466"/>
      <c r="AR603" s="500"/>
      <c r="AS603" s="118"/>
      <c r="AT603" s="118"/>
      <c r="AW603" s="371"/>
      <c r="AX603" s="371"/>
      <c r="AY603" s="371"/>
      <c r="AZ603" s="369"/>
      <c r="BA603" s="369"/>
      <c r="BB603" s="369"/>
    </row>
    <row r="604" spans="1:54" s="116" customFormat="1" ht="18" customHeight="1">
      <c r="A604" s="1432" t="s">
        <v>193</v>
      </c>
      <c r="B604" s="1433"/>
      <c r="C604" s="1433"/>
      <c r="D604" s="1434"/>
      <c r="E604" s="1438" t="str">
        <f>E569</f>
        <v>38 既設建築物設備工事業</v>
      </c>
      <c r="F604" s="1439"/>
      <c r="G604" s="1440"/>
      <c r="H604" s="1440"/>
      <c r="I604" s="1440"/>
      <c r="J604" s="1440"/>
      <c r="K604" s="1440"/>
      <c r="L604" s="1440"/>
      <c r="M604" s="1441"/>
      <c r="N604" s="1445" t="s">
        <v>194</v>
      </c>
      <c r="O604" s="1433"/>
      <c r="P604" s="1433"/>
      <c r="Q604" s="1433"/>
      <c r="R604" s="1433"/>
      <c r="S604" s="1433"/>
      <c r="T604" s="1434"/>
      <c r="U604" s="1426" t="str">
        <f t="shared" ca="1" si="83"/>
        <v/>
      </c>
      <c r="V604" s="1427"/>
      <c r="W604" s="1427"/>
      <c r="X604" s="1428"/>
      <c r="Y604" s="130"/>
      <c r="Z604" s="131"/>
      <c r="AA604" s="131"/>
      <c r="AB604" s="129"/>
      <c r="AC604" s="130"/>
      <c r="AD604" s="131"/>
      <c r="AE604" s="131"/>
      <c r="AF604" s="129"/>
      <c r="AG604" s="1426" t="str">
        <f t="shared" ca="1" si="84"/>
        <v/>
      </c>
      <c r="AH604" s="1427"/>
      <c r="AI604" s="1427"/>
      <c r="AJ604" s="1428"/>
      <c r="AK604" s="130"/>
      <c r="AL604" s="133"/>
      <c r="AM604" s="1426" t="str">
        <f>AM569</f>
        <v/>
      </c>
      <c r="AN604" s="1427"/>
      <c r="AO604" s="1427"/>
      <c r="AP604" s="1427"/>
      <c r="AQ604" s="1427"/>
      <c r="AR604" s="501"/>
      <c r="AS604" s="118"/>
      <c r="AT604" s="118"/>
      <c r="AW604" s="371"/>
      <c r="AX604" s="371"/>
      <c r="AY604" s="371"/>
      <c r="AZ604" s="369"/>
      <c r="BA604" s="369"/>
      <c r="BB604" s="369"/>
    </row>
    <row r="605" spans="1:54" s="116" customFormat="1" ht="18" customHeight="1" thickBot="1">
      <c r="A605" s="1435"/>
      <c r="B605" s="1436"/>
      <c r="C605" s="1436"/>
      <c r="D605" s="1437"/>
      <c r="E605" s="1442"/>
      <c r="F605" s="1443"/>
      <c r="G605" s="1443"/>
      <c r="H605" s="1443"/>
      <c r="I605" s="1443"/>
      <c r="J605" s="1443"/>
      <c r="K605" s="1443"/>
      <c r="L605" s="1443"/>
      <c r="M605" s="1444"/>
      <c r="N605" s="1446"/>
      <c r="O605" s="1436"/>
      <c r="P605" s="1436"/>
      <c r="Q605" s="1436"/>
      <c r="R605" s="1436"/>
      <c r="S605" s="1436"/>
      <c r="T605" s="1437"/>
      <c r="U605" s="1429">
        <f t="shared" ca="1" si="83"/>
        <v>20779500</v>
      </c>
      <c r="V605" s="1430"/>
      <c r="W605" s="1430"/>
      <c r="X605" s="1431"/>
      <c r="Y605" s="1429" t="str">
        <f>Y570</f>
        <v/>
      </c>
      <c r="Z605" s="1430"/>
      <c r="AA605" s="1430"/>
      <c r="AB605" s="1430"/>
      <c r="AC605" s="1429" t="str">
        <f>AC570</f>
        <v/>
      </c>
      <c r="AD605" s="1430"/>
      <c r="AE605" s="1430"/>
      <c r="AF605" s="1430"/>
      <c r="AG605" s="1429">
        <f t="shared" ca="1" si="84"/>
        <v>20779500</v>
      </c>
      <c r="AH605" s="1430"/>
      <c r="AI605" s="1430"/>
      <c r="AJ605" s="1430"/>
      <c r="AK605" s="502"/>
      <c r="AL605" s="503"/>
      <c r="AM605" s="1429">
        <f>AM570</f>
        <v>4571490</v>
      </c>
      <c r="AN605" s="1430"/>
      <c r="AO605" s="1430"/>
      <c r="AP605" s="1430"/>
      <c r="AQ605" s="1430"/>
      <c r="AR605" s="504"/>
      <c r="AS605" s="118"/>
      <c r="AT605" s="145"/>
      <c r="AW605" s="371"/>
      <c r="AX605" s="371"/>
      <c r="AY605" s="371"/>
      <c r="AZ605" s="369"/>
      <c r="BA605" s="369"/>
      <c r="BB605" s="369"/>
    </row>
    <row r="606" spans="1:54" s="116" customFormat="1" ht="18" customHeight="1">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565" t="str">
        <f>AM571</f>
        <v/>
      </c>
      <c r="AN606" s="1566"/>
      <c r="AO606" s="1566"/>
      <c r="AP606" s="1566"/>
      <c r="AQ606" s="1566"/>
      <c r="AR606" s="118"/>
      <c r="AS606" s="118"/>
      <c r="AT606" s="118"/>
      <c r="AW606" s="371"/>
      <c r="AX606" s="371"/>
      <c r="AY606" s="371"/>
      <c r="AZ606" s="369"/>
      <c r="BA606" s="369"/>
      <c r="BB606" s="369"/>
    </row>
    <row r="607" spans="1:54" s="116" customFormat="1" ht="22.5" customHeight="1">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536"/>
      <c r="X607" s="536"/>
      <c r="Y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c r="AW607" s="371"/>
      <c r="AX607" s="371"/>
      <c r="AY607" s="371"/>
      <c r="AZ607" s="369"/>
      <c r="BA607" s="369"/>
      <c r="BB607" s="369"/>
    </row>
    <row r="608" spans="1:54" s="116" customFormat="1" ht="24" customHeight="1">
      <c r="A608" s="75"/>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536"/>
      <c r="X608" s="536"/>
      <c r="Y608" s="119"/>
      <c r="Z608" s="119"/>
      <c r="AA608" s="119"/>
      <c r="AB608" s="119"/>
      <c r="AC608" s="119"/>
      <c r="AD608" s="119"/>
      <c r="AE608" s="119"/>
      <c r="AF608" s="119"/>
      <c r="AG608" s="119"/>
      <c r="AH608" s="119"/>
      <c r="AI608" s="119"/>
      <c r="AJ608" s="119"/>
      <c r="AK608" s="119"/>
      <c r="AL608" s="119"/>
      <c r="AM608" s="119"/>
      <c r="AN608" s="119"/>
      <c r="AO608" s="119"/>
      <c r="AP608" s="119"/>
      <c r="AQ608" s="119"/>
      <c r="AR608" s="119"/>
      <c r="AS608" s="118"/>
      <c r="AT608" s="118"/>
      <c r="AW608" s="371"/>
      <c r="AX608" s="371"/>
      <c r="AY608" s="371"/>
      <c r="AZ608" s="369"/>
      <c r="BA608" s="369"/>
      <c r="BB608" s="369"/>
    </row>
    <row r="609" spans="1:54" s="116" customFormat="1" ht="17.25" customHeight="1" thickBot="1">
      <c r="A609" s="520" t="s">
        <v>186</v>
      </c>
      <c r="B609" s="118"/>
      <c r="C609" s="118"/>
      <c r="D609" s="118"/>
      <c r="E609" s="118"/>
      <c r="F609" s="118"/>
      <c r="G609" s="118"/>
      <c r="H609" s="118"/>
      <c r="I609" s="118"/>
      <c r="J609" s="118"/>
      <c r="K609" s="118"/>
      <c r="L609" s="118"/>
      <c r="M609" s="118"/>
      <c r="N609" s="118"/>
      <c r="O609" s="118"/>
      <c r="P609" s="118"/>
      <c r="Q609" s="118"/>
      <c r="R609" s="119"/>
      <c r="S609" s="119"/>
      <c r="T609" s="119"/>
      <c r="U609" s="119"/>
      <c r="V609" s="119"/>
      <c r="W609" s="118"/>
      <c r="X609" s="118"/>
      <c r="Y609" s="118"/>
      <c r="Z609" s="118"/>
      <c r="AA609" s="118"/>
      <c r="AB609" s="118"/>
      <c r="AC609" s="118"/>
      <c r="AD609" s="118"/>
      <c r="AE609" s="118"/>
      <c r="AF609" s="118"/>
      <c r="AG609" s="118"/>
      <c r="AH609" s="118"/>
      <c r="AI609" s="118"/>
      <c r="AJ609" s="118"/>
      <c r="AK609" s="120"/>
      <c r="AL609" s="120"/>
      <c r="AM609" s="120"/>
      <c r="AN609" s="120"/>
      <c r="AO609" s="118"/>
      <c r="AP609" s="118"/>
      <c r="AQ609" s="118"/>
      <c r="AR609" s="118"/>
      <c r="AS609" s="118"/>
      <c r="AW609" s="371"/>
      <c r="AX609" s="371"/>
      <c r="AY609" s="371"/>
      <c r="AZ609" s="369"/>
      <c r="BA609" s="369"/>
      <c r="BB609" s="369"/>
    </row>
    <row r="610" spans="1:54" s="116" customFormat="1" ht="12.75" customHeight="1">
      <c r="A610" s="118"/>
      <c r="B610" s="118"/>
      <c r="C610" s="118"/>
      <c r="D610" s="118"/>
      <c r="E610" s="118"/>
      <c r="F610" s="118"/>
      <c r="G610" s="118"/>
      <c r="H610" s="118"/>
      <c r="I610" s="118"/>
      <c r="J610" s="118"/>
      <c r="K610" s="118"/>
      <c r="L610" s="121"/>
      <c r="M610" s="121"/>
      <c r="N610" s="121"/>
      <c r="O610" s="121"/>
      <c r="P610" s="121"/>
      <c r="Q610" s="121"/>
      <c r="R610" s="121"/>
      <c r="S610" s="122"/>
      <c r="T610" s="122"/>
      <c r="U610" s="122"/>
      <c r="V610" s="122"/>
      <c r="W610" s="122"/>
      <c r="X610" s="122"/>
      <c r="Y610" s="122"/>
      <c r="Z610" s="121"/>
      <c r="AA610" s="121"/>
      <c r="AB610" s="121"/>
      <c r="AC610" s="118"/>
      <c r="AD610" s="118"/>
      <c r="AE610" s="118"/>
      <c r="AF610" s="118"/>
      <c r="AG610" s="118"/>
      <c r="AH610" s="118"/>
      <c r="AI610" s="118"/>
      <c r="AJ610" s="118"/>
      <c r="AK610" s="120"/>
      <c r="AL610" s="120"/>
      <c r="AM610" s="1567" t="s">
        <v>185</v>
      </c>
      <c r="AN610" s="1568"/>
      <c r="AO610" s="118"/>
      <c r="AP610" s="118"/>
      <c r="AQ610" s="118"/>
      <c r="AR610" s="118"/>
      <c r="AS610" s="118"/>
      <c r="AW610" s="371"/>
      <c r="AX610" s="371"/>
      <c r="AY610" s="371"/>
      <c r="AZ610" s="369"/>
      <c r="BA610" s="369"/>
      <c r="BB610" s="369"/>
    </row>
    <row r="611" spans="1:54" s="116" customFormat="1" ht="12.75" customHeight="1">
      <c r="A611" s="118"/>
      <c r="B611" s="118"/>
      <c r="C611" s="118"/>
      <c r="D611" s="118"/>
      <c r="E611" s="118"/>
      <c r="F611" s="118"/>
      <c r="G611" s="118"/>
      <c r="H611" s="118"/>
      <c r="I611" s="118"/>
      <c r="J611" s="118"/>
      <c r="K611" s="118"/>
      <c r="L611" s="121"/>
      <c r="M611" s="121"/>
      <c r="N611" s="121"/>
      <c r="O611" s="121"/>
      <c r="P611" s="121"/>
      <c r="Q611" s="121"/>
      <c r="R611" s="121"/>
      <c r="S611" s="122"/>
      <c r="T611" s="122"/>
      <c r="U611" s="122"/>
      <c r="V611" s="122"/>
      <c r="W611" s="122"/>
      <c r="X611" s="122"/>
      <c r="Y611" s="122"/>
      <c r="Z611" s="121"/>
      <c r="AA611" s="121"/>
      <c r="AB611" s="121"/>
      <c r="AC611" s="118"/>
      <c r="AD611" s="118"/>
      <c r="AE611" s="118"/>
      <c r="AF611" s="118"/>
      <c r="AG611" s="118"/>
      <c r="AH611" s="118"/>
      <c r="AI611" s="118"/>
      <c r="AJ611" s="118"/>
      <c r="AK611" s="120"/>
      <c r="AL611" s="120"/>
      <c r="AM611" s="1569"/>
      <c r="AN611" s="1570"/>
      <c r="AO611" s="118"/>
      <c r="AP611" s="118"/>
      <c r="AQ611" s="118"/>
      <c r="AR611" s="118"/>
      <c r="AS611" s="118"/>
      <c r="AW611" s="371"/>
      <c r="AX611" s="371"/>
      <c r="AY611" s="371"/>
      <c r="AZ611" s="369"/>
      <c r="BA611" s="369"/>
      <c r="BB611" s="369"/>
    </row>
    <row r="612" spans="1:54" s="116" customFormat="1" ht="12.75" customHeight="1" thickBot="1">
      <c r="A612" s="118"/>
      <c r="B612" s="118"/>
      <c r="C612" s="118"/>
      <c r="D612" s="118"/>
      <c r="E612" s="118"/>
      <c r="F612" s="118"/>
      <c r="G612" s="118"/>
      <c r="H612" s="118"/>
      <c r="I612" s="118"/>
      <c r="J612" s="118"/>
      <c r="K612" s="118"/>
      <c r="L612" s="121"/>
      <c r="M612" s="121"/>
      <c r="N612" s="121"/>
      <c r="O612" s="121"/>
      <c r="P612" s="121"/>
      <c r="Q612" s="121"/>
      <c r="R612" s="121"/>
      <c r="S612" s="121"/>
      <c r="T612" s="121"/>
      <c r="U612" s="121"/>
      <c r="V612" s="121"/>
      <c r="W612" s="121"/>
      <c r="X612" s="121"/>
      <c r="Y612" s="121"/>
      <c r="Z612" s="121"/>
      <c r="AA612" s="121"/>
      <c r="AB612" s="121"/>
      <c r="AC612" s="118"/>
      <c r="AD612" s="118"/>
      <c r="AE612" s="118"/>
      <c r="AF612" s="118"/>
      <c r="AG612" s="118"/>
      <c r="AH612" s="118"/>
      <c r="AI612" s="118"/>
      <c r="AJ612" s="118"/>
      <c r="AK612" s="120"/>
      <c r="AL612" s="120"/>
      <c r="AM612" s="1571"/>
      <c r="AN612" s="1572"/>
      <c r="AO612" s="118"/>
      <c r="AP612" s="118"/>
      <c r="AQ612" s="118"/>
      <c r="AR612" s="118"/>
      <c r="AS612" s="118"/>
      <c r="AW612" s="371"/>
      <c r="AX612" s="371"/>
      <c r="AY612" s="371"/>
      <c r="AZ612" s="369"/>
      <c r="BA612" s="369"/>
      <c r="BB612" s="369"/>
    </row>
    <row r="613" spans="1:54" s="116" customFormat="1" ht="6" customHeight="1" thickBot="1">
      <c r="A613" s="118"/>
      <c r="B613" s="118"/>
      <c r="C613" s="118"/>
      <c r="D613" s="118"/>
      <c r="E613" s="118"/>
      <c r="F613" s="118"/>
      <c r="G613" s="118"/>
      <c r="H613" s="118"/>
      <c r="I613" s="118"/>
      <c r="J613" s="118"/>
      <c r="K613" s="118"/>
      <c r="L613" s="121"/>
      <c r="M613" s="121"/>
      <c r="N613" s="121"/>
      <c r="O613" s="121"/>
      <c r="P613" s="121"/>
      <c r="Q613" s="121"/>
      <c r="R613" s="121"/>
      <c r="S613" s="121"/>
      <c r="T613" s="121"/>
      <c r="U613" s="121"/>
      <c r="V613" s="121"/>
      <c r="W613" s="121"/>
      <c r="X613" s="121"/>
      <c r="Y613" s="121"/>
      <c r="Z613" s="121"/>
      <c r="AA613" s="121"/>
      <c r="AB613" s="121"/>
      <c r="AC613" s="118"/>
      <c r="AD613" s="118"/>
      <c r="AE613" s="118"/>
      <c r="AF613" s="118"/>
      <c r="AG613" s="118"/>
      <c r="AH613" s="118"/>
      <c r="AI613" s="118"/>
      <c r="AJ613" s="118"/>
      <c r="AK613" s="120"/>
      <c r="AL613" s="120"/>
      <c r="AM613" s="118"/>
      <c r="AN613" s="118"/>
      <c r="AO613" s="118"/>
      <c r="AP613" s="118"/>
      <c r="AQ613" s="118"/>
      <c r="AR613" s="118"/>
      <c r="AS613" s="118"/>
      <c r="AW613" s="371"/>
      <c r="AX613" s="371"/>
      <c r="AY613" s="371"/>
      <c r="AZ613" s="369"/>
      <c r="BA613" s="369"/>
      <c r="BB613" s="369"/>
    </row>
    <row r="614" spans="1:54" s="116" customFormat="1" ht="12.75" customHeight="1">
      <c r="A614" s="1536" t="s">
        <v>141</v>
      </c>
      <c r="B614" s="1537"/>
      <c r="C614" s="1537"/>
      <c r="D614" s="1537"/>
      <c r="E614" s="1537"/>
      <c r="F614" s="1537"/>
      <c r="G614" s="1537"/>
      <c r="H614" s="1537"/>
      <c r="I614" s="1542" t="s">
        <v>142</v>
      </c>
      <c r="J614" s="1542"/>
      <c r="K614" s="495" t="s">
        <v>143</v>
      </c>
      <c r="L614" s="1542" t="s">
        <v>144</v>
      </c>
      <c r="M614" s="1542"/>
      <c r="N614" s="1543" t="s">
        <v>145</v>
      </c>
      <c r="O614" s="1542"/>
      <c r="P614" s="1542"/>
      <c r="Q614" s="1542"/>
      <c r="R614" s="1542"/>
      <c r="S614" s="1542"/>
      <c r="T614" s="1542" t="s">
        <v>75</v>
      </c>
      <c r="U614" s="1542"/>
      <c r="V614" s="1558"/>
      <c r="W614" s="118"/>
      <c r="X614" s="118"/>
      <c r="Y614" s="118"/>
      <c r="Z614" s="118"/>
      <c r="AA614" s="118"/>
      <c r="AB614" s="118"/>
      <c r="AC614" s="123"/>
      <c r="AD614" s="123"/>
      <c r="AE614" s="123"/>
      <c r="AF614" s="123"/>
      <c r="AG614" s="123"/>
      <c r="AH614" s="123"/>
      <c r="AI614" s="123"/>
      <c r="AJ614" s="118"/>
      <c r="AK614" s="1559">
        <f>AK544</f>
        <v>7</v>
      </c>
      <c r="AL614" s="1547"/>
      <c r="AM614" s="1544" t="s">
        <v>78</v>
      </c>
      <c r="AN614" s="1544"/>
      <c r="AO614" s="1547">
        <f>AO544</f>
        <v>6</v>
      </c>
      <c r="AP614" s="1547"/>
      <c r="AQ614" s="1544" t="s">
        <v>79</v>
      </c>
      <c r="AR614" s="1550"/>
      <c r="AS614" s="118"/>
      <c r="AT614" s="118"/>
      <c r="AW614" s="371"/>
      <c r="AX614" s="371"/>
      <c r="AY614" s="371"/>
      <c r="AZ614" s="369"/>
      <c r="BA614" s="369"/>
      <c r="BB614" s="369"/>
    </row>
    <row r="615" spans="1:54" s="116" customFormat="1" ht="13.5" customHeight="1">
      <c r="A615" s="1538"/>
      <c r="B615" s="1539"/>
      <c r="C615" s="1539"/>
      <c r="D615" s="1539"/>
      <c r="E615" s="1539"/>
      <c r="F615" s="1539"/>
      <c r="G615" s="1539"/>
      <c r="H615" s="1539"/>
      <c r="I615" s="1553">
        <f>I580</f>
        <v>1</v>
      </c>
      <c r="J615" s="1530">
        <f>J580</f>
        <v>6</v>
      </c>
      <c r="K615" s="1555">
        <f>K580</f>
        <v>1</v>
      </c>
      <c r="L615" s="1530">
        <f>L580</f>
        <v>0</v>
      </c>
      <c r="M615" s="1530">
        <f t="shared" ref="M615:V615" si="85">M580</f>
        <v>3</v>
      </c>
      <c r="N615" s="1533">
        <f t="shared" si="85"/>
        <v>6</v>
      </c>
      <c r="O615" s="1527">
        <f t="shared" si="85"/>
        <v>0</v>
      </c>
      <c r="P615" s="1527" t="str">
        <f t="shared" si="85"/>
        <v>×</v>
      </c>
      <c r="Q615" s="1527" t="str">
        <f t="shared" si="85"/>
        <v>×</v>
      </c>
      <c r="R615" s="1527" t="str">
        <f t="shared" si="85"/>
        <v>×</v>
      </c>
      <c r="S615" s="1530" t="str">
        <f t="shared" si="85"/>
        <v>×</v>
      </c>
      <c r="T615" s="1533">
        <f t="shared" si="85"/>
        <v>0</v>
      </c>
      <c r="U615" s="1527">
        <f t="shared" si="85"/>
        <v>0</v>
      </c>
      <c r="V615" s="1562">
        <f t="shared" si="85"/>
        <v>0</v>
      </c>
      <c r="W615" s="118"/>
      <c r="X615" s="118"/>
      <c r="Y615" s="118"/>
      <c r="Z615" s="118"/>
      <c r="AA615" s="118"/>
      <c r="AB615" s="118"/>
      <c r="AC615" s="123"/>
      <c r="AD615" s="123"/>
      <c r="AE615" s="123"/>
      <c r="AF615" s="123"/>
      <c r="AG615" s="123"/>
      <c r="AH615" s="123"/>
      <c r="AI615" s="123"/>
      <c r="AJ615" s="118"/>
      <c r="AK615" s="1560"/>
      <c r="AL615" s="1548"/>
      <c r="AM615" s="1545"/>
      <c r="AN615" s="1545"/>
      <c r="AO615" s="1548"/>
      <c r="AP615" s="1548"/>
      <c r="AQ615" s="1545"/>
      <c r="AR615" s="1551"/>
      <c r="AS615" s="118"/>
      <c r="AT615" s="118"/>
      <c r="AW615" s="371"/>
      <c r="AX615" s="371"/>
      <c r="AY615" s="371"/>
      <c r="AZ615" s="369"/>
      <c r="BA615" s="369"/>
      <c r="BB615" s="369"/>
    </row>
    <row r="616" spans="1:54" s="116" customFormat="1" ht="9" customHeight="1" thickBot="1">
      <c r="A616" s="1538"/>
      <c r="B616" s="1539"/>
      <c r="C616" s="1539"/>
      <c r="D616" s="1539"/>
      <c r="E616" s="1539"/>
      <c r="F616" s="1539"/>
      <c r="G616" s="1539"/>
      <c r="H616" s="1539"/>
      <c r="I616" s="1553"/>
      <c r="J616" s="1531"/>
      <c r="K616" s="1556"/>
      <c r="L616" s="1531"/>
      <c r="M616" s="1531"/>
      <c r="N616" s="1534"/>
      <c r="O616" s="1528"/>
      <c r="P616" s="1528"/>
      <c r="Q616" s="1528"/>
      <c r="R616" s="1528"/>
      <c r="S616" s="1531"/>
      <c r="T616" s="1534"/>
      <c r="U616" s="1528"/>
      <c r="V616" s="1563"/>
      <c r="W616" s="118"/>
      <c r="X616" s="118"/>
      <c r="Y616" s="118"/>
      <c r="Z616" s="118"/>
      <c r="AA616" s="118"/>
      <c r="AB616" s="118"/>
      <c r="AC616" s="123"/>
      <c r="AD616" s="123"/>
      <c r="AE616" s="123"/>
      <c r="AF616" s="123"/>
      <c r="AG616" s="123"/>
      <c r="AH616" s="123"/>
      <c r="AI616" s="123"/>
      <c r="AJ616" s="118"/>
      <c r="AK616" s="1561"/>
      <c r="AL616" s="1549"/>
      <c r="AM616" s="1546"/>
      <c r="AN616" s="1546"/>
      <c r="AO616" s="1549"/>
      <c r="AP616" s="1549"/>
      <c r="AQ616" s="1546"/>
      <c r="AR616" s="1552"/>
      <c r="AS616" s="118"/>
      <c r="AT616" s="118"/>
      <c r="AW616" s="371"/>
      <c r="AX616" s="371"/>
      <c r="AY616" s="371"/>
      <c r="AZ616" s="369"/>
      <c r="BA616" s="369"/>
      <c r="BB616" s="369"/>
    </row>
    <row r="617" spans="1:54" s="116" customFormat="1" ht="6" customHeight="1" thickBot="1">
      <c r="A617" s="1540"/>
      <c r="B617" s="1541"/>
      <c r="C617" s="1541"/>
      <c r="D617" s="1541"/>
      <c r="E617" s="1541"/>
      <c r="F617" s="1541"/>
      <c r="G617" s="1541"/>
      <c r="H617" s="1541"/>
      <c r="I617" s="1554"/>
      <c r="J617" s="1532"/>
      <c r="K617" s="1557"/>
      <c r="L617" s="1532"/>
      <c r="M617" s="1532"/>
      <c r="N617" s="1535"/>
      <c r="O617" s="1529"/>
      <c r="P617" s="1529"/>
      <c r="Q617" s="1529"/>
      <c r="R617" s="1529"/>
      <c r="S617" s="1532"/>
      <c r="T617" s="1535"/>
      <c r="U617" s="1529"/>
      <c r="V617" s="1564"/>
      <c r="W617" s="118"/>
      <c r="X617" s="118"/>
      <c r="Y617" s="118"/>
      <c r="Z617" s="118"/>
      <c r="AA617" s="118"/>
      <c r="AB617" s="118"/>
      <c r="AC617" s="118"/>
      <c r="AD617" s="118"/>
      <c r="AE617" s="118"/>
      <c r="AF617" s="118"/>
      <c r="AG617" s="118"/>
      <c r="AH617" s="118"/>
      <c r="AI617" s="118"/>
      <c r="AJ617" s="118"/>
      <c r="AK617" s="118"/>
      <c r="AL617" s="118"/>
      <c r="AM617" s="118"/>
      <c r="AN617" s="118"/>
      <c r="AO617" s="118"/>
      <c r="AP617" s="118"/>
      <c r="AQ617" s="118"/>
      <c r="AR617" s="118"/>
      <c r="AS617" s="118"/>
      <c r="AT617" s="118"/>
      <c r="AW617" s="371"/>
      <c r="AX617" s="371"/>
      <c r="AY617" s="371"/>
      <c r="AZ617" s="369"/>
      <c r="BA617" s="369"/>
      <c r="BB617" s="369"/>
    </row>
    <row r="618" spans="1:54" s="116" customFormat="1" ht="15" customHeight="1">
      <c r="A618" s="1509" t="s">
        <v>188</v>
      </c>
      <c r="B618" s="1510"/>
      <c r="C618" s="1510"/>
      <c r="D618" s="1510"/>
      <c r="E618" s="1510"/>
      <c r="F618" s="1510"/>
      <c r="G618" s="1510"/>
      <c r="H618" s="1511"/>
      <c r="I618" s="1518" t="s">
        <v>147</v>
      </c>
      <c r="J618" s="1510"/>
      <c r="K618" s="1510"/>
      <c r="L618" s="1510"/>
      <c r="M618" s="1519"/>
      <c r="N618" s="1524" t="s">
        <v>189</v>
      </c>
      <c r="O618" s="1510"/>
      <c r="P618" s="1510"/>
      <c r="Q618" s="1510"/>
      <c r="R618" s="1510"/>
      <c r="S618" s="1510"/>
      <c r="T618" s="1511"/>
      <c r="U618" s="496" t="s">
        <v>149</v>
      </c>
      <c r="V618" s="497"/>
      <c r="W618" s="497"/>
      <c r="X618" s="1475" t="s">
        <v>150</v>
      </c>
      <c r="Y618" s="1475"/>
      <c r="Z618" s="1475"/>
      <c r="AA618" s="1475"/>
      <c r="AB618" s="1475"/>
      <c r="AC618" s="1475"/>
      <c r="AD618" s="1475"/>
      <c r="AE618" s="1475"/>
      <c r="AF618" s="1475"/>
      <c r="AG618" s="1475"/>
      <c r="AH618" s="497"/>
      <c r="AI618" s="497"/>
      <c r="AJ618" s="498"/>
      <c r="AK618" s="1476" t="s">
        <v>151</v>
      </c>
      <c r="AL618" s="1476"/>
      <c r="AM618" s="1477" t="s">
        <v>152</v>
      </c>
      <c r="AN618" s="1477"/>
      <c r="AO618" s="1477"/>
      <c r="AP618" s="1477"/>
      <c r="AQ618" s="1477"/>
      <c r="AR618" s="1478"/>
      <c r="AS618" s="118"/>
      <c r="AT618" s="118"/>
      <c r="AW618" s="371"/>
      <c r="AX618" s="371"/>
      <c r="AY618" s="371"/>
      <c r="AZ618" s="369"/>
      <c r="BA618" s="369"/>
      <c r="BB618" s="369"/>
    </row>
    <row r="619" spans="1:54" s="116" customFormat="1" ht="13.5" customHeight="1">
      <c r="A619" s="1512"/>
      <c r="B619" s="1513"/>
      <c r="C619" s="1513"/>
      <c r="D619" s="1513"/>
      <c r="E619" s="1513"/>
      <c r="F619" s="1513"/>
      <c r="G619" s="1513"/>
      <c r="H619" s="1514"/>
      <c r="I619" s="1520"/>
      <c r="J619" s="1513"/>
      <c r="K619" s="1513"/>
      <c r="L619" s="1513"/>
      <c r="M619" s="1521"/>
      <c r="N619" s="1525"/>
      <c r="O619" s="1513"/>
      <c r="P619" s="1513"/>
      <c r="Q619" s="1513"/>
      <c r="R619" s="1513"/>
      <c r="S619" s="1513"/>
      <c r="T619" s="1514"/>
      <c r="U619" s="1479" t="s">
        <v>153</v>
      </c>
      <c r="V619" s="1480"/>
      <c r="W619" s="1480"/>
      <c r="X619" s="1481"/>
      <c r="Y619" s="1485" t="s">
        <v>154</v>
      </c>
      <c r="Z619" s="1486"/>
      <c r="AA619" s="1486"/>
      <c r="AB619" s="1487"/>
      <c r="AC619" s="1491" t="s">
        <v>155</v>
      </c>
      <c r="AD619" s="1492"/>
      <c r="AE619" s="1492"/>
      <c r="AF619" s="1493"/>
      <c r="AG619" s="1497" t="s">
        <v>156</v>
      </c>
      <c r="AH619" s="1498"/>
      <c r="AI619" s="1498"/>
      <c r="AJ619" s="1499"/>
      <c r="AK619" s="1503" t="s">
        <v>190</v>
      </c>
      <c r="AL619" s="1503"/>
      <c r="AM619" s="1471" t="s">
        <v>158</v>
      </c>
      <c r="AN619" s="1472"/>
      <c r="AO619" s="1472"/>
      <c r="AP619" s="1472"/>
      <c r="AQ619" s="1505"/>
      <c r="AR619" s="1506"/>
      <c r="AS619" s="118"/>
      <c r="AT619" s="118"/>
      <c r="AW619" s="371"/>
      <c r="AX619" s="371"/>
      <c r="AY619" s="371"/>
      <c r="AZ619" s="369"/>
      <c r="BA619" s="369"/>
      <c r="BB619" s="369"/>
    </row>
    <row r="620" spans="1:54" s="116" customFormat="1" ht="13.5" customHeight="1">
      <c r="A620" s="1515"/>
      <c r="B620" s="1516"/>
      <c r="C620" s="1516"/>
      <c r="D620" s="1516"/>
      <c r="E620" s="1516"/>
      <c r="F620" s="1516"/>
      <c r="G620" s="1516"/>
      <c r="H620" s="1517"/>
      <c r="I620" s="1522"/>
      <c r="J620" s="1516"/>
      <c r="K620" s="1516"/>
      <c r="L620" s="1516"/>
      <c r="M620" s="1523"/>
      <c r="N620" s="1526"/>
      <c r="O620" s="1516"/>
      <c r="P620" s="1516"/>
      <c r="Q620" s="1516"/>
      <c r="R620" s="1516"/>
      <c r="S620" s="1516"/>
      <c r="T620" s="1517"/>
      <c r="U620" s="1482"/>
      <c r="V620" s="1483"/>
      <c r="W620" s="1483"/>
      <c r="X620" s="1484"/>
      <c r="Y620" s="1488"/>
      <c r="Z620" s="1489"/>
      <c r="AA620" s="1489"/>
      <c r="AB620" s="1490"/>
      <c r="AC620" s="1494"/>
      <c r="AD620" s="1495"/>
      <c r="AE620" s="1495"/>
      <c r="AF620" s="1496"/>
      <c r="AG620" s="1500"/>
      <c r="AH620" s="1501"/>
      <c r="AI620" s="1501"/>
      <c r="AJ620" s="1502"/>
      <c r="AK620" s="1504"/>
      <c r="AL620" s="1504"/>
      <c r="AM620" s="1507"/>
      <c r="AN620" s="1507"/>
      <c r="AO620" s="1507"/>
      <c r="AP620" s="1507"/>
      <c r="AQ620" s="1507"/>
      <c r="AR620" s="1508"/>
      <c r="AS620" s="118"/>
      <c r="AT620" s="118"/>
      <c r="AW620" s="371"/>
      <c r="AX620" s="371"/>
      <c r="AY620" s="371"/>
      <c r="AZ620" s="369"/>
      <c r="BA620" s="369"/>
      <c r="BB620" s="369"/>
    </row>
    <row r="621" spans="1:54" s="116" customFormat="1" ht="18" customHeight="1">
      <c r="A621" s="1447" t="str">
        <f>A586</f>
        <v>おおおおおおお邸風呂改修工事</v>
      </c>
      <c r="B621" s="1448"/>
      <c r="C621" s="1448"/>
      <c r="D621" s="1448"/>
      <c r="E621" s="1448"/>
      <c r="F621" s="1448"/>
      <c r="G621" s="1448"/>
      <c r="H621" s="1449"/>
      <c r="I621" s="1453" t="str">
        <f>I586</f>
        <v>高岡市おおおおおお9120</v>
      </c>
      <c r="J621" s="1448"/>
      <c r="K621" s="1448"/>
      <c r="L621" s="1448"/>
      <c r="M621" s="1454"/>
      <c r="N621" s="267">
        <f t="shared" ref="N621:N638" si="86">N586</f>
        <v>41334</v>
      </c>
      <c r="O621" s="124" t="s">
        <v>87</v>
      </c>
      <c r="P621" s="270">
        <f t="shared" ref="P621:P638" si="87">P586</f>
        <v>41334</v>
      </c>
      <c r="Q621" s="124" t="s">
        <v>159</v>
      </c>
      <c r="R621" s="272">
        <f t="shared" ref="R621:R638" si="88">R586</f>
        <v>41334</v>
      </c>
      <c r="S621" s="1457" t="s">
        <v>191</v>
      </c>
      <c r="T621" s="1458"/>
      <c r="U621" s="1459">
        <f t="shared" ref="U621:U640" si="89">U586</f>
        <v>0</v>
      </c>
      <c r="V621" s="1460"/>
      <c r="W621" s="1460"/>
      <c r="X621" s="125" t="s">
        <v>90</v>
      </c>
      <c r="Y621" s="126"/>
      <c r="Z621" s="127"/>
      <c r="AA621" s="127"/>
      <c r="AB621" s="125" t="s">
        <v>90</v>
      </c>
      <c r="AC621" s="126"/>
      <c r="AD621" s="127"/>
      <c r="AE621" s="127"/>
      <c r="AF621" s="128" t="s">
        <v>90</v>
      </c>
      <c r="AG621" s="1426" t="str">
        <f t="shared" ref="AG621:AG640" si="90">AG586</f>
        <v/>
      </c>
      <c r="AH621" s="1427"/>
      <c r="AI621" s="1427"/>
      <c r="AJ621" s="1428"/>
      <c r="AK621" s="126"/>
      <c r="AL621" s="146"/>
      <c r="AM621" s="1426" t="str">
        <f t="shared" ref="AM621:AM641" si="91">AM586</f>
        <v/>
      </c>
      <c r="AN621" s="1427"/>
      <c r="AO621" s="1427"/>
      <c r="AP621" s="1427"/>
      <c r="AQ621" s="1427"/>
      <c r="AR621" s="499" t="s">
        <v>90</v>
      </c>
      <c r="AS621" s="118"/>
      <c r="AT621" s="118"/>
      <c r="AW621" s="371"/>
      <c r="AX621" s="371"/>
      <c r="AY621" s="371"/>
      <c r="AZ621" s="369"/>
      <c r="BA621" s="369"/>
      <c r="BB621" s="369"/>
    </row>
    <row r="622" spans="1:54" s="116" customFormat="1" ht="18" customHeight="1">
      <c r="A622" s="1450"/>
      <c r="B622" s="1451"/>
      <c r="C622" s="1451"/>
      <c r="D622" s="1451"/>
      <c r="E622" s="1451"/>
      <c r="F622" s="1451"/>
      <c r="G622" s="1451"/>
      <c r="H622" s="1452"/>
      <c r="I622" s="1455"/>
      <c r="J622" s="1451"/>
      <c r="K622" s="1451"/>
      <c r="L622" s="1451"/>
      <c r="M622" s="1456"/>
      <c r="N622" s="268">
        <f t="shared" si="86"/>
        <v>41373</v>
      </c>
      <c r="O622" s="123" t="s">
        <v>87</v>
      </c>
      <c r="P622" s="271">
        <f t="shared" si="87"/>
        <v>41373</v>
      </c>
      <c r="Q622" s="123" t="s">
        <v>159</v>
      </c>
      <c r="R622" s="273">
        <f t="shared" si="88"/>
        <v>41373</v>
      </c>
      <c r="S622" s="1471" t="s">
        <v>192</v>
      </c>
      <c r="T622" s="1472"/>
      <c r="U622" s="1465">
        <f t="shared" si="89"/>
        <v>3202500</v>
      </c>
      <c r="V622" s="1473"/>
      <c r="W622" s="1473"/>
      <c r="X622" s="1474"/>
      <c r="Y622" s="1463">
        <f>Y587</f>
        <v>0</v>
      </c>
      <c r="Z622" s="1464"/>
      <c r="AA622" s="1464"/>
      <c r="AB622" s="1464"/>
      <c r="AC622" s="1463">
        <f>AC587</f>
        <v>0</v>
      </c>
      <c r="AD622" s="1464"/>
      <c r="AE622" s="1464"/>
      <c r="AF622" s="1467"/>
      <c r="AG622" s="1464">
        <f t="shared" si="90"/>
        <v>3202500</v>
      </c>
      <c r="AH622" s="1464"/>
      <c r="AI622" s="1464"/>
      <c r="AJ622" s="1467"/>
      <c r="AK622" s="1468">
        <f>AK587</f>
        <v>22</v>
      </c>
      <c r="AL622" s="1469"/>
      <c r="AM622" s="1465">
        <f t="shared" si="91"/>
        <v>704550</v>
      </c>
      <c r="AN622" s="1466"/>
      <c r="AO622" s="1466"/>
      <c r="AP622" s="1466"/>
      <c r="AQ622" s="1466"/>
      <c r="AR622" s="500"/>
      <c r="AS622" s="118"/>
      <c r="AT622" s="118"/>
      <c r="AW622" s="371"/>
      <c r="AX622" s="371"/>
      <c r="AY622" s="371"/>
      <c r="AZ622" s="369"/>
      <c r="BA622" s="369"/>
      <c r="BB622" s="369"/>
    </row>
    <row r="623" spans="1:54" s="116" customFormat="1" ht="18" customHeight="1">
      <c r="A623" s="1447" t="str">
        <f>A588</f>
        <v>きききききき邸台所改修工事</v>
      </c>
      <c r="B623" s="1448"/>
      <c r="C623" s="1448"/>
      <c r="D623" s="1448"/>
      <c r="E623" s="1448"/>
      <c r="F623" s="1448"/>
      <c r="G623" s="1448"/>
      <c r="H623" s="1449"/>
      <c r="I623" s="1453" t="str">
        <f>I588</f>
        <v>富山市ききききき612</v>
      </c>
      <c r="J623" s="1448"/>
      <c r="K623" s="1448"/>
      <c r="L623" s="1448"/>
      <c r="M623" s="1454"/>
      <c r="N623" s="275">
        <f t="shared" si="86"/>
        <v>41365</v>
      </c>
      <c r="O623" s="124" t="s">
        <v>133</v>
      </c>
      <c r="P623" s="270">
        <f t="shared" si="87"/>
        <v>41365</v>
      </c>
      <c r="Q623" s="124" t="s">
        <v>134</v>
      </c>
      <c r="R623" s="272">
        <f t="shared" si="88"/>
        <v>41365</v>
      </c>
      <c r="S623" s="1457" t="s">
        <v>135</v>
      </c>
      <c r="T623" s="1458"/>
      <c r="U623" s="1459">
        <f t="shared" si="89"/>
        <v>0</v>
      </c>
      <c r="V623" s="1460"/>
      <c r="W623" s="1460"/>
      <c r="X623" s="129"/>
      <c r="Y623" s="130"/>
      <c r="Z623" s="131"/>
      <c r="AA623" s="131"/>
      <c r="AB623" s="129"/>
      <c r="AC623" s="130"/>
      <c r="AD623" s="131"/>
      <c r="AE623" s="131"/>
      <c r="AF623" s="132"/>
      <c r="AG623" s="1426" t="str">
        <f t="shared" si="90"/>
        <v/>
      </c>
      <c r="AH623" s="1427"/>
      <c r="AI623" s="1427"/>
      <c r="AJ623" s="1428"/>
      <c r="AK623" s="130"/>
      <c r="AL623" s="133"/>
      <c r="AM623" s="1426" t="str">
        <f t="shared" si="91"/>
        <v/>
      </c>
      <c r="AN623" s="1427"/>
      <c r="AO623" s="1427"/>
      <c r="AP623" s="1427"/>
      <c r="AQ623" s="1427"/>
      <c r="AR623" s="501"/>
      <c r="AS623" s="118"/>
      <c r="AT623" s="118"/>
      <c r="AW623" s="371"/>
      <c r="AX623" s="371"/>
      <c r="AY623" s="371"/>
      <c r="AZ623" s="369"/>
      <c r="BA623" s="369"/>
      <c r="BB623" s="369"/>
    </row>
    <row r="624" spans="1:54" s="116" customFormat="1" ht="18" customHeight="1">
      <c r="A624" s="1450"/>
      <c r="B624" s="1451"/>
      <c r="C624" s="1451"/>
      <c r="D624" s="1451"/>
      <c r="E624" s="1451"/>
      <c r="F624" s="1451"/>
      <c r="G624" s="1451"/>
      <c r="H624" s="1452"/>
      <c r="I624" s="1455"/>
      <c r="J624" s="1451"/>
      <c r="K624" s="1451"/>
      <c r="L624" s="1451"/>
      <c r="M624" s="1456"/>
      <c r="N624" s="276">
        <f t="shared" si="86"/>
        <v>41384</v>
      </c>
      <c r="O624" s="134" t="s">
        <v>133</v>
      </c>
      <c r="P624" s="271">
        <f t="shared" si="87"/>
        <v>41384</v>
      </c>
      <c r="Q624" s="134" t="s">
        <v>134</v>
      </c>
      <c r="R624" s="274">
        <f t="shared" si="88"/>
        <v>41384</v>
      </c>
      <c r="S624" s="1461" t="s">
        <v>136</v>
      </c>
      <c r="T624" s="1462"/>
      <c r="U624" s="1463">
        <f t="shared" si="89"/>
        <v>5418000</v>
      </c>
      <c r="V624" s="1464"/>
      <c r="W624" s="1464"/>
      <c r="X624" s="1464"/>
      <c r="Y624" s="1463">
        <f>Y589</f>
        <v>0</v>
      </c>
      <c r="Z624" s="1464"/>
      <c r="AA624" s="1464"/>
      <c r="AB624" s="1464"/>
      <c r="AC624" s="1463">
        <f>AC589</f>
        <v>0</v>
      </c>
      <c r="AD624" s="1464"/>
      <c r="AE624" s="1464"/>
      <c r="AF624" s="1467"/>
      <c r="AG624" s="1464">
        <f t="shared" si="90"/>
        <v>5418000</v>
      </c>
      <c r="AH624" s="1464"/>
      <c r="AI624" s="1464"/>
      <c r="AJ624" s="1467"/>
      <c r="AK624" s="1468">
        <f>AK589</f>
        <v>22</v>
      </c>
      <c r="AL624" s="1469"/>
      <c r="AM624" s="1465">
        <f t="shared" si="91"/>
        <v>1191960</v>
      </c>
      <c r="AN624" s="1466"/>
      <c r="AO624" s="1466"/>
      <c r="AP624" s="1466"/>
      <c r="AQ624" s="1466"/>
      <c r="AR624" s="500"/>
      <c r="AS624" s="118"/>
      <c r="AT624" s="118"/>
      <c r="AW624" s="371"/>
      <c r="AX624" s="371"/>
      <c r="AY624" s="371"/>
      <c r="AZ624" s="369"/>
      <c r="BA624" s="369"/>
      <c r="BB624" s="369"/>
    </row>
    <row r="625" spans="1:54" s="116" customFormat="1" ht="18" customHeight="1">
      <c r="A625" s="1447" t="str">
        <f>A590</f>
        <v>こここここ邸床バリアフリー工事</v>
      </c>
      <c r="B625" s="1448"/>
      <c r="C625" s="1448"/>
      <c r="D625" s="1448"/>
      <c r="E625" s="1448"/>
      <c r="F625" s="1448"/>
      <c r="G625" s="1448"/>
      <c r="H625" s="1449"/>
      <c r="I625" s="1453" t="str">
        <f>I590</f>
        <v>富山市こここここ368-1-6</v>
      </c>
      <c r="J625" s="1448"/>
      <c r="K625" s="1448"/>
      <c r="L625" s="1448"/>
      <c r="M625" s="1454"/>
      <c r="N625" s="275">
        <f t="shared" si="86"/>
        <v>41426</v>
      </c>
      <c r="O625" s="124" t="s">
        <v>133</v>
      </c>
      <c r="P625" s="270">
        <f t="shared" si="87"/>
        <v>41426</v>
      </c>
      <c r="Q625" s="124" t="s">
        <v>134</v>
      </c>
      <c r="R625" s="272">
        <f t="shared" si="88"/>
        <v>41426</v>
      </c>
      <c r="S625" s="1457" t="s">
        <v>135</v>
      </c>
      <c r="T625" s="1458"/>
      <c r="U625" s="1459">
        <f t="shared" si="89"/>
        <v>0</v>
      </c>
      <c r="V625" s="1460"/>
      <c r="W625" s="1460"/>
      <c r="X625" s="129"/>
      <c r="Y625" s="130"/>
      <c r="Z625" s="131"/>
      <c r="AA625" s="131"/>
      <c r="AB625" s="129"/>
      <c r="AC625" s="130"/>
      <c r="AD625" s="131"/>
      <c r="AE625" s="131"/>
      <c r="AF625" s="132"/>
      <c r="AG625" s="1426" t="str">
        <f t="shared" si="90"/>
        <v/>
      </c>
      <c r="AH625" s="1427"/>
      <c r="AI625" s="1427"/>
      <c r="AJ625" s="1428"/>
      <c r="AK625" s="130"/>
      <c r="AL625" s="133"/>
      <c r="AM625" s="1426" t="str">
        <f t="shared" si="91"/>
        <v/>
      </c>
      <c r="AN625" s="1427"/>
      <c r="AO625" s="1427"/>
      <c r="AP625" s="1427"/>
      <c r="AQ625" s="1427"/>
      <c r="AR625" s="501"/>
      <c r="AS625" s="118"/>
      <c r="AT625" s="118"/>
      <c r="AW625" s="371"/>
      <c r="AX625" s="371"/>
      <c r="AY625" s="371"/>
      <c r="AZ625" s="369"/>
      <c r="BA625" s="369"/>
      <c r="BB625" s="369"/>
    </row>
    <row r="626" spans="1:54" s="116" customFormat="1" ht="18" customHeight="1">
      <c r="A626" s="1450"/>
      <c r="B626" s="1451"/>
      <c r="C626" s="1451"/>
      <c r="D626" s="1451"/>
      <c r="E626" s="1451"/>
      <c r="F626" s="1451"/>
      <c r="G626" s="1451"/>
      <c r="H626" s="1452"/>
      <c r="I626" s="1455"/>
      <c r="J626" s="1451"/>
      <c r="K626" s="1451"/>
      <c r="L626" s="1451"/>
      <c r="M626" s="1456"/>
      <c r="N626" s="276">
        <f t="shared" si="86"/>
        <v>41440</v>
      </c>
      <c r="O626" s="134" t="s">
        <v>133</v>
      </c>
      <c r="P626" s="271">
        <f t="shared" si="87"/>
        <v>41440</v>
      </c>
      <c r="Q626" s="134" t="s">
        <v>134</v>
      </c>
      <c r="R626" s="274">
        <f t="shared" si="88"/>
        <v>41440</v>
      </c>
      <c r="S626" s="1461" t="s">
        <v>136</v>
      </c>
      <c r="T626" s="1462"/>
      <c r="U626" s="1465">
        <f t="shared" si="89"/>
        <v>315000</v>
      </c>
      <c r="V626" s="1466"/>
      <c r="W626" s="1466"/>
      <c r="X626" s="1470"/>
      <c r="Y626" s="1465">
        <f>Y591</f>
        <v>0</v>
      </c>
      <c r="Z626" s="1466"/>
      <c r="AA626" s="1466"/>
      <c r="AB626" s="1466"/>
      <c r="AC626" s="1465">
        <f>AC591</f>
        <v>0</v>
      </c>
      <c r="AD626" s="1466"/>
      <c r="AE626" s="1466"/>
      <c r="AF626" s="1470"/>
      <c r="AG626" s="1464">
        <f t="shared" si="90"/>
        <v>315000</v>
      </c>
      <c r="AH626" s="1464"/>
      <c r="AI626" s="1464"/>
      <c r="AJ626" s="1467"/>
      <c r="AK626" s="1468">
        <f>AK591</f>
        <v>22</v>
      </c>
      <c r="AL626" s="1469"/>
      <c r="AM626" s="1465">
        <f t="shared" si="91"/>
        <v>69300</v>
      </c>
      <c r="AN626" s="1466"/>
      <c r="AO626" s="1466"/>
      <c r="AP626" s="1466"/>
      <c r="AQ626" s="1466"/>
      <c r="AR626" s="500"/>
      <c r="AS626" s="118"/>
      <c r="AT626" s="118"/>
      <c r="AW626" s="371"/>
      <c r="AX626" s="371"/>
      <c r="AY626" s="371"/>
      <c r="AZ626" s="369"/>
      <c r="BA626" s="369"/>
      <c r="BB626" s="369"/>
    </row>
    <row r="627" spans="1:54" s="116" customFormat="1" ht="18" customHeight="1">
      <c r="A627" s="1447" t="str">
        <f>A592</f>
        <v>せせせせ邸台所改修工事</v>
      </c>
      <c r="B627" s="1448"/>
      <c r="C627" s="1448"/>
      <c r="D627" s="1448"/>
      <c r="E627" s="1448"/>
      <c r="F627" s="1448"/>
      <c r="G627" s="1448"/>
      <c r="H627" s="1449"/>
      <c r="I627" s="1453" t="str">
        <f>I592</f>
        <v>富山市せせせせ6</v>
      </c>
      <c r="J627" s="1448"/>
      <c r="K627" s="1448"/>
      <c r="L627" s="1448"/>
      <c r="M627" s="1454"/>
      <c r="N627" s="275">
        <f t="shared" si="86"/>
        <v>41445</v>
      </c>
      <c r="O627" s="124" t="s">
        <v>133</v>
      </c>
      <c r="P627" s="270">
        <f t="shared" si="87"/>
        <v>41445</v>
      </c>
      <c r="Q627" s="124" t="s">
        <v>134</v>
      </c>
      <c r="R627" s="272">
        <f t="shared" si="88"/>
        <v>41445</v>
      </c>
      <c r="S627" s="1457" t="s">
        <v>135</v>
      </c>
      <c r="T627" s="1458"/>
      <c r="U627" s="1459">
        <f t="shared" si="89"/>
        <v>0</v>
      </c>
      <c r="V627" s="1460"/>
      <c r="W627" s="1460"/>
      <c r="X627" s="135"/>
      <c r="Y627" s="136"/>
      <c r="Z627" s="137"/>
      <c r="AA627" s="137"/>
      <c r="AB627" s="135"/>
      <c r="AC627" s="136"/>
      <c r="AD627" s="137"/>
      <c r="AE627" s="137"/>
      <c r="AF627" s="138"/>
      <c r="AG627" s="1426" t="str">
        <f t="shared" si="90"/>
        <v/>
      </c>
      <c r="AH627" s="1427"/>
      <c r="AI627" s="1427"/>
      <c r="AJ627" s="1428"/>
      <c r="AK627" s="136"/>
      <c r="AL627" s="139"/>
      <c r="AM627" s="1426" t="str">
        <f t="shared" si="91"/>
        <v/>
      </c>
      <c r="AN627" s="1427"/>
      <c r="AO627" s="1427"/>
      <c r="AP627" s="1427"/>
      <c r="AQ627" s="1427"/>
      <c r="AR627" s="501"/>
      <c r="AS627" s="118"/>
      <c r="AT627" s="118"/>
      <c r="AW627" s="371"/>
      <c r="AX627" s="371"/>
      <c r="AY627" s="371"/>
      <c r="AZ627" s="369"/>
      <c r="BA627" s="369"/>
      <c r="BB627" s="369"/>
    </row>
    <row r="628" spans="1:54" s="116" customFormat="1" ht="18" customHeight="1">
      <c r="A628" s="1450"/>
      <c r="B628" s="1451"/>
      <c r="C628" s="1451"/>
      <c r="D628" s="1451"/>
      <c r="E628" s="1451"/>
      <c r="F628" s="1451"/>
      <c r="G628" s="1451"/>
      <c r="H628" s="1452"/>
      <c r="I628" s="1455"/>
      <c r="J628" s="1451"/>
      <c r="K628" s="1451"/>
      <c r="L628" s="1451"/>
      <c r="M628" s="1456"/>
      <c r="N628" s="276">
        <f t="shared" si="86"/>
        <v>41455</v>
      </c>
      <c r="O628" s="134" t="s">
        <v>133</v>
      </c>
      <c r="P628" s="271">
        <f t="shared" si="87"/>
        <v>41455</v>
      </c>
      <c r="Q628" s="134" t="s">
        <v>134</v>
      </c>
      <c r="R628" s="274">
        <f t="shared" si="88"/>
        <v>41455</v>
      </c>
      <c r="S628" s="1461" t="s">
        <v>136</v>
      </c>
      <c r="T628" s="1462"/>
      <c r="U628" s="1463">
        <f t="shared" si="89"/>
        <v>5575500</v>
      </c>
      <c r="V628" s="1464"/>
      <c r="W628" s="1464"/>
      <c r="X628" s="1464"/>
      <c r="Y628" s="1463">
        <f>Y593</f>
        <v>0</v>
      </c>
      <c r="Z628" s="1464"/>
      <c r="AA628" s="1464"/>
      <c r="AB628" s="1464"/>
      <c r="AC628" s="1463">
        <f>AC593</f>
        <v>0</v>
      </c>
      <c r="AD628" s="1464"/>
      <c r="AE628" s="1464"/>
      <c r="AF628" s="1467"/>
      <c r="AG628" s="1464">
        <f t="shared" si="90"/>
        <v>5575500</v>
      </c>
      <c r="AH628" s="1464"/>
      <c r="AI628" s="1464"/>
      <c r="AJ628" s="1467"/>
      <c r="AK628" s="1468">
        <f>AK593</f>
        <v>22</v>
      </c>
      <c r="AL628" s="1469"/>
      <c r="AM628" s="1465">
        <f t="shared" si="91"/>
        <v>1226610</v>
      </c>
      <c r="AN628" s="1466"/>
      <c r="AO628" s="1466"/>
      <c r="AP628" s="1466"/>
      <c r="AQ628" s="1466"/>
      <c r="AR628" s="500"/>
      <c r="AS628" s="118"/>
      <c r="AT628" s="118"/>
      <c r="AW628" s="371"/>
      <c r="AX628" s="371"/>
      <c r="AY628" s="371"/>
      <c r="AZ628" s="369"/>
      <c r="BA628" s="369"/>
      <c r="BB628" s="369"/>
    </row>
    <row r="629" spans="1:54" s="116" customFormat="1" ht="18" customHeight="1">
      <c r="A629" s="1447" t="str">
        <f>A594</f>
        <v>そそそそ邸風呂改修工事</v>
      </c>
      <c r="B629" s="1448"/>
      <c r="C629" s="1448"/>
      <c r="D629" s="1448"/>
      <c r="E629" s="1448"/>
      <c r="F629" s="1448"/>
      <c r="G629" s="1448"/>
      <c r="H629" s="1449"/>
      <c r="I629" s="1453" t="str">
        <f>I594</f>
        <v>富山市そそそそ789</v>
      </c>
      <c r="J629" s="1448"/>
      <c r="K629" s="1448"/>
      <c r="L629" s="1448"/>
      <c r="M629" s="1454"/>
      <c r="N629" s="275">
        <f t="shared" si="86"/>
        <v>41456</v>
      </c>
      <c r="O629" s="124" t="s">
        <v>133</v>
      </c>
      <c r="P629" s="270">
        <f t="shared" si="87"/>
        <v>41456</v>
      </c>
      <c r="Q629" s="124" t="s">
        <v>134</v>
      </c>
      <c r="R629" s="272">
        <f t="shared" si="88"/>
        <v>41456</v>
      </c>
      <c r="S629" s="1457" t="s">
        <v>135</v>
      </c>
      <c r="T629" s="1458"/>
      <c r="U629" s="1459">
        <f t="shared" si="89"/>
        <v>0</v>
      </c>
      <c r="V629" s="1460"/>
      <c r="W629" s="1460"/>
      <c r="X629" s="129"/>
      <c r="Y629" s="130"/>
      <c r="Z629" s="131"/>
      <c r="AA629" s="131"/>
      <c r="AB629" s="129"/>
      <c r="AC629" s="130"/>
      <c r="AD629" s="131"/>
      <c r="AE629" s="131"/>
      <c r="AF629" s="132"/>
      <c r="AG629" s="1426" t="str">
        <f t="shared" si="90"/>
        <v/>
      </c>
      <c r="AH629" s="1427"/>
      <c r="AI629" s="1427"/>
      <c r="AJ629" s="1428"/>
      <c r="AK629" s="136"/>
      <c r="AL629" s="139"/>
      <c r="AM629" s="1426" t="str">
        <f t="shared" si="91"/>
        <v/>
      </c>
      <c r="AN629" s="1427"/>
      <c r="AO629" s="1427"/>
      <c r="AP629" s="1427"/>
      <c r="AQ629" s="1427"/>
      <c r="AR629" s="501"/>
      <c r="AS629" s="118"/>
      <c r="AT629" s="118"/>
      <c r="AW629" s="371"/>
      <c r="AX629" s="371"/>
      <c r="AY629" s="371"/>
      <c r="AZ629" s="369"/>
      <c r="BA629" s="369"/>
      <c r="BB629" s="369"/>
    </row>
    <row r="630" spans="1:54" s="116" customFormat="1" ht="18" customHeight="1">
      <c r="A630" s="1450"/>
      <c r="B630" s="1451"/>
      <c r="C630" s="1451"/>
      <c r="D630" s="1451"/>
      <c r="E630" s="1451"/>
      <c r="F630" s="1451"/>
      <c r="G630" s="1451"/>
      <c r="H630" s="1452"/>
      <c r="I630" s="1455"/>
      <c r="J630" s="1451"/>
      <c r="K630" s="1451"/>
      <c r="L630" s="1451"/>
      <c r="M630" s="1456"/>
      <c r="N630" s="276">
        <f t="shared" si="86"/>
        <v>41470</v>
      </c>
      <c r="O630" s="134" t="s">
        <v>133</v>
      </c>
      <c r="P630" s="271">
        <f t="shared" si="87"/>
        <v>41470</v>
      </c>
      <c r="Q630" s="134" t="s">
        <v>134</v>
      </c>
      <c r="R630" s="274">
        <f t="shared" si="88"/>
        <v>41470</v>
      </c>
      <c r="S630" s="1461" t="s">
        <v>136</v>
      </c>
      <c r="T630" s="1462"/>
      <c r="U630" s="1463">
        <f t="shared" si="89"/>
        <v>2940000</v>
      </c>
      <c r="V630" s="1464"/>
      <c r="W630" s="1464"/>
      <c r="X630" s="1464"/>
      <c r="Y630" s="1465">
        <f>Y595</f>
        <v>0</v>
      </c>
      <c r="Z630" s="1466"/>
      <c r="AA630" s="1466"/>
      <c r="AB630" s="1466"/>
      <c r="AC630" s="1463">
        <f>AC595</f>
        <v>0</v>
      </c>
      <c r="AD630" s="1464"/>
      <c r="AE630" s="1464"/>
      <c r="AF630" s="1467"/>
      <c r="AG630" s="1464">
        <f t="shared" si="90"/>
        <v>2940000</v>
      </c>
      <c r="AH630" s="1464"/>
      <c r="AI630" s="1464"/>
      <c r="AJ630" s="1467"/>
      <c r="AK630" s="1468">
        <f>AK595</f>
        <v>22</v>
      </c>
      <c r="AL630" s="1469"/>
      <c r="AM630" s="1465">
        <f t="shared" si="91"/>
        <v>646800</v>
      </c>
      <c r="AN630" s="1466"/>
      <c r="AO630" s="1466"/>
      <c r="AP630" s="1466"/>
      <c r="AQ630" s="1466"/>
      <c r="AR630" s="500"/>
      <c r="AS630" s="118"/>
      <c r="AT630" s="118"/>
      <c r="AW630" s="371"/>
      <c r="AX630" s="371"/>
      <c r="AY630" s="371"/>
      <c r="AZ630" s="369"/>
      <c r="BA630" s="369"/>
      <c r="BB630" s="369"/>
    </row>
    <row r="631" spans="1:54" s="116" customFormat="1" ht="18" customHeight="1">
      <c r="A631" s="1447" t="str">
        <f>A596</f>
        <v>はははは邸台所改修工事</v>
      </c>
      <c r="B631" s="1448"/>
      <c r="C631" s="1448"/>
      <c r="D631" s="1448"/>
      <c r="E631" s="1448"/>
      <c r="F631" s="1448"/>
      <c r="G631" s="1448"/>
      <c r="H631" s="1449"/>
      <c r="I631" s="1453" t="str">
        <f>I596</f>
        <v>射水市はははははははは200</v>
      </c>
      <c r="J631" s="1448"/>
      <c r="K631" s="1448"/>
      <c r="L631" s="1448"/>
      <c r="M631" s="1454"/>
      <c r="N631" s="275">
        <f t="shared" si="86"/>
        <v>41671</v>
      </c>
      <c r="O631" s="124" t="s">
        <v>133</v>
      </c>
      <c r="P631" s="270">
        <f t="shared" si="87"/>
        <v>41671</v>
      </c>
      <c r="Q631" s="124" t="s">
        <v>134</v>
      </c>
      <c r="R631" s="272">
        <f t="shared" si="88"/>
        <v>41671</v>
      </c>
      <c r="S631" s="1457" t="s">
        <v>135</v>
      </c>
      <c r="T631" s="1458"/>
      <c r="U631" s="1459">
        <f t="shared" si="89"/>
        <v>0</v>
      </c>
      <c r="V631" s="1460"/>
      <c r="W631" s="1460"/>
      <c r="X631" s="129"/>
      <c r="Y631" s="130"/>
      <c r="Z631" s="131"/>
      <c r="AA631" s="131"/>
      <c r="AB631" s="129"/>
      <c r="AC631" s="130"/>
      <c r="AD631" s="131"/>
      <c r="AE631" s="131"/>
      <c r="AF631" s="132"/>
      <c r="AG631" s="1426" t="str">
        <f t="shared" si="90"/>
        <v/>
      </c>
      <c r="AH631" s="1427"/>
      <c r="AI631" s="1427"/>
      <c r="AJ631" s="1428"/>
      <c r="AK631" s="140"/>
      <c r="AL631" s="141"/>
      <c r="AM631" s="1426" t="str">
        <f t="shared" si="91"/>
        <v/>
      </c>
      <c r="AN631" s="1427"/>
      <c r="AO631" s="1427"/>
      <c r="AP631" s="1427"/>
      <c r="AQ631" s="1427"/>
      <c r="AR631" s="501"/>
      <c r="AS631" s="118"/>
      <c r="AT631" s="118"/>
      <c r="AW631" s="371"/>
      <c r="AX631" s="371"/>
      <c r="AY631" s="371"/>
      <c r="AZ631" s="369"/>
      <c r="BA631" s="369"/>
      <c r="BB631" s="369"/>
    </row>
    <row r="632" spans="1:54" s="116" customFormat="1" ht="18" customHeight="1">
      <c r="A632" s="1450"/>
      <c r="B632" s="1451"/>
      <c r="C632" s="1451"/>
      <c r="D632" s="1451"/>
      <c r="E632" s="1451"/>
      <c r="F632" s="1451"/>
      <c r="G632" s="1451"/>
      <c r="H632" s="1452"/>
      <c r="I632" s="1455"/>
      <c r="J632" s="1451"/>
      <c r="K632" s="1451"/>
      <c r="L632" s="1451"/>
      <c r="M632" s="1456"/>
      <c r="N632" s="276">
        <f t="shared" si="86"/>
        <v>41708</v>
      </c>
      <c r="O632" s="134" t="s">
        <v>133</v>
      </c>
      <c r="P632" s="271">
        <f t="shared" si="87"/>
        <v>41708</v>
      </c>
      <c r="Q632" s="134" t="s">
        <v>134</v>
      </c>
      <c r="R632" s="274">
        <f t="shared" si="88"/>
        <v>41708</v>
      </c>
      <c r="S632" s="1461" t="s">
        <v>136</v>
      </c>
      <c r="T632" s="1462"/>
      <c r="U632" s="1463">
        <f t="shared" si="89"/>
        <v>3328500</v>
      </c>
      <c r="V632" s="1464"/>
      <c r="W632" s="1464"/>
      <c r="X632" s="1464"/>
      <c r="Y632" s="1465">
        <f>Y597</f>
        <v>0</v>
      </c>
      <c r="Z632" s="1466"/>
      <c r="AA632" s="1466"/>
      <c r="AB632" s="1466"/>
      <c r="AC632" s="1463">
        <f>AC597</f>
        <v>0</v>
      </c>
      <c r="AD632" s="1464"/>
      <c r="AE632" s="1464"/>
      <c r="AF632" s="1467"/>
      <c r="AG632" s="1464">
        <f t="shared" si="90"/>
        <v>3328500</v>
      </c>
      <c r="AH632" s="1464"/>
      <c r="AI632" s="1464"/>
      <c r="AJ632" s="1467"/>
      <c r="AK632" s="1468">
        <f>AK597</f>
        <v>22</v>
      </c>
      <c r="AL632" s="1469"/>
      <c r="AM632" s="1465">
        <f t="shared" si="91"/>
        <v>732270</v>
      </c>
      <c r="AN632" s="1466"/>
      <c r="AO632" s="1466"/>
      <c r="AP632" s="1466"/>
      <c r="AQ632" s="1466"/>
      <c r="AR632" s="500"/>
      <c r="AS632" s="118"/>
      <c r="AT632" s="118"/>
      <c r="AW632" s="371"/>
      <c r="AX632" s="371"/>
      <c r="AY632" s="371"/>
      <c r="AZ632" s="369"/>
      <c r="BA632" s="369"/>
      <c r="BB632" s="369"/>
    </row>
    <row r="633" spans="1:54" s="116" customFormat="1" ht="18" customHeight="1">
      <c r="A633" s="1447" t="str">
        <f>A598</f>
        <v/>
      </c>
      <c r="B633" s="1448"/>
      <c r="C633" s="1448"/>
      <c r="D633" s="1448"/>
      <c r="E633" s="1448"/>
      <c r="F633" s="1448"/>
      <c r="G633" s="1448"/>
      <c r="H633" s="1449"/>
      <c r="I633" s="1453" t="str">
        <f>I598</f>
        <v/>
      </c>
      <c r="J633" s="1448"/>
      <c r="K633" s="1448"/>
      <c r="L633" s="1448"/>
      <c r="M633" s="1454"/>
      <c r="N633" s="275" t="str">
        <f t="shared" si="86"/>
        <v/>
      </c>
      <c r="O633" s="124" t="s">
        <v>133</v>
      </c>
      <c r="P633" s="270" t="str">
        <f t="shared" si="87"/>
        <v/>
      </c>
      <c r="Q633" s="124" t="s">
        <v>134</v>
      </c>
      <c r="R633" s="272" t="str">
        <f t="shared" si="88"/>
        <v/>
      </c>
      <c r="S633" s="1457" t="s">
        <v>135</v>
      </c>
      <c r="T633" s="1458"/>
      <c r="U633" s="1459">
        <f t="shared" si="89"/>
        <v>0</v>
      </c>
      <c r="V633" s="1460"/>
      <c r="W633" s="1460"/>
      <c r="X633" s="129"/>
      <c r="Y633" s="130"/>
      <c r="Z633" s="131"/>
      <c r="AA633" s="131"/>
      <c r="AB633" s="129"/>
      <c r="AC633" s="130"/>
      <c r="AD633" s="131"/>
      <c r="AE633" s="131"/>
      <c r="AF633" s="132"/>
      <c r="AG633" s="1426" t="str">
        <f t="shared" si="90"/>
        <v/>
      </c>
      <c r="AH633" s="1427"/>
      <c r="AI633" s="1427"/>
      <c r="AJ633" s="1428"/>
      <c r="AK633" s="142"/>
      <c r="AL633" s="143"/>
      <c r="AM633" s="1426" t="str">
        <f t="shared" si="91"/>
        <v/>
      </c>
      <c r="AN633" s="1427"/>
      <c r="AO633" s="1427"/>
      <c r="AP633" s="1427"/>
      <c r="AQ633" s="1427"/>
      <c r="AR633" s="501"/>
      <c r="AS633" s="118"/>
      <c r="AT633" s="118"/>
      <c r="AW633" s="371"/>
      <c r="AX633" s="371"/>
      <c r="AY633" s="371"/>
      <c r="AZ633" s="369"/>
      <c r="BA633" s="369"/>
      <c r="BB633" s="369"/>
    </row>
    <row r="634" spans="1:54" s="116" customFormat="1" ht="18" customHeight="1">
      <c r="A634" s="1450"/>
      <c r="B634" s="1451"/>
      <c r="C634" s="1451"/>
      <c r="D634" s="1451"/>
      <c r="E634" s="1451"/>
      <c r="F634" s="1451"/>
      <c r="G634" s="1451"/>
      <c r="H634" s="1452"/>
      <c r="I634" s="1455"/>
      <c r="J634" s="1451"/>
      <c r="K634" s="1451"/>
      <c r="L634" s="1451"/>
      <c r="M634" s="1456"/>
      <c r="N634" s="276" t="str">
        <f t="shared" si="86"/>
        <v/>
      </c>
      <c r="O634" s="134" t="s">
        <v>133</v>
      </c>
      <c r="P634" s="271" t="str">
        <f t="shared" si="87"/>
        <v/>
      </c>
      <c r="Q634" s="134" t="s">
        <v>134</v>
      </c>
      <c r="R634" s="274" t="str">
        <f t="shared" si="88"/>
        <v/>
      </c>
      <c r="S634" s="1461" t="s">
        <v>136</v>
      </c>
      <c r="T634" s="1462"/>
      <c r="U634" s="1463" t="str">
        <f t="shared" si="89"/>
        <v/>
      </c>
      <c r="V634" s="1464"/>
      <c r="W634" s="1464"/>
      <c r="X634" s="1464"/>
      <c r="Y634" s="1465">
        <f>Y599</f>
        <v>0</v>
      </c>
      <c r="Z634" s="1466"/>
      <c r="AA634" s="1466"/>
      <c r="AB634" s="1466"/>
      <c r="AC634" s="1463">
        <f>AC599</f>
        <v>0</v>
      </c>
      <c r="AD634" s="1464"/>
      <c r="AE634" s="1464"/>
      <c r="AF634" s="1467"/>
      <c r="AG634" s="1464" t="str">
        <f t="shared" si="90"/>
        <v/>
      </c>
      <c r="AH634" s="1464"/>
      <c r="AI634" s="1464"/>
      <c r="AJ634" s="1467"/>
      <c r="AK634" s="1468" t="str">
        <f>AK599</f>
        <v/>
      </c>
      <c r="AL634" s="1469"/>
      <c r="AM634" s="1465" t="str">
        <f t="shared" si="91"/>
        <v/>
      </c>
      <c r="AN634" s="1466"/>
      <c r="AO634" s="1466"/>
      <c r="AP634" s="1466"/>
      <c r="AQ634" s="1466"/>
      <c r="AR634" s="500"/>
      <c r="AS634" s="118"/>
      <c r="AT634" s="118"/>
      <c r="AW634" s="371"/>
      <c r="AX634" s="371"/>
      <c r="AY634" s="371"/>
      <c r="AZ634" s="369"/>
      <c r="BA634" s="369"/>
      <c r="BB634" s="369"/>
    </row>
    <row r="635" spans="1:54" s="116" customFormat="1" ht="18" customHeight="1">
      <c r="A635" s="1447" t="str">
        <f>A600</f>
        <v/>
      </c>
      <c r="B635" s="1448"/>
      <c r="C635" s="1448"/>
      <c r="D635" s="1448"/>
      <c r="E635" s="1448"/>
      <c r="F635" s="1448"/>
      <c r="G635" s="1448"/>
      <c r="H635" s="1449"/>
      <c r="I635" s="1453" t="str">
        <f>I600</f>
        <v/>
      </c>
      <c r="J635" s="1448"/>
      <c r="K635" s="1448"/>
      <c r="L635" s="1448"/>
      <c r="M635" s="1454"/>
      <c r="N635" s="275" t="str">
        <f t="shared" si="86"/>
        <v/>
      </c>
      <c r="O635" s="124" t="s">
        <v>133</v>
      </c>
      <c r="P635" s="270" t="str">
        <f t="shared" si="87"/>
        <v/>
      </c>
      <c r="Q635" s="124" t="s">
        <v>134</v>
      </c>
      <c r="R635" s="272" t="str">
        <f t="shared" si="88"/>
        <v/>
      </c>
      <c r="S635" s="1457" t="s">
        <v>135</v>
      </c>
      <c r="T635" s="1458"/>
      <c r="U635" s="1459">
        <f t="shared" si="89"/>
        <v>0</v>
      </c>
      <c r="V635" s="1460"/>
      <c r="W635" s="1460"/>
      <c r="X635" s="129"/>
      <c r="Y635" s="130"/>
      <c r="Z635" s="131"/>
      <c r="AA635" s="131"/>
      <c r="AB635" s="129"/>
      <c r="AC635" s="130"/>
      <c r="AD635" s="131"/>
      <c r="AE635" s="131"/>
      <c r="AF635" s="132"/>
      <c r="AG635" s="1426" t="str">
        <f t="shared" si="90"/>
        <v/>
      </c>
      <c r="AH635" s="1427"/>
      <c r="AI635" s="1427"/>
      <c r="AJ635" s="1428"/>
      <c r="AK635" s="140"/>
      <c r="AL635" s="141"/>
      <c r="AM635" s="1426" t="str">
        <f t="shared" si="91"/>
        <v/>
      </c>
      <c r="AN635" s="1427"/>
      <c r="AO635" s="1427"/>
      <c r="AP635" s="1427"/>
      <c r="AQ635" s="1427"/>
      <c r="AR635" s="501"/>
      <c r="AS635" s="118"/>
      <c r="AT635" s="118"/>
      <c r="AW635" s="371"/>
      <c r="AX635" s="371"/>
      <c r="AY635" s="371"/>
      <c r="AZ635" s="369"/>
      <c r="BA635" s="369"/>
      <c r="BB635" s="369"/>
    </row>
    <row r="636" spans="1:54" s="116" customFormat="1" ht="18" customHeight="1">
      <c r="A636" s="1450"/>
      <c r="B636" s="1451"/>
      <c r="C636" s="1451"/>
      <c r="D636" s="1451"/>
      <c r="E636" s="1451"/>
      <c r="F636" s="1451"/>
      <c r="G636" s="1451"/>
      <c r="H636" s="1452"/>
      <c r="I636" s="1455"/>
      <c r="J636" s="1451"/>
      <c r="K636" s="1451"/>
      <c r="L636" s="1451"/>
      <c r="M636" s="1456"/>
      <c r="N636" s="276" t="str">
        <f t="shared" si="86"/>
        <v/>
      </c>
      <c r="O636" s="134" t="s">
        <v>133</v>
      </c>
      <c r="P636" s="271" t="str">
        <f t="shared" si="87"/>
        <v/>
      </c>
      <c r="Q636" s="134" t="s">
        <v>134</v>
      </c>
      <c r="R636" s="274" t="str">
        <f t="shared" si="88"/>
        <v/>
      </c>
      <c r="S636" s="1461" t="s">
        <v>136</v>
      </c>
      <c r="T636" s="1462"/>
      <c r="U636" s="1463" t="str">
        <f t="shared" si="89"/>
        <v/>
      </c>
      <c r="V636" s="1464"/>
      <c r="W636" s="1464"/>
      <c r="X636" s="1464"/>
      <c r="Y636" s="1465">
        <f>Y601</f>
        <v>0</v>
      </c>
      <c r="Z636" s="1466"/>
      <c r="AA636" s="1466"/>
      <c r="AB636" s="1466"/>
      <c r="AC636" s="1463">
        <f>AC601</f>
        <v>0</v>
      </c>
      <c r="AD636" s="1464"/>
      <c r="AE636" s="1464"/>
      <c r="AF636" s="1467"/>
      <c r="AG636" s="1464" t="str">
        <f t="shared" si="90"/>
        <v/>
      </c>
      <c r="AH636" s="1464"/>
      <c r="AI636" s="1464"/>
      <c r="AJ636" s="1467"/>
      <c r="AK636" s="1468" t="str">
        <f>AK601</f>
        <v/>
      </c>
      <c r="AL636" s="1469"/>
      <c r="AM636" s="1465" t="str">
        <f t="shared" si="91"/>
        <v/>
      </c>
      <c r="AN636" s="1466"/>
      <c r="AO636" s="1466"/>
      <c r="AP636" s="1466"/>
      <c r="AQ636" s="1466"/>
      <c r="AR636" s="500"/>
      <c r="AS636" s="118"/>
      <c r="AT636" s="118"/>
      <c r="AW636" s="371"/>
      <c r="AX636" s="371"/>
      <c r="AY636" s="371"/>
      <c r="AZ636" s="369"/>
      <c r="BA636" s="369"/>
      <c r="BB636" s="369"/>
    </row>
    <row r="637" spans="1:54" s="116" customFormat="1" ht="18" customHeight="1">
      <c r="A637" s="1447" t="str">
        <f>A602</f>
        <v/>
      </c>
      <c r="B637" s="1448"/>
      <c r="C637" s="1448"/>
      <c r="D637" s="1448"/>
      <c r="E637" s="1448"/>
      <c r="F637" s="1448"/>
      <c r="G637" s="1448"/>
      <c r="H637" s="1449"/>
      <c r="I637" s="1453" t="str">
        <f>I602</f>
        <v/>
      </c>
      <c r="J637" s="1448"/>
      <c r="K637" s="1448"/>
      <c r="L637" s="1448"/>
      <c r="M637" s="1454"/>
      <c r="N637" s="275" t="str">
        <f t="shared" si="86"/>
        <v/>
      </c>
      <c r="O637" s="124" t="s">
        <v>133</v>
      </c>
      <c r="P637" s="270" t="str">
        <f t="shared" si="87"/>
        <v/>
      </c>
      <c r="Q637" s="124" t="s">
        <v>134</v>
      </c>
      <c r="R637" s="272" t="str">
        <f t="shared" si="88"/>
        <v/>
      </c>
      <c r="S637" s="1457" t="s">
        <v>135</v>
      </c>
      <c r="T637" s="1458"/>
      <c r="U637" s="1459">
        <f t="shared" si="89"/>
        <v>0</v>
      </c>
      <c r="V637" s="1460"/>
      <c r="W637" s="1460"/>
      <c r="X637" s="129"/>
      <c r="Y637" s="130"/>
      <c r="Z637" s="131"/>
      <c r="AA637" s="131"/>
      <c r="AB637" s="129"/>
      <c r="AC637" s="130"/>
      <c r="AD637" s="131"/>
      <c r="AE637" s="131"/>
      <c r="AF637" s="132"/>
      <c r="AG637" s="1426" t="str">
        <f t="shared" si="90"/>
        <v/>
      </c>
      <c r="AH637" s="1427"/>
      <c r="AI637" s="1427"/>
      <c r="AJ637" s="1428"/>
      <c r="AK637" s="140"/>
      <c r="AL637" s="141"/>
      <c r="AM637" s="1426" t="str">
        <f t="shared" si="91"/>
        <v/>
      </c>
      <c r="AN637" s="1427"/>
      <c r="AO637" s="1427"/>
      <c r="AP637" s="1427"/>
      <c r="AQ637" s="1427"/>
      <c r="AR637" s="501"/>
      <c r="AS637" s="118"/>
      <c r="AT637" s="118"/>
      <c r="AW637" s="371"/>
      <c r="AX637" s="371"/>
      <c r="AY637" s="371"/>
      <c r="AZ637" s="369"/>
      <c r="BA637" s="369"/>
      <c r="BB637" s="369"/>
    </row>
    <row r="638" spans="1:54" s="116" customFormat="1" ht="18" customHeight="1">
      <c r="A638" s="1450"/>
      <c r="B638" s="1451"/>
      <c r="C638" s="1451"/>
      <c r="D638" s="1451"/>
      <c r="E638" s="1451"/>
      <c r="F638" s="1451"/>
      <c r="G638" s="1451"/>
      <c r="H638" s="1452"/>
      <c r="I638" s="1455"/>
      <c r="J638" s="1451"/>
      <c r="K638" s="1451"/>
      <c r="L638" s="1451"/>
      <c r="M638" s="1456"/>
      <c r="N638" s="276" t="str">
        <f t="shared" si="86"/>
        <v/>
      </c>
      <c r="O638" s="144" t="s">
        <v>133</v>
      </c>
      <c r="P638" s="271" t="str">
        <f t="shared" si="87"/>
        <v/>
      </c>
      <c r="Q638" s="134" t="s">
        <v>134</v>
      </c>
      <c r="R638" s="274" t="str">
        <f t="shared" si="88"/>
        <v/>
      </c>
      <c r="S638" s="1461" t="s">
        <v>136</v>
      </c>
      <c r="T638" s="1462"/>
      <c r="U638" s="1463" t="str">
        <f t="shared" si="89"/>
        <v/>
      </c>
      <c r="V638" s="1464"/>
      <c r="W638" s="1464"/>
      <c r="X638" s="1464"/>
      <c r="Y638" s="1465">
        <f>Y603</f>
        <v>0</v>
      </c>
      <c r="Z638" s="1466"/>
      <c r="AA638" s="1466"/>
      <c r="AB638" s="1466"/>
      <c r="AC638" s="1463">
        <f>AC603</f>
        <v>0</v>
      </c>
      <c r="AD638" s="1464"/>
      <c r="AE638" s="1464"/>
      <c r="AF638" s="1467"/>
      <c r="AG638" s="1464" t="str">
        <f t="shared" si="90"/>
        <v/>
      </c>
      <c r="AH638" s="1464"/>
      <c r="AI638" s="1464"/>
      <c r="AJ638" s="1467"/>
      <c r="AK638" s="1468" t="str">
        <f>AK603</f>
        <v/>
      </c>
      <c r="AL638" s="1469"/>
      <c r="AM638" s="1465" t="str">
        <f t="shared" si="91"/>
        <v/>
      </c>
      <c r="AN638" s="1466"/>
      <c r="AO638" s="1466"/>
      <c r="AP638" s="1466"/>
      <c r="AQ638" s="1466"/>
      <c r="AR638" s="500"/>
      <c r="AS638" s="118"/>
      <c r="AT638" s="118"/>
      <c r="AW638" s="371"/>
      <c r="AX638" s="371"/>
      <c r="AY638" s="371"/>
      <c r="AZ638" s="369"/>
      <c r="BA638" s="369"/>
      <c r="BB638" s="369"/>
    </row>
    <row r="639" spans="1:54" s="116" customFormat="1" ht="18" customHeight="1">
      <c r="A639" s="1432" t="s">
        <v>193</v>
      </c>
      <c r="B639" s="1433"/>
      <c r="C639" s="1433"/>
      <c r="D639" s="1434"/>
      <c r="E639" s="1438" t="str">
        <f>E604</f>
        <v>38 既設建築物設備工事業</v>
      </c>
      <c r="F639" s="1439"/>
      <c r="G639" s="1440"/>
      <c r="H639" s="1440"/>
      <c r="I639" s="1440"/>
      <c r="J639" s="1440"/>
      <c r="K639" s="1440"/>
      <c r="L639" s="1440"/>
      <c r="M639" s="1441"/>
      <c r="N639" s="1445" t="s">
        <v>194</v>
      </c>
      <c r="O639" s="1433"/>
      <c r="P639" s="1433"/>
      <c r="Q639" s="1433"/>
      <c r="R639" s="1433"/>
      <c r="S639" s="1433"/>
      <c r="T639" s="1434"/>
      <c r="U639" s="1426" t="str">
        <f t="shared" ca="1" si="89"/>
        <v/>
      </c>
      <c r="V639" s="1427"/>
      <c r="W639" s="1427"/>
      <c r="X639" s="1428"/>
      <c r="Y639" s="130"/>
      <c r="Z639" s="131"/>
      <c r="AA639" s="131"/>
      <c r="AB639" s="129"/>
      <c r="AC639" s="130"/>
      <c r="AD639" s="131"/>
      <c r="AE639" s="131"/>
      <c r="AF639" s="129"/>
      <c r="AG639" s="1426" t="str">
        <f t="shared" ca="1" si="90"/>
        <v/>
      </c>
      <c r="AH639" s="1427"/>
      <c r="AI639" s="1427"/>
      <c r="AJ639" s="1428"/>
      <c r="AK639" s="130"/>
      <c r="AL639" s="133"/>
      <c r="AM639" s="1426" t="str">
        <f t="shared" si="91"/>
        <v/>
      </c>
      <c r="AN639" s="1427"/>
      <c r="AO639" s="1427"/>
      <c r="AP639" s="1427"/>
      <c r="AQ639" s="1427"/>
      <c r="AR639" s="501"/>
      <c r="AS639" s="118"/>
      <c r="AT639" s="118"/>
      <c r="AW639" s="371"/>
      <c r="AX639" s="371"/>
      <c r="AY639" s="371"/>
      <c r="AZ639" s="369"/>
      <c r="BA639" s="369"/>
      <c r="BB639" s="369"/>
    </row>
    <row r="640" spans="1:54" s="116" customFormat="1" ht="18" customHeight="1" thickBot="1">
      <c r="A640" s="1435"/>
      <c r="B640" s="1436"/>
      <c r="C640" s="1436"/>
      <c r="D640" s="1437"/>
      <c r="E640" s="1442"/>
      <c r="F640" s="1443"/>
      <c r="G640" s="1443"/>
      <c r="H640" s="1443"/>
      <c r="I640" s="1443"/>
      <c r="J640" s="1443"/>
      <c r="K640" s="1443"/>
      <c r="L640" s="1443"/>
      <c r="M640" s="1444"/>
      <c r="N640" s="1446"/>
      <c r="O640" s="1436"/>
      <c r="P640" s="1436"/>
      <c r="Q640" s="1436"/>
      <c r="R640" s="1436"/>
      <c r="S640" s="1436"/>
      <c r="T640" s="1437"/>
      <c r="U640" s="1429">
        <f t="shared" ca="1" si="89"/>
        <v>20779500</v>
      </c>
      <c r="V640" s="1430"/>
      <c r="W640" s="1430"/>
      <c r="X640" s="1431"/>
      <c r="Y640" s="1429" t="str">
        <f>Y605</f>
        <v/>
      </c>
      <c r="Z640" s="1430"/>
      <c r="AA640" s="1430"/>
      <c r="AB640" s="1430"/>
      <c r="AC640" s="1429" t="str">
        <f>AC605</f>
        <v/>
      </c>
      <c r="AD640" s="1430"/>
      <c r="AE640" s="1430"/>
      <c r="AF640" s="1430"/>
      <c r="AG640" s="1429">
        <f t="shared" ca="1" si="90"/>
        <v>20779500</v>
      </c>
      <c r="AH640" s="1430"/>
      <c r="AI640" s="1430"/>
      <c r="AJ640" s="1430"/>
      <c r="AK640" s="502"/>
      <c r="AL640" s="503"/>
      <c r="AM640" s="1429">
        <f t="shared" si="91"/>
        <v>4571490</v>
      </c>
      <c r="AN640" s="1430"/>
      <c r="AO640" s="1430"/>
      <c r="AP640" s="1430"/>
      <c r="AQ640" s="1430"/>
      <c r="AR640" s="504"/>
      <c r="AS640" s="118"/>
      <c r="AT640" s="145"/>
      <c r="AW640" s="371"/>
      <c r="AX640" s="371"/>
      <c r="AY640" s="371"/>
      <c r="AZ640" s="369"/>
      <c r="BA640" s="369"/>
      <c r="BB640" s="369"/>
    </row>
    <row r="641" spans="1:54" ht="18" customHeight="1">
      <c r="A641" s="75"/>
      <c r="B641" s="75"/>
      <c r="C641" s="75"/>
      <c r="D641" s="75"/>
      <c r="E641" s="75"/>
      <c r="F641" s="75"/>
      <c r="G641" s="75"/>
      <c r="H641" s="75"/>
      <c r="I641" s="75"/>
      <c r="J641" s="75"/>
      <c r="K641" s="75"/>
      <c r="L641" s="75"/>
      <c r="M641" s="75"/>
      <c r="N641" s="75"/>
      <c r="O641" s="75"/>
      <c r="P641" s="75"/>
      <c r="Q641" s="75"/>
      <c r="R641" s="75"/>
      <c r="S641" s="75"/>
      <c r="T641" s="75"/>
      <c r="U641" s="75"/>
      <c r="V641" s="75"/>
      <c r="W641" s="90"/>
      <c r="X641" s="90"/>
      <c r="Y641" s="75"/>
      <c r="Z641" s="75"/>
      <c r="AA641" s="75"/>
      <c r="AB641" s="75"/>
      <c r="AC641" s="75"/>
      <c r="AD641" s="75"/>
      <c r="AE641" s="75"/>
      <c r="AF641" s="75"/>
      <c r="AG641" s="75"/>
      <c r="AH641" s="75"/>
      <c r="AI641" s="75"/>
      <c r="AJ641" s="75"/>
      <c r="AK641" s="75"/>
      <c r="AL641" s="75"/>
      <c r="AM641" s="1424" t="str">
        <f t="shared" si="91"/>
        <v/>
      </c>
      <c r="AN641" s="1425"/>
      <c r="AO641" s="1425"/>
      <c r="AP641" s="1425"/>
      <c r="AQ641" s="1425"/>
      <c r="AR641" s="75"/>
      <c r="AS641" s="75"/>
    </row>
    <row r="642" spans="1:54" ht="18" customHeight="1">
      <c r="A642" s="75"/>
      <c r="B642" s="75"/>
      <c r="C642" s="75"/>
      <c r="D642" s="75"/>
      <c r="E642" s="75"/>
      <c r="F642" s="75"/>
      <c r="G642" s="75"/>
      <c r="H642" s="75"/>
      <c r="I642" s="75"/>
      <c r="J642" s="75"/>
      <c r="K642" s="75"/>
      <c r="L642" s="75"/>
      <c r="M642" s="75"/>
      <c r="N642" s="75"/>
      <c r="O642" s="75"/>
      <c r="P642" s="75"/>
      <c r="Q642" s="75"/>
      <c r="R642" s="75"/>
      <c r="S642" s="75"/>
      <c r="T642" s="75"/>
      <c r="U642" s="75"/>
      <c r="V642" s="75"/>
      <c r="W642" s="90"/>
      <c r="X642" s="90"/>
      <c r="Y642" s="75"/>
      <c r="Z642" s="75"/>
      <c r="AA642" s="75"/>
      <c r="AB642" s="75"/>
      <c r="AC642" s="75"/>
      <c r="AD642" s="75"/>
      <c r="AE642" s="75"/>
      <c r="AF642" s="75"/>
      <c r="AG642" s="75"/>
      <c r="AH642" s="75"/>
      <c r="AI642" s="75"/>
      <c r="AJ642" s="75"/>
      <c r="AK642" s="75"/>
      <c r="AL642" s="75"/>
      <c r="AM642" s="277"/>
      <c r="AN642" s="278"/>
      <c r="AO642" s="278"/>
      <c r="AP642" s="278"/>
      <c r="AQ642" s="278"/>
      <c r="AR642" s="75"/>
      <c r="AS642" s="75"/>
    </row>
    <row r="643" spans="1:54" s="116" customFormat="1" ht="23.25" customHeight="1">
      <c r="A643" s="75"/>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536"/>
      <c r="X643" s="536"/>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W643" s="371"/>
      <c r="AX643" s="371"/>
      <c r="AY643" s="371"/>
      <c r="AZ643" s="369"/>
      <c r="BA643" s="369"/>
      <c r="BB643" s="369"/>
    </row>
    <row r="644" spans="1:54" s="116" customFormat="1" ht="17.25" customHeight="1" thickBot="1">
      <c r="A644" s="520" t="s">
        <v>186</v>
      </c>
      <c r="B644" s="118"/>
      <c r="C644" s="118"/>
      <c r="D644" s="118"/>
      <c r="E644" s="118"/>
      <c r="F644" s="118"/>
      <c r="G644" s="118"/>
      <c r="H644" s="118"/>
      <c r="I644" s="118"/>
      <c r="J644" s="118"/>
      <c r="K644" s="118"/>
      <c r="L644" s="118"/>
      <c r="M644" s="118"/>
      <c r="N644" s="118"/>
      <c r="O644" s="118"/>
      <c r="P644" s="118"/>
      <c r="Q644" s="118"/>
      <c r="R644" s="119"/>
      <c r="S644" s="119"/>
      <c r="T644" s="119"/>
      <c r="U644" s="119"/>
      <c r="V644" s="119"/>
      <c r="W644" s="118"/>
      <c r="X644" s="118"/>
      <c r="Y644" s="118"/>
      <c r="Z644" s="118"/>
      <c r="AA644" s="118"/>
      <c r="AB644" s="118"/>
      <c r="AC644" s="118"/>
      <c r="AD644" s="118"/>
      <c r="AE644" s="118"/>
      <c r="AF644" s="118"/>
      <c r="AG644" s="118"/>
      <c r="AH644" s="118"/>
      <c r="AI644" s="118"/>
      <c r="AJ644" s="118"/>
      <c r="AK644" s="120"/>
      <c r="AL644" s="120"/>
      <c r="AM644" s="120"/>
      <c r="AN644" s="120"/>
      <c r="AO644" s="118"/>
      <c r="AP644" s="118"/>
      <c r="AQ644" s="118"/>
      <c r="AR644" s="118"/>
      <c r="AS644" s="118"/>
      <c r="AW644" s="371"/>
      <c r="AX644" s="371"/>
      <c r="AY644" s="371"/>
      <c r="AZ644" s="369"/>
      <c r="BA644" s="369"/>
      <c r="BB644" s="369"/>
    </row>
    <row r="645" spans="1:54" s="116" customFormat="1" ht="12.75" customHeight="1">
      <c r="A645" s="118"/>
      <c r="B645" s="118"/>
      <c r="C645" s="118"/>
      <c r="D645" s="118"/>
      <c r="E645" s="118"/>
      <c r="F645" s="118"/>
      <c r="G645" s="118"/>
      <c r="H645" s="118"/>
      <c r="I645" s="118"/>
      <c r="J645" s="118"/>
      <c r="K645" s="118"/>
      <c r="L645" s="121"/>
      <c r="M645" s="121"/>
      <c r="N645" s="121"/>
      <c r="O645" s="121"/>
      <c r="P645" s="121"/>
      <c r="Q645" s="121"/>
      <c r="R645" s="121"/>
      <c r="S645" s="122"/>
      <c r="T645" s="122"/>
      <c r="U645" s="122"/>
      <c r="V645" s="122"/>
      <c r="W645" s="122"/>
      <c r="X645" s="122"/>
      <c r="Y645" s="122"/>
      <c r="Z645" s="121"/>
      <c r="AA645" s="121"/>
      <c r="AB645" s="121"/>
      <c r="AC645" s="118"/>
      <c r="AD645" s="118"/>
      <c r="AE645" s="118"/>
      <c r="AF645" s="118"/>
      <c r="AG645" s="118"/>
      <c r="AH645" s="118"/>
      <c r="AI645" s="118"/>
      <c r="AJ645" s="118"/>
      <c r="AK645" s="120"/>
      <c r="AL645" s="120"/>
      <c r="AM645" s="1623" t="s">
        <v>187</v>
      </c>
      <c r="AN645" s="1568"/>
      <c r="AO645" s="118"/>
      <c r="AP645" s="118"/>
      <c r="AQ645" s="118"/>
      <c r="AR645" s="118"/>
      <c r="AS645" s="118"/>
      <c r="AW645" s="371"/>
      <c r="AX645" s="371"/>
      <c r="AY645" s="371"/>
      <c r="AZ645" s="369"/>
      <c r="BA645" s="369"/>
      <c r="BB645" s="369"/>
    </row>
    <row r="646" spans="1:54" s="116" customFormat="1" ht="12.75" customHeight="1">
      <c r="A646" s="118"/>
      <c r="B646" s="118"/>
      <c r="C646" s="118"/>
      <c r="D646" s="118"/>
      <c r="E646" s="118"/>
      <c r="F646" s="118"/>
      <c r="G646" s="118"/>
      <c r="H646" s="118"/>
      <c r="I646" s="118"/>
      <c r="J646" s="118"/>
      <c r="K646" s="118"/>
      <c r="L646" s="121"/>
      <c r="M646" s="121"/>
      <c r="N646" s="121"/>
      <c r="O646" s="121"/>
      <c r="P646" s="121"/>
      <c r="Q646" s="121"/>
      <c r="R646" s="121"/>
      <c r="S646" s="122"/>
      <c r="T646" s="122"/>
      <c r="U646" s="122"/>
      <c r="V646" s="122"/>
      <c r="W646" s="122"/>
      <c r="X646" s="122"/>
      <c r="Y646" s="122"/>
      <c r="Z646" s="121"/>
      <c r="AA646" s="121"/>
      <c r="AB646" s="121"/>
      <c r="AC646" s="118"/>
      <c r="AD646" s="118"/>
      <c r="AE646" s="118"/>
      <c r="AF646" s="118"/>
      <c r="AG646" s="118"/>
      <c r="AH646" s="118"/>
      <c r="AI646" s="118"/>
      <c r="AJ646" s="118"/>
      <c r="AK646" s="120"/>
      <c r="AL646" s="120"/>
      <c r="AM646" s="1569"/>
      <c r="AN646" s="1570"/>
      <c r="AO646" s="118"/>
      <c r="AP646" s="118"/>
      <c r="AQ646" s="118"/>
      <c r="AR646" s="118"/>
      <c r="AS646" s="118"/>
      <c r="AW646" s="371"/>
      <c r="AX646" s="371"/>
      <c r="AY646" s="371"/>
      <c r="AZ646" s="369"/>
      <c r="BA646" s="369"/>
      <c r="BB646" s="369"/>
    </row>
    <row r="647" spans="1:54" s="116" customFormat="1" ht="12.75" customHeight="1" thickBot="1">
      <c r="A647" s="118"/>
      <c r="B647" s="118"/>
      <c r="C647" s="118"/>
      <c r="D647" s="118"/>
      <c r="E647" s="118"/>
      <c r="F647" s="118"/>
      <c r="G647" s="118"/>
      <c r="H647" s="118"/>
      <c r="I647" s="118"/>
      <c r="J647" s="118"/>
      <c r="K647" s="118"/>
      <c r="L647" s="121"/>
      <c r="M647" s="121"/>
      <c r="N647" s="121"/>
      <c r="O647" s="121"/>
      <c r="P647" s="121"/>
      <c r="Q647" s="121"/>
      <c r="R647" s="121"/>
      <c r="S647" s="121"/>
      <c r="T647" s="121"/>
      <c r="U647" s="121"/>
      <c r="V647" s="121"/>
      <c r="W647" s="121"/>
      <c r="X647" s="121"/>
      <c r="Y647" s="121"/>
      <c r="Z647" s="121"/>
      <c r="AA647" s="121"/>
      <c r="AB647" s="121"/>
      <c r="AC647" s="118"/>
      <c r="AD647" s="118"/>
      <c r="AE647" s="118"/>
      <c r="AF647" s="118"/>
      <c r="AG647" s="118"/>
      <c r="AH647" s="118"/>
      <c r="AI647" s="118"/>
      <c r="AJ647" s="118"/>
      <c r="AK647" s="120"/>
      <c r="AL647" s="120"/>
      <c r="AM647" s="1571"/>
      <c r="AN647" s="1572"/>
      <c r="AO647" s="118"/>
      <c r="AP647" s="118"/>
      <c r="AQ647" s="118"/>
      <c r="AR647" s="118"/>
      <c r="AS647" s="118"/>
      <c r="AW647" s="371"/>
      <c r="AX647" s="371"/>
      <c r="AY647" s="371"/>
      <c r="AZ647" s="369"/>
      <c r="BA647" s="369"/>
      <c r="BB647" s="369"/>
    </row>
    <row r="648" spans="1:54" s="116" customFormat="1" ht="6" customHeight="1" thickBot="1">
      <c r="A648" s="118"/>
      <c r="B648" s="118"/>
      <c r="C648" s="118"/>
      <c r="D648" s="118"/>
      <c r="E648" s="118"/>
      <c r="F648" s="118"/>
      <c r="G648" s="118"/>
      <c r="H648" s="118"/>
      <c r="I648" s="118"/>
      <c r="J648" s="118"/>
      <c r="K648" s="118"/>
      <c r="L648" s="121"/>
      <c r="M648" s="121"/>
      <c r="N648" s="121"/>
      <c r="O648" s="121"/>
      <c r="P648" s="121"/>
      <c r="Q648" s="121"/>
      <c r="R648" s="121"/>
      <c r="S648" s="121"/>
      <c r="T648" s="121"/>
      <c r="U648" s="121"/>
      <c r="V648" s="121"/>
      <c r="W648" s="121"/>
      <c r="X648" s="121"/>
      <c r="Y648" s="121"/>
      <c r="Z648" s="121"/>
      <c r="AA648" s="121"/>
      <c r="AB648" s="121"/>
      <c r="AC648" s="118"/>
      <c r="AD648" s="118"/>
      <c r="AE648" s="118"/>
      <c r="AF648" s="118"/>
      <c r="AG648" s="118"/>
      <c r="AH648" s="118"/>
      <c r="AI648" s="118"/>
      <c r="AJ648" s="118"/>
      <c r="AK648" s="120"/>
      <c r="AL648" s="120"/>
      <c r="AM648" s="118"/>
      <c r="AN648" s="118"/>
      <c r="AO648" s="118"/>
      <c r="AP648" s="118"/>
      <c r="AQ648" s="118"/>
      <c r="AR648" s="118"/>
      <c r="AS648" s="118"/>
      <c r="AW648" s="371"/>
      <c r="AX648" s="371"/>
      <c r="AY648" s="371"/>
      <c r="AZ648" s="369"/>
      <c r="BA648" s="369"/>
      <c r="BB648" s="369"/>
    </row>
    <row r="649" spans="1:54" s="116" customFormat="1" ht="12.75" customHeight="1">
      <c r="A649" s="1536" t="s">
        <v>141</v>
      </c>
      <c r="B649" s="1537"/>
      <c r="C649" s="1537"/>
      <c r="D649" s="1537"/>
      <c r="E649" s="1537"/>
      <c r="F649" s="1537"/>
      <c r="G649" s="1537"/>
      <c r="H649" s="1537"/>
      <c r="I649" s="1542" t="s">
        <v>142</v>
      </c>
      <c r="J649" s="1542"/>
      <c r="K649" s="495" t="s">
        <v>143</v>
      </c>
      <c r="L649" s="1542" t="s">
        <v>144</v>
      </c>
      <c r="M649" s="1542"/>
      <c r="N649" s="1543" t="s">
        <v>145</v>
      </c>
      <c r="O649" s="1542"/>
      <c r="P649" s="1542"/>
      <c r="Q649" s="1542"/>
      <c r="R649" s="1542"/>
      <c r="S649" s="1542"/>
      <c r="T649" s="1542" t="s">
        <v>75</v>
      </c>
      <c r="U649" s="1542"/>
      <c r="V649" s="1558"/>
      <c r="W649" s="118"/>
      <c r="X649" s="118"/>
      <c r="Y649" s="118"/>
      <c r="Z649" s="118"/>
      <c r="AA649" s="118"/>
      <c r="AB649" s="118"/>
      <c r="AC649" s="123"/>
      <c r="AD649" s="123"/>
      <c r="AE649" s="123"/>
      <c r="AF649" s="123"/>
      <c r="AG649" s="123"/>
      <c r="AH649" s="123"/>
      <c r="AI649" s="123"/>
      <c r="AJ649" s="118"/>
      <c r="AK649" s="1620">
        <f>IF(work4報告書!AJ55=0,"",$AK$13)</f>
        <v>7</v>
      </c>
      <c r="AL649" s="1617"/>
      <c r="AM649" s="1544" t="s">
        <v>78</v>
      </c>
      <c r="AN649" s="1544"/>
      <c r="AO649" s="1617">
        <f>IF(AK649="","",7)</f>
        <v>7</v>
      </c>
      <c r="AP649" s="1617"/>
      <c r="AQ649" s="1544" t="s">
        <v>79</v>
      </c>
      <c r="AR649" s="1550"/>
      <c r="AS649" s="118"/>
      <c r="AT649" s="118"/>
      <c r="AW649" s="371"/>
      <c r="AX649" s="371"/>
      <c r="AY649" s="371"/>
      <c r="AZ649" s="369"/>
      <c r="BA649" s="369"/>
      <c r="BB649" s="369"/>
    </row>
    <row r="650" spans="1:54" s="116" customFormat="1" ht="13.5" customHeight="1">
      <c r="A650" s="1538"/>
      <c r="B650" s="1539"/>
      <c r="C650" s="1539"/>
      <c r="D650" s="1539"/>
      <c r="E650" s="1539"/>
      <c r="F650" s="1539"/>
      <c r="G650" s="1539"/>
      <c r="H650" s="1539"/>
      <c r="I650" s="1553">
        <f>IF(work4報告書!$AJ$55=0,"",work1基本情報!C$9)</f>
        <v>1</v>
      </c>
      <c r="J650" s="1530">
        <f>IF(work4報告書!$AJ$55=0,"",work1基本情報!D$9)</f>
        <v>6</v>
      </c>
      <c r="K650" s="1555">
        <f>IF(work4報告書!$AJ$55=0,"",work1基本情報!E$9)</f>
        <v>1</v>
      </c>
      <c r="L650" s="1533">
        <f>IF(work4報告書!$AJ$55=0,"",work1基本情報!F$9)</f>
        <v>0</v>
      </c>
      <c r="M650" s="1530">
        <f>IF(work4報告書!$AJ$55=0,"",work1基本情報!G$9)</f>
        <v>3</v>
      </c>
      <c r="N650" s="1533">
        <f>IF(work4報告書!$AJ$55=0,"",work1基本情報!H$9)</f>
        <v>6</v>
      </c>
      <c r="O650" s="1527">
        <f>IF(work4報告書!$AJ$55=0,"",work1基本情報!I$9)</f>
        <v>0</v>
      </c>
      <c r="P650" s="1527" t="str">
        <f>IF(work4報告書!$AJ$55=0,"",work1基本情報!J$9)</f>
        <v>×</v>
      </c>
      <c r="Q650" s="1527" t="str">
        <f>IF(work4報告書!$AJ$55=0,"",work1基本情報!K$9)</f>
        <v>×</v>
      </c>
      <c r="R650" s="1527" t="str">
        <f>IF(work4報告書!$AJ$55=0,"",work1基本情報!L$9)</f>
        <v>×</v>
      </c>
      <c r="S650" s="1530" t="str">
        <f>IF(work4報告書!$AJ$55=0,"",work1基本情報!M$9)</f>
        <v>×</v>
      </c>
      <c r="T650" s="1533">
        <f>IF(work4報告書!$AJ$55=0,"",work1基本情報!O$9)</f>
        <v>0</v>
      </c>
      <c r="U650" s="1527">
        <f>IF(work4報告書!$AJ$55=0,"",work1基本情報!P$9)</f>
        <v>0</v>
      </c>
      <c r="V650" s="1562">
        <f>IF(work4報告書!$AJ$55=0,"",work1基本情報!Q$9)</f>
        <v>0</v>
      </c>
      <c r="W650" s="118"/>
      <c r="X650" s="118"/>
      <c r="Y650" s="118"/>
      <c r="Z650" s="118"/>
      <c r="AA650" s="118"/>
      <c r="AB650" s="118"/>
      <c r="AC650" s="123"/>
      <c r="AD650" s="123"/>
      <c r="AE650" s="123"/>
      <c r="AF650" s="123"/>
      <c r="AG650" s="123"/>
      <c r="AH650" s="123"/>
      <c r="AI650" s="123"/>
      <c r="AJ650" s="118"/>
      <c r="AK650" s="1621"/>
      <c r="AL650" s="1618"/>
      <c r="AM650" s="1545"/>
      <c r="AN650" s="1545"/>
      <c r="AO650" s="1618"/>
      <c r="AP650" s="1618"/>
      <c r="AQ650" s="1545"/>
      <c r="AR650" s="1551"/>
      <c r="AS650" s="118"/>
      <c r="AT650" s="118"/>
      <c r="AW650" s="371"/>
      <c r="AX650" s="371"/>
      <c r="AY650" s="371"/>
      <c r="AZ650" s="369"/>
      <c r="BA650" s="369"/>
      <c r="BB650" s="369"/>
    </row>
    <row r="651" spans="1:54" s="116" customFormat="1" ht="9" customHeight="1" thickBot="1">
      <c r="A651" s="1538"/>
      <c r="B651" s="1539"/>
      <c r="C651" s="1539"/>
      <c r="D651" s="1539"/>
      <c r="E651" s="1539"/>
      <c r="F651" s="1539"/>
      <c r="G651" s="1539"/>
      <c r="H651" s="1539"/>
      <c r="I651" s="1553"/>
      <c r="J651" s="1531"/>
      <c r="K651" s="1556"/>
      <c r="L651" s="1534"/>
      <c r="M651" s="1531"/>
      <c r="N651" s="1534"/>
      <c r="O651" s="1528"/>
      <c r="P651" s="1528"/>
      <c r="Q651" s="1528"/>
      <c r="R651" s="1528"/>
      <c r="S651" s="1531"/>
      <c r="T651" s="1534"/>
      <c r="U651" s="1528"/>
      <c r="V651" s="1563"/>
      <c r="W651" s="118"/>
      <c r="X651" s="118"/>
      <c r="Y651" s="118"/>
      <c r="Z651" s="118"/>
      <c r="AA651" s="118"/>
      <c r="AB651" s="118"/>
      <c r="AC651" s="123"/>
      <c r="AD651" s="123"/>
      <c r="AE651" s="123"/>
      <c r="AF651" s="123"/>
      <c r="AG651" s="123"/>
      <c r="AH651" s="123"/>
      <c r="AI651" s="123"/>
      <c r="AJ651" s="118"/>
      <c r="AK651" s="1622"/>
      <c r="AL651" s="1619"/>
      <c r="AM651" s="1546"/>
      <c r="AN651" s="1546"/>
      <c r="AO651" s="1619"/>
      <c r="AP651" s="1619"/>
      <c r="AQ651" s="1546"/>
      <c r="AR651" s="1552"/>
      <c r="AS651" s="118"/>
      <c r="AT651" s="118"/>
      <c r="AW651" s="371"/>
      <c r="AX651" s="371"/>
      <c r="AY651" s="371"/>
      <c r="AZ651" s="369"/>
      <c r="BA651" s="369"/>
      <c r="BB651" s="369"/>
    </row>
    <row r="652" spans="1:54" s="116" customFormat="1" ht="6" customHeight="1" thickBot="1">
      <c r="A652" s="1540"/>
      <c r="B652" s="1541"/>
      <c r="C652" s="1541"/>
      <c r="D652" s="1541"/>
      <c r="E652" s="1541"/>
      <c r="F652" s="1541"/>
      <c r="G652" s="1541"/>
      <c r="H652" s="1541"/>
      <c r="I652" s="1554"/>
      <c r="J652" s="1532"/>
      <c r="K652" s="1557"/>
      <c r="L652" s="1535"/>
      <c r="M652" s="1532"/>
      <c r="N652" s="1535"/>
      <c r="O652" s="1529"/>
      <c r="P652" s="1529"/>
      <c r="Q652" s="1529"/>
      <c r="R652" s="1529"/>
      <c r="S652" s="1532"/>
      <c r="T652" s="1535"/>
      <c r="U652" s="1529"/>
      <c r="V652" s="1564"/>
      <c r="W652" s="118"/>
      <c r="X652" s="118"/>
      <c r="Y652" s="118"/>
      <c r="Z652" s="118"/>
      <c r="AA652" s="118"/>
      <c r="AB652" s="118"/>
      <c r="AC652" s="118"/>
      <c r="AD652" s="118"/>
      <c r="AE652" s="118"/>
      <c r="AF652" s="118"/>
      <c r="AG652" s="118"/>
      <c r="AH652" s="118"/>
      <c r="AI652" s="118"/>
      <c r="AJ652" s="118"/>
      <c r="AK652" s="118"/>
      <c r="AL652" s="118"/>
      <c r="AM652" s="118"/>
      <c r="AN652" s="118"/>
      <c r="AO652" s="118"/>
      <c r="AP652" s="118"/>
      <c r="AQ652" s="118"/>
      <c r="AR652" s="118"/>
      <c r="AS652" s="118"/>
      <c r="AT652" s="118"/>
      <c r="AW652" s="371"/>
      <c r="AX652" s="371"/>
      <c r="AY652" s="371"/>
      <c r="AZ652" s="369"/>
      <c r="BA652" s="369"/>
      <c r="BB652" s="369"/>
    </row>
    <row r="653" spans="1:54" s="116" customFormat="1" ht="15" customHeight="1">
      <c r="A653" s="1509" t="s">
        <v>188</v>
      </c>
      <c r="B653" s="1510"/>
      <c r="C653" s="1510"/>
      <c r="D653" s="1510"/>
      <c r="E653" s="1510"/>
      <c r="F653" s="1510"/>
      <c r="G653" s="1510"/>
      <c r="H653" s="1511"/>
      <c r="I653" s="1518" t="s">
        <v>147</v>
      </c>
      <c r="J653" s="1510"/>
      <c r="K653" s="1510"/>
      <c r="L653" s="1510"/>
      <c r="M653" s="1519"/>
      <c r="N653" s="1524" t="s">
        <v>189</v>
      </c>
      <c r="O653" s="1510"/>
      <c r="P653" s="1510"/>
      <c r="Q653" s="1510"/>
      <c r="R653" s="1510"/>
      <c r="S653" s="1510"/>
      <c r="T653" s="1511"/>
      <c r="U653" s="496" t="s">
        <v>149</v>
      </c>
      <c r="V653" s="497"/>
      <c r="W653" s="497"/>
      <c r="X653" s="1475" t="s">
        <v>150</v>
      </c>
      <c r="Y653" s="1475"/>
      <c r="Z653" s="1475"/>
      <c r="AA653" s="1475"/>
      <c r="AB653" s="1475"/>
      <c r="AC653" s="1475"/>
      <c r="AD653" s="1475"/>
      <c r="AE653" s="1475"/>
      <c r="AF653" s="1475"/>
      <c r="AG653" s="1475"/>
      <c r="AH653" s="497"/>
      <c r="AI653" s="497"/>
      <c r="AJ653" s="498"/>
      <c r="AK653" s="1476" t="s">
        <v>151</v>
      </c>
      <c r="AL653" s="1476"/>
      <c r="AM653" s="1477" t="s">
        <v>152</v>
      </c>
      <c r="AN653" s="1477"/>
      <c r="AO653" s="1477"/>
      <c r="AP653" s="1477"/>
      <c r="AQ653" s="1477"/>
      <c r="AR653" s="1478"/>
      <c r="AS653" s="118"/>
      <c r="AT653" s="118"/>
      <c r="AW653" s="371"/>
      <c r="AX653" s="371"/>
      <c r="AY653" s="371"/>
      <c r="AZ653" s="369"/>
      <c r="BA653" s="369"/>
      <c r="BB653" s="369"/>
    </row>
    <row r="654" spans="1:54" s="116" customFormat="1" ht="13.5" customHeight="1">
      <c r="A654" s="1512"/>
      <c r="B654" s="1513"/>
      <c r="C654" s="1513"/>
      <c r="D654" s="1513"/>
      <c r="E654" s="1513"/>
      <c r="F654" s="1513"/>
      <c r="G654" s="1513"/>
      <c r="H654" s="1514"/>
      <c r="I654" s="1520"/>
      <c r="J654" s="1513"/>
      <c r="K654" s="1513"/>
      <c r="L654" s="1513"/>
      <c r="M654" s="1521"/>
      <c r="N654" s="1525"/>
      <c r="O654" s="1513"/>
      <c r="P654" s="1513"/>
      <c r="Q654" s="1513"/>
      <c r="R654" s="1513"/>
      <c r="S654" s="1513"/>
      <c r="T654" s="1514"/>
      <c r="U654" s="1479" t="s">
        <v>153</v>
      </c>
      <c r="V654" s="1480"/>
      <c r="W654" s="1480"/>
      <c r="X654" s="1481"/>
      <c r="Y654" s="1485" t="s">
        <v>154</v>
      </c>
      <c r="Z654" s="1486"/>
      <c r="AA654" s="1486"/>
      <c r="AB654" s="1487"/>
      <c r="AC654" s="1491" t="s">
        <v>155</v>
      </c>
      <c r="AD654" s="1492"/>
      <c r="AE654" s="1492"/>
      <c r="AF654" s="1493"/>
      <c r="AG654" s="1497" t="s">
        <v>156</v>
      </c>
      <c r="AH654" s="1498"/>
      <c r="AI654" s="1498"/>
      <c r="AJ654" s="1499"/>
      <c r="AK654" s="1503" t="s">
        <v>190</v>
      </c>
      <c r="AL654" s="1503"/>
      <c r="AM654" s="1471" t="s">
        <v>158</v>
      </c>
      <c r="AN654" s="1472"/>
      <c r="AO654" s="1472"/>
      <c r="AP654" s="1472"/>
      <c r="AQ654" s="1505"/>
      <c r="AR654" s="1506"/>
      <c r="AS654" s="118"/>
      <c r="AT654" s="118"/>
      <c r="AW654" s="371"/>
      <c r="AX654" s="371"/>
      <c r="AY654" s="371"/>
      <c r="AZ654" s="369"/>
      <c r="BA654" s="369"/>
      <c r="BB654" s="369"/>
    </row>
    <row r="655" spans="1:54" s="116" customFormat="1" ht="13.5" customHeight="1">
      <c r="A655" s="1515"/>
      <c r="B655" s="1516"/>
      <c r="C655" s="1516"/>
      <c r="D655" s="1516"/>
      <c r="E655" s="1516"/>
      <c r="F655" s="1516"/>
      <c r="G655" s="1516"/>
      <c r="H655" s="1517"/>
      <c r="I655" s="1522"/>
      <c r="J655" s="1516"/>
      <c r="K655" s="1516"/>
      <c r="L655" s="1516"/>
      <c r="M655" s="1523"/>
      <c r="N655" s="1526"/>
      <c r="O655" s="1516"/>
      <c r="P655" s="1516"/>
      <c r="Q655" s="1516"/>
      <c r="R655" s="1516"/>
      <c r="S655" s="1516"/>
      <c r="T655" s="1517"/>
      <c r="U655" s="1482"/>
      <c r="V655" s="1483"/>
      <c r="W655" s="1483"/>
      <c r="X655" s="1484"/>
      <c r="Y655" s="1488"/>
      <c r="Z655" s="1489"/>
      <c r="AA655" s="1489"/>
      <c r="AB655" s="1490"/>
      <c r="AC655" s="1494"/>
      <c r="AD655" s="1495"/>
      <c r="AE655" s="1495"/>
      <c r="AF655" s="1496"/>
      <c r="AG655" s="1500"/>
      <c r="AH655" s="1501"/>
      <c r="AI655" s="1501"/>
      <c r="AJ655" s="1502"/>
      <c r="AK655" s="1504"/>
      <c r="AL655" s="1504"/>
      <c r="AM655" s="1507"/>
      <c r="AN655" s="1507"/>
      <c r="AO655" s="1507"/>
      <c r="AP655" s="1507"/>
      <c r="AQ655" s="1507"/>
      <c r="AR655" s="1508"/>
      <c r="AS655" s="118"/>
      <c r="AT655" s="118"/>
      <c r="AW655" s="371"/>
      <c r="AX655" s="371"/>
      <c r="AY655" s="371"/>
      <c r="AZ655" s="369"/>
      <c r="BA655" s="369"/>
      <c r="BB655" s="369"/>
    </row>
    <row r="656" spans="1:54" s="116" customFormat="1" ht="18" customHeight="1">
      <c r="A656" s="1597" t="str">
        <f>IF(ISERROR(VLOOKUP(work4報告書!AK55,Work2工事データ!$G$3:$R$52,2,0)),"",VLOOKUP(work4報告書!AK55,Work2工事データ!$G$3:$R$52,2,0))</f>
        <v>ええええ邸外構工事</v>
      </c>
      <c r="B656" s="1598"/>
      <c r="C656" s="1598"/>
      <c r="D656" s="1598"/>
      <c r="E656" s="1598"/>
      <c r="F656" s="1598"/>
      <c r="G656" s="1598"/>
      <c r="H656" s="1599"/>
      <c r="I656" s="1603" t="str">
        <f>IF(ISERROR(VLOOKUP(work4報告書!AK55,'(入力)データ'!$A$6:$D$36,3,0)&amp;VLOOKUP(work4報告書!AK55,'(入力)データ'!$A$6:$D$36,4,0)),"",VLOOKUP(work4報告書!AK55,'(入力)データ'!$A$6:$D$36,3,0)&amp;VLOOKUP(work4報告書!AK55,'(入力)データ'!$A$6:$D$36,4,0))</f>
        <v>富山市ええええええ5-10</v>
      </c>
      <c r="J656" s="1598"/>
      <c r="K656" s="1598"/>
      <c r="L656" s="1598"/>
      <c r="M656" s="1604"/>
      <c r="N656" s="267">
        <f>IF(ISERROR(VLOOKUP(work4報告書!AK55,Work2工事データ!$G$3:$J$52,4,0)),"",VLOOKUP(work4報告書!AK55,Work2工事データ!$G$3:$J$52,4,0))</f>
        <v>41334</v>
      </c>
      <c r="O656" s="124" t="s">
        <v>87</v>
      </c>
      <c r="P656" s="270">
        <f>N656</f>
        <v>41334</v>
      </c>
      <c r="Q656" s="124" t="s">
        <v>159</v>
      </c>
      <c r="R656" s="272">
        <f>P656</f>
        <v>41334</v>
      </c>
      <c r="S656" s="1457" t="s">
        <v>191</v>
      </c>
      <c r="T656" s="1458"/>
      <c r="U656" s="1607"/>
      <c r="V656" s="1608"/>
      <c r="W656" s="1608"/>
      <c r="X656" s="125" t="s">
        <v>90</v>
      </c>
      <c r="Y656" s="126"/>
      <c r="Z656" s="127"/>
      <c r="AA656" s="127"/>
      <c r="AB656" s="125" t="s">
        <v>90</v>
      </c>
      <c r="AC656" s="126"/>
      <c r="AD656" s="127"/>
      <c r="AE656" s="127"/>
      <c r="AF656" s="128" t="s">
        <v>90</v>
      </c>
      <c r="AG656" s="1426" t="str">
        <f>IF(U656=0,"",SUM(U657:AB657)-AC657)</f>
        <v/>
      </c>
      <c r="AH656" s="1427"/>
      <c r="AI656" s="1427"/>
      <c r="AJ656" s="1428"/>
      <c r="AK656" s="79"/>
      <c r="AL656" s="82"/>
      <c r="AM656" s="1609"/>
      <c r="AN656" s="1610"/>
      <c r="AO656" s="1610"/>
      <c r="AP656" s="1610"/>
      <c r="AQ656" s="1610"/>
      <c r="AR656" s="499" t="s">
        <v>90</v>
      </c>
      <c r="AS656" s="118"/>
      <c r="AT656" s="118"/>
      <c r="AW656" s="371"/>
      <c r="AX656" s="371"/>
      <c r="AY656" s="371"/>
      <c r="AZ656" s="369"/>
      <c r="BA656" s="369"/>
      <c r="BB656" s="369"/>
    </row>
    <row r="657" spans="1:54" s="116" customFormat="1" ht="18" customHeight="1">
      <c r="A657" s="1600"/>
      <c r="B657" s="1601"/>
      <c r="C657" s="1601"/>
      <c r="D657" s="1601"/>
      <c r="E657" s="1601"/>
      <c r="F657" s="1601"/>
      <c r="G657" s="1601"/>
      <c r="H657" s="1602"/>
      <c r="I657" s="1605"/>
      <c r="J657" s="1601"/>
      <c r="K657" s="1601"/>
      <c r="L657" s="1601"/>
      <c r="M657" s="1606"/>
      <c r="N657" s="268">
        <f>IF(ISERROR(VLOOKUP(work4報告書!AK55,Work2工事データ!$G$3:$P$52,10,0)),"",VLOOKUP(work4報告書!AK55,Work2工事データ!$G$3:$P$52,10,0))</f>
        <v>41374</v>
      </c>
      <c r="O657" s="123" t="s">
        <v>87</v>
      </c>
      <c r="P657" s="271">
        <f t="shared" ref="P657:P673" si="92">N657</f>
        <v>41374</v>
      </c>
      <c r="Q657" s="123" t="s">
        <v>159</v>
      </c>
      <c r="R657" s="273">
        <f t="shared" ref="R657:R673" si="93">P657</f>
        <v>41374</v>
      </c>
      <c r="S657" s="1471" t="s">
        <v>192</v>
      </c>
      <c r="T657" s="1472"/>
      <c r="U657" s="1465">
        <f>IF(ISERROR(VLOOKUP(work4報告書!AK55,Work2工事データ!$G$3:$R$52,12,0)),"",VLOOKUP(work4報告書!AK55,Work2工事データ!$G$3:$R$52,12,0))</f>
        <v>2100000</v>
      </c>
      <c r="V657" s="1466"/>
      <c r="W657" s="1466"/>
      <c r="X657" s="1470"/>
      <c r="Y657" s="1613"/>
      <c r="Z657" s="1614"/>
      <c r="AA657" s="1614"/>
      <c r="AB657" s="1614"/>
      <c r="AC657" s="1613"/>
      <c r="AD657" s="1614"/>
      <c r="AE657" s="1614"/>
      <c r="AF657" s="1615"/>
      <c r="AG657" s="1577">
        <f>IF(U657=0,"",IF(U656&lt;&gt;0,"",IF(SUM(U657:AB657)-AC657=0,"",SUM(U657:AB657)-AC657)))</f>
        <v>2100000</v>
      </c>
      <c r="AH657" s="1578"/>
      <c r="AI657" s="1578"/>
      <c r="AJ657" s="1579"/>
      <c r="AK657" s="1468">
        <f>IF(ISERROR(VLOOKUP(work4報告書!AK55,Work2工事データ!$G$3:$O$52,9,0)),"",VLOOKUP(work4報告書!AK55,Work2工事データ!$G$3:$O$52,9,0))</f>
        <v>23</v>
      </c>
      <c r="AL657" s="1469"/>
      <c r="AM657" s="1577">
        <f>IF(ISERROR(ROUNDDOWN(AG657*AK657/100,0)),"",ROUNDDOWN(AG657*AK657/100,0))</f>
        <v>483000</v>
      </c>
      <c r="AN657" s="1578"/>
      <c r="AO657" s="1578"/>
      <c r="AP657" s="1578"/>
      <c r="AQ657" s="1578"/>
      <c r="AR657" s="500"/>
      <c r="AS657" s="118"/>
      <c r="AT657" s="118"/>
      <c r="AW657" s="371"/>
      <c r="AX657" s="371"/>
      <c r="AY657" s="371"/>
      <c r="AZ657" s="369"/>
      <c r="BA657" s="369"/>
      <c r="BB657" s="369"/>
    </row>
    <row r="658" spans="1:54" s="116" customFormat="1" ht="18" customHeight="1">
      <c r="A658" s="1597" t="str">
        <f>IF(ISERROR(VLOOKUP(work4報告書!AK56,Work2工事データ!$G$3:$R$52,2,0)),"",VLOOKUP(work4報告書!AK56,Work2工事データ!$G$3:$R$52,2,0))</f>
        <v>すすすす邸外構工事</v>
      </c>
      <c r="B658" s="1598"/>
      <c r="C658" s="1598"/>
      <c r="D658" s="1598"/>
      <c r="E658" s="1598"/>
      <c r="F658" s="1598"/>
      <c r="G658" s="1598"/>
      <c r="H658" s="1599"/>
      <c r="I658" s="1603" t="str">
        <f>IF(ISERROR(VLOOKUP(work4報告書!AK56,'(入力)データ'!$A$6:$D$36,3,0)&amp;VLOOKUP(work4報告書!AK56,'(入力)データ'!$A$6:$D$36,4,0)),"",VLOOKUP(work4報告書!AK56,'(入力)データ'!$A$6:$D$36,3,0)&amp;VLOOKUP(work4報告書!AK56,'(入力)データ'!$A$6:$D$36,4,0))</f>
        <v>高岡市すすすす200</v>
      </c>
      <c r="J658" s="1598"/>
      <c r="K658" s="1598"/>
      <c r="L658" s="1598"/>
      <c r="M658" s="1604"/>
      <c r="N658" s="275">
        <f>IF(ISERROR(VLOOKUP(work4報告書!AK56,Work2工事データ!$G$3:$J$52,4,0)),"",VLOOKUP(work4報告書!AK56,Work2工事データ!$G$3:$J$52,4,0))</f>
        <v>41440</v>
      </c>
      <c r="O658" s="124" t="s">
        <v>133</v>
      </c>
      <c r="P658" s="270">
        <f t="shared" si="92"/>
        <v>41440</v>
      </c>
      <c r="Q658" s="124" t="s">
        <v>134</v>
      </c>
      <c r="R658" s="272">
        <f t="shared" si="93"/>
        <v>41440</v>
      </c>
      <c r="S658" s="1457" t="s">
        <v>135</v>
      </c>
      <c r="T658" s="1458"/>
      <c r="U658" s="1607"/>
      <c r="V658" s="1608"/>
      <c r="W658" s="1608"/>
      <c r="X658" s="129"/>
      <c r="Y658" s="130"/>
      <c r="Z658" s="131"/>
      <c r="AA658" s="131"/>
      <c r="AB658" s="129"/>
      <c r="AC658" s="130"/>
      <c r="AD658" s="131"/>
      <c r="AE658" s="131"/>
      <c r="AF658" s="132"/>
      <c r="AG658" s="1426" t="str">
        <f>IF(U658=0,"",SUM(U659:AB659)-AC659)</f>
        <v/>
      </c>
      <c r="AH658" s="1427"/>
      <c r="AI658" s="1427"/>
      <c r="AJ658" s="1428"/>
      <c r="AK658" s="130"/>
      <c r="AL658" s="133"/>
      <c r="AM658" s="1609"/>
      <c r="AN658" s="1610"/>
      <c r="AO658" s="1610"/>
      <c r="AP658" s="1610"/>
      <c r="AQ658" s="1610"/>
      <c r="AR658" s="501"/>
      <c r="AS658" s="118"/>
      <c r="AT658" s="118"/>
      <c r="AW658" s="371"/>
      <c r="AX658" s="371"/>
      <c r="AY658" s="371"/>
      <c r="AZ658" s="369"/>
      <c r="BA658" s="369"/>
      <c r="BB658" s="369"/>
    </row>
    <row r="659" spans="1:54" s="116" customFormat="1" ht="18" customHeight="1">
      <c r="A659" s="1600"/>
      <c r="B659" s="1601"/>
      <c r="C659" s="1601"/>
      <c r="D659" s="1601"/>
      <c r="E659" s="1601"/>
      <c r="F659" s="1601"/>
      <c r="G659" s="1601"/>
      <c r="H659" s="1602"/>
      <c r="I659" s="1605"/>
      <c r="J659" s="1601"/>
      <c r="K659" s="1601"/>
      <c r="L659" s="1601"/>
      <c r="M659" s="1606"/>
      <c r="N659" s="276">
        <f>IF(ISERROR(VLOOKUP(work4報告書!AK56,Work2工事データ!$G$3:$P$52,10,0)),"",VLOOKUP(work4報告書!AK56,Work2工事データ!$G$3:$P$52,10,0))</f>
        <v>41465</v>
      </c>
      <c r="O659" s="134" t="s">
        <v>133</v>
      </c>
      <c r="P659" s="271">
        <f t="shared" si="92"/>
        <v>41465</v>
      </c>
      <c r="Q659" s="134" t="s">
        <v>134</v>
      </c>
      <c r="R659" s="274">
        <f t="shared" si="93"/>
        <v>41465</v>
      </c>
      <c r="S659" s="1461" t="s">
        <v>136</v>
      </c>
      <c r="T659" s="1462"/>
      <c r="U659" s="1463">
        <f>IF(ISERROR(VLOOKUP(work4報告書!AK56,Work2工事データ!$G$3:$R$52,12,0)),"",VLOOKUP(work4報告書!AK56,Work2工事データ!$G$3:$R$52,12,0))</f>
        <v>2100000</v>
      </c>
      <c r="V659" s="1464"/>
      <c r="W659" s="1464"/>
      <c r="X659" s="1464"/>
      <c r="Y659" s="1613"/>
      <c r="Z659" s="1614"/>
      <c r="AA659" s="1614"/>
      <c r="AB659" s="1614"/>
      <c r="AC659" s="1613"/>
      <c r="AD659" s="1614"/>
      <c r="AE659" s="1614"/>
      <c r="AF659" s="1615"/>
      <c r="AG659" s="1577">
        <f>IF(U659=0,"",IF(U658&lt;&gt;0,"",IF(SUM(U659:AB659)-AC659=0,"",SUM(U659:AB659)-AC659)))</f>
        <v>2100000</v>
      </c>
      <c r="AH659" s="1578"/>
      <c r="AI659" s="1578"/>
      <c r="AJ659" s="1579"/>
      <c r="AK659" s="1468">
        <f>IF(ISERROR(VLOOKUP(work4報告書!AK56,Work2工事データ!$G$3:$O$52,9,0)),"",VLOOKUP(work4報告書!AK56,Work2工事データ!$G$3:$O$52,9,0))</f>
        <v>23</v>
      </c>
      <c r="AL659" s="1469"/>
      <c r="AM659" s="1577">
        <f>IF(ISERROR(ROUNDDOWN(AG659*AK659/100,0)),"",ROUNDDOWN(AG659*AK659/100,0))</f>
        <v>483000</v>
      </c>
      <c r="AN659" s="1578"/>
      <c r="AO659" s="1578"/>
      <c r="AP659" s="1578"/>
      <c r="AQ659" s="1578"/>
      <c r="AR659" s="500"/>
      <c r="AS659" s="118"/>
      <c r="AT659" s="118"/>
      <c r="AW659" s="371"/>
      <c r="AX659" s="371"/>
      <c r="AY659" s="371"/>
      <c r="AZ659" s="369"/>
      <c r="BA659" s="369"/>
      <c r="BB659" s="369"/>
    </row>
    <row r="660" spans="1:54" s="116" customFormat="1" ht="18" customHeight="1">
      <c r="A660" s="1597" t="str">
        <f>IF(ISERROR(VLOOKUP(work4報告書!AK57,Work2工事データ!$G$3:$R$52,2,0)),"",VLOOKUP(work4報告書!AK57,Work2工事データ!$G$3:$R$52,2,0))</f>
        <v>てててて川改修工事</v>
      </c>
      <c r="B660" s="1598"/>
      <c r="C660" s="1598"/>
      <c r="D660" s="1598"/>
      <c r="E660" s="1598"/>
      <c r="F660" s="1598"/>
      <c r="G660" s="1598"/>
      <c r="H660" s="1599"/>
      <c r="I660" s="1603" t="str">
        <f>IF(ISERROR(VLOOKUP(work4報告書!AK57,'(入力)データ'!$A$6:$D$36,3,0)&amp;VLOOKUP(work4報告書!AK57,'(入力)データ'!$A$6:$D$36,4,0)),"",VLOOKUP(work4報告書!AK57,'(入力)データ'!$A$6:$D$36,3,0)&amp;VLOOKUP(work4報告書!AK57,'(入力)データ'!$A$6:$D$36,4,0))</f>
        <v>富山市てててて地先</v>
      </c>
      <c r="J660" s="1598"/>
      <c r="K660" s="1598"/>
      <c r="L660" s="1598"/>
      <c r="M660" s="1604"/>
      <c r="N660" s="275">
        <f>IF(ISERROR(VLOOKUP(work4報告書!AK57,Work2工事データ!$G$3:$J$52,4,0)),"",VLOOKUP(work4報告書!AK57,Work2工事データ!$G$3:$J$52,4,0))</f>
        <v>41496</v>
      </c>
      <c r="O660" s="124" t="s">
        <v>133</v>
      </c>
      <c r="P660" s="270">
        <f t="shared" si="92"/>
        <v>41496</v>
      </c>
      <c r="Q660" s="124" t="s">
        <v>134</v>
      </c>
      <c r="R660" s="272">
        <f t="shared" si="93"/>
        <v>41496</v>
      </c>
      <c r="S660" s="1457" t="s">
        <v>135</v>
      </c>
      <c r="T660" s="1458"/>
      <c r="U660" s="1607"/>
      <c r="V660" s="1608"/>
      <c r="W660" s="1608"/>
      <c r="X660" s="129"/>
      <c r="Y660" s="130"/>
      <c r="Z660" s="131"/>
      <c r="AA660" s="131"/>
      <c r="AB660" s="129"/>
      <c r="AC660" s="130"/>
      <c r="AD660" s="131"/>
      <c r="AE660" s="131"/>
      <c r="AF660" s="132"/>
      <c r="AG660" s="1426" t="str">
        <f>IF(U660=0,"",SUM(U661:AB661)-AC661)</f>
        <v/>
      </c>
      <c r="AH660" s="1427"/>
      <c r="AI660" s="1427"/>
      <c r="AJ660" s="1428"/>
      <c r="AK660" s="130"/>
      <c r="AL660" s="133"/>
      <c r="AM660" s="1609"/>
      <c r="AN660" s="1610"/>
      <c r="AO660" s="1610"/>
      <c r="AP660" s="1610"/>
      <c r="AQ660" s="1610"/>
      <c r="AR660" s="501"/>
      <c r="AS660" s="118"/>
      <c r="AT660" s="118"/>
      <c r="AW660" s="371"/>
      <c r="AX660" s="371"/>
      <c r="AY660" s="371"/>
      <c r="AZ660" s="369"/>
      <c r="BA660" s="369"/>
      <c r="BB660" s="369"/>
    </row>
    <row r="661" spans="1:54" s="116" customFormat="1" ht="18" customHeight="1">
      <c r="A661" s="1600"/>
      <c r="B661" s="1601"/>
      <c r="C661" s="1601"/>
      <c r="D661" s="1601"/>
      <c r="E661" s="1601"/>
      <c r="F661" s="1601"/>
      <c r="G661" s="1601"/>
      <c r="H661" s="1602"/>
      <c r="I661" s="1605"/>
      <c r="J661" s="1601"/>
      <c r="K661" s="1601"/>
      <c r="L661" s="1601"/>
      <c r="M661" s="1606"/>
      <c r="N661" s="276">
        <f>IF(ISERROR(VLOOKUP(work4報告書!AK57,Work2工事データ!$G$3:$P$52,10,0)),"",VLOOKUP(work4報告書!AK57,Work2工事データ!$G$3:$P$52,10,0))</f>
        <v>41729</v>
      </c>
      <c r="O661" s="134" t="s">
        <v>133</v>
      </c>
      <c r="P661" s="271">
        <f t="shared" si="92"/>
        <v>41729</v>
      </c>
      <c r="Q661" s="134" t="s">
        <v>134</v>
      </c>
      <c r="R661" s="274">
        <f t="shared" si="93"/>
        <v>41729</v>
      </c>
      <c r="S661" s="1461" t="s">
        <v>136</v>
      </c>
      <c r="T661" s="1462"/>
      <c r="U661" s="1465">
        <f>IF(ISERROR(VLOOKUP(work4報告書!AK57,Work2工事データ!$G$3:$R$52,12,0)),"",VLOOKUP(work4報告書!AK57,Work2工事データ!$G$3:$R$52,12,0))</f>
        <v>53025000</v>
      </c>
      <c r="V661" s="1466"/>
      <c r="W661" s="1466"/>
      <c r="X661" s="1470"/>
      <c r="Y661" s="1611"/>
      <c r="Z661" s="1612"/>
      <c r="AA661" s="1612"/>
      <c r="AB661" s="1612"/>
      <c r="AC661" s="1611"/>
      <c r="AD661" s="1612"/>
      <c r="AE661" s="1612"/>
      <c r="AF661" s="1616"/>
      <c r="AG661" s="1577">
        <f>IF(U661=0,"",IF(U660&lt;&gt;0,"",IF(SUM(U661:AB661)-AC661=0,"",SUM(U661:AB661)-AC661)))</f>
        <v>53025000</v>
      </c>
      <c r="AH661" s="1578"/>
      <c r="AI661" s="1578"/>
      <c r="AJ661" s="1579"/>
      <c r="AK661" s="1468">
        <f>IF(ISERROR(VLOOKUP(work4報告書!AK57,Work2工事データ!$G$3:$O$52,9,0)),"",VLOOKUP(work4報告書!AK57,Work2工事データ!$G$3:$O$52,9,0))</f>
        <v>23</v>
      </c>
      <c r="AL661" s="1469"/>
      <c r="AM661" s="1577">
        <f>IF(ISERROR(ROUNDDOWN(AG661*AK661/100,0)),"",ROUNDDOWN(AG661*AK661/100,0))</f>
        <v>12195750</v>
      </c>
      <c r="AN661" s="1578"/>
      <c r="AO661" s="1578"/>
      <c r="AP661" s="1578"/>
      <c r="AQ661" s="1578"/>
      <c r="AR661" s="500"/>
      <c r="AS661" s="118"/>
      <c r="AT661" s="118"/>
      <c r="AW661" s="371"/>
      <c r="AX661" s="371"/>
      <c r="AY661" s="371"/>
      <c r="AZ661" s="369"/>
      <c r="BA661" s="369"/>
      <c r="BB661" s="369"/>
    </row>
    <row r="662" spans="1:54" s="116" customFormat="1" ht="18" customHeight="1">
      <c r="A662" s="1597" t="str">
        <f>IF(ISERROR(VLOOKUP(work4報告書!AK58,Work2工事データ!$G$3:$R$52,2,0)),"",VLOOKUP(work4報告書!AK58,Work2工事データ!$G$3:$R$52,2,0))</f>
        <v>にににに道路改修工事</v>
      </c>
      <c r="B662" s="1598"/>
      <c r="C662" s="1598"/>
      <c r="D662" s="1598"/>
      <c r="E662" s="1598"/>
      <c r="F662" s="1598"/>
      <c r="G662" s="1598"/>
      <c r="H662" s="1599"/>
      <c r="I662" s="1603" t="str">
        <f>IF(ISERROR(VLOOKUP(work4報告書!AK58,'(入力)データ'!$A$6:$D$36,3,0)&amp;VLOOKUP(work4報告書!AK58,'(入力)データ'!$A$6:$D$36,4,0)),"",VLOOKUP(work4報告書!AK58,'(入力)データ'!$A$6:$D$36,3,0)&amp;VLOOKUP(work4報告書!AK58,'(入力)データ'!$A$6:$D$36,4,0))</f>
        <v>富山市にににに地先</v>
      </c>
      <c r="J662" s="1598"/>
      <c r="K662" s="1598"/>
      <c r="L662" s="1598"/>
      <c r="M662" s="1604"/>
      <c r="N662" s="275">
        <f>IF(ISERROR(VLOOKUP(work4報告書!AK58,Work2工事データ!$G$3:$J$52,4,0)),"",VLOOKUP(work4報告書!AK58,Work2工事データ!$G$3:$J$52,4,0))</f>
        <v>41518</v>
      </c>
      <c r="O662" s="124" t="s">
        <v>133</v>
      </c>
      <c r="P662" s="270">
        <f t="shared" si="92"/>
        <v>41518</v>
      </c>
      <c r="Q662" s="124" t="s">
        <v>134</v>
      </c>
      <c r="R662" s="272">
        <f t="shared" si="93"/>
        <v>41518</v>
      </c>
      <c r="S662" s="1457" t="s">
        <v>135</v>
      </c>
      <c r="T662" s="1458"/>
      <c r="U662" s="1607"/>
      <c r="V662" s="1608"/>
      <c r="W662" s="1608"/>
      <c r="X662" s="135"/>
      <c r="Y662" s="136"/>
      <c r="Z662" s="137"/>
      <c r="AA662" s="137"/>
      <c r="AB662" s="135"/>
      <c r="AC662" s="136"/>
      <c r="AD662" s="137"/>
      <c r="AE662" s="137"/>
      <c r="AF662" s="138"/>
      <c r="AG662" s="1426" t="str">
        <f>IF(U662=0,"",SUM(U663:AB663)-AC663)</f>
        <v/>
      </c>
      <c r="AH662" s="1427"/>
      <c r="AI662" s="1427"/>
      <c r="AJ662" s="1428"/>
      <c r="AK662" s="136"/>
      <c r="AL662" s="139"/>
      <c r="AM662" s="1609"/>
      <c r="AN662" s="1610"/>
      <c r="AO662" s="1610"/>
      <c r="AP662" s="1610"/>
      <c r="AQ662" s="1610"/>
      <c r="AR662" s="501"/>
      <c r="AS662" s="118"/>
      <c r="AT662" s="118"/>
      <c r="AW662" s="371"/>
      <c r="AX662" s="371"/>
      <c r="AY662" s="371"/>
      <c r="AZ662" s="369"/>
      <c r="BA662" s="369"/>
      <c r="BB662" s="369"/>
    </row>
    <row r="663" spans="1:54" s="116" customFormat="1" ht="18" customHeight="1">
      <c r="A663" s="1600"/>
      <c r="B663" s="1601"/>
      <c r="C663" s="1601"/>
      <c r="D663" s="1601"/>
      <c r="E663" s="1601"/>
      <c r="F663" s="1601"/>
      <c r="G663" s="1601"/>
      <c r="H663" s="1602"/>
      <c r="I663" s="1605"/>
      <c r="J663" s="1601"/>
      <c r="K663" s="1601"/>
      <c r="L663" s="1601"/>
      <c r="M663" s="1606"/>
      <c r="N663" s="276">
        <f>IF(ISERROR(VLOOKUP(work4報告書!AK58,Work2工事データ!$G$3:$P$52,10,0)),"",VLOOKUP(work4報告書!AK58,Work2工事データ!$G$3:$P$52,10,0))</f>
        <v>41729</v>
      </c>
      <c r="O663" s="134" t="s">
        <v>133</v>
      </c>
      <c r="P663" s="271">
        <f t="shared" si="92"/>
        <v>41729</v>
      </c>
      <c r="Q663" s="134" t="s">
        <v>134</v>
      </c>
      <c r="R663" s="274">
        <f t="shared" si="93"/>
        <v>41729</v>
      </c>
      <c r="S663" s="1461" t="s">
        <v>136</v>
      </c>
      <c r="T663" s="1462"/>
      <c r="U663" s="1463">
        <f>IF(ISERROR(VLOOKUP(work4報告書!AK58,Work2工事データ!$G$3:$R$52,12,0)),"",VLOOKUP(work4報告書!AK58,Work2工事データ!$G$3:$R$52,12,0))</f>
        <v>15855000</v>
      </c>
      <c r="V663" s="1464"/>
      <c r="W663" s="1464"/>
      <c r="X663" s="1464"/>
      <c r="Y663" s="1613"/>
      <c r="Z663" s="1614"/>
      <c r="AA663" s="1614"/>
      <c r="AB663" s="1614"/>
      <c r="AC663" s="1613"/>
      <c r="AD663" s="1614"/>
      <c r="AE663" s="1614"/>
      <c r="AF663" s="1615"/>
      <c r="AG663" s="1577">
        <f>IF(U663=0,"",IF(U662&lt;&gt;0,"",IF(SUM(U663:AB663)-AC663=0,"",SUM(U663:AB663)-AC663)))</f>
        <v>15855000</v>
      </c>
      <c r="AH663" s="1578"/>
      <c r="AI663" s="1578"/>
      <c r="AJ663" s="1579"/>
      <c r="AK663" s="1468">
        <f>IF(ISERROR(VLOOKUP(work4報告書!AK58,Work2工事データ!$G$3:$O$52,9,0)),"",VLOOKUP(work4報告書!AK58,Work2工事データ!$G$3:$O$52,9,0))</f>
        <v>23</v>
      </c>
      <c r="AL663" s="1469"/>
      <c r="AM663" s="1577">
        <f>IF(ISERROR(ROUNDDOWN(AG663*AK663/100,0)),"",ROUNDDOWN(AG663*AK663/100,0))</f>
        <v>3646650</v>
      </c>
      <c r="AN663" s="1578"/>
      <c r="AO663" s="1578"/>
      <c r="AP663" s="1578"/>
      <c r="AQ663" s="1578"/>
      <c r="AR663" s="500"/>
      <c r="AS663" s="118"/>
      <c r="AT663" s="118"/>
      <c r="AW663" s="371"/>
      <c r="AX663" s="371"/>
      <c r="AY663" s="371"/>
      <c r="AZ663" s="369"/>
      <c r="BA663" s="369"/>
      <c r="BB663" s="369"/>
    </row>
    <row r="664" spans="1:54" s="116" customFormat="1" ht="18" customHeight="1">
      <c r="A664" s="1597" t="str">
        <f>IF(ISERROR(VLOOKUP(work4報告書!AK59,Work2工事データ!$G$3:$R$52,2,0)),"",VLOOKUP(work4報告書!AK59,Work2工事データ!$G$3:$R$52,2,0))</f>
        <v/>
      </c>
      <c r="B664" s="1598"/>
      <c r="C664" s="1598"/>
      <c r="D664" s="1598"/>
      <c r="E664" s="1598"/>
      <c r="F664" s="1598"/>
      <c r="G664" s="1598"/>
      <c r="H664" s="1599"/>
      <c r="I664" s="1603" t="str">
        <f>IF(ISERROR(VLOOKUP(work4報告書!AK59,'(入力)データ'!$A$6:$D$36,3,0)&amp;VLOOKUP(work4報告書!AK59,'(入力)データ'!$A$6:$D$36,4,0)),"",VLOOKUP(work4報告書!AK59,'(入力)データ'!$A$6:$D$36,3,0)&amp;VLOOKUP(work4報告書!AK59,'(入力)データ'!$A$6:$D$36,4,0))</f>
        <v/>
      </c>
      <c r="J664" s="1598"/>
      <c r="K664" s="1598"/>
      <c r="L664" s="1598"/>
      <c r="M664" s="1604"/>
      <c r="N664" s="275" t="str">
        <f>IF(ISERROR(VLOOKUP(work4報告書!AK59,Work2工事データ!$G$3:$J$52,4,0)),"",VLOOKUP(work4報告書!AK59,Work2工事データ!$G$3:$J$52,4,0))</f>
        <v/>
      </c>
      <c r="O664" s="124" t="s">
        <v>133</v>
      </c>
      <c r="P664" s="270" t="str">
        <f t="shared" si="92"/>
        <v/>
      </c>
      <c r="Q664" s="124" t="s">
        <v>134</v>
      </c>
      <c r="R664" s="272" t="str">
        <f t="shared" si="93"/>
        <v/>
      </c>
      <c r="S664" s="1457" t="s">
        <v>135</v>
      </c>
      <c r="T664" s="1458"/>
      <c r="U664" s="1607"/>
      <c r="V664" s="1608"/>
      <c r="W664" s="1608"/>
      <c r="X664" s="129"/>
      <c r="Y664" s="130"/>
      <c r="Z664" s="131"/>
      <c r="AA664" s="131"/>
      <c r="AB664" s="129"/>
      <c r="AC664" s="130"/>
      <c r="AD664" s="131"/>
      <c r="AE664" s="131"/>
      <c r="AF664" s="132"/>
      <c r="AG664" s="1426" t="str">
        <f>IF(U664=0,"",SUM(U665:AB665)-AC665)</f>
        <v/>
      </c>
      <c r="AH664" s="1427"/>
      <c r="AI664" s="1427"/>
      <c r="AJ664" s="1428"/>
      <c r="AK664" s="136"/>
      <c r="AL664" s="139"/>
      <c r="AM664" s="1609"/>
      <c r="AN664" s="1610"/>
      <c r="AO664" s="1610"/>
      <c r="AP664" s="1610"/>
      <c r="AQ664" s="1610"/>
      <c r="AR664" s="501"/>
      <c r="AS664" s="118"/>
      <c r="AT664" s="118"/>
      <c r="AW664" s="371"/>
      <c r="AX664" s="371"/>
      <c r="AY664" s="371"/>
      <c r="AZ664" s="369"/>
      <c r="BA664" s="369"/>
      <c r="BB664" s="369"/>
    </row>
    <row r="665" spans="1:54" s="116" customFormat="1" ht="18" customHeight="1">
      <c r="A665" s="1600"/>
      <c r="B665" s="1601"/>
      <c r="C665" s="1601"/>
      <c r="D665" s="1601"/>
      <c r="E665" s="1601"/>
      <c r="F665" s="1601"/>
      <c r="G665" s="1601"/>
      <c r="H665" s="1602"/>
      <c r="I665" s="1605"/>
      <c r="J665" s="1601"/>
      <c r="K665" s="1601"/>
      <c r="L665" s="1601"/>
      <c r="M665" s="1606"/>
      <c r="N665" s="276" t="str">
        <f>IF(ISERROR(VLOOKUP(work4報告書!AK59,Work2工事データ!$G$3:$P$52,10,0)),"",VLOOKUP(work4報告書!AK59,Work2工事データ!$G$3:$P$52,10,0))</f>
        <v/>
      </c>
      <c r="O665" s="134" t="s">
        <v>133</v>
      </c>
      <c r="P665" s="271" t="str">
        <f t="shared" si="92"/>
        <v/>
      </c>
      <c r="Q665" s="134" t="s">
        <v>134</v>
      </c>
      <c r="R665" s="274" t="str">
        <f t="shared" si="93"/>
        <v/>
      </c>
      <c r="S665" s="1461" t="s">
        <v>136</v>
      </c>
      <c r="T665" s="1462"/>
      <c r="U665" s="1463" t="str">
        <f>IF(ISERROR(VLOOKUP(work4報告書!AK59,Work2工事データ!$G$3:$R$52,12,0)),"",VLOOKUP(work4報告書!AK59,Work2工事データ!$G$3:$R$52,12,0))</f>
        <v/>
      </c>
      <c r="V665" s="1464"/>
      <c r="W665" s="1464"/>
      <c r="X665" s="1464"/>
      <c r="Y665" s="1611"/>
      <c r="Z665" s="1612"/>
      <c r="AA665" s="1612"/>
      <c r="AB665" s="1612"/>
      <c r="AC665" s="1613"/>
      <c r="AD665" s="1614"/>
      <c r="AE665" s="1614"/>
      <c r="AF665" s="1615"/>
      <c r="AG665" s="1577" t="str">
        <f>IF(U665=0,"",IF(U664&lt;&gt;0,"",IF(SUM(U665:AB665)-AC665=0,"",SUM(U665:AB665)-AC665)))</f>
        <v/>
      </c>
      <c r="AH665" s="1578"/>
      <c r="AI665" s="1578"/>
      <c r="AJ665" s="1579"/>
      <c r="AK665" s="1468" t="str">
        <f>IF(ISERROR(VLOOKUP(work4報告書!AK59,Work2工事データ!$G$3:$O$52,9,0)),"",VLOOKUP(work4報告書!AK59,Work2工事データ!$G$3:$O$52,9,0))</f>
        <v/>
      </c>
      <c r="AL665" s="1469"/>
      <c r="AM665" s="1577" t="str">
        <f>IF(ISERROR(ROUNDDOWN(AG665*AK665/100,0)),"",ROUNDDOWN(AG665*AK665/100,0))</f>
        <v/>
      </c>
      <c r="AN665" s="1578"/>
      <c r="AO665" s="1578"/>
      <c r="AP665" s="1578"/>
      <c r="AQ665" s="1578"/>
      <c r="AR665" s="500"/>
      <c r="AS665" s="118"/>
      <c r="AT665" s="118"/>
      <c r="AW665" s="371"/>
      <c r="AX665" s="371"/>
      <c r="AY665" s="371"/>
      <c r="AZ665" s="369"/>
      <c r="BA665" s="369"/>
      <c r="BB665" s="369"/>
    </row>
    <row r="666" spans="1:54" s="116" customFormat="1" ht="18" customHeight="1">
      <c r="A666" s="1597" t="str">
        <f>IF(ISERROR(VLOOKUP(work4報告書!AK60,Work2工事データ!$G$3:$R$52,2,0)),"",VLOOKUP(work4報告書!AK60,Work2工事データ!$G$3:$R$52,2,0))</f>
        <v/>
      </c>
      <c r="B666" s="1598"/>
      <c r="C666" s="1598"/>
      <c r="D666" s="1598"/>
      <c r="E666" s="1598"/>
      <c r="F666" s="1598"/>
      <c r="G666" s="1598"/>
      <c r="H666" s="1599"/>
      <c r="I666" s="1603" t="str">
        <f>IF(ISERROR(VLOOKUP(work4報告書!AK60,'(入力)データ'!$A$6:$D$36,3,0)&amp;VLOOKUP(work4報告書!AK60,'(入力)データ'!$A$6:$D$36,4,0)),"",VLOOKUP(work4報告書!AK60,'(入力)データ'!$A$6:$D$36,3,0)&amp;VLOOKUP(work4報告書!AK60,'(入力)データ'!$A$6:$D$36,4,0))</f>
        <v/>
      </c>
      <c r="J666" s="1598"/>
      <c r="K666" s="1598"/>
      <c r="L666" s="1598"/>
      <c r="M666" s="1604"/>
      <c r="N666" s="275" t="str">
        <f>IF(ISERROR(VLOOKUP(work4報告書!AK60,Work2工事データ!$G$3:$J$52,4,0)),"",VLOOKUP(work4報告書!AK60,Work2工事データ!$G$3:$J$52,4,0))</f>
        <v/>
      </c>
      <c r="O666" s="124" t="s">
        <v>133</v>
      </c>
      <c r="P666" s="270" t="str">
        <f t="shared" si="92"/>
        <v/>
      </c>
      <c r="Q666" s="124" t="s">
        <v>134</v>
      </c>
      <c r="R666" s="272" t="str">
        <f t="shared" si="93"/>
        <v/>
      </c>
      <c r="S666" s="1457" t="s">
        <v>135</v>
      </c>
      <c r="T666" s="1458"/>
      <c r="U666" s="1607"/>
      <c r="V666" s="1608"/>
      <c r="W666" s="1608"/>
      <c r="X666" s="129"/>
      <c r="Y666" s="130"/>
      <c r="Z666" s="131"/>
      <c r="AA666" s="131"/>
      <c r="AB666" s="129"/>
      <c r="AC666" s="130"/>
      <c r="AD666" s="131"/>
      <c r="AE666" s="131"/>
      <c r="AF666" s="132"/>
      <c r="AG666" s="1426" t="str">
        <f>IF(U666=0,"",SUM(U667:AB667)-AC667)</f>
        <v/>
      </c>
      <c r="AH666" s="1427"/>
      <c r="AI666" s="1427"/>
      <c r="AJ666" s="1428"/>
      <c r="AK666" s="140"/>
      <c r="AL666" s="141"/>
      <c r="AM666" s="1609"/>
      <c r="AN666" s="1610"/>
      <c r="AO666" s="1610"/>
      <c r="AP666" s="1610"/>
      <c r="AQ666" s="1610"/>
      <c r="AR666" s="501"/>
      <c r="AS666" s="118"/>
      <c r="AT666" s="118"/>
      <c r="AW666" s="371"/>
      <c r="AX666" s="371"/>
      <c r="AY666" s="371"/>
      <c r="AZ666" s="369"/>
      <c r="BA666" s="369"/>
      <c r="BB666" s="369"/>
    </row>
    <row r="667" spans="1:54" s="116" customFormat="1" ht="18" customHeight="1">
      <c r="A667" s="1600"/>
      <c r="B667" s="1601"/>
      <c r="C667" s="1601"/>
      <c r="D667" s="1601"/>
      <c r="E667" s="1601"/>
      <c r="F667" s="1601"/>
      <c r="G667" s="1601"/>
      <c r="H667" s="1602"/>
      <c r="I667" s="1605"/>
      <c r="J667" s="1601"/>
      <c r="K667" s="1601"/>
      <c r="L667" s="1601"/>
      <c r="M667" s="1606"/>
      <c r="N667" s="276" t="str">
        <f>IF(ISERROR(VLOOKUP(work4報告書!AK60,Work2工事データ!$G$3:$P$52,10,0)),"",VLOOKUP(work4報告書!AK60,Work2工事データ!$G$3:$P$52,10,0))</f>
        <v/>
      </c>
      <c r="O667" s="134" t="s">
        <v>133</v>
      </c>
      <c r="P667" s="271" t="str">
        <f t="shared" si="92"/>
        <v/>
      </c>
      <c r="Q667" s="134" t="s">
        <v>134</v>
      </c>
      <c r="R667" s="274" t="str">
        <f t="shared" si="93"/>
        <v/>
      </c>
      <c r="S667" s="1461" t="s">
        <v>136</v>
      </c>
      <c r="T667" s="1462"/>
      <c r="U667" s="1463" t="str">
        <f>IF(ISERROR(VLOOKUP(work4報告書!AK60,Work2工事データ!$G$3:$R$52,12,0)),"",VLOOKUP(work4報告書!AK60,Work2工事データ!$G$3:$R$52,12,0))</f>
        <v/>
      </c>
      <c r="V667" s="1464"/>
      <c r="W667" s="1464"/>
      <c r="X667" s="1464"/>
      <c r="Y667" s="1611"/>
      <c r="Z667" s="1612"/>
      <c r="AA667" s="1612"/>
      <c r="AB667" s="1612"/>
      <c r="AC667" s="1613"/>
      <c r="AD667" s="1614"/>
      <c r="AE667" s="1614"/>
      <c r="AF667" s="1615"/>
      <c r="AG667" s="1577" t="str">
        <f>IF(U667=0,"",IF(U666&lt;&gt;0,"",IF(SUM(U667:AB667)-AC667=0,"",SUM(U667:AB667)-AC667)))</f>
        <v/>
      </c>
      <c r="AH667" s="1578"/>
      <c r="AI667" s="1578"/>
      <c r="AJ667" s="1579"/>
      <c r="AK667" s="1468" t="str">
        <f>IF(ISERROR(VLOOKUP(work4報告書!AK60,Work2工事データ!$G$3:$O$52,9,0)),"",VLOOKUP(work4報告書!AK60,Work2工事データ!$G$3:$O$52,9,0))</f>
        <v/>
      </c>
      <c r="AL667" s="1469"/>
      <c r="AM667" s="1577" t="str">
        <f>IF(ISERROR(ROUNDDOWN(AG667*AK667/100,0)),"",ROUNDDOWN(AG667*AK667/100,0))</f>
        <v/>
      </c>
      <c r="AN667" s="1578"/>
      <c r="AO667" s="1578"/>
      <c r="AP667" s="1578"/>
      <c r="AQ667" s="1578"/>
      <c r="AR667" s="500"/>
      <c r="AS667" s="118"/>
      <c r="AT667" s="118"/>
      <c r="AW667" s="371"/>
      <c r="AX667" s="371"/>
      <c r="AY667" s="371"/>
      <c r="AZ667" s="369"/>
      <c r="BA667" s="369"/>
      <c r="BB667" s="369"/>
    </row>
    <row r="668" spans="1:54" s="116" customFormat="1" ht="18" customHeight="1">
      <c r="A668" s="1597" t="str">
        <f>IF(ISERROR(VLOOKUP(work4報告書!AK61,Work2工事データ!$G$3:$R$52,2,0)),"",VLOOKUP(work4報告書!AK61,Work2工事データ!$G$3:$R$52,2,0))</f>
        <v/>
      </c>
      <c r="B668" s="1598"/>
      <c r="C668" s="1598"/>
      <c r="D668" s="1598"/>
      <c r="E668" s="1598"/>
      <c r="F668" s="1598"/>
      <c r="G668" s="1598"/>
      <c r="H668" s="1599"/>
      <c r="I668" s="1603" t="str">
        <f>IF(ISERROR(VLOOKUP(work4報告書!AK61,'(入力)データ'!$A$6:$D$36,3,0)&amp;VLOOKUP(work4報告書!AK61,'(入力)データ'!$A$6:$D$36,4,0)),"",VLOOKUP(work4報告書!AK61,'(入力)データ'!$A$6:$D$36,3,0)&amp;VLOOKUP(work4報告書!AK61,'(入力)データ'!$A$6:$D$36,4,0))</f>
        <v/>
      </c>
      <c r="J668" s="1598"/>
      <c r="K668" s="1598"/>
      <c r="L668" s="1598"/>
      <c r="M668" s="1604"/>
      <c r="N668" s="275" t="str">
        <f>IF(ISERROR(VLOOKUP(work4報告書!AK61,Work2工事データ!$G$3:$J$52,4,0)),"",VLOOKUP(work4報告書!AK61,Work2工事データ!$G$3:$J$52,4,0))</f>
        <v/>
      </c>
      <c r="O668" s="124" t="s">
        <v>133</v>
      </c>
      <c r="P668" s="270" t="str">
        <f t="shared" si="92"/>
        <v/>
      </c>
      <c r="Q668" s="124" t="s">
        <v>134</v>
      </c>
      <c r="R668" s="272" t="str">
        <f t="shared" si="93"/>
        <v/>
      </c>
      <c r="S668" s="1457" t="s">
        <v>135</v>
      </c>
      <c r="T668" s="1458"/>
      <c r="U668" s="1607"/>
      <c r="V668" s="1608"/>
      <c r="W668" s="1608"/>
      <c r="X668" s="129"/>
      <c r="Y668" s="130"/>
      <c r="Z668" s="131"/>
      <c r="AA668" s="131"/>
      <c r="AB668" s="129"/>
      <c r="AC668" s="130"/>
      <c r="AD668" s="131"/>
      <c r="AE668" s="131"/>
      <c r="AF668" s="132"/>
      <c r="AG668" s="1426" t="str">
        <f>IF(U668=0,"",SUM(U669:AB669)-AC669)</f>
        <v/>
      </c>
      <c r="AH668" s="1427"/>
      <c r="AI668" s="1427"/>
      <c r="AJ668" s="1428"/>
      <c r="AK668" s="142"/>
      <c r="AL668" s="143"/>
      <c r="AM668" s="1609"/>
      <c r="AN668" s="1610"/>
      <c r="AO668" s="1610"/>
      <c r="AP668" s="1610"/>
      <c r="AQ668" s="1610"/>
      <c r="AR668" s="501"/>
      <c r="AS668" s="118"/>
      <c r="AT668" s="118"/>
      <c r="AW668" s="371"/>
      <c r="AX668" s="371"/>
      <c r="AY668" s="371"/>
      <c r="AZ668" s="369"/>
      <c r="BA668" s="369"/>
      <c r="BB668" s="369"/>
    </row>
    <row r="669" spans="1:54" s="116" customFormat="1" ht="18" customHeight="1">
      <c r="A669" s="1600"/>
      <c r="B669" s="1601"/>
      <c r="C669" s="1601"/>
      <c r="D669" s="1601"/>
      <c r="E669" s="1601"/>
      <c r="F669" s="1601"/>
      <c r="G669" s="1601"/>
      <c r="H669" s="1602"/>
      <c r="I669" s="1605"/>
      <c r="J669" s="1601"/>
      <c r="K669" s="1601"/>
      <c r="L669" s="1601"/>
      <c r="M669" s="1606"/>
      <c r="N669" s="276" t="str">
        <f>IF(ISERROR(VLOOKUP(work4報告書!AK61,Work2工事データ!$G$3:$P$52,10,0)),"",VLOOKUP(work4報告書!AK61,Work2工事データ!$G$3:$P$52,10,0))</f>
        <v/>
      </c>
      <c r="O669" s="134" t="s">
        <v>133</v>
      </c>
      <c r="P669" s="271" t="str">
        <f t="shared" si="92"/>
        <v/>
      </c>
      <c r="Q669" s="134" t="s">
        <v>134</v>
      </c>
      <c r="R669" s="274" t="str">
        <f t="shared" si="93"/>
        <v/>
      </c>
      <c r="S669" s="1461" t="s">
        <v>136</v>
      </c>
      <c r="T669" s="1462"/>
      <c r="U669" s="1463" t="str">
        <f>IF(ISERROR(VLOOKUP(work4報告書!AK61,Work2工事データ!$G$3:$R$52,12,0)),"",VLOOKUP(work4報告書!AK61,Work2工事データ!$G$3:$R$52,12,0))</f>
        <v/>
      </c>
      <c r="V669" s="1464"/>
      <c r="W669" s="1464"/>
      <c r="X669" s="1464"/>
      <c r="Y669" s="1611"/>
      <c r="Z669" s="1612"/>
      <c r="AA669" s="1612"/>
      <c r="AB669" s="1612"/>
      <c r="AC669" s="1613"/>
      <c r="AD669" s="1614"/>
      <c r="AE669" s="1614"/>
      <c r="AF669" s="1615"/>
      <c r="AG669" s="1577" t="str">
        <f>IF(U669=0,"",IF(U668&lt;&gt;0,"",IF(SUM(U669:AB669)-AC669=0,"",SUM(U669:AB669)-AC669)))</f>
        <v/>
      </c>
      <c r="AH669" s="1578"/>
      <c r="AI669" s="1578"/>
      <c r="AJ669" s="1579"/>
      <c r="AK669" s="1468" t="str">
        <f>IF(ISERROR(VLOOKUP(work4報告書!AK61,Work2工事データ!$G$3:$O$52,9,0)),"",VLOOKUP(work4報告書!AK61,Work2工事データ!$G$3:$O$52,9,0))</f>
        <v/>
      </c>
      <c r="AL669" s="1469"/>
      <c r="AM669" s="1577" t="str">
        <f>IF(ISERROR(ROUNDDOWN(AG669*AK669/100,0)),"",ROUNDDOWN(AG669*AK669/100,0))</f>
        <v/>
      </c>
      <c r="AN669" s="1578"/>
      <c r="AO669" s="1578"/>
      <c r="AP669" s="1578"/>
      <c r="AQ669" s="1578"/>
      <c r="AR669" s="500"/>
      <c r="AS669" s="118"/>
      <c r="AT669" s="118"/>
      <c r="AW669" s="371"/>
      <c r="AX669" s="371"/>
      <c r="AY669" s="371"/>
      <c r="AZ669" s="369"/>
      <c r="BA669" s="369"/>
      <c r="BB669" s="369"/>
    </row>
    <row r="670" spans="1:54" s="116" customFormat="1" ht="18" customHeight="1">
      <c r="A670" s="1597" t="str">
        <f>IF(ISERROR(VLOOKUP(work4報告書!AK62,Work2工事データ!$G$3:$R$52,2,0)),"",VLOOKUP(work4報告書!AK62,Work2工事データ!$G$3:$R$52,2,0))</f>
        <v/>
      </c>
      <c r="B670" s="1598"/>
      <c r="C670" s="1598"/>
      <c r="D670" s="1598"/>
      <c r="E670" s="1598"/>
      <c r="F670" s="1598"/>
      <c r="G670" s="1598"/>
      <c r="H670" s="1599"/>
      <c r="I670" s="1603" t="str">
        <f>IF(ISERROR(VLOOKUP(work4報告書!AK62,'(入力)データ'!$A$6:$D$36,3,0)&amp;VLOOKUP(work4報告書!AK62,'(入力)データ'!$A$6:$D$36,4,0)),"",VLOOKUP(work4報告書!AK62,'(入力)データ'!$A$6:$D$36,3,0)&amp;VLOOKUP(work4報告書!AK62,'(入力)データ'!$A$6:$D$36,4,0))</f>
        <v/>
      </c>
      <c r="J670" s="1598"/>
      <c r="K670" s="1598"/>
      <c r="L670" s="1598"/>
      <c r="M670" s="1604"/>
      <c r="N670" s="275" t="str">
        <f>IF(ISERROR(VLOOKUP(work4報告書!AK62,Work2工事データ!$G$3:$J$52,4,0)),"",VLOOKUP(work4報告書!AK62,Work2工事データ!$G$3:$J$52,4,0))</f>
        <v/>
      </c>
      <c r="O670" s="124" t="s">
        <v>133</v>
      </c>
      <c r="P670" s="270" t="str">
        <f t="shared" si="92"/>
        <v/>
      </c>
      <c r="Q670" s="124" t="s">
        <v>134</v>
      </c>
      <c r="R670" s="272" t="str">
        <f t="shared" si="93"/>
        <v/>
      </c>
      <c r="S670" s="1457" t="s">
        <v>135</v>
      </c>
      <c r="T670" s="1458"/>
      <c r="U670" s="1607"/>
      <c r="V670" s="1608"/>
      <c r="W670" s="1608"/>
      <c r="X670" s="129"/>
      <c r="Y670" s="130"/>
      <c r="Z670" s="131"/>
      <c r="AA670" s="131"/>
      <c r="AB670" s="129"/>
      <c r="AC670" s="130"/>
      <c r="AD670" s="131"/>
      <c r="AE670" s="131"/>
      <c r="AF670" s="132"/>
      <c r="AG670" s="1426" t="str">
        <f>IF(U670=0,"",SUM(U671:AB671)-AC671)</f>
        <v/>
      </c>
      <c r="AH670" s="1427"/>
      <c r="AI670" s="1427"/>
      <c r="AJ670" s="1428"/>
      <c r="AK670" s="140"/>
      <c r="AL670" s="141"/>
      <c r="AM670" s="1609"/>
      <c r="AN670" s="1610"/>
      <c r="AO670" s="1610"/>
      <c r="AP670" s="1610"/>
      <c r="AQ670" s="1610"/>
      <c r="AR670" s="501"/>
      <c r="AS670" s="118"/>
      <c r="AT670" s="118"/>
      <c r="AW670" s="371"/>
      <c r="AX670" s="371"/>
      <c r="AY670" s="371"/>
      <c r="AZ670" s="369"/>
      <c r="BA670" s="369"/>
      <c r="BB670" s="369"/>
    </row>
    <row r="671" spans="1:54" s="116" customFormat="1" ht="18" customHeight="1">
      <c r="A671" s="1600"/>
      <c r="B671" s="1601"/>
      <c r="C671" s="1601"/>
      <c r="D671" s="1601"/>
      <c r="E671" s="1601"/>
      <c r="F671" s="1601"/>
      <c r="G671" s="1601"/>
      <c r="H671" s="1602"/>
      <c r="I671" s="1605"/>
      <c r="J671" s="1601"/>
      <c r="K671" s="1601"/>
      <c r="L671" s="1601"/>
      <c r="M671" s="1606"/>
      <c r="N671" s="276" t="str">
        <f>IF(ISERROR(VLOOKUP(work4報告書!AK62,Work2工事データ!$G$3:$P$52,10,0)),"",VLOOKUP(work4報告書!AK62,Work2工事データ!$G$3:$P$52,10,0))</f>
        <v/>
      </c>
      <c r="O671" s="134" t="s">
        <v>133</v>
      </c>
      <c r="P671" s="271" t="str">
        <f t="shared" si="92"/>
        <v/>
      </c>
      <c r="Q671" s="134" t="s">
        <v>134</v>
      </c>
      <c r="R671" s="274" t="str">
        <f t="shared" si="93"/>
        <v/>
      </c>
      <c r="S671" s="1461" t="s">
        <v>136</v>
      </c>
      <c r="T671" s="1462"/>
      <c r="U671" s="1463" t="str">
        <f>IF(ISERROR(VLOOKUP(work4報告書!AK62,Work2工事データ!$G$3:$R$52,12,0)),"",VLOOKUP(work4報告書!AK62,Work2工事データ!$G$3:$R$52,12,0))</f>
        <v/>
      </c>
      <c r="V671" s="1464"/>
      <c r="W671" s="1464"/>
      <c r="X671" s="1464"/>
      <c r="Y671" s="1611"/>
      <c r="Z671" s="1612"/>
      <c r="AA671" s="1612"/>
      <c r="AB671" s="1612"/>
      <c r="AC671" s="1613"/>
      <c r="AD671" s="1614"/>
      <c r="AE671" s="1614"/>
      <c r="AF671" s="1615"/>
      <c r="AG671" s="1577" t="str">
        <f>IF(U671=0,"",IF(U670&lt;&gt;0,"",IF(SUM(U671:AB671)-AC671=0,"",SUM(U671:AB671)-AC671)))</f>
        <v/>
      </c>
      <c r="AH671" s="1578"/>
      <c r="AI671" s="1578"/>
      <c r="AJ671" s="1579"/>
      <c r="AK671" s="1468" t="str">
        <f>IF(ISERROR(VLOOKUP(work4報告書!AK62,Work2工事データ!$G$3:$O$52,9,0)),"",VLOOKUP(work4報告書!AK62,Work2工事データ!$G$3:$O$52,9,0))</f>
        <v/>
      </c>
      <c r="AL671" s="1469"/>
      <c r="AM671" s="1577" t="str">
        <f>IF(ISERROR(ROUNDDOWN(AG671*AK671/100,0)),"",ROUNDDOWN(AG671*AK671/100,0))</f>
        <v/>
      </c>
      <c r="AN671" s="1578"/>
      <c r="AO671" s="1578"/>
      <c r="AP671" s="1578"/>
      <c r="AQ671" s="1578"/>
      <c r="AR671" s="500"/>
      <c r="AS671" s="118"/>
      <c r="AT671" s="118"/>
      <c r="AW671" s="371"/>
      <c r="AX671" s="371"/>
      <c r="AY671" s="371"/>
      <c r="AZ671" s="369"/>
      <c r="BA671" s="369"/>
      <c r="BB671" s="369"/>
    </row>
    <row r="672" spans="1:54" s="116" customFormat="1" ht="18" customHeight="1">
      <c r="A672" s="1597" t="str">
        <f>IF(ISERROR(VLOOKUP(work4報告書!AK63,Work2工事データ!$G$3:$R$52,2,0)),"",VLOOKUP(work4報告書!AK63,Work2工事データ!$G$3:$R$52,2,0))</f>
        <v/>
      </c>
      <c r="B672" s="1598"/>
      <c r="C672" s="1598"/>
      <c r="D672" s="1598"/>
      <c r="E672" s="1598"/>
      <c r="F672" s="1598"/>
      <c r="G672" s="1598"/>
      <c r="H672" s="1599"/>
      <c r="I672" s="1603" t="str">
        <f>IF(ISERROR(VLOOKUP(work4報告書!AK63,'(入力)データ'!$A$6:$D$36,3,0)&amp;VLOOKUP(work4報告書!AK63,'(入力)データ'!$A$6:$D$36,4,0)),"",VLOOKUP(work4報告書!AK63,'(入力)データ'!$A$6:$D$36,3,0)&amp;VLOOKUP(work4報告書!AK63,'(入力)データ'!$A$6:$D$36,4,0))</f>
        <v/>
      </c>
      <c r="J672" s="1598"/>
      <c r="K672" s="1598"/>
      <c r="L672" s="1598"/>
      <c r="M672" s="1604"/>
      <c r="N672" s="275" t="str">
        <f>IF(ISERROR(VLOOKUP(work4報告書!AK63,Work2工事データ!$G$3:$J$52,4,0)),"",VLOOKUP(work4報告書!AK63,Work2工事データ!$G$3:$J$52,4,0))</f>
        <v/>
      </c>
      <c r="O672" s="124" t="s">
        <v>133</v>
      </c>
      <c r="P672" s="270" t="str">
        <f t="shared" si="92"/>
        <v/>
      </c>
      <c r="Q672" s="124" t="s">
        <v>134</v>
      </c>
      <c r="R672" s="272" t="str">
        <f t="shared" si="93"/>
        <v/>
      </c>
      <c r="S672" s="1457" t="s">
        <v>135</v>
      </c>
      <c r="T672" s="1458"/>
      <c r="U672" s="1607"/>
      <c r="V672" s="1608"/>
      <c r="W672" s="1608"/>
      <c r="X672" s="129"/>
      <c r="Y672" s="130"/>
      <c r="Z672" s="131"/>
      <c r="AA672" s="131"/>
      <c r="AB672" s="129"/>
      <c r="AC672" s="130"/>
      <c r="AD672" s="131"/>
      <c r="AE672" s="131"/>
      <c r="AF672" s="132"/>
      <c r="AG672" s="1426" t="str">
        <f>IF(U672=0,"",SUM(U673:AB673)-AC673)</f>
        <v/>
      </c>
      <c r="AH672" s="1427"/>
      <c r="AI672" s="1427"/>
      <c r="AJ672" s="1428"/>
      <c r="AK672" s="140"/>
      <c r="AL672" s="141"/>
      <c r="AM672" s="1609"/>
      <c r="AN672" s="1610"/>
      <c r="AO672" s="1610"/>
      <c r="AP672" s="1610"/>
      <c r="AQ672" s="1610"/>
      <c r="AR672" s="501"/>
      <c r="AS672" s="118"/>
      <c r="AT672" s="118"/>
      <c r="AW672" s="371"/>
      <c r="AX672" s="371"/>
      <c r="AY672" s="371"/>
      <c r="AZ672" s="369"/>
      <c r="BA672" s="369"/>
      <c r="BB672" s="369"/>
    </row>
    <row r="673" spans="1:54" s="116" customFormat="1" ht="18" customHeight="1">
      <c r="A673" s="1600"/>
      <c r="B673" s="1601"/>
      <c r="C673" s="1601"/>
      <c r="D673" s="1601"/>
      <c r="E673" s="1601"/>
      <c r="F673" s="1601"/>
      <c r="G673" s="1601"/>
      <c r="H673" s="1602"/>
      <c r="I673" s="1605"/>
      <c r="J673" s="1601"/>
      <c r="K673" s="1601"/>
      <c r="L673" s="1601"/>
      <c r="M673" s="1606"/>
      <c r="N673" s="276" t="str">
        <f>IF(ISERROR(VLOOKUP(work4報告書!AK63,Work2工事データ!$G$3:$P$52,10,0)),"",VLOOKUP(work4報告書!AK63,Work2工事データ!$G$3:$P$52,10,0))</f>
        <v/>
      </c>
      <c r="O673" s="144" t="s">
        <v>133</v>
      </c>
      <c r="P673" s="271" t="str">
        <f t="shared" si="92"/>
        <v/>
      </c>
      <c r="Q673" s="134" t="s">
        <v>134</v>
      </c>
      <c r="R673" s="274" t="str">
        <f t="shared" si="93"/>
        <v/>
      </c>
      <c r="S673" s="1461" t="s">
        <v>136</v>
      </c>
      <c r="T673" s="1462"/>
      <c r="U673" s="1463" t="str">
        <f>IF(ISERROR(VLOOKUP(work4報告書!AK63,Work2工事データ!$G$3:$R$52,12,0)),"",VLOOKUP(work4報告書!AK63,Work2工事データ!$G$3:$R$52,12,0))</f>
        <v/>
      </c>
      <c r="V673" s="1464"/>
      <c r="W673" s="1464"/>
      <c r="X673" s="1464"/>
      <c r="Y673" s="1611"/>
      <c r="Z673" s="1612"/>
      <c r="AA673" s="1612"/>
      <c r="AB673" s="1612"/>
      <c r="AC673" s="1613"/>
      <c r="AD673" s="1614"/>
      <c r="AE673" s="1614"/>
      <c r="AF673" s="1615"/>
      <c r="AG673" s="1577" t="str">
        <f>IF(U673=0,"",IF(U672&lt;&gt;0,"",IF(SUM(U673:AB673)-AC673=0,"",SUM(U673:AB673)-AC673)))</f>
        <v/>
      </c>
      <c r="AH673" s="1578"/>
      <c r="AI673" s="1578"/>
      <c r="AJ673" s="1579"/>
      <c r="AK673" s="1468" t="str">
        <f>IF(ISERROR(VLOOKUP(work4報告書!AK63,Work2工事データ!$G$3:$O$52,9,0)),"",VLOOKUP(work4報告書!AK63,Work2工事データ!$G$3:$O$52,9,0))</f>
        <v/>
      </c>
      <c r="AL673" s="1469"/>
      <c r="AM673" s="1577" t="str">
        <f>IF(ISERROR(ROUNDDOWN(AG673*AK673/100,0)),"",ROUNDDOWN(AG673*AK673/100,0))</f>
        <v/>
      </c>
      <c r="AN673" s="1578"/>
      <c r="AO673" s="1578"/>
      <c r="AP673" s="1578"/>
      <c r="AQ673" s="1578"/>
      <c r="AR673" s="500"/>
      <c r="AS673" s="118"/>
      <c r="AT673" s="118"/>
      <c r="AW673" s="371"/>
      <c r="AX673" s="371"/>
      <c r="AY673" s="371"/>
      <c r="AZ673" s="369"/>
      <c r="BA673" s="369"/>
      <c r="BB673" s="369"/>
    </row>
    <row r="674" spans="1:54" s="116" customFormat="1" ht="18" customHeight="1">
      <c r="A674" s="1580" t="s">
        <v>193</v>
      </c>
      <c r="B674" s="1581"/>
      <c r="C674" s="1581"/>
      <c r="D674" s="1582"/>
      <c r="E674" s="1586" t="str">
        <f>IF(ISERROR(VLOOKUP(work4報告書!AK55,Work2工事データ!$G$3:$M$52,7,0)),"",VLOOKUP(work4報告書!AK55,Work2工事データ!$G$3:$M$52,7,0))</f>
        <v>37 その他の建設事業</v>
      </c>
      <c r="F674" s="1587"/>
      <c r="G674" s="1588"/>
      <c r="H674" s="1588"/>
      <c r="I674" s="1588"/>
      <c r="J674" s="1588"/>
      <c r="K674" s="1588"/>
      <c r="L674" s="1588"/>
      <c r="M674" s="1589"/>
      <c r="N674" s="1593" t="s">
        <v>194</v>
      </c>
      <c r="O674" s="1581"/>
      <c r="P674" s="1581"/>
      <c r="Q674" s="1581"/>
      <c r="R674" s="1581"/>
      <c r="S674" s="1581"/>
      <c r="T674" s="1582"/>
      <c r="U674" s="1426" t="str">
        <f ca="1">IF(SUMIF(U656:X673,"賃金で算定",U657:X673)=0,"",SUMIF(U656:X673,"賃金で算定",U657:X673))</f>
        <v/>
      </c>
      <c r="V674" s="1427"/>
      <c r="W674" s="1427"/>
      <c r="X674" s="1428"/>
      <c r="Y674" s="130"/>
      <c r="Z674" s="131"/>
      <c r="AA674" s="131"/>
      <c r="AB674" s="129"/>
      <c r="AC674" s="130"/>
      <c r="AD674" s="131"/>
      <c r="AE674" s="131"/>
      <c r="AF674" s="129"/>
      <c r="AG674" s="1426" t="str">
        <f ca="1">U674</f>
        <v/>
      </c>
      <c r="AH674" s="1427"/>
      <c r="AI674" s="1427"/>
      <c r="AJ674" s="1428"/>
      <c r="AK674" s="130"/>
      <c r="AL674" s="133"/>
      <c r="AM674" s="1426" t="str">
        <f>IF(AM656+AM658+AM660+AM662+AM664+AM666+AM668+AM670+AM672=0,"",AM656+AM658+AM660+AM662+AM664+AM666+AM668+AM670+AM672)</f>
        <v/>
      </c>
      <c r="AN674" s="1427"/>
      <c r="AO674" s="1427"/>
      <c r="AP674" s="1427"/>
      <c r="AQ674" s="1427"/>
      <c r="AR674" s="501"/>
      <c r="AS674" s="118"/>
      <c r="AT674" s="118"/>
      <c r="AW674" s="371"/>
      <c r="AX674" s="371"/>
      <c r="AY674" s="371"/>
      <c r="AZ674" s="369"/>
      <c r="BA674" s="369"/>
      <c r="BB674" s="369"/>
    </row>
    <row r="675" spans="1:54" s="116" customFormat="1" ht="18" customHeight="1" thickBot="1">
      <c r="A675" s="1583"/>
      <c r="B675" s="1584"/>
      <c r="C675" s="1584"/>
      <c r="D675" s="1585"/>
      <c r="E675" s="1590"/>
      <c r="F675" s="1591"/>
      <c r="G675" s="1591"/>
      <c r="H675" s="1591"/>
      <c r="I675" s="1591"/>
      <c r="J675" s="1591"/>
      <c r="K675" s="1591"/>
      <c r="L675" s="1591"/>
      <c r="M675" s="1592"/>
      <c r="N675" s="1594"/>
      <c r="O675" s="1584"/>
      <c r="P675" s="1584"/>
      <c r="Q675" s="1584"/>
      <c r="R675" s="1584"/>
      <c r="S675" s="1584"/>
      <c r="T675" s="1585"/>
      <c r="U675" s="1595">
        <f ca="1">IF(E674="","",IF(U674="",SUM(U657,U659,U661,U663,U665,U667,U669,U671,U673),SUM(U657,U659,U661,U663,U665,U667,U669,U671,U673)-U674))</f>
        <v>73080000</v>
      </c>
      <c r="V675" s="1596"/>
      <c r="W675" s="1596"/>
      <c r="X675" s="1596"/>
      <c r="Y675" s="1573" t="str">
        <f>IF(SUM(Y657,Y659,Y661,Y663,Y665,Y667,Y669,Y671,Y673)=0,"",SUM(Y657,Y659,Y661,Y663,Y665,Y667,Y669,Y671,Y673))</f>
        <v/>
      </c>
      <c r="Z675" s="1574"/>
      <c r="AA675" s="1574"/>
      <c r="AB675" s="1574"/>
      <c r="AC675" s="1573" t="str">
        <f>IF(SUM(AC657,AC659,AC661,AC663,AC665,AC667,AC669,AC671,AC673)=0,"",SUM(AC657,AC659,AC661,AC663,AC665,AC667,AC669,AC671,AC673))</f>
        <v/>
      </c>
      <c r="AD675" s="1574"/>
      <c r="AE675" s="1574"/>
      <c r="AF675" s="1574"/>
      <c r="AG675" s="1573">
        <f ca="1">IF(SUM(U675:AB675)-SUM(AC675)=0,"",SUM(U675:AB675)-SUM(AC675))</f>
        <v>73080000</v>
      </c>
      <c r="AH675" s="1574"/>
      <c r="AI675" s="1574"/>
      <c r="AJ675" s="1575"/>
      <c r="AK675" s="502"/>
      <c r="AL675" s="503"/>
      <c r="AM675" s="1573">
        <f>IF(SUM(AM657,AM659,AM661,AM663,AM665,AM667,AM669,AM671,AM673)=0,"",SUM(AM657,AM659,AM661,AM663,AM665,AM667,AM669,AM671,AM673))</f>
        <v>16808400</v>
      </c>
      <c r="AN675" s="1574"/>
      <c r="AO675" s="1574"/>
      <c r="AP675" s="1574"/>
      <c r="AQ675" s="1574"/>
      <c r="AR675" s="504"/>
      <c r="AS675" s="118"/>
      <c r="AT675" s="145"/>
      <c r="AW675" s="371"/>
      <c r="AX675" s="371"/>
      <c r="AY675" s="371"/>
      <c r="AZ675" s="369"/>
      <c r="BA675" s="369"/>
      <c r="BB675" s="369"/>
    </row>
    <row r="676" spans="1:54" s="116" customFormat="1" ht="18" customHeight="1">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8"/>
      <c r="AL676" s="118"/>
      <c r="AM676" s="1576" t="str">
        <f>IF(AM674="","",SUM(AM674:AQ675))</f>
        <v/>
      </c>
      <c r="AN676" s="1576"/>
      <c r="AO676" s="1576"/>
      <c r="AP676" s="1576"/>
      <c r="AQ676" s="1576"/>
      <c r="AR676" s="118"/>
      <c r="AS676" s="118"/>
      <c r="AT676" s="118"/>
      <c r="AW676" s="371"/>
      <c r="AX676" s="371"/>
      <c r="AY676" s="371"/>
      <c r="AZ676" s="369"/>
      <c r="BA676" s="369"/>
      <c r="BB676" s="369"/>
    </row>
    <row r="677" spans="1:54" s="116" customFormat="1" ht="22.5" customHeight="1">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536"/>
      <c r="X677" s="536"/>
      <c r="Y677" s="118"/>
      <c r="Z677" s="118"/>
      <c r="AA677" s="118"/>
      <c r="AB677" s="118"/>
      <c r="AC677" s="118"/>
      <c r="AD677" s="118"/>
      <c r="AE677" s="118"/>
      <c r="AF677" s="118"/>
      <c r="AG677" s="118"/>
      <c r="AH677" s="118"/>
      <c r="AI677" s="118"/>
      <c r="AJ677" s="118"/>
      <c r="AK677" s="118"/>
      <c r="AL677" s="118"/>
      <c r="AM677" s="118"/>
      <c r="AN677" s="118"/>
      <c r="AO677" s="118"/>
      <c r="AP677" s="118"/>
      <c r="AQ677" s="118"/>
      <c r="AR677" s="118"/>
      <c r="AS677" s="118"/>
      <c r="AW677" s="371"/>
      <c r="AX677" s="371"/>
      <c r="AY677" s="371"/>
      <c r="AZ677" s="369"/>
      <c r="BA677" s="369"/>
      <c r="BB677" s="369"/>
    </row>
    <row r="678" spans="1:54" s="116" customFormat="1" ht="24" customHeight="1">
      <c r="A678" s="75"/>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536"/>
      <c r="X678" s="536"/>
      <c r="Y678" s="119"/>
      <c r="Z678" s="119"/>
      <c r="AA678" s="119"/>
      <c r="AB678" s="119"/>
      <c r="AC678" s="119"/>
      <c r="AD678" s="119"/>
      <c r="AE678" s="119"/>
      <c r="AF678" s="119"/>
      <c r="AG678" s="119"/>
      <c r="AH678" s="119"/>
      <c r="AI678" s="119"/>
      <c r="AJ678" s="119"/>
      <c r="AK678" s="119"/>
      <c r="AL678" s="119"/>
      <c r="AM678" s="119"/>
      <c r="AN678" s="119"/>
      <c r="AO678" s="119"/>
      <c r="AP678" s="119"/>
      <c r="AQ678" s="119"/>
      <c r="AR678" s="119"/>
      <c r="AS678" s="118"/>
      <c r="AW678" s="371"/>
      <c r="AX678" s="371"/>
      <c r="AY678" s="371"/>
      <c r="AZ678" s="369"/>
      <c r="BA678" s="369"/>
      <c r="BB678" s="369"/>
    </row>
    <row r="679" spans="1:54" s="116" customFormat="1" ht="17.25" customHeight="1" thickBot="1">
      <c r="A679" s="520" t="s">
        <v>186</v>
      </c>
      <c r="B679" s="118"/>
      <c r="C679" s="118"/>
      <c r="D679" s="118"/>
      <c r="E679" s="118"/>
      <c r="F679" s="118"/>
      <c r="G679" s="118"/>
      <c r="H679" s="118"/>
      <c r="I679" s="118"/>
      <c r="J679" s="118"/>
      <c r="K679" s="118"/>
      <c r="L679" s="118"/>
      <c r="M679" s="118"/>
      <c r="N679" s="118"/>
      <c r="O679" s="118"/>
      <c r="P679" s="118"/>
      <c r="Q679" s="118"/>
      <c r="R679" s="119"/>
      <c r="S679" s="119"/>
      <c r="T679" s="119"/>
      <c r="U679" s="119"/>
      <c r="V679" s="119"/>
      <c r="W679" s="118"/>
      <c r="X679" s="118"/>
      <c r="Y679" s="118"/>
      <c r="Z679" s="118"/>
      <c r="AA679" s="118"/>
      <c r="AB679" s="118"/>
      <c r="AC679" s="118"/>
      <c r="AD679" s="118"/>
      <c r="AE679" s="118"/>
      <c r="AF679" s="118"/>
      <c r="AG679" s="118"/>
      <c r="AH679" s="118"/>
      <c r="AI679" s="118"/>
      <c r="AJ679" s="118"/>
      <c r="AK679" s="120"/>
      <c r="AL679" s="120"/>
      <c r="AM679" s="120"/>
      <c r="AN679" s="120"/>
      <c r="AO679" s="118"/>
      <c r="AP679" s="118"/>
      <c r="AQ679" s="118"/>
      <c r="AR679" s="118"/>
      <c r="AS679" s="118"/>
      <c r="AW679" s="371"/>
      <c r="AX679" s="371"/>
      <c r="AY679" s="371"/>
      <c r="AZ679" s="369"/>
      <c r="BA679" s="369"/>
      <c r="BB679" s="369"/>
    </row>
    <row r="680" spans="1:54" s="116" customFormat="1" ht="12.75" customHeight="1">
      <c r="A680" s="118"/>
      <c r="B680" s="118"/>
      <c r="C680" s="118"/>
      <c r="D680" s="118"/>
      <c r="E680" s="118"/>
      <c r="F680" s="118"/>
      <c r="G680" s="118"/>
      <c r="H680" s="118"/>
      <c r="I680" s="118"/>
      <c r="J680" s="118"/>
      <c r="K680" s="118"/>
      <c r="L680" s="121"/>
      <c r="M680" s="121"/>
      <c r="N680" s="121"/>
      <c r="O680" s="121"/>
      <c r="P680" s="121"/>
      <c r="Q680" s="121"/>
      <c r="R680" s="121"/>
      <c r="S680" s="122"/>
      <c r="T680" s="122"/>
      <c r="U680" s="122"/>
      <c r="V680" s="122"/>
      <c r="W680" s="122"/>
      <c r="X680" s="122"/>
      <c r="Y680" s="122"/>
      <c r="Z680" s="121"/>
      <c r="AA680" s="121"/>
      <c r="AB680" s="121"/>
      <c r="AC680" s="118"/>
      <c r="AD680" s="118"/>
      <c r="AE680" s="118"/>
      <c r="AF680" s="118"/>
      <c r="AG680" s="118"/>
      <c r="AH680" s="118"/>
      <c r="AI680" s="118"/>
      <c r="AJ680" s="118"/>
      <c r="AK680" s="120"/>
      <c r="AL680" s="120"/>
      <c r="AM680" s="1567" t="s">
        <v>116</v>
      </c>
      <c r="AN680" s="1568"/>
      <c r="AO680" s="118"/>
      <c r="AP680" s="118"/>
      <c r="AQ680" s="118"/>
      <c r="AR680" s="118"/>
      <c r="AS680" s="118"/>
      <c r="AW680" s="371"/>
      <c r="AX680" s="371"/>
      <c r="AY680" s="371"/>
      <c r="AZ680" s="369"/>
      <c r="BA680" s="369"/>
      <c r="BB680" s="369"/>
    </row>
    <row r="681" spans="1:54" s="116" customFormat="1" ht="12.75" customHeight="1">
      <c r="A681" s="118"/>
      <c r="B681" s="118"/>
      <c r="C681" s="118"/>
      <c r="D681" s="118"/>
      <c r="E681" s="118"/>
      <c r="F681" s="118"/>
      <c r="G681" s="118"/>
      <c r="H681" s="118"/>
      <c r="I681" s="118"/>
      <c r="J681" s="118"/>
      <c r="K681" s="118"/>
      <c r="L681" s="121"/>
      <c r="M681" s="121"/>
      <c r="N681" s="121"/>
      <c r="O681" s="121"/>
      <c r="P681" s="121"/>
      <c r="Q681" s="121"/>
      <c r="R681" s="121"/>
      <c r="S681" s="122"/>
      <c r="T681" s="122"/>
      <c r="U681" s="122"/>
      <c r="V681" s="122"/>
      <c r="W681" s="122"/>
      <c r="X681" s="122"/>
      <c r="Y681" s="122"/>
      <c r="Z681" s="121"/>
      <c r="AA681" s="121"/>
      <c r="AB681" s="121"/>
      <c r="AC681" s="118"/>
      <c r="AD681" s="118"/>
      <c r="AE681" s="118"/>
      <c r="AF681" s="118"/>
      <c r="AG681" s="118"/>
      <c r="AH681" s="118"/>
      <c r="AI681" s="118"/>
      <c r="AJ681" s="118"/>
      <c r="AK681" s="120"/>
      <c r="AL681" s="120"/>
      <c r="AM681" s="1569"/>
      <c r="AN681" s="1570"/>
      <c r="AO681" s="118"/>
      <c r="AP681" s="118"/>
      <c r="AQ681" s="118"/>
      <c r="AR681" s="118"/>
      <c r="AS681" s="118"/>
      <c r="AW681" s="371"/>
      <c r="AX681" s="371"/>
      <c r="AY681" s="371"/>
      <c r="AZ681" s="369"/>
      <c r="BA681" s="369"/>
      <c r="BB681" s="369"/>
    </row>
    <row r="682" spans="1:54" s="116" customFormat="1" ht="12.75" customHeight="1" thickBot="1">
      <c r="A682" s="118"/>
      <c r="B682" s="118"/>
      <c r="C682" s="118"/>
      <c r="D682" s="118"/>
      <c r="E682" s="118"/>
      <c r="F682" s="118"/>
      <c r="G682" s="118"/>
      <c r="H682" s="118"/>
      <c r="I682" s="118"/>
      <c r="J682" s="118"/>
      <c r="K682" s="118"/>
      <c r="L682" s="121"/>
      <c r="M682" s="121"/>
      <c r="N682" s="121"/>
      <c r="O682" s="121"/>
      <c r="P682" s="121"/>
      <c r="Q682" s="121"/>
      <c r="R682" s="121"/>
      <c r="S682" s="121"/>
      <c r="T682" s="121"/>
      <c r="U682" s="121"/>
      <c r="V682" s="121"/>
      <c r="W682" s="121"/>
      <c r="X682" s="121"/>
      <c r="Y682" s="121"/>
      <c r="Z682" s="121"/>
      <c r="AA682" s="121"/>
      <c r="AB682" s="121"/>
      <c r="AC682" s="118"/>
      <c r="AD682" s="118"/>
      <c r="AE682" s="118"/>
      <c r="AF682" s="118"/>
      <c r="AG682" s="118"/>
      <c r="AH682" s="118"/>
      <c r="AI682" s="118"/>
      <c r="AJ682" s="118"/>
      <c r="AK682" s="120"/>
      <c r="AL682" s="120"/>
      <c r="AM682" s="1571"/>
      <c r="AN682" s="1572"/>
      <c r="AO682" s="118"/>
      <c r="AP682" s="118"/>
      <c r="AQ682" s="118"/>
      <c r="AR682" s="118"/>
      <c r="AS682" s="118"/>
      <c r="AW682" s="371"/>
      <c r="AX682" s="371"/>
      <c r="AY682" s="371"/>
      <c r="AZ682" s="369"/>
      <c r="BA682" s="369"/>
      <c r="BB682" s="369"/>
    </row>
    <row r="683" spans="1:54" s="116" customFormat="1" ht="6" customHeight="1" thickBot="1">
      <c r="A683" s="118"/>
      <c r="B683" s="118"/>
      <c r="C683" s="118"/>
      <c r="D683" s="118"/>
      <c r="E683" s="118"/>
      <c r="F683" s="118"/>
      <c r="G683" s="118"/>
      <c r="H683" s="118"/>
      <c r="I683" s="118"/>
      <c r="J683" s="118"/>
      <c r="K683" s="118"/>
      <c r="L683" s="121"/>
      <c r="M683" s="121"/>
      <c r="N683" s="121"/>
      <c r="O683" s="121"/>
      <c r="P683" s="121"/>
      <c r="Q683" s="121"/>
      <c r="R683" s="121"/>
      <c r="S683" s="121"/>
      <c r="T683" s="121"/>
      <c r="U683" s="121"/>
      <c r="V683" s="121"/>
      <c r="W683" s="121"/>
      <c r="X683" s="121"/>
      <c r="Y683" s="121"/>
      <c r="Z683" s="121"/>
      <c r="AA683" s="121"/>
      <c r="AB683" s="121"/>
      <c r="AC683" s="118"/>
      <c r="AD683" s="118"/>
      <c r="AE683" s="118"/>
      <c r="AF683" s="118"/>
      <c r="AG683" s="118"/>
      <c r="AH683" s="118"/>
      <c r="AI683" s="118"/>
      <c r="AJ683" s="118"/>
      <c r="AK683" s="120"/>
      <c r="AL683" s="120"/>
      <c r="AM683" s="118"/>
      <c r="AN683" s="118"/>
      <c r="AO683" s="118"/>
      <c r="AP683" s="118"/>
      <c r="AQ683" s="118"/>
      <c r="AR683" s="118"/>
      <c r="AS683" s="118"/>
      <c r="AW683" s="371"/>
      <c r="AX683" s="371"/>
      <c r="AY683" s="371"/>
      <c r="AZ683" s="369"/>
      <c r="BA683" s="369"/>
      <c r="BB683" s="369"/>
    </row>
    <row r="684" spans="1:54" s="116" customFormat="1" ht="12.75" customHeight="1">
      <c r="A684" s="1536" t="s">
        <v>141</v>
      </c>
      <c r="B684" s="1537"/>
      <c r="C684" s="1537"/>
      <c r="D684" s="1537"/>
      <c r="E684" s="1537"/>
      <c r="F684" s="1537"/>
      <c r="G684" s="1537"/>
      <c r="H684" s="1537"/>
      <c r="I684" s="1542" t="s">
        <v>142</v>
      </c>
      <c r="J684" s="1542"/>
      <c r="K684" s="495" t="s">
        <v>143</v>
      </c>
      <c r="L684" s="1542" t="s">
        <v>144</v>
      </c>
      <c r="M684" s="1542"/>
      <c r="N684" s="1543" t="s">
        <v>145</v>
      </c>
      <c r="O684" s="1542"/>
      <c r="P684" s="1542"/>
      <c r="Q684" s="1542"/>
      <c r="R684" s="1542"/>
      <c r="S684" s="1542"/>
      <c r="T684" s="1542" t="s">
        <v>75</v>
      </c>
      <c r="U684" s="1542"/>
      <c r="V684" s="1558"/>
      <c r="W684" s="118"/>
      <c r="X684" s="118"/>
      <c r="Y684" s="118"/>
      <c r="Z684" s="118"/>
      <c r="AA684" s="118"/>
      <c r="AB684" s="118"/>
      <c r="AC684" s="123"/>
      <c r="AD684" s="123"/>
      <c r="AE684" s="123"/>
      <c r="AF684" s="123"/>
      <c r="AG684" s="123"/>
      <c r="AH684" s="123"/>
      <c r="AI684" s="123"/>
      <c r="AJ684" s="118"/>
      <c r="AK684" s="1559">
        <f>AK649</f>
        <v>7</v>
      </c>
      <c r="AL684" s="1547"/>
      <c r="AM684" s="1544" t="s">
        <v>78</v>
      </c>
      <c r="AN684" s="1544"/>
      <c r="AO684" s="1547">
        <f>AO649</f>
        <v>7</v>
      </c>
      <c r="AP684" s="1547"/>
      <c r="AQ684" s="1544" t="s">
        <v>79</v>
      </c>
      <c r="AR684" s="1550"/>
      <c r="AS684" s="118"/>
      <c r="AT684" s="118"/>
      <c r="AW684" s="371"/>
      <c r="AX684" s="371"/>
      <c r="AY684" s="371"/>
      <c r="AZ684" s="369"/>
      <c r="BA684" s="369"/>
      <c r="BB684" s="369"/>
    </row>
    <row r="685" spans="1:54" s="116" customFormat="1" ht="13.5" customHeight="1">
      <c r="A685" s="1538"/>
      <c r="B685" s="1539"/>
      <c r="C685" s="1539"/>
      <c r="D685" s="1539"/>
      <c r="E685" s="1539"/>
      <c r="F685" s="1539"/>
      <c r="G685" s="1539"/>
      <c r="H685" s="1539"/>
      <c r="I685" s="1553">
        <f>I650</f>
        <v>1</v>
      </c>
      <c r="J685" s="1530">
        <f>J650</f>
        <v>6</v>
      </c>
      <c r="K685" s="1555">
        <f>K650</f>
        <v>1</v>
      </c>
      <c r="L685" s="1533">
        <f>L650</f>
        <v>0</v>
      </c>
      <c r="M685" s="1530">
        <f t="shared" ref="M685:V685" si="94">M650</f>
        <v>3</v>
      </c>
      <c r="N685" s="1533">
        <f t="shared" si="94"/>
        <v>6</v>
      </c>
      <c r="O685" s="1527">
        <f t="shared" si="94"/>
        <v>0</v>
      </c>
      <c r="P685" s="1527" t="str">
        <f t="shared" si="94"/>
        <v>×</v>
      </c>
      <c r="Q685" s="1527" t="str">
        <f t="shared" si="94"/>
        <v>×</v>
      </c>
      <c r="R685" s="1527" t="str">
        <f t="shared" si="94"/>
        <v>×</v>
      </c>
      <c r="S685" s="1530" t="str">
        <f t="shared" si="94"/>
        <v>×</v>
      </c>
      <c r="T685" s="1533">
        <f t="shared" si="94"/>
        <v>0</v>
      </c>
      <c r="U685" s="1527">
        <f t="shared" si="94"/>
        <v>0</v>
      </c>
      <c r="V685" s="1562">
        <f t="shared" si="94"/>
        <v>0</v>
      </c>
      <c r="W685" s="118"/>
      <c r="X685" s="118"/>
      <c r="Y685" s="118"/>
      <c r="Z685" s="118"/>
      <c r="AA685" s="118"/>
      <c r="AB685" s="118"/>
      <c r="AC685" s="123"/>
      <c r="AD685" s="123"/>
      <c r="AE685" s="123"/>
      <c r="AF685" s="123"/>
      <c r="AG685" s="123"/>
      <c r="AH685" s="123"/>
      <c r="AI685" s="123"/>
      <c r="AJ685" s="118"/>
      <c r="AK685" s="1560"/>
      <c r="AL685" s="1548"/>
      <c r="AM685" s="1545"/>
      <c r="AN685" s="1545"/>
      <c r="AO685" s="1548"/>
      <c r="AP685" s="1548"/>
      <c r="AQ685" s="1545"/>
      <c r="AR685" s="1551"/>
      <c r="AS685" s="118"/>
      <c r="AT685" s="118"/>
      <c r="AW685" s="371"/>
      <c r="AX685" s="371"/>
      <c r="AY685" s="371"/>
      <c r="AZ685" s="369"/>
      <c r="BA685" s="369"/>
      <c r="BB685" s="369"/>
    </row>
    <row r="686" spans="1:54" s="116" customFormat="1" ht="9" customHeight="1" thickBot="1">
      <c r="A686" s="1538"/>
      <c r="B686" s="1539"/>
      <c r="C686" s="1539"/>
      <c r="D686" s="1539"/>
      <c r="E686" s="1539"/>
      <c r="F686" s="1539"/>
      <c r="G686" s="1539"/>
      <c r="H686" s="1539"/>
      <c r="I686" s="1553"/>
      <c r="J686" s="1531"/>
      <c r="K686" s="1556"/>
      <c r="L686" s="1534"/>
      <c r="M686" s="1531"/>
      <c r="N686" s="1534"/>
      <c r="O686" s="1528"/>
      <c r="P686" s="1528"/>
      <c r="Q686" s="1528"/>
      <c r="R686" s="1528"/>
      <c r="S686" s="1531"/>
      <c r="T686" s="1534"/>
      <c r="U686" s="1528"/>
      <c r="V686" s="1563"/>
      <c r="W686" s="118"/>
      <c r="X686" s="118"/>
      <c r="Y686" s="118"/>
      <c r="Z686" s="118"/>
      <c r="AA686" s="118"/>
      <c r="AB686" s="118"/>
      <c r="AC686" s="123"/>
      <c r="AD686" s="123"/>
      <c r="AE686" s="123"/>
      <c r="AF686" s="123"/>
      <c r="AG686" s="123"/>
      <c r="AH686" s="123"/>
      <c r="AI686" s="123"/>
      <c r="AJ686" s="118"/>
      <c r="AK686" s="1561"/>
      <c r="AL686" s="1549"/>
      <c r="AM686" s="1546"/>
      <c r="AN686" s="1546"/>
      <c r="AO686" s="1549"/>
      <c r="AP686" s="1549"/>
      <c r="AQ686" s="1546"/>
      <c r="AR686" s="1552"/>
      <c r="AS686" s="118"/>
      <c r="AT686" s="118"/>
      <c r="AW686" s="371"/>
      <c r="AX686" s="371"/>
      <c r="AY686" s="371"/>
      <c r="AZ686" s="369"/>
      <c r="BA686" s="369"/>
      <c r="BB686" s="369"/>
    </row>
    <row r="687" spans="1:54" s="116" customFormat="1" ht="6" customHeight="1" thickBot="1">
      <c r="A687" s="1540"/>
      <c r="B687" s="1541"/>
      <c r="C687" s="1541"/>
      <c r="D687" s="1541"/>
      <c r="E687" s="1541"/>
      <c r="F687" s="1541"/>
      <c r="G687" s="1541"/>
      <c r="H687" s="1541"/>
      <c r="I687" s="1554"/>
      <c r="J687" s="1532"/>
      <c r="K687" s="1557"/>
      <c r="L687" s="1535"/>
      <c r="M687" s="1532"/>
      <c r="N687" s="1535"/>
      <c r="O687" s="1529"/>
      <c r="P687" s="1529"/>
      <c r="Q687" s="1529"/>
      <c r="R687" s="1529"/>
      <c r="S687" s="1532"/>
      <c r="T687" s="1535"/>
      <c r="U687" s="1529"/>
      <c r="V687" s="1564"/>
      <c r="W687" s="118"/>
      <c r="X687" s="118"/>
      <c r="Y687" s="118"/>
      <c r="Z687" s="118"/>
      <c r="AA687" s="118"/>
      <c r="AB687" s="118"/>
      <c r="AC687" s="118"/>
      <c r="AD687" s="118"/>
      <c r="AE687" s="118"/>
      <c r="AF687" s="118"/>
      <c r="AG687" s="118"/>
      <c r="AH687" s="118"/>
      <c r="AI687" s="118"/>
      <c r="AJ687" s="118"/>
      <c r="AK687" s="118"/>
      <c r="AL687" s="118"/>
      <c r="AM687" s="118"/>
      <c r="AN687" s="118"/>
      <c r="AO687" s="118"/>
      <c r="AP687" s="118"/>
      <c r="AQ687" s="118"/>
      <c r="AR687" s="118"/>
      <c r="AS687" s="118"/>
      <c r="AT687" s="118"/>
      <c r="AW687" s="371"/>
      <c r="AX687" s="371"/>
      <c r="AY687" s="371"/>
      <c r="AZ687" s="369"/>
      <c r="BA687" s="369"/>
      <c r="BB687" s="369"/>
    </row>
    <row r="688" spans="1:54" s="116" customFormat="1" ht="15" customHeight="1">
      <c r="A688" s="1509" t="s">
        <v>188</v>
      </c>
      <c r="B688" s="1510"/>
      <c r="C688" s="1510"/>
      <c r="D688" s="1510"/>
      <c r="E688" s="1510"/>
      <c r="F688" s="1510"/>
      <c r="G688" s="1510"/>
      <c r="H688" s="1511"/>
      <c r="I688" s="1518" t="s">
        <v>147</v>
      </c>
      <c r="J688" s="1510"/>
      <c r="K688" s="1510"/>
      <c r="L688" s="1510"/>
      <c r="M688" s="1519"/>
      <c r="N688" s="1524" t="s">
        <v>189</v>
      </c>
      <c r="O688" s="1510"/>
      <c r="P688" s="1510"/>
      <c r="Q688" s="1510"/>
      <c r="R688" s="1510"/>
      <c r="S688" s="1510"/>
      <c r="T688" s="1511"/>
      <c r="U688" s="496" t="s">
        <v>149</v>
      </c>
      <c r="V688" s="497"/>
      <c r="W688" s="497"/>
      <c r="X688" s="1475" t="s">
        <v>150</v>
      </c>
      <c r="Y688" s="1475"/>
      <c r="Z688" s="1475"/>
      <c r="AA688" s="1475"/>
      <c r="AB688" s="1475"/>
      <c r="AC688" s="1475"/>
      <c r="AD688" s="1475"/>
      <c r="AE688" s="1475"/>
      <c r="AF688" s="1475"/>
      <c r="AG688" s="1475"/>
      <c r="AH688" s="497"/>
      <c r="AI688" s="497"/>
      <c r="AJ688" s="498"/>
      <c r="AK688" s="1476" t="s">
        <v>151</v>
      </c>
      <c r="AL688" s="1476"/>
      <c r="AM688" s="1477" t="s">
        <v>152</v>
      </c>
      <c r="AN688" s="1477"/>
      <c r="AO688" s="1477"/>
      <c r="AP688" s="1477"/>
      <c r="AQ688" s="1477"/>
      <c r="AR688" s="1478"/>
      <c r="AS688" s="118"/>
      <c r="AT688" s="118"/>
      <c r="AW688" s="371"/>
      <c r="AX688" s="371"/>
      <c r="AY688" s="371"/>
      <c r="AZ688" s="369"/>
      <c r="BA688" s="369"/>
      <c r="BB688" s="369"/>
    </row>
    <row r="689" spans="1:54" s="116" customFormat="1" ht="13.5" customHeight="1">
      <c r="A689" s="1512"/>
      <c r="B689" s="1513"/>
      <c r="C689" s="1513"/>
      <c r="D689" s="1513"/>
      <c r="E689" s="1513"/>
      <c r="F689" s="1513"/>
      <c r="G689" s="1513"/>
      <c r="H689" s="1514"/>
      <c r="I689" s="1520"/>
      <c r="J689" s="1513"/>
      <c r="K689" s="1513"/>
      <c r="L689" s="1513"/>
      <c r="M689" s="1521"/>
      <c r="N689" s="1525"/>
      <c r="O689" s="1513"/>
      <c r="P689" s="1513"/>
      <c r="Q689" s="1513"/>
      <c r="R689" s="1513"/>
      <c r="S689" s="1513"/>
      <c r="T689" s="1514"/>
      <c r="U689" s="1479" t="s">
        <v>153</v>
      </c>
      <c r="V689" s="1480"/>
      <c r="W689" s="1480"/>
      <c r="X689" s="1481"/>
      <c r="Y689" s="1485" t="s">
        <v>154</v>
      </c>
      <c r="Z689" s="1486"/>
      <c r="AA689" s="1486"/>
      <c r="AB689" s="1487"/>
      <c r="AC689" s="1491" t="s">
        <v>155</v>
      </c>
      <c r="AD689" s="1492"/>
      <c r="AE689" s="1492"/>
      <c r="AF689" s="1493"/>
      <c r="AG689" s="1497" t="s">
        <v>156</v>
      </c>
      <c r="AH689" s="1498"/>
      <c r="AI689" s="1498"/>
      <c r="AJ689" s="1499"/>
      <c r="AK689" s="1503" t="s">
        <v>190</v>
      </c>
      <c r="AL689" s="1503"/>
      <c r="AM689" s="1471" t="s">
        <v>158</v>
      </c>
      <c r="AN689" s="1472"/>
      <c r="AO689" s="1472"/>
      <c r="AP689" s="1472"/>
      <c r="AQ689" s="1505"/>
      <c r="AR689" s="1506"/>
      <c r="AS689" s="118"/>
      <c r="AT689" s="118"/>
      <c r="AW689" s="371"/>
      <c r="AX689" s="371"/>
      <c r="AY689" s="371"/>
      <c r="AZ689" s="369"/>
      <c r="BA689" s="369"/>
      <c r="BB689" s="369"/>
    </row>
    <row r="690" spans="1:54" s="116" customFormat="1" ht="13.5" customHeight="1">
      <c r="A690" s="1515"/>
      <c r="B690" s="1516"/>
      <c r="C690" s="1516"/>
      <c r="D690" s="1516"/>
      <c r="E690" s="1516"/>
      <c r="F690" s="1516"/>
      <c r="G690" s="1516"/>
      <c r="H690" s="1517"/>
      <c r="I690" s="1522"/>
      <c r="J690" s="1516"/>
      <c r="K690" s="1516"/>
      <c r="L690" s="1516"/>
      <c r="M690" s="1523"/>
      <c r="N690" s="1526"/>
      <c r="O690" s="1516"/>
      <c r="P690" s="1516"/>
      <c r="Q690" s="1516"/>
      <c r="R690" s="1516"/>
      <c r="S690" s="1516"/>
      <c r="T690" s="1517"/>
      <c r="U690" s="1482"/>
      <c r="V690" s="1483"/>
      <c r="W690" s="1483"/>
      <c r="X690" s="1484"/>
      <c r="Y690" s="1488"/>
      <c r="Z690" s="1489"/>
      <c r="AA690" s="1489"/>
      <c r="AB690" s="1490"/>
      <c r="AC690" s="1494"/>
      <c r="AD690" s="1495"/>
      <c r="AE690" s="1495"/>
      <c r="AF690" s="1496"/>
      <c r="AG690" s="1500"/>
      <c r="AH690" s="1501"/>
      <c r="AI690" s="1501"/>
      <c r="AJ690" s="1502"/>
      <c r="AK690" s="1504"/>
      <c r="AL690" s="1504"/>
      <c r="AM690" s="1507"/>
      <c r="AN690" s="1507"/>
      <c r="AO690" s="1507"/>
      <c r="AP690" s="1507"/>
      <c r="AQ690" s="1507"/>
      <c r="AR690" s="1508"/>
      <c r="AS690" s="118"/>
      <c r="AT690" s="118"/>
      <c r="AW690" s="371"/>
      <c r="AX690" s="371"/>
      <c r="AY690" s="371"/>
      <c r="AZ690" s="369"/>
      <c r="BA690" s="369"/>
      <c r="BB690" s="369"/>
    </row>
    <row r="691" spans="1:54" s="116" customFormat="1" ht="18" customHeight="1">
      <c r="A691" s="1447" t="str">
        <f>A656</f>
        <v>ええええ邸外構工事</v>
      </c>
      <c r="B691" s="1448"/>
      <c r="C691" s="1448"/>
      <c r="D691" s="1448"/>
      <c r="E691" s="1448"/>
      <c r="F691" s="1448"/>
      <c r="G691" s="1448"/>
      <c r="H691" s="1449"/>
      <c r="I691" s="1453" t="str">
        <f>I656</f>
        <v>富山市ええええええ5-10</v>
      </c>
      <c r="J691" s="1448"/>
      <c r="K691" s="1448"/>
      <c r="L691" s="1448"/>
      <c r="M691" s="1454"/>
      <c r="N691" s="267">
        <f t="shared" ref="N691:N708" si="95">N656</f>
        <v>41334</v>
      </c>
      <c r="O691" s="124" t="s">
        <v>87</v>
      </c>
      <c r="P691" s="270">
        <f t="shared" ref="P691:P708" si="96">P656</f>
        <v>41334</v>
      </c>
      <c r="Q691" s="124" t="s">
        <v>159</v>
      </c>
      <c r="R691" s="272">
        <f t="shared" ref="R691:R708" si="97">R656</f>
        <v>41334</v>
      </c>
      <c r="S691" s="1457" t="s">
        <v>191</v>
      </c>
      <c r="T691" s="1458"/>
      <c r="U691" s="1459">
        <f t="shared" ref="U691:U710" si="98">U656</f>
        <v>0</v>
      </c>
      <c r="V691" s="1460"/>
      <c r="W691" s="1460"/>
      <c r="X691" s="125" t="s">
        <v>90</v>
      </c>
      <c r="Y691" s="126"/>
      <c r="Z691" s="127"/>
      <c r="AA691" s="127"/>
      <c r="AB691" s="125" t="s">
        <v>90</v>
      </c>
      <c r="AC691" s="126"/>
      <c r="AD691" s="127"/>
      <c r="AE691" s="127"/>
      <c r="AF691" s="128" t="s">
        <v>90</v>
      </c>
      <c r="AG691" s="1426" t="str">
        <f t="shared" ref="AG691:AG710" si="99">AG656</f>
        <v/>
      </c>
      <c r="AH691" s="1427"/>
      <c r="AI691" s="1427"/>
      <c r="AJ691" s="1428"/>
      <c r="AK691" s="126"/>
      <c r="AL691" s="146"/>
      <c r="AM691" s="1426" t="str">
        <f>IF(AM656=0,"",AM656)</f>
        <v/>
      </c>
      <c r="AN691" s="1427"/>
      <c r="AO691" s="1427"/>
      <c r="AP691" s="1427"/>
      <c r="AQ691" s="1427"/>
      <c r="AR691" s="499" t="s">
        <v>90</v>
      </c>
      <c r="AS691" s="118"/>
      <c r="AT691" s="118"/>
      <c r="AW691" s="371"/>
      <c r="AX691" s="371"/>
      <c r="AY691" s="371"/>
      <c r="AZ691" s="369"/>
      <c r="BA691" s="369"/>
      <c r="BB691" s="369"/>
    </row>
    <row r="692" spans="1:54" s="116" customFormat="1" ht="18" customHeight="1">
      <c r="A692" s="1450"/>
      <c r="B692" s="1451"/>
      <c r="C692" s="1451"/>
      <c r="D692" s="1451"/>
      <c r="E692" s="1451"/>
      <c r="F692" s="1451"/>
      <c r="G692" s="1451"/>
      <c r="H692" s="1452"/>
      <c r="I692" s="1455"/>
      <c r="J692" s="1451"/>
      <c r="K692" s="1451"/>
      <c r="L692" s="1451"/>
      <c r="M692" s="1456"/>
      <c r="N692" s="268">
        <f t="shared" si="95"/>
        <v>41374</v>
      </c>
      <c r="O692" s="123" t="s">
        <v>87</v>
      </c>
      <c r="P692" s="271">
        <f t="shared" si="96"/>
        <v>41374</v>
      </c>
      <c r="Q692" s="123" t="s">
        <v>159</v>
      </c>
      <c r="R692" s="273">
        <f t="shared" si="97"/>
        <v>41374</v>
      </c>
      <c r="S692" s="1471" t="s">
        <v>192</v>
      </c>
      <c r="T692" s="1472"/>
      <c r="U692" s="1465">
        <f t="shared" si="98"/>
        <v>2100000</v>
      </c>
      <c r="V692" s="1473"/>
      <c r="W692" s="1473"/>
      <c r="X692" s="1474"/>
      <c r="Y692" s="1463">
        <f>Y657</f>
        <v>0</v>
      </c>
      <c r="Z692" s="1464"/>
      <c r="AA692" s="1464"/>
      <c r="AB692" s="1464"/>
      <c r="AC692" s="1463">
        <f>AC657</f>
        <v>0</v>
      </c>
      <c r="AD692" s="1464"/>
      <c r="AE692" s="1464"/>
      <c r="AF692" s="1467"/>
      <c r="AG692" s="1464">
        <f t="shared" si="99"/>
        <v>2100000</v>
      </c>
      <c r="AH692" s="1464"/>
      <c r="AI692" s="1464"/>
      <c r="AJ692" s="1467"/>
      <c r="AK692" s="1468">
        <f>AK657</f>
        <v>23</v>
      </c>
      <c r="AL692" s="1469"/>
      <c r="AM692" s="1465">
        <f>AM657</f>
        <v>483000</v>
      </c>
      <c r="AN692" s="1466"/>
      <c r="AO692" s="1466"/>
      <c r="AP692" s="1466"/>
      <c r="AQ692" s="1466"/>
      <c r="AR692" s="500"/>
      <c r="AS692" s="118"/>
      <c r="AT692" s="118"/>
      <c r="AW692" s="371"/>
      <c r="AX692" s="371"/>
      <c r="AY692" s="371"/>
      <c r="AZ692" s="369"/>
      <c r="BA692" s="369"/>
      <c r="BB692" s="369"/>
    </row>
    <row r="693" spans="1:54" s="116" customFormat="1" ht="18" customHeight="1">
      <c r="A693" s="1447" t="str">
        <f>A658</f>
        <v>すすすす邸外構工事</v>
      </c>
      <c r="B693" s="1448"/>
      <c r="C693" s="1448"/>
      <c r="D693" s="1448"/>
      <c r="E693" s="1448"/>
      <c r="F693" s="1448"/>
      <c r="G693" s="1448"/>
      <c r="H693" s="1449"/>
      <c r="I693" s="1453" t="str">
        <f>I658</f>
        <v>高岡市すすすす200</v>
      </c>
      <c r="J693" s="1448"/>
      <c r="K693" s="1448"/>
      <c r="L693" s="1448"/>
      <c r="M693" s="1454"/>
      <c r="N693" s="275">
        <f t="shared" si="95"/>
        <v>41440</v>
      </c>
      <c r="O693" s="124" t="s">
        <v>133</v>
      </c>
      <c r="P693" s="270">
        <f t="shared" si="96"/>
        <v>41440</v>
      </c>
      <c r="Q693" s="124" t="s">
        <v>134</v>
      </c>
      <c r="R693" s="272">
        <f t="shared" si="97"/>
        <v>41440</v>
      </c>
      <c r="S693" s="1457" t="s">
        <v>135</v>
      </c>
      <c r="T693" s="1458"/>
      <c r="U693" s="1459">
        <f t="shared" si="98"/>
        <v>0</v>
      </c>
      <c r="V693" s="1460"/>
      <c r="W693" s="1460"/>
      <c r="X693" s="129"/>
      <c r="Y693" s="130"/>
      <c r="Z693" s="131"/>
      <c r="AA693" s="131"/>
      <c r="AB693" s="129"/>
      <c r="AC693" s="130"/>
      <c r="AD693" s="131"/>
      <c r="AE693" s="131"/>
      <c r="AF693" s="132"/>
      <c r="AG693" s="1426" t="str">
        <f t="shared" si="99"/>
        <v/>
      </c>
      <c r="AH693" s="1427"/>
      <c r="AI693" s="1427"/>
      <c r="AJ693" s="1428"/>
      <c r="AK693" s="130"/>
      <c r="AL693" s="133"/>
      <c r="AM693" s="1426" t="str">
        <f>IF(AM658=0,"",AM658)</f>
        <v/>
      </c>
      <c r="AN693" s="1427"/>
      <c r="AO693" s="1427"/>
      <c r="AP693" s="1427"/>
      <c r="AQ693" s="1427"/>
      <c r="AR693" s="501"/>
      <c r="AS693" s="118"/>
      <c r="AT693" s="118"/>
      <c r="AW693" s="371"/>
      <c r="AX693" s="371"/>
      <c r="AY693" s="371"/>
      <c r="AZ693" s="369"/>
      <c r="BA693" s="369"/>
      <c r="BB693" s="369"/>
    </row>
    <row r="694" spans="1:54" s="116" customFormat="1" ht="18" customHeight="1">
      <c r="A694" s="1450"/>
      <c r="B694" s="1451"/>
      <c r="C694" s="1451"/>
      <c r="D694" s="1451"/>
      <c r="E694" s="1451"/>
      <c r="F694" s="1451"/>
      <c r="G694" s="1451"/>
      <c r="H694" s="1452"/>
      <c r="I694" s="1455"/>
      <c r="J694" s="1451"/>
      <c r="K694" s="1451"/>
      <c r="L694" s="1451"/>
      <c r="M694" s="1456"/>
      <c r="N694" s="276">
        <f t="shared" si="95"/>
        <v>41465</v>
      </c>
      <c r="O694" s="134" t="s">
        <v>133</v>
      </c>
      <c r="P694" s="271">
        <f t="shared" si="96"/>
        <v>41465</v>
      </c>
      <c r="Q694" s="134" t="s">
        <v>134</v>
      </c>
      <c r="R694" s="274">
        <f t="shared" si="97"/>
        <v>41465</v>
      </c>
      <c r="S694" s="1461" t="s">
        <v>136</v>
      </c>
      <c r="T694" s="1462"/>
      <c r="U694" s="1463">
        <f t="shared" si="98"/>
        <v>2100000</v>
      </c>
      <c r="V694" s="1464"/>
      <c r="W694" s="1464"/>
      <c r="X694" s="1464"/>
      <c r="Y694" s="1463">
        <f>Y659</f>
        <v>0</v>
      </c>
      <c r="Z694" s="1464"/>
      <c r="AA694" s="1464"/>
      <c r="AB694" s="1464"/>
      <c r="AC694" s="1463">
        <f>AC659</f>
        <v>0</v>
      </c>
      <c r="AD694" s="1464"/>
      <c r="AE694" s="1464"/>
      <c r="AF694" s="1467"/>
      <c r="AG694" s="1464">
        <f t="shared" si="99"/>
        <v>2100000</v>
      </c>
      <c r="AH694" s="1464"/>
      <c r="AI694" s="1464"/>
      <c r="AJ694" s="1467"/>
      <c r="AK694" s="1468">
        <f>AK659</f>
        <v>23</v>
      </c>
      <c r="AL694" s="1469"/>
      <c r="AM694" s="1465">
        <f>AM659</f>
        <v>483000</v>
      </c>
      <c r="AN694" s="1466"/>
      <c r="AO694" s="1466"/>
      <c r="AP694" s="1466"/>
      <c r="AQ694" s="1466"/>
      <c r="AR694" s="500"/>
      <c r="AS694" s="118"/>
      <c r="AT694" s="118"/>
      <c r="AW694" s="371"/>
      <c r="AX694" s="371"/>
      <c r="AY694" s="371"/>
      <c r="AZ694" s="369"/>
      <c r="BA694" s="369"/>
      <c r="BB694" s="369"/>
    </row>
    <row r="695" spans="1:54" s="116" customFormat="1" ht="18" customHeight="1">
      <c r="A695" s="1447" t="str">
        <f>A660</f>
        <v>てててて川改修工事</v>
      </c>
      <c r="B695" s="1448"/>
      <c r="C695" s="1448"/>
      <c r="D695" s="1448"/>
      <c r="E695" s="1448"/>
      <c r="F695" s="1448"/>
      <c r="G695" s="1448"/>
      <c r="H695" s="1449"/>
      <c r="I695" s="1453" t="str">
        <f>I660</f>
        <v>富山市てててて地先</v>
      </c>
      <c r="J695" s="1448"/>
      <c r="K695" s="1448"/>
      <c r="L695" s="1448"/>
      <c r="M695" s="1454"/>
      <c r="N695" s="275">
        <f t="shared" si="95"/>
        <v>41496</v>
      </c>
      <c r="O695" s="124" t="s">
        <v>133</v>
      </c>
      <c r="P695" s="270">
        <f t="shared" si="96"/>
        <v>41496</v>
      </c>
      <c r="Q695" s="124" t="s">
        <v>134</v>
      </c>
      <c r="R695" s="272">
        <f t="shared" si="97"/>
        <v>41496</v>
      </c>
      <c r="S695" s="1457" t="s">
        <v>135</v>
      </c>
      <c r="T695" s="1458"/>
      <c r="U695" s="1459">
        <f t="shared" si="98"/>
        <v>0</v>
      </c>
      <c r="V695" s="1460"/>
      <c r="W695" s="1460"/>
      <c r="X695" s="129"/>
      <c r="Y695" s="130"/>
      <c r="Z695" s="131"/>
      <c r="AA695" s="131"/>
      <c r="AB695" s="129"/>
      <c r="AC695" s="130"/>
      <c r="AD695" s="131"/>
      <c r="AE695" s="131"/>
      <c r="AF695" s="132"/>
      <c r="AG695" s="1426" t="str">
        <f t="shared" si="99"/>
        <v/>
      </c>
      <c r="AH695" s="1427"/>
      <c r="AI695" s="1427"/>
      <c r="AJ695" s="1428"/>
      <c r="AK695" s="130"/>
      <c r="AL695" s="133"/>
      <c r="AM695" s="1426" t="str">
        <f>IF(AM660=0,"",AM660)</f>
        <v/>
      </c>
      <c r="AN695" s="1427"/>
      <c r="AO695" s="1427"/>
      <c r="AP695" s="1427"/>
      <c r="AQ695" s="1427"/>
      <c r="AR695" s="501"/>
      <c r="AS695" s="118"/>
      <c r="AT695" s="118"/>
      <c r="AW695" s="371"/>
      <c r="AX695" s="371"/>
      <c r="AY695" s="371"/>
      <c r="AZ695" s="369"/>
      <c r="BA695" s="369"/>
      <c r="BB695" s="369"/>
    </row>
    <row r="696" spans="1:54" s="116" customFormat="1" ht="18" customHeight="1">
      <c r="A696" s="1450"/>
      <c r="B696" s="1451"/>
      <c r="C696" s="1451"/>
      <c r="D696" s="1451"/>
      <c r="E696" s="1451"/>
      <c r="F696" s="1451"/>
      <c r="G696" s="1451"/>
      <c r="H696" s="1452"/>
      <c r="I696" s="1455"/>
      <c r="J696" s="1451"/>
      <c r="K696" s="1451"/>
      <c r="L696" s="1451"/>
      <c r="M696" s="1456"/>
      <c r="N696" s="276">
        <f t="shared" si="95"/>
        <v>41729</v>
      </c>
      <c r="O696" s="134" t="s">
        <v>133</v>
      </c>
      <c r="P696" s="271">
        <f t="shared" si="96"/>
        <v>41729</v>
      </c>
      <c r="Q696" s="134" t="s">
        <v>134</v>
      </c>
      <c r="R696" s="274">
        <f t="shared" si="97"/>
        <v>41729</v>
      </c>
      <c r="S696" s="1461" t="s">
        <v>136</v>
      </c>
      <c r="T696" s="1462"/>
      <c r="U696" s="1465">
        <f t="shared" si="98"/>
        <v>53025000</v>
      </c>
      <c r="V696" s="1466"/>
      <c r="W696" s="1466"/>
      <c r="X696" s="1470"/>
      <c r="Y696" s="1465">
        <f>Y661</f>
        <v>0</v>
      </c>
      <c r="Z696" s="1466"/>
      <c r="AA696" s="1466"/>
      <c r="AB696" s="1466"/>
      <c r="AC696" s="1465">
        <f>AC661</f>
        <v>0</v>
      </c>
      <c r="AD696" s="1466"/>
      <c r="AE696" s="1466"/>
      <c r="AF696" s="1470"/>
      <c r="AG696" s="1464">
        <f t="shared" si="99"/>
        <v>53025000</v>
      </c>
      <c r="AH696" s="1464"/>
      <c r="AI696" s="1464"/>
      <c r="AJ696" s="1467"/>
      <c r="AK696" s="1468">
        <f>AK661</f>
        <v>23</v>
      </c>
      <c r="AL696" s="1469"/>
      <c r="AM696" s="1465">
        <f>AM661</f>
        <v>12195750</v>
      </c>
      <c r="AN696" s="1466"/>
      <c r="AO696" s="1466"/>
      <c r="AP696" s="1466"/>
      <c r="AQ696" s="1466"/>
      <c r="AR696" s="500"/>
      <c r="AS696" s="118"/>
      <c r="AT696" s="118"/>
      <c r="AW696" s="371"/>
      <c r="AX696" s="371"/>
      <c r="AY696" s="371"/>
      <c r="AZ696" s="369"/>
      <c r="BA696" s="369"/>
      <c r="BB696" s="369"/>
    </row>
    <row r="697" spans="1:54" s="116" customFormat="1" ht="18" customHeight="1">
      <c r="A697" s="1447" t="str">
        <f>A662</f>
        <v>にににに道路改修工事</v>
      </c>
      <c r="B697" s="1448"/>
      <c r="C697" s="1448"/>
      <c r="D697" s="1448"/>
      <c r="E697" s="1448"/>
      <c r="F697" s="1448"/>
      <c r="G697" s="1448"/>
      <c r="H697" s="1449"/>
      <c r="I697" s="1453" t="str">
        <f>I662</f>
        <v>富山市にににに地先</v>
      </c>
      <c r="J697" s="1448"/>
      <c r="K697" s="1448"/>
      <c r="L697" s="1448"/>
      <c r="M697" s="1454"/>
      <c r="N697" s="275">
        <f t="shared" si="95"/>
        <v>41518</v>
      </c>
      <c r="O697" s="124" t="s">
        <v>133</v>
      </c>
      <c r="P697" s="270">
        <f t="shared" si="96"/>
        <v>41518</v>
      </c>
      <c r="Q697" s="124" t="s">
        <v>134</v>
      </c>
      <c r="R697" s="272">
        <f t="shared" si="97"/>
        <v>41518</v>
      </c>
      <c r="S697" s="1457" t="s">
        <v>135</v>
      </c>
      <c r="T697" s="1458"/>
      <c r="U697" s="1463">
        <f t="shared" si="98"/>
        <v>0</v>
      </c>
      <c r="V697" s="1464"/>
      <c r="W697" s="1464"/>
      <c r="X697" s="135"/>
      <c r="Y697" s="136"/>
      <c r="Z697" s="137"/>
      <c r="AA697" s="137"/>
      <c r="AB697" s="135"/>
      <c r="AC697" s="136"/>
      <c r="AD697" s="137"/>
      <c r="AE697" s="137"/>
      <c r="AF697" s="138"/>
      <c r="AG697" s="1426" t="str">
        <f t="shared" si="99"/>
        <v/>
      </c>
      <c r="AH697" s="1427"/>
      <c r="AI697" s="1427"/>
      <c r="AJ697" s="1428"/>
      <c r="AK697" s="136"/>
      <c r="AL697" s="139"/>
      <c r="AM697" s="1426" t="str">
        <f>IF(AM662=0,"",AM662)</f>
        <v/>
      </c>
      <c r="AN697" s="1427"/>
      <c r="AO697" s="1427"/>
      <c r="AP697" s="1427"/>
      <c r="AQ697" s="1427"/>
      <c r="AR697" s="501"/>
      <c r="AS697" s="118"/>
      <c r="AT697" s="118"/>
      <c r="AW697" s="371"/>
      <c r="AX697" s="371"/>
      <c r="AY697" s="371"/>
      <c r="AZ697" s="369"/>
      <c r="BA697" s="369"/>
      <c r="BB697" s="369"/>
    </row>
    <row r="698" spans="1:54" s="116" customFormat="1" ht="18" customHeight="1">
      <c r="A698" s="1450"/>
      <c r="B698" s="1451"/>
      <c r="C698" s="1451"/>
      <c r="D698" s="1451"/>
      <c r="E698" s="1451"/>
      <c r="F698" s="1451"/>
      <c r="G698" s="1451"/>
      <c r="H698" s="1452"/>
      <c r="I698" s="1455"/>
      <c r="J698" s="1451"/>
      <c r="K698" s="1451"/>
      <c r="L698" s="1451"/>
      <c r="M698" s="1456"/>
      <c r="N698" s="276">
        <f t="shared" si="95"/>
        <v>41729</v>
      </c>
      <c r="O698" s="134" t="s">
        <v>133</v>
      </c>
      <c r="P698" s="271">
        <f t="shared" si="96"/>
        <v>41729</v>
      </c>
      <c r="Q698" s="134" t="s">
        <v>134</v>
      </c>
      <c r="R698" s="274">
        <f t="shared" si="97"/>
        <v>41729</v>
      </c>
      <c r="S698" s="1461" t="s">
        <v>136</v>
      </c>
      <c r="T698" s="1462"/>
      <c r="U698" s="1463">
        <f t="shared" si="98"/>
        <v>15855000</v>
      </c>
      <c r="V698" s="1464"/>
      <c r="W698" s="1464"/>
      <c r="X698" s="1464"/>
      <c r="Y698" s="1463">
        <f>Y663</f>
        <v>0</v>
      </c>
      <c r="Z698" s="1464"/>
      <c r="AA698" s="1464"/>
      <c r="AB698" s="1464"/>
      <c r="AC698" s="1463">
        <f>AC663</f>
        <v>0</v>
      </c>
      <c r="AD698" s="1464"/>
      <c r="AE698" s="1464"/>
      <c r="AF698" s="1467"/>
      <c r="AG698" s="1464">
        <f t="shared" si="99"/>
        <v>15855000</v>
      </c>
      <c r="AH698" s="1464"/>
      <c r="AI698" s="1464"/>
      <c r="AJ698" s="1467"/>
      <c r="AK698" s="1468">
        <f>AK663</f>
        <v>23</v>
      </c>
      <c r="AL698" s="1469"/>
      <c r="AM698" s="1465">
        <f>AM663</f>
        <v>3646650</v>
      </c>
      <c r="AN698" s="1466"/>
      <c r="AO698" s="1466"/>
      <c r="AP698" s="1466"/>
      <c r="AQ698" s="1466"/>
      <c r="AR698" s="500"/>
      <c r="AS698" s="118"/>
      <c r="AT698" s="118"/>
      <c r="AW698" s="371"/>
      <c r="AX698" s="371"/>
      <c r="AY698" s="371"/>
      <c r="AZ698" s="369"/>
      <c r="BA698" s="369"/>
      <c r="BB698" s="369"/>
    </row>
    <row r="699" spans="1:54" s="116" customFormat="1" ht="18" customHeight="1">
      <c r="A699" s="1447" t="str">
        <f>A664</f>
        <v/>
      </c>
      <c r="B699" s="1448"/>
      <c r="C699" s="1448"/>
      <c r="D699" s="1448"/>
      <c r="E699" s="1448"/>
      <c r="F699" s="1448"/>
      <c r="G699" s="1448"/>
      <c r="H699" s="1449"/>
      <c r="I699" s="1453" t="str">
        <f>I664</f>
        <v/>
      </c>
      <c r="J699" s="1448"/>
      <c r="K699" s="1448"/>
      <c r="L699" s="1448"/>
      <c r="M699" s="1454"/>
      <c r="N699" s="275" t="str">
        <f t="shared" si="95"/>
        <v/>
      </c>
      <c r="O699" s="124" t="s">
        <v>133</v>
      </c>
      <c r="P699" s="270" t="str">
        <f t="shared" si="96"/>
        <v/>
      </c>
      <c r="Q699" s="124" t="s">
        <v>134</v>
      </c>
      <c r="R699" s="272" t="str">
        <f t="shared" si="97"/>
        <v/>
      </c>
      <c r="S699" s="1457" t="s">
        <v>135</v>
      </c>
      <c r="T699" s="1458"/>
      <c r="U699" s="1459">
        <f t="shared" si="98"/>
        <v>0</v>
      </c>
      <c r="V699" s="1460"/>
      <c r="W699" s="1460"/>
      <c r="X699" s="129"/>
      <c r="Y699" s="130"/>
      <c r="Z699" s="131"/>
      <c r="AA699" s="131"/>
      <c r="AB699" s="129"/>
      <c r="AC699" s="130"/>
      <c r="AD699" s="131"/>
      <c r="AE699" s="131"/>
      <c r="AF699" s="132"/>
      <c r="AG699" s="1426" t="str">
        <f t="shared" si="99"/>
        <v/>
      </c>
      <c r="AH699" s="1427"/>
      <c r="AI699" s="1427"/>
      <c r="AJ699" s="1428"/>
      <c r="AK699" s="136"/>
      <c r="AL699" s="139"/>
      <c r="AM699" s="1426" t="str">
        <f>IF(AM664=0,"",AM664)</f>
        <v/>
      </c>
      <c r="AN699" s="1427"/>
      <c r="AO699" s="1427"/>
      <c r="AP699" s="1427"/>
      <c r="AQ699" s="1427"/>
      <c r="AR699" s="501"/>
      <c r="AS699" s="118"/>
      <c r="AT699" s="118"/>
      <c r="AW699" s="371"/>
      <c r="AX699" s="371"/>
      <c r="AY699" s="371"/>
      <c r="AZ699" s="369"/>
      <c r="BA699" s="369"/>
      <c r="BB699" s="369"/>
    </row>
    <row r="700" spans="1:54" s="116" customFormat="1" ht="18" customHeight="1">
      <c r="A700" s="1450"/>
      <c r="B700" s="1451"/>
      <c r="C700" s="1451"/>
      <c r="D700" s="1451"/>
      <c r="E700" s="1451"/>
      <c r="F700" s="1451"/>
      <c r="G700" s="1451"/>
      <c r="H700" s="1452"/>
      <c r="I700" s="1455"/>
      <c r="J700" s="1451"/>
      <c r="K700" s="1451"/>
      <c r="L700" s="1451"/>
      <c r="M700" s="1456"/>
      <c r="N700" s="276" t="str">
        <f t="shared" si="95"/>
        <v/>
      </c>
      <c r="O700" s="134" t="s">
        <v>133</v>
      </c>
      <c r="P700" s="271" t="str">
        <f t="shared" si="96"/>
        <v/>
      </c>
      <c r="Q700" s="134" t="s">
        <v>134</v>
      </c>
      <c r="R700" s="274" t="str">
        <f t="shared" si="97"/>
        <v/>
      </c>
      <c r="S700" s="1461" t="s">
        <v>136</v>
      </c>
      <c r="T700" s="1462"/>
      <c r="U700" s="1463" t="str">
        <f t="shared" si="98"/>
        <v/>
      </c>
      <c r="V700" s="1464"/>
      <c r="W700" s="1464"/>
      <c r="X700" s="1464"/>
      <c r="Y700" s="1465">
        <f>Y665</f>
        <v>0</v>
      </c>
      <c r="Z700" s="1466"/>
      <c r="AA700" s="1466"/>
      <c r="AB700" s="1466"/>
      <c r="AC700" s="1463">
        <f>AC665</f>
        <v>0</v>
      </c>
      <c r="AD700" s="1464"/>
      <c r="AE700" s="1464"/>
      <c r="AF700" s="1467"/>
      <c r="AG700" s="1464" t="str">
        <f t="shared" si="99"/>
        <v/>
      </c>
      <c r="AH700" s="1464"/>
      <c r="AI700" s="1464"/>
      <c r="AJ700" s="1467"/>
      <c r="AK700" s="1468" t="str">
        <f>AK665</f>
        <v/>
      </c>
      <c r="AL700" s="1469"/>
      <c r="AM700" s="1465" t="str">
        <f>AM665</f>
        <v/>
      </c>
      <c r="AN700" s="1466"/>
      <c r="AO700" s="1466"/>
      <c r="AP700" s="1466"/>
      <c r="AQ700" s="1466"/>
      <c r="AR700" s="500"/>
      <c r="AS700" s="118"/>
      <c r="AT700" s="118"/>
      <c r="AW700" s="371"/>
      <c r="AX700" s="371"/>
      <c r="AY700" s="371"/>
      <c r="AZ700" s="369"/>
      <c r="BA700" s="369"/>
      <c r="BB700" s="369"/>
    </row>
    <row r="701" spans="1:54" s="116" customFormat="1" ht="18" customHeight="1">
      <c r="A701" s="1447" t="str">
        <f>A666</f>
        <v/>
      </c>
      <c r="B701" s="1448"/>
      <c r="C701" s="1448"/>
      <c r="D701" s="1448"/>
      <c r="E701" s="1448"/>
      <c r="F701" s="1448"/>
      <c r="G701" s="1448"/>
      <c r="H701" s="1449"/>
      <c r="I701" s="1453" t="str">
        <f>I666</f>
        <v/>
      </c>
      <c r="J701" s="1448"/>
      <c r="K701" s="1448"/>
      <c r="L701" s="1448"/>
      <c r="M701" s="1454"/>
      <c r="N701" s="275" t="str">
        <f t="shared" si="95"/>
        <v/>
      </c>
      <c r="O701" s="124" t="s">
        <v>133</v>
      </c>
      <c r="P701" s="270" t="str">
        <f t="shared" si="96"/>
        <v/>
      </c>
      <c r="Q701" s="124" t="s">
        <v>134</v>
      </c>
      <c r="R701" s="272" t="str">
        <f t="shared" si="97"/>
        <v/>
      </c>
      <c r="S701" s="1457" t="s">
        <v>135</v>
      </c>
      <c r="T701" s="1458"/>
      <c r="U701" s="1459">
        <f t="shared" si="98"/>
        <v>0</v>
      </c>
      <c r="V701" s="1460"/>
      <c r="W701" s="1460"/>
      <c r="X701" s="129"/>
      <c r="Y701" s="130"/>
      <c r="Z701" s="131"/>
      <c r="AA701" s="131"/>
      <c r="AB701" s="129"/>
      <c r="AC701" s="130"/>
      <c r="AD701" s="131"/>
      <c r="AE701" s="131"/>
      <c r="AF701" s="132"/>
      <c r="AG701" s="1426" t="str">
        <f t="shared" si="99"/>
        <v/>
      </c>
      <c r="AH701" s="1427"/>
      <c r="AI701" s="1427"/>
      <c r="AJ701" s="1428"/>
      <c r="AK701" s="140"/>
      <c r="AL701" s="141"/>
      <c r="AM701" s="1426" t="str">
        <f>IF(AM666=0,"",AM666)</f>
        <v/>
      </c>
      <c r="AN701" s="1427"/>
      <c r="AO701" s="1427"/>
      <c r="AP701" s="1427"/>
      <c r="AQ701" s="1427"/>
      <c r="AR701" s="501"/>
      <c r="AS701" s="118"/>
      <c r="AT701" s="118"/>
      <c r="AW701" s="371"/>
      <c r="AX701" s="371"/>
      <c r="AY701" s="371"/>
      <c r="AZ701" s="369"/>
      <c r="BA701" s="369"/>
      <c r="BB701" s="369"/>
    </row>
    <row r="702" spans="1:54" s="116" customFormat="1" ht="18" customHeight="1">
      <c r="A702" s="1450"/>
      <c r="B702" s="1451"/>
      <c r="C702" s="1451"/>
      <c r="D702" s="1451"/>
      <c r="E702" s="1451"/>
      <c r="F702" s="1451"/>
      <c r="G702" s="1451"/>
      <c r="H702" s="1452"/>
      <c r="I702" s="1455"/>
      <c r="J702" s="1451"/>
      <c r="K702" s="1451"/>
      <c r="L702" s="1451"/>
      <c r="M702" s="1456"/>
      <c r="N702" s="276" t="str">
        <f t="shared" si="95"/>
        <v/>
      </c>
      <c r="O702" s="134" t="s">
        <v>133</v>
      </c>
      <c r="P702" s="271" t="str">
        <f t="shared" si="96"/>
        <v/>
      </c>
      <c r="Q702" s="134" t="s">
        <v>134</v>
      </c>
      <c r="R702" s="274" t="str">
        <f t="shared" si="97"/>
        <v/>
      </c>
      <c r="S702" s="1461" t="s">
        <v>136</v>
      </c>
      <c r="T702" s="1462"/>
      <c r="U702" s="1463" t="str">
        <f t="shared" si="98"/>
        <v/>
      </c>
      <c r="V702" s="1464"/>
      <c r="W702" s="1464"/>
      <c r="X702" s="1464"/>
      <c r="Y702" s="1465">
        <f>Y667</f>
        <v>0</v>
      </c>
      <c r="Z702" s="1466"/>
      <c r="AA702" s="1466"/>
      <c r="AB702" s="1466"/>
      <c r="AC702" s="1463">
        <f>AC667</f>
        <v>0</v>
      </c>
      <c r="AD702" s="1464"/>
      <c r="AE702" s="1464"/>
      <c r="AF702" s="1467"/>
      <c r="AG702" s="1464" t="str">
        <f t="shared" si="99"/>
        <v/>
      </c>
      <c r="AH702" s="1464"/>
      <c r="AI702" s="1464"/>
      <c r="AJ702" s="1467"/>
      <c r="AK702" s="1468" t="str">
        <f>AK667</f>
        <v/>
      </c>
      <c r="AL702" s="1469"/>
      <c r="AM702" s="1465" t="str">
        <f>AM667</f>
        <v/>
      </c>
      <c r="AN702" s="1466"/>
      <c r="AO702" s="1466"/>
      <c r="AP702" s="1466"/>
      <c r="AQ702" s="1466"/>
      <c r="AR702" s="500"/>
      <c r="AS702" s="118"/>
      <c r="AT702" s="118"/>
      <c r="AW702" s="371"/>
      <c r="AX702" s="371"/>
      <c r="AY702" s="371"/>
      <c r="AZ702" s="369"/>
      <c r="BA702" s="369"/>
      <c r="BB702" s="369"/>
    </row>
    <row r="703" spans="1:54" s="116" customFormat="1" ht="18" customHeight="1">
      <c r="A703" s="1447" t="str">
        <f>A668</f>
        <v/>
      </c>
      <c r="B703" s="1448"/>
      <c r="C703" s="1448"/>
      <c r="D703" s="1448"/>
      <c r="E703" s="1448"/>
      <c r="F703" s="1448"/>
      <c r="G703" s="1448"/>
      <c r="H703" s="1449"/>
      <c r="I703" s="1453" t="str">
        <f>I668</f>
        <v/>
      </c>
      <c r="J703" s="1448"/>
      <c r="K703" s="1448"/>
      <c r="L703" s="1448"/>
      <c r="M703" s="1454"/>
      <c r="N703" s="275" t="str">
        <f t="shared" si="95"/>
        <v/>
      </c>
      <c r="O703" s="124" t="s">
        <v>133</v>
      </c>
      <c r="P703" s="270" t="str">
        <f t="shared" si="96"/>
        <v/>
      </c>
      <c r="Q703" s="124" t="s">
        <v>134</v>
      </c>
      <c r="R703" s="272" t="str">
        <f t="shared" si="97"/>
        <v/>
      </c>
      <c r="S703" s="1457" t="s">
        <v>135</v>
      </c>
      <c r="T703" s="1458"/>
      <c r="U703" s="1459">
        <f t="shared" si="98"/>
        <v>0</v>
      </c>
      <c r="V703" s="1460"/>
      <c r="W703" s="1460"/>
      <c r="X703" s="129"/>
      <c r="Y703" s="130"/>
      <c r="Z703" s="131"/>
      <c r="AA703" s="131"/>
      <c r="AB703" s="129"/>
      <c r="AC703" s="130"/>
      <c r="AD703" s="131"/>
      <c r="AE703" s="131"/>
      <c r="AF703" s="132"/>
      <c r="AG703" s="1426" t="str">
        <f t="shared" si="99"/>
        <v/>
      </c>
      <c r="AH703" s="1427"/>
      <c r="AI703" s="1427"/>
      <c r="AJ703" s="1428"/>
      <c r="AK703" s="142"/>
      <c r="AL703" s="143"/>
      <c r="AM703" s="1426" t="str">
        <f>IF(AM668=0,"",AM668)</f>
        <v/>
      </c>
      <c r="AN703" s="1427"/>
      <c r="AO703" s="1427"/>
      <c r="AP703" s="1427"/>
      <c r="AQ703" s="1427"/>
      <c r="AR703" s="501"/>
      <c r="AS703" s="118"/>
      <c r="AT703" s="118"/>
      <c r="AW703" s="371"/>
      <c r="AX703" s="371"/>
      <c r="AY703" s="371"/>
      <c r="AZ703" s="369"/>
      <c r="BA703" s="369"/>
      <c r="BB703" s="369"/>
    </row>
    <row r="704" spans="1:54" s="116" customFormat="1" ht="18" customHeight="1">
      <c r="A704" s="1450"/>
      <c r="B704" s="1451"/>
      <c r="C704" s="1451"/>
      <c r="D704" s="1451"/>
      <c r="E704" s="1451"/>
      <c r="F704" s="1451"/>
      <c r="G704" s="1451"/>
      <c r="H704" s="1452"/>
      <c r="I704" s="1455"/>
      <c r="J704" s="1451"/>
      <c r="K704" s="1451"/>
      <c r="L704" s="1451"/>
      <c r="M704" s="1456"/>
      <c r="N704" s="276" t="str">
        <f t="shared" si="95"/>
        <v/>
      </c>
      <c r="O704" s="134" t="s">
        <v>133</v>
      </c>
      <c r="P704" s="271" t="str">
        <f t="shared" si="96"/>
        <v/>
      </c>
      <c r="Q704" s="134" t="s">
        <v>134</v>
      </c>
      <c r="R704" s="274" t="str">
        <f t="shared" si="97"/>
        <v/>
      </c>
      <c r="S704" s="1461" t="s">
        <v>136</v>
      </c>
      <c r="T704" s="1462"/>
      <c r="U704" s="1463" t="str">
        <f t="shared" si="98"/>
        <v/>
      </c>
      <c r="V704" s="1464"/>
      <c r="W704" s="1464"/>
      <c r="X704" s="1464"/>
      <c r="Y704" s="1465">
        <f>Y669</f>
        <v>0</v>
      </c>
      <c r="Z704" s="1466"/>
      <c r="AA704" s="1466"/>
      <c r="AB704" s="1466"/>
      <c r="AC704" s="1463">
        <f>AC669</f>
        <v>0</v>
      </c>
      <c r="AD704" s="1464"/>
      <c r="AE704" s="1464"/>
      <c r="AF704" s="1467"/>
      <c r="AG704" s="1464" t="str">
        <f t="shared" si="99"/>
        <v/>
      </c>
      <c r="AH704" s="1464"/>
      <c r="AI704" s="1464"/>
      <c r="AJ704" s="1467"/>
      <c r="AK704" s="1468" t="str">
        <f>AK669</f>
        <v/>
      </c>
      <c r="AL704" s="1469"/>
      <c r="AM704" s="1465" t="str">
        <f>AM669</f>
        <v/>
      </c>
      <c r="AN704" s="1466"/>
      <c r="AO704" s="1466"/>
      <c r="AP704" s="1466"/>
      <c r="AQ704" s="1466"/>
      <c r="AR704" s="500"/>
      <c r="AS704" s="118"/>
      <c r="AT704" s="118"/>
      <c r="AW704" s="371"/>
      <c r="AX704" s="371"/>
      <c r="AY704" s="371"/>
      <c r="AZ704" s="369"/>
      <c r="BA704" s="369"/>
      <c r="BB704" s="369"/>
    </row>
    <row r="705" spans="1:54" s="116" customFormat="1" ht="18" customHeight="1">
      <c r="A705" s="1447" t="str">
        <f>A670</f>
        <v/>
      </c>
      <c r="B705" s="1448"/>
      <c r="C705" s="1448"/>
      <c r="D705" s="1448"/>
      <c r="E705" s="1448"/>
      <c r="F705" s="1448"/>
      <c r="G705" s="1448"/>
      <c r="H705" s="1449"/>
      <c r="I705" s="1453" t="str">
        <f>I670</f>
        <v/>
      </c>
      <c r="J705" s="1448"/>
      <c r="K705" s="1448"/>
      <c r="L705" s="1448"/>
      <c r="M705" s="1454"/>
      <c r="N705" s="275" t="str">
        <f t="shared" si="95"/>
        <v/>
      </c>
      <c r="O705" s="124" t="s">
        <v>133</v>
      </c>
      <c r="P705" s="270" t="str">
        <f t="shared" si="96"/>
        <v/>
      </c>
      <c r="Q705" s="124" t="s">
        <v>134</v>
      </c>
      <c r="R705" s="272" t="str">
        <f t="shared" si="97"/>
        <v/>
      </c>
      <c r="S705" s="1457" t="s">
        <v>135</v>
      </c>
      <c r="T705" s="1458"/>
      <c r="U705" s="1459">
        <f t="shared" si="98"/>
        <v>0</v>
      </c>
      <c r="V705" s="1460"/>
      <c r="W705" s="1460"/>
      <c r="X705" s="129"/>
      <c r="Y705" s="130"/>
      <c r="Z705" s="131"/>
      <c r="AA705" s="131"/>
      <c r="AB705" s="129"/>
      <c r="AC705" s="130"/>
      <c r="AD705" s="131"/>
      <c r="AE705" s="131"/>
      <c r="AF705" s="132"/>
      <c r="AG705" s="1426" t="str">
        <f t="shared" si="99"/>
        <v/>
      </c>
      <c r="AH705" s="1427"/>
      <c r="AI705" s="1427"/>
      <c r="AJ705" s="1428"/>
      <c r="AK705" s="140"/>
      <c r="AL705" s="141"/>
      <c r="AM705" s="1426" t="str">
        <f>IF(AM670=0,"",AM670)</f>
        <v/>
      </c>
      <c r="AN705" s="1427"/>
      <c r="AO705" s="1427"/>
      <c r="AP705" s="1427"/>
      <c r="AQ705" s="1427"/>
      <c r="AR705" s="501"/>
      <c r="AS705" s="118"/>
      <c r="AT705" s="118"/>
      <c r="AW705" s="371"/>
      <c r="AX705" s="371"/>
      <c r="AY705" s="371"/>
      <c r="AZ705" s="369"/>
      <c r="BA705" s="369"/>
      <c r="BB705" s="369"/>
    </row>
    <row r="706" spans="1:54" s="116" customFormat="1" ht="18" customHeight="1">
      <c r="A706" s="1450"/>
      <c r="B706" s="1451"/>
      <c r="C706" s="1451"/>
      <c r="D706" s="1451"/>
      <c r="E706" s="1451"/>
      <c r="F706" s="1451"/>
      <c r="G706" s="1451"/>
      <c r="H706" s="1452"/>
      <c r="I706" s="1455"/>
      <c r="J706" s="1451"/>
      <c r="K706" s="1451"/>
      <c r="L706" s="1451"/>
      <c r="M706" s="1456"/>
      <c r="N706" s="276" t="str">
        <f t="shared" si="95"/>
        <v/>
      </c>
      <c r="O706" s="134" t="s">
        <v>133</v>
      </c>
      <c r="P706" s="271" t="str">
        <f t="shared" si="96"/>
        <v/>
      </c>
      <c r="Q706" s="134" t="s">
        <v>134</v>
      </c>
      <c r="R706" s="274" t="str">
        <f t="shared" si="97"/>
        <v/>
      </c>
      <c r="S706" s="1461" t="s">
        <v>136</v>
      </c>
      <c r="T706" s="1462"/>
      <c r="U706" s="1463" t="str">
        <f t="shared" si="98"/>
        <v/>
      </c>
      <c r="V706" s="1464"/>
      <c r="W706" s="1464"/>
      <c r="X706" s="1464"/>
      <c r="Y706" s="1465">
        <f>Y671</f>
        <v>0</v>
      </c>
      <c r="Z706" s="1466"/>
      <c r="AA706" s="1466"/>
      <c r="AB706" s="1466"/>
      <c r="AC706" s="1463">
        <f>AC671</f>
        <v>0</v>
      </c>
      <c r="AD706" s="1464"/>
      <c r="AE706" s="1464"/>
      <c r="AF706" s="1467"/>
      <c r="AG706" s="1464" t="str">
        <f t="shared" si="99"/>
        <v/>
      </c>
      <c r="AH706" s="1464"/>
      <c r="AI706" s="1464"/>
      <c r="AJ706" s="1467"/>
      <c r="AK706" s="1468" t="str">
        <f>AK671</f>
        <v/>
      </c>
      <c r="AL706" s="1469"/>
      <c r="AM706" s="1465" t="str">
        <f>AM671</f>
        <v/>
      </c>
      <c r="AN706" s="1466"/>
      <c r="AO706" s="1466"/>
      <c r="AP706" s="1466"/>
      <c r="AQ706" s="1466"/>
      <c r="AR706" s="500"/>
      <c r="AS706" s="118"/>
      <c r="AT706" s="118"/>
      <c r="AW706" s="371"/>
      <c r="AX706" s="371"/>
      <c r="AY706" s="371"/>
      <c r="AZ706" s="369"/>
      <c r="BA706" s="369"/>
      <c r="BB706" s="369"/>
    </row>
    <row r="707" spans="1:54" s="116" customFormat="1" ht="18" customHeight="1">
      <c r="A707" s="1447" t="str">
        <f>A672</f>
        <v/>
      </c>
      <c r="B707" s="1448"/>
      <c r="C707" s="1448"/>
      <c r="D707" s="1448"/>
      <c r="E707" s="1448"/>
      <c r="F707" s="1448"/>
      <c r="G707" s="1448"/>
      <c r="H707" s="1449"/>
      <c r="I707" s="1453" t="str">
        <f>I672</f>
        <v/>
      </c>
      <c r="J707" s="1448"/>
      <c r="K707" s="1448"/>
      <c r="L707" s="1448"/>
      <c r="M707" s="1454"/>
      <c r="N707" s="275" t="str">
        <f t="shared" si="95"/>
        <v/>
      </c>
      <c r="O707" s="124" t="s">
        <v>133</v>
      </c>
      <c r="P707" s="270" t="str">
        <f t="shared" si="96"/>
        <v/>
      </c>
      <c r="Q707" s="124" t="s">
        <v>134</v>
      </c>
      <c r="R707" s="272" t="str">
        <f t="shared" si="97"/>
        <v/>
      </c>
      <c r="S707" s="1457" t="s">
        <v>135</v>
      </c>
      <c r="T707" s="1458"/>
      <c r="U707" s="1459">
        <f t="shared" si="98"/>
        <v>0</v>
      </c>
      <c r="V707" s="1460"/>
      <c r="W707" s="1460"/>
      <c r="X707" s="129"/>
      <c r="Y707" s="130"/>
      <c r="Z707" s="131"/>
      <c r="AA707" s="131"/>
      <c r="AB707" s="129"/>
      <c r="AC707" s="130"/>
      <c r="AD707" s="131"/>
      <c r="AE707" s="131"/>
      <c r="AF707" s="132"/>
      <c r="AG707" s="1426" t="str">
        <f t="shared" si="99"/>
        <v/>
      </c>
      <c r="AH707" s="1427"/>
      <c r="AI707" s="1427"/>
      <c r="AJ707" s="1428"/>
      <c r="AK707" s="140"/>
      <c r="AL707" s="141"/>
      <c r="AM707" s="1426" t="str">
        <f>IF(AM672=0,"",AM672)</f>
        <v/>
      </c>
      <c r="AN707" s="1427"/>
      <c r="AO707" s="1427"/>
      <c r="AP707" s="1427"/>
      <c r="AQ707" s="1427"/>
      <c r="AR707" s="501"/>
      <c r="AS707" s="118"/>
      <c r="AT707" s="118"/>
      <c r="AW707" s="371"/>
      <c r="AX707" s="371"/>
      <c r="AY707" s="371"/>
      <c r="AZ707" s="369"/>
      <c r="BA707" s="369"/>
      <c r="BB707" s="369"/>
    </row>
    <row r="708" spans="1:54" s="116" customFormat="1" ht="18" customHeight="1">
      <c r="A708" s="1450"/>
      <c r="B708" s="1451"/>
      <c r="C708" s="1451"/>
      <c r="D708" s="1451"/>
      <c r="E708" s="1451"/>
      <c r="F708" s="1451"/>
      <c r="G708" s="1451"/>
      <c r="H708" s="1452"/>
      <c r="I708" s="1455"/>
      <c r="J708" s="1451"/>
      <c r="K708" s="1451"/>
      <c r="L708" s="1451"/>
      <c r="M708" s="1456"/>
      <c r="N708" s="276" t="str">
        <f t="shared" si="95"/>
        <v/>
      </c>
      <c r="O708" s="144" t="s">
        <v>133</v>
      </c>
      <c r="P708" s="271" t="str">
        <f t="shared" si="96"/>
        <v/>
      </c>
      <c r="Q708" s="134" t="s">
        <v>134</v>
      </c>
      <c r="R708" s="274" t="str">
        <f t="shared" si="97"/>
        <v/>
      </c>
      <c r="S708" s="1461" t="s">
        <v>136</v>
      </c>
      <c r="T708" s="1462"/>
      <c r="U708" s="1463" t="str">
        <f t="shared" si="98"/>
        <v/>
      </c>
      <c r="V708" s="1464"/>
      <c r="W708" s="1464"/>
      <c r="X708" s="1464"/>
      <c r="Y708" s="1465">
        <f>Y673</f>
        <v>0</v>
      </c>
      <c r="Z708" s="1466"/>
      <c r="AA708" s="1466"/>
      <c r="AB708" s="1466"/>
      <c r="AC708" s="1463">
        <f>AC673</f>
        <v>0</v>
      </c>
      <c r="AD708" s="1464"/>
      <c r="AE708" s="1464"/>
      <c r="AF708" s="1467"/>
      <c r="AG708" s="1464" t="str">
        <f t="shared" si="99"/>
        <v/>
      </c>
      <c r="AH708" s="1464"/>
      <c r="AI708" s="1464"/>
      <c r="AJ708" s="1467"/>
      <c r="AK708" s="1468" t="str">
        <f>AK673</f>
        <v/>
      </c>
      <c r="AL708" s="1469"/>
      <c r="AM708" s="1465" t="str">
        <f>AM673</f>
        <v/>
      </c>
      <c r="AN708" s="1466"/>
      <c r="AO708" s="1466"/>
      <c r="AP708" s="1466"/>
      <c r="AQ708" s="1466"/>
      <c r="AR708" s="500"/>
      <c r="AS708" s="118"/>
      <c r="AT708" s="118"/>
      <c r="AW708" s="371"/>
      <c r="AX708" s="371"/>
      <c r="AY708" s="371"/>
      <c r="AZ708" s="369"/>
      <c r="BA708" s="369"/>
      <c r="BB708" s="369"/>
    </row>
    <row r="709" spans="1:54" s="116" customFormat="1" ht="18" customHeight="1">
      <c r="A709" s="1432" t="s">
        <v>193</v>
      </c>
      <c r="B709" s="1433"/>
      <c r="C709" s="1433"/>
      <c r="D709" s="1434"/>
      <c r="E709" s="1438" t="str">
        <f>E674</f>
        <v>37 その他の建設事業</v>
      </c>
      <c r="F709" s="1439"/>
      <c r="G709" s="1440"/>
      <c r="H709" s="1440"/>
      <c r="I709" s="1440"/>
      <c r="J709" s="1440"/>
      <c r="K709" s="1440"/>
      <c r="L709" s="1440"/>
      <c r="M709" s="1441"/>
      <c r="N709" s="1445" t="s">
        <v>194</v>
      </c>
      <c r="O709" s="1433"/>
      <c r="P709" s="1433"/>
      <c r="Q709" s="1433"/>
      <c r="R709" s="1433"/>
      <c r="S709" s="1433"/>
      <c r="T709" s="1434"/>
      <c r="U709" s="1426" t="str">
        <f t="shared" ca="1" si="98"/>
        <v/>
      </c>
      <c r="V709" s="1427"/>
      <c r="W709" s="1427"/>
      <c r="X709" s="1428"/>
      <c r="Y709" s="130"/>
      <c r="Z709" s="131"/>
      <c r="AA709" s="131"/>
      <c r="AB709" s="129"/>
      <c r="AC709" s="130"/>
      <c r="AD709" s="131"/>
      <c r="AE709" s="131"/>
      <c r="AF709" s="129"/>
      <c r="AG709" s="1426" t="str">
        <f t="shared" ca="1" si="99"/>
        <v/>
      </c>
      <c r="AH709" s="1427"/>
      <c r="AI709" s="1427"/>
      <c r="AJ709" s="1428"/>
      <c r="AK709" s="130"/>
      <c r="AL709" s="133"/>
      <c r="AM709" s="1426" t="str">
        <f>AM674</f>
        <v/>
      </c>
      <c r="AN709" s="1427"/>
      <c r="AO709" s="1427"/>
      <c r="AP709" s="1427"/>
      <c r="AQ709" s="1427"/>
      <c r="AR709" s="501"/>
      <c r="AS709" s="118"/>
      <c r="AT709" s="118"/>
      <c r="AW709" s="371"/>
      <c r="AX709" s="371"/>
      <c r="AY709" s="371"/>
      <c r="AZ709" s="369"/>
      <c r="BA709" s="369"/>
      <c r="BB709" s="369"/>
    </row>
    <row r="710" spans="1:54" s="116" customFormat="1" ht="18" customHeight="1" thickBot="1">
      <c r="A710" s="1435"/>
      <c r="B710" s="1436"/>
      <c r="C710" s="1436"/>
      <c r="D710" s="1437"/>
      <c r="E710" s="1442"/>
      <c r="F710" s="1443"/>
      <c r="G710" s="1443"/>
      <c r="H710" s="1443"/>
      <c r="I710" s="1443"/>
      <c r="J710" s="1443"/>
      <c r="K710" s="1443"/>
      <c r="L710" s="1443"/>
      <c r="M710" s="1444"/>
      <c r="N710" s="1446"/>
      <c r="O710" s="1436"/>
      <c r="P710" s="1436"/>
      <c r="Q710" s="1436"/>
      <c r="R710" s="1436"/>
      <c r="S710" s="1436"/>
      <c r="T710" s="1437"/>
      <c r="U710" s="1429">
        <f t="shared" ca="1" si="98"/>
        <v>73080000</v>
      </c>
      <c r="V710" s="1430"/>
      <c r="W710" s="1430"/>
      <c r="X710" s="1431"/>
      <c r="Y710" s="1429" t="str">
        <f>Y675</f>
        <v/>
      </c>
      <c r="Z710" s="1430"/>
      <c r="AA710" s="1430"/>
      <c r="AB710" s="1430"/>
      <c r="AC710" s="1429" t="str">
        <f>AC675</f>
        <v/>
      </c>
      <c r="AD710" s="1430"/>
      <c r="AE710" s="1430"/>
      <c r="AF710" s="1430"/>
      <c r="AG710" s="1429">
        <f t="shared" ca="1" si="99"/>
        <v>73080000</v>
      </c>
      <c r="AH710" s="1430"/>
      <c r="AI710" s="1430"/>
      <c r="AJ710" s="1430"/>
      <c r="AK710" s="502"/>
      <c r="AL710" s="503"/>
      <c r="AM710" s="1429">
        <f>AM675</f>
        <v>16808400</v>
      </c>
      <c r="AN710" s="1430"/>
      <c r="AO710" s="1430"/>
      <c r="AP710" s="1430"/>
      <c r="AQ710" s="1430"/>
      <c r="AR710" s="504"/>
      <c r="AS710" s="118"/>
      <c r="AT710" s="145"/>
      <c r="AW710" s="371"/>
      <c r="AX710" s="371"/>
      <c r="AY710" s="371"/>
      <c r="AZ710" s="369"/>
      <c r="BA710" s="369"/>
      <c r="BB710" s="369"/>
    </row>
    <row r="711" spans="1:54" s="116" customFormat="1" ht="18" customHeight="1">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8"/>
      <c r="AL711" s="118"/>
      <c r="AM711" s="1565" t="str">
        <f>AM676</f>
        <v/>
      </c>
      <c r="AN711" s="1566"/>
      <c r="AO711" s="1566"/>
      <c r="AP711" s="1566"/>
      <c r="AQ711" s="1566"/>
      <c r="AR711" s="118"/>
      <c r="AS711" s="118"/>
      <c r="AT711" s="118"/>
      <c r="AW711" s="371"/>
      <c r="AX711" s="371"/>
      <c r="AY711" s="371"/>
      <c r="AZ711" s="369"/>
      <c r="BA711" s="369"/>
      <c r="BB711" s="369"/>
    </row>
    <row r="712" spans="1:54" s="116" customFormat="1" ht="22.5" customHeight="1">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536"/>
      <c r="X712" s="536"/>
      <c r="Y712" s="118"/>
      <c r="Z712" s="118"/>
      <c r="AA712" s="118"/>
      <c r="AB712" s="118"/>
      <c r="AC712" s="118"/>
      <c r="AD712" s="118"/>
      <c r="AE712" s="118"/>
      <c r="AF712" s="118"/>
      <c r="AG712" s="118"/>
      <c r="AH712" s="118"/>
      <c r="AI712" s="118"/>
      <c r="AJ712" s="118"/>
      <c r="AK712" s="118"/>
      <c r="AL712" s="118"/>
      <c r="AM712" s="118"/>
      <c r="AN712" s="118"/>
      <c r="AO712" s="118"/>
      <c r="AP712" s="118"/>
      <c r="AQ712" s="118"/>
      <c r="AR712" s="118"/>
      <c r="AS712" s="118"/>
      <c r="AW712" s="371"/>
      <c r="AX712" s="371"/>
      <c r="AY712" s="371"/>
      <c r="AZ712" s="369"/>
      <c r="BA712" s="369"/>
      <c r="BB712" s="369"/>
    </row>
    <row r="713" spans="1:54" s="116" customFormat="1" ht="24" customHeight="1">
      <c r="A713" s="75"/>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536"/>
      <c r="X713" s="536"/>
      <c r="Y713" s="119"/>
      <c r="Z713" s="119"/>
      <c r="AA713" s="119"/>
      <c r="AB713" s="119"/>
      <c r="AC713" s="119"/>
      <c r="AD713" s="119"/>
      <c r="AE713" s="119"/>
      <c r="AF713" s="119"/>
      <c r="AG713" s="119"/>
      <c r="AH713" s="119"/>
      <c r="AI713" s="119"/>
      <c r="AJ713" s="119"/>
      <c r="AK713" s="119"/>
      <c r="AL713" s="119"/>
      <c r="AM713" s="119"/>
      <c r="AN713" s="119"/>
      <c r="AO713" s="119"/>
      <c r="AP713" s="119"/>
      <c r="AQ713" s="119"/>
      <c r="AR713" s="119"/>
      <c r="AS713" s="118"/>
      <c r="AW713" s="371"/>
      <c r="AX713" s="371"/>
      <c r="AY713" s="371"/>
      <c r="AZ713" s="369"/>
      <c r="BA713" s="369"/>
      <c r="BB713" s="369"/>
    </row>
    <row r="714" spans="1:54" s="116" customFormat="1" ht="17.25" customHeight="1" thickBot="1">
      <c r="A714" s="520" t="s">
        <v>186</v>
      </c>
      <c r="B714" s="118"/>
      <c r="C714" s="118"/>
      <c r="D714" s="118"/>
      <c r="E714" s="118"/>
      <c r="F714" s="118"/>
      <c r="G714" s="118"/>
      <c r="H714" s="118"/>
      <c r="I714" s="118"/>
      <c r="J714" s="118"/>
      <c r="K714" s="118"/>
      <c r="L714" s="118"/>
      <c r="M714" s="118"/>
      <c r="N714" s="118"/>
      <c r="O714" s="118"/>
      <c r="P714" s="118"/>
      <c r="Q714" s="118"/>
      <c r="R714" s="119"/>
      <c r="S714" s="119"/>
      <c r="T714" s="119"/>
      <c r="U714" s="119"/>
      <c r="V714" s="119"/>
      <c r="W714" s="118"/>
      <c r="X714" s="118"/>
      <c r="Y714" s="118"/>
      <c r="Z714" s="118"/>
      <c r="AA714" s="118"/>
      <c r="AB714" s="118"/>
      <c r="AC714" s="118"/>
      <c r="AD714" s="118"/>
      <c r="AE714" s="118"/>
      <c r="AF714" s="118"/>
      <c r="AG714" s="118"/>
      <c r="AH714" s="118"/>
      <c r="AI714" s="118"/>
      <c r="AJ714" s="118"/>
      <c r="AK714" s="120"/>
      <c r="AL714" s="120"/>
      <c r="AM714" s="120"/>
      <c r="AN714" s="120"/>
      <c r="AO714" s="118"/>
      <c r="AP714" s="118"/>
      <c r="AQ714" s="118"/>
      <c r="AR714" s="118"/>
      <c r="AS714" s="118"/>
      <c r="AW714" s="371"/>
      <c r="AX714" s="371"/>
      <c r="AY714" s="371"/>
      <c r="AZ714" s="369"/>
      <c r="BA714" s="369"/>
      <c r="BB714" s="369"/>
    </row>
    <row r="715" spans="1:54" s="116" customFormat="1" ht="12.75" customHeight="1">
      <c r="A715" s="118"/>
      <c r="B715" s="118"/>
      <c r="C715" s="118"/>
      <c r="D715" s="118"/>
      <c r="E715" s="118"/>
      <c r="F715" s="118"/>
      <c r="G715" s="118"/>
      <c r="H715" s="118"/>
      <c r="I715" s="118"/>
      <c r="J715" s="118"/>
      <c r="K715" s="118"/>
      <c r="L715" s="121"/>
      <c r="M715" s="121"/>
      <c r="N715" s="121"/>
      <c r="O715" s="121"/>
      <c r="P715" s="121"/>
      <c r="Q715" s="121"/>
      <c r="R715" s="121"/>
      <c r="S715" s="122"/>
      <c r="T715" s="122"/>
      <c r="U715" s="122"/>
      <c r="V715" s="122"/>
      <c r="W715" s="122"/>
      <c r="X715" s="122"/>
      <c r="Y715" s="122"/>
      <c r="Z715" s="121"/>
      <c r="AA715" s="121"/>
      <c r="AB715" s="121"/>
      <c r="AC715" s="118"/>
      <c r="AD715" s="118"/>
      <c r="AE715" s="118"/>
      <c r="AF715" s="118"/>
      <c r="AG715" s="118"/>
      <c r="AH715" s="118"/>
      <c r="AI715" s="118"/>
      <c r="AJ715" s="118"/>
      <c r="AK715" s="120"/>
      <c r="AL715" s="120"/>
      <c r="AM715" s="1567" t="s">
        <v>185</v>
      </c>
      <c r="AN715" s="1568"/>
      <c r="AO715" s="118"/>
      <c r="AP715" s="118"/>
      <c r="AQ715" s="118"/>
      <c r="AR715" s="118"/>
      <c r="AS715" s="118"/>
      <c r="AW715" s="371"/>
      <c r="AX715" s="371"/>
      <c r="AY715" s="371"/>
      <c r="AZ715" s="369"/>
      <c r="BA715" s="369"/>
      <c r="BB715" s="369"/>
    </row>
    <row r="716" spans="1:54" s="116" customFormat="1" ht="12.75" customHeight="1">
      <c r="A716" s="118"/>
      <c r="B716" s="118"/>
      <c r="C716" s="118"/>
      <c r="D716" s="118"/>
      <c r="E716" s="118"/>
      <c r="F716" s="118"/>
      <c r="G716" s="118"/>
      <c r="H716" s="118"/>
      <c r="I716" s="118"/>
      <c r="J716" s="118"/>
      <c r="K716" s="118"/>
      <c r="L716" s="121"/>
      <c r="M716" s="121"/>
      <c r="N716" s="121"/>
      <c r="O716" s="121"/>
      <c r="P716" s="121"/>
      <c r="Q716" s="121"/>
      <c r="R716" s="121"/>
      <c r="S716" s="122"/>
      <c r="T716" s="122"/>
      <c r="U716" s="122"/>
      <c r="V716" s="122"/>
      <c r="W716" s="122"/>
      <c r="X716" s="122"/>
      <c r="Y716" s="122"/>
      <c r="Z716" s="121"/>
      <c r="AA716" s="121"/>
      <c r="AB716" s="121"/>
      <c r="AC716" s="118"/>
      <c r="AD716" s="118"/>
      <c r="AE716" s="118"/>
      <c r="AF716" s="118"/>
      <c r="AG716" s="118"/>
      <c r="AH716" s="118"/>
      <c r="AI716" s="118"/>
      <c r="AJ716" s="118"/>
      <c r="AK716" s="120"/>
      <c r="AL716" s="120"/>
      <c r="AM716" s="1569"/>
      <c r="AN716" s="1570"/>
      <c r="AO716" s="118"/>
      <c r="AP716" s="118"/>
      <c r="AQ716" s="118"/>
      <c r="AR716" s="118"/>
      <c r="AS716" s="118"/>
      <c r="AW716" s="371"/>
      <c r="AX716" s="371"/>
      <c r="AY716" s="371"/>
      <c r="AZ716" s="369"/>
      <c r="BA716" s="369"/>
      <c r="BB716" s="369"/>
    </row>
    <row r="717" spans="1:54" s="116" customFormat="1" ht="12.75" customHeight="1" thickBot="1">
      <c r="A717" s="118"/>
      <c r="B717" s="118"/>
      <c r="C717" s="118"/>
      <c r="D717" s="118"/>
      <c r="E717" s="118"/>
      <c r="F717" s="118"/>
      <c r="G717" s="118"/>
      <c r="H717" s="118"/>
      <c r="I717" s="118"/>
      <c r="J717" s="118"/>
      <c r="K717" s="118"/>
      <c r="L717" s="121"/>
      <c r="M717" s="121"/>
      <c r="N717" s="121"/>
      <c r="O717" s="121"/>
      <c r="P717" s="121"/>
      <c r="Q717" s="121"/>
      <c r="R717" s="121"/>
      <c r="S717" s="121"/>
      <c r="T717" s="121"/>
      <c r="U717" s="121"/>
      <c r="V717" s="121"/>
      <c r="W717" s="121"/>
      <c r="X717" s="121"/>
      <c r="Y717" s="121"/>
      <c r="Z717" s="121"/>
      <c r="AA717" s="121"/>
      <c r="AB717" s="121"/>
      <c r="AC717" s="118"/>
      <c r="AD717" s="118"/>
      <c r="AE717" s="118"/>
      <c r="AF717" s="118"/>
      <c r="AG717" s="118"/>
      <c r="AH717" s="118"/>
      <c r="AI717" s="118"/>
      <c r="AJ717" s="118"/>
      <c r="AK717" s="120"/>
      <c r="AL717" s="120"/>
      <c r="AM717" s="1571"/>
      <c r="AN717" s="1572"/>
      <c r="AO717" s="118"/>
      <c r="AP717" s="118"/>
      <c r="AQ717" s="118"/>
      <c r="AR717" s="118"/>
      <c r="AS717" s="118"/>
      <c r="AW717" s="371"/>
      <c r="AX717" s="371"/>
      <c r="AY717" s="371"/>
      <c r="AZ717" s="369"/>
      <c r="BA717" s="369"/>
      <c r="BB717" s="369"/>
    </row>
    <row r="718" spans="1:54" s="116" customFormat="1" ht="6" customHeight="1" thickBot="1">
      <c r="A718" s="118"/>
      <c r="B718" s="118"/>
      <c r="C718" s="118"/>
      <c r="D718" s="118"/>
      <c r="E718" s="118"/>
      <c r="F718" s="118"/>
      <c r="G718" s="118"/>
      <c r="H718" s="118"/>
      <c r="I718" s="118"/>
      <c r="J718" s="118"/>
      <c r="K718" s="118"/>
      <c r="L718" s="121"/>
      <c r="M718" s="121"/>
      <c r="N718" s="121"/>
      <c r="O718" s="121"/>
      <c r="P718" s="121"/>
      <c r="Q718" s="121"/>
      <c r="R718" s="121"/>
      <c r="S718" s="121"/>
      <c r="T718" s="121"/>
      <c r="U718" s="121"/>
      <c r="V718" s="121"/>
      <c r="W718" s="121"/>
      <c r="X718" s="121"/>
      <c r="Y718" s="121"/>
      <c r="Z718" s="121"/>
      <c r="AA718" s="121"/>
      <c r="AB718" s="121"/>
      <c r="AC718" s="118"/>
      <c r="AD718" s="118"/>
      <c r="AE718" s="118"/>
      <c r="AF718" s="118"/>
      <c r="AG718" s="118"/>
      <c r="AH718" s="118"/>
      <c r="AI718" s="118"/>
      <c r="AJ718" s="118"/>
      <c r="AK718" s="120"/>
      <c r="AL718" s="120"/>
      <c r="AM718" s="118"/>
      <c r="AN718" s="118"/>
      <c r="AO718" s="118"/>
      <c r="AP718" s="118"/>
      <c r="AQ718" s="118"/>
      <c r="AR718" s="118"/>
      <c r="AS718" s="118"/>
      <c r="AW718" s="371"/>
      <c r="AX718" s="371"/>
      <c r="AY718" s="371"/>
      <c r="AZ718" s="369"/>
      <c r="BA718" s="369"/>
      <c r="BB718" s="369"/>
    </row>
    <row r="719" spans="1:54" s="116" customFormat="1" ht="12.75" customHeight="1">
      <c r="A719" s="1536" t="s">
        <v>141</v>
      </c>
      <c r="B719" s="1537"/>
      <c r="C719" s="1537"/>
      <c r="D719" s="1537"/>
      <c r="E719" s="1537"/>
      <c r="F719" s="1537"/>
      <c r="G719" s="1537"/>
      <c r="H719" s="1537"/>
      <c r="I719" s="1542" t="s">
        <v>142</v>
      </c>
      <c r="J719" s="1542"/>
      <c r="K719" s="495" t="s">
        <v>143</v>
      </c>
      <c r="L719" s="1542" t="s">
        <v>144</v>
      </c>
      <c r="M719" s="1542"/>
      <c r="N719" s="1543" t="s">
        <v>145</v>
      </c>
      <c r="O719" s="1542"/>
      <c r="P719" s="1542"/>
      <c r="Q719" s="1542"/>
      <c r="R719" s="1542"/>
      <c r="S719" s="1542"/>
      <c r="T719" s="1542" t="s">
        <v>75</v>
      </c>
      <c r="U719" s="1542"/>
      <c r="V719" s="1558"/>
      <c r="W719" s="118"/>
      <c r="X719" s="118"/>
      <c r="Y719" s="118"/>
      <c r="Z719" s="118"/>
      <c r="AA719" s="118"/>
      <c r="AB719" s="118"/>
      <c r="AC719" s="123"/>
      <c r="AD719" s="123"/>
      <c r="AE719" s="123"/>
      <c r="AF719" s="123"/>
      <c r="AG719" s="123"/>
      <c r="AH719" s="123"/>
      <c r="AI719" s="123"/>
      <c r="AJ719" s="118"/>
      <c r="AK719" s="1559">
        <f>AK649</f>
        <v>7</v>
      </c>
      <c r="AL719" s="1547"/>
      <c r="AM719" s="1544" t="s">
        <v>78</v>
      </c>
      <c r="AN719" s="1544"/>
      <c r="AO719" s="1547">
        <f>AO649</f>
        <v>7</v>
      </c>
      <c r="AP719" s="1547"/>
      <c r="AQ719" s="1544" t="s">
        <v>79</v>
      </c>
      <c r="AR719" s="1550"/>
      <c r="AS719" s="118"/>
      <c r="AT719" s="118"/>
      <c r="AW719" s="371"/>
      <c r="AX719" s="371"/>
      <c r="AY719" s="371"/>
      <c r="AZ719" s="369"/>
      <c r="BA719" s="369"/>
      <c r="BB719" s="369"/>
    </row>
    <row r="720" spans="1:54" s="116" customFormat="1" ht="13.5" customHeight="1">
      <c r="A720" s="1538"/>
      <c r="B720" s="1539"/>
      <c r="C720" s="1539"/>
      <c r="D720" s="1539"/>
      <c r="E720" s="1539"/>
      <c r="F720" s="1539"/>
      <c r="G720" s="1539"/>
      <c r="H720" s="1539"/>
      <c r="I720" s="1553">
        <f>I685</f>
        <v>1</v>
      </c>
      <c r="J720" s="1530">
        <f>J685</f>
        <v>6</v>
      </c>
      <c r="K720" s="1555">
        <f>K685</f>
        <v>1</v>
      </c>
      <c r="L720" s="1533">
        <f>L685</f>
        <v>0</v>
      </c>
      <c r="M720" s="1530">
        <f t="shared" ref="M720:V720" si="100">M685</f>
        <v>3</v>
      </c>
      <c r="N720" s="1533">
        <f t="shared" si="100"/>
        <v>6</v>
      </c>
      <c r="O720" s="1527">
        <f t="shared" si="100"/>
        <v>0</v>
      </c>
      <c r="P720" s="1527" t="str">
        <f t="shared" si="100"/>
        <v>×</v>
      </c>
      <c r="Q720" s="1527" t="str">
        <f t="shared" si="100"/>
        <v>×</v>
      </c>
      <c r="R720" s="1527" t="str">
        <f t="shared" si="100"/>
        <v>×</v>
      </c>
      <c r="S720" s="1530" t="str">
        <f t="shared" si="100"/>
        <v>×</v>
      </c>
      <c r="T720" s="1533">
        <f t="shared" si="100"/>
        <v>0</v>
      </c>
      <c r="U720" s="1527">
        <f t="shared" si="100"/>
        <v>0</v>
      </c>
      <c r="V720" s="1562">
        <f t="shared" si="100"/>
        <v>0</v>
      </c>
      <c r="W720" s="118"/>
      <c r="X720" s="118"/>
      <c r="Y720" s="118"/>
      <c r="Z720" s="118"/>
      <c r="AA720" s="118"/>
      <c r="AB720" s="118"/>
      <c r="AC720" s="123"/>
      <c r="AD720" s="123"/>
      <c r="AE720" s="123"/>
      <c r="AF720" s="123"/>
      <c r="AG720" s="123"/>
      <c r="AH720" s="123"/>
      <c r="AI720" s="123"/>
      <c r="AJ720" s="118"/>
      <c r="AK720" s="1560"/>
      <c r="AL720" s="1548"/>
      <c r="AM720" s="1545"/>
      <c r="AN720" s="1545"/>
      <c r="AO720" s="1548"/>
      <c r="AP720" s="1548"/>
      <c r="AQ720" s="1545"/>
      <c r="AR720" s="1551"/>
      <c r="AS720" s="118"/>
      <c r="AT720" s="118"/>
      <c r="AW720" s="371"/>
      <c r="AX720" s="371"/>
      <c r="AY720" s="371"/>
      <c r="AZ720" s="369"/>
      <c r="BA720" s="369"/>
      <c r="BB720" s="369"/>
    </row>
    <row r="721" spans="1:54" s="116" customFormat="1" ht="9" customHeight="1" thickBot="1">
      <c r="A721" s="1538"/>
      <c r="B721" s="1539"/>
      <c r="C721" s="1539"/>
      <c r="D721" s="1539"/>
      <c r="E721" s="1539"/>
      <c r="F721" s="1539"/>
      <c r="G721" s="1539"/>
      <c r="H721" s="1539"/>
      <c r="I721" s="1553"/>
      <c r="J721" s="1531"/>
      <c r="K721" s="1556"/>
      <c r="L721" s="1534"/>
      <c r="M721" s="1531"/>
      <c r="N721" s="1534"/>
      <c r="O721" s="1528"/>
      <c r="P721" s="1528"/>
      <c r="Q721" s="1528"/>
      <c r="R721" s="1528"/>
      <c r="S721" s="1531"/>
      <c r="T721" s="1534"/>
      <c r="U721" s="1528"/>
      <c r="V721" s="1563"/>
      <c r="W721" s="118"/>
      <c r="X721" s="118"/>
      <c r="Y721" s="118"/>
      <c r="Z721" s="118"/>
      <c r="AA721" s="118"/>
      <c r="AB721" s="118"/>
      <c r="AC721" s="123"/>
      <c r="AD721" s="123"/>
      <c r="AE721" s="123"/>
      <c r="AF721" s="123"/>
      <c r="AG721" s="123"/>
      <c r="AH721" s="123"/>
      <c r="AI721" s="123"/>
      <c r="AJ721" s="118"/>
      <c r="AK721" s="1561"/>
      <c r="AL721" s="1549"/>
      <c r="AM721" s="1546"/>
      <c r="AN721" s="1546"/>
      <c r="AO721" s="1549"/>
      <c r="AP721" s="1549"/>
      <c r="AQ721" s="1546"/>
      <c r="AR721" s="1552"/>
      <c r="AS721" s="118"/>
      <c r="AT721" s="118"/>
      <c r="AW721" s="371"/>
      <c r="AX721" s="371"/>
      <c r="AY721" s="371"/>
      <c r="AZ721" s="369"/>
      <c r="BA721" s="369"/>
      <c r="BB721" s="369"/>
    </row>
    <row r="722" spans="1:54" s="116" customFormat="1" ht="6" customHeight="1" thickBot="1">
      <c r="A722" s="1540"/>
      <c r="B722" s="1541"/>
      <c r="C722" s="1541"/>
      <c r="D722" s="1541"/>
      <c r="E722" s="1541"/>
      <c r="F722" s="1541"/>
      <c r="G722" s="1541"/>
      <c r="H722" s="1541"/>
      <c r="I722" s="1554"/>
      <c r="J722" s="1532"/>
      <c r="K722" s="1557"/>
      <c r="L722" s="1535"/>
      <c r="M722" s="1532"/>
      <c r="N722" s="1535"/>
      <c r="O722" s="1529"/>
      <c r="P722" s="1529"/>
      <c r="Q722" s="1529"/>
      <c r="R722" s="1529"/>
      <c r="S722" s="1532"/>
      <c r="T722" s="1535"/>
      <c r="U722" s="1529"/>
      <c r="V722" s="1564"/>
      <c r="W722" s="118"/>
      <c r="X722" s="118"/>
      <c r="Y722" s="118"/>
      <c r="Z722" s="118"/>
      <c r="AA722" s="118"/>
      <c r="AB722" s="118"/>
      <c r="AC722" s="118"/>
      <c r="AD722" s="118"/>
      <c r="AE722" s="118"/>
      <c r="AF722" s="118"/>
      <c r="AG722" s="118"/>
      <c r="AH722" s="118"/>
      <c r="AI722" s="118"/>
      <c r="AJ722" s="118"/>
      <c r="AK722" s="118"/>
      <c r="AL722" s="118"/>
      <c r="AM722" s="118"/>
      <c r="AN722" s="118"/>
      <c r="AO722" s="118"/>
      <c r="AP722" s="118"/>
      <c r="AQ722" s="118"/>
      <c r="AR722" s="118"/>
      <c r="AS722" s="118"/>
      <c r="AT722" s="118"/>
      <c r="AW722" s="371"/>
      <c r="AX722" s="371"/>
      <c r="AY722" s="371"/>
      <c r="AZ722" s="369"/>
      <c r="BA722" s="369"/>
      <c r="BB722" s="369"/>
    </row>
    <row r="723" spans="1:54" s="116" customFormat="1" ht="15" customHeight="1">
      <c r="A723" s="1509" t="s">
        <v>188</v>
      </c>
      <c r="B723" s="1510"/>
      <c r="C723" s="1510"/>
      <c r="D723" s="1510"/>
      <c r="E723" s="1510"/>
      <c r="F723" s="1510"/>
      <c r="G723" s="1510"/>
      <c r="H723" s="1511"/>
      <c r="I723" s="1518" t="s">
        <v>147</v>
      </c>
      <c r="J723" s="1510"/>
      <c r="K723" s="1510"/>
      <c r="L723" s="1510"/>
      <c r="M723" s="1519"/>
      <c r="N723" s="1524" t="s">
        <v>189</v>
      </c>
      <c r="O723" s="1510"/>
      <c r="P723" s="1510"/>
      <c r="Q723" s="1510"/>
      <c r="R723" s="1510"/>
      <c r="S723" s="1510"/>
      <c r="T723" s="1511"/>
      <c r="U723" s="496" t="s">
        <v>149</v>
      </c>
      <c r="V723" s="497"/>
      <c r="W723" s="497"/>
      <c r="X723" s="1475" t="s">
        <v>150</v>
      </c>
      <c r="Y723" s="1475"/>
      <c r="Z723" s="1475"/>
      <c r="AA723" s="1475"/>
      <c r="AB723" s="1475"/>
      <c r="AC723" s="1475"/>
      <c r="AD723" s="1475"/>
      <c r="AE723" s="1475"/>
      <c r="AF723" s="1475"/>
      <c r="AG723" s="1475"/>
      <c r="AH723" s="497"/>
      <c r="AI723" s="497"/>
      <c r="AJ723" s="498"/>
      <c r="AK723" s="1476" t="s">
        <v>151</v>
      </c>
      <c r="AL723" s="1476"/>
      <c r="AM723" s="1477" t="s">
        <v>152</v>
      </c>
      <c r="AN723" s="1477"/>
      <c r="AO723" s="1477"/>
      <c r="AP723" s="1477"/>
      <c r="AQ723" s="1477"/>
      <c r="AR723" s="1478"/>
      <c r="AS723" s="118"/>
      <c r="AT723" s="118"/>
      <c r="AW723" s="371"/>
      <c r="AX723" s="371"/>
      <c r="AY723" s="371"/>
      <c r="AZ723" s="369"/>
      <c r="BA723" s="369"/>
      <c r="BB723" s="369"/>
    </row>
    <row r="724" spans="1:54" s="116" customFormat="1" ht="13.5" customHeight="1">
      <c r="A724" s="1512"/>
      <c r="B724" s="1513"/>
      <c r="C724" s="1513"/>
      <c r="D724" s="1513"/>
      <c r="E724" s="1513"/>
      <c r="F724" s="1513"/>
      <c r="G724" s="1513"/>
      <c r="H724" s="1514"/>
      <c r="I724" s="1520"/>
      <c r="J724" s="1513"/>
      <c r="K724" s="1513"/>
      <c r="L724" s="1513"/>
      <c r="M724" s="1521"/>
      <c r="N724" s="1525"/>
      <c r="O724" s="1513"/>
      <c r="P724" s="1513"/>
      <c r="Q724" s="1513"/>
      <c r="R724" s="1513"/>
      <c r="S724" s="1513"/>
      <c r="T724" s="1514"/>
      <c r="U724" s="1479" t="s">
        <v>153</v>
      </c>
      <c r="V724" s="1480"/>
      <c r="W724" s="1480"/>
      <c r="X724" s="1481"/>
      <c r="Y724" s="1485" t="s">
        <v>154</v>
      </c>
      <c r="Z724" s="1486"/>
      <c r="AA724" s="1486"/>
      <c r="AB724" s="1487"/>
      <c r="AC724" s="1491" t="s">
        <v>155</v>
      </c>
      <c r="AD724" s="1492"/>
      <c r="AE724" s="1492"/>
      <c r="AF724" s="1493"/>
      <c r="AG724" s="1497" t="s">
        <v>156</v>
      </c>
      <c r="AH724" s="1498"/>
      <c r="AI724" s="1498"/>
      <c r="AJ724" s="1499"/>
      <c r="AK724" s="1503" t="s">
        <v>190</v>
      </c>
      <c r="AL724" s="1503"/>
      <c r="AM724" s="1471" t="s">
        <v>158</v>
      </c>
      <c r="AN724" s="1472"/>
      <c r="AO724" s="1472"/>
      <c r="AP724" s="1472"/>
      <c r="AQ724" s="1505"/>
      <c r="AR724" s="1506"/>
      <c r="AS724" s="118"/>
      <c r="AT724" s="118"/>
      <c r="AW724" s="371"/>
      <c r="AX724" s="371"/>
      <c r="AY724" s="371"/>
      <c r="AZ724" s="369"/>
      <c r="BA724" s="369"/>
      <c r="BB724" s="369"/>
    </row>
    <row r="725" spans="1:54" s="116" customFormat="1" ht="13.5" customHeight="1">
      <c r="A725" s="1515"/>
      <c r="B725" s="1516"/>
      <c r="C725" s="1516"/>
      <c r="D725" s="1516"/>
      <c r="E725" s="1516"/>
      <c r="F725" s="1516"/>
      <c r="G725" s="1516"/>
      <c r="H725" s="1517"/>
      <c r="I725" s="1522"/>
      <c r="J725" s="1516"/>
      <c r="K725" s="1516"/>
      <c r="L725" s="1516"/>
      <c r="M725" s="1523"/>
      <c r="N725" s="1526"/>
      <c r="O725" s="1516"/>
      <c r="P725" s="1516"/>
      <c r="Q725" s="1516"/>
      <c r="R725" s="1516"/>
      <c r="S725" s="1516"/>
      <c r="T725" s="1517"/>
      <c r="U725" s="1482"/>
      <c r="V725" s="1483"/>
      <c r="W725" s="1483"/>
      <c r="X725" s="1484"/>
      <c r="Y725" s="1488"/>
      <c r="Z725" s="1489"/>
      <c r="AA725" s="1489"/>
      <c r="AB725" s="1490"/>
      <c r="AC725" s="1494"/>
      <c r="AD725" s="1495"/>
      <c r="AE725" s="1495"/>
      <c r="AF725" s="1496"/>
      <c r="AG725" s="1500"/>
      <c r="AH725" s="1501"/>
      <c r="AI725" s="1501"/>
      <c r="AJ725" s="1502"/>
      <c r="AK725" s="1504"/>
      <c r="AL725" s="1504"/>
      <c r="AM725" s="1507"/>
      <c r="AN725" s="1507"/>
      <c r="AO725" s="1507"/>
      <c r="AP725" s="1507"/>
      <c r="AQ725" s="1507"/>
      <c r="AR725" s="1508"/>
      <c r="AS725" s="118"/>
      <c r="AT725" s="118"/>
      <c r="AW725" s="371"/>
      <c r="AX725" s="371"/>
      <c r="AY725" s="371"/>
      <c r="AZ725" s="369"/>
      <c r="BA725" s="369"/>
      <c r="BB725" s="369"/>
    </row>
    <row r="726" spans="1:54" s="116" customFormat="1" ht="18" customHeight="1">
      <c r="A726" s="1447" t="str">
        <f>A691</f>
        <v>ええええ邸外構工事</v>
      </c>
      <c r="B726" s="1448"/>
      <c r="C726" s="1448"/>
      <c r="D726" s="1448"/>
      <c r="E726" s="1448"/>
      <c r="F726" s="1448"/>
      <c r="G726" s="1448"/>
      <c r="H726" s="1449"/>
      <c r="I726" s="1453" t="str">
        <f>I691</f>
        <v>富山市ええええええ5-10</v>
      </c>
      <c r="J726" s="1448"/>
      <c r="K726" s="1448"/>
      <c r="L726" s="1448"/>
      <c r="M726" s="1454"/>
      <c r="N726" s="267">
        <f t="shared" ref="N726:N743" si="101">N691</f>
        <v>41334</v>
      </c>
      <c r="O726" s="124" t="s">
        <v>87</v>
      </c>
      <c r="P726" s="270">
        <f t="shared" ref="P726:P743" si="102">P691</f>
        <v>41334</v>
      </c>
      <c r="Q726" s="124" t="s">
        <v>159</v>
      </c>
      <c r="R726" s="272">
        <f t="shared" ref="R726:R743" si="103">R691</f>
        <v>41334</v>
      </c>
      <c r="S726" s="1457" t="s">
        <v>191</v>
      </c>
      <c r="T726" s="1458"/>
      <c r="U726" s="1459">
        <f t="shared" ref="U726:U745" si="104">U691</f>
        <v>0</v>
      </c>
      <c r="V726" s="1460"/>
      <c r="W726" s="1460"/>
      <c r="X726" s="125" t="s">
        <v>90</v>
      </c>
      <c r="Y726" s="126"/>
      <c r="Z726" s="127"/>
      <c r="AA726" s="127"/>
      <c r="AB726" s="125" t="s">
        <v>90</v>
      </c>
      <c r="AC726" s="126"/>
      <c r="AD726" s="127"/>
      <c r="AE726" s="127"/>
      <c r="AF726" s="128" t="s">
        <v>90</v>
      </c>
      <c r="AG726" s="1426" t="str">
        <f t="shared" ref="AG726:AG745" si="105">AG691</f>
        <v/>
      </c>
      <c r="AH726" s="1427"/>
      <c r="AI726" s="1427"/>
      <c r="AJ726" s="1428"/>
      <c r="AK726" s="126"/>
      <c r="AL726" s="146"/>
      <c r="AM726" s="1426" t="str">
        <f t="shared" ref="AM726:AM746" si="106">AM691</f>
        <v/>
      </c>
      <c r="AN726" s="1427"/>
      <c r="AO726" s="1427"/>
      <c r="AP726" s="1427"/>
      <c r="AQ726" s="1427"/>
      <c r="AR726" s="499" t="s">
        <v>90</v>
      </c>
      <c r="AS726" s="118"/>
      <c r="AT726" s="118"/>
      <c r="AW726" s="371"/>
      <c r="AX726" s="371"/>
      <c r="AY726" s="371"/>
      <c r="AZ726" s="369"/>
      <c r="BA726" s="369"/>
      <c r="BB726" s="369"/>
    </row>
    <row r="727" spans="1:54" s="116" customFormat="1" ht="18" customHeight="1">
      <c r="A727" s="1450"/>
      <c r="B727" s="1451"/>
      <c r="C727" s="1451"/>
      <c r="D727" s="1451"/>
      <c r="E727" s="1451"/>
      <c r="F727" s="1451"/>
      <c r="G727" s="1451"/>
      <c r="H727" s="1452"/>
      <c r="I727" s="1455"/>
      <c r="J727" s="1451"/>
      <c r="K727" s="1451"/>
      <c r="L727" s="1451"/>
      <c r="M727" s="1456"/>
      <c r="N727" s="268">
        <f t="shared" si="101"/>
        <v>41374</v>
      </c>
      <c r="O727" s="123" t="s">
        <v>87</v>
      </c>
      <c r="P727" s="271">
        <f t="shared" si="102"/>
        <v>41374</v>
      </c>
      <c r="Q727" s="123" t="s">
        <v>159</v>
      </c>
      <c r="R727" s="273">
        <f t="shared" si="103"/>
        <v>41374</v>
      </c>
      <c r="S727" s="1471" t="s">
        <v>192</v>
      </c>
      <c r="T727" s="1472"/>
      <c r="U727" s="1465">
        <f t="shared" si="104"/>
        <v>2100000</v>
      </c>
      <c r="V727" s="1473"/>
      <c r="W727" s="1473"/>
      <c r="X727" s="1474"/>
      <c r="Y727" s="1463">
        <f>Y692</f>
        <v>0</v>
      </c>
      <c r="Z727" s="1464"/>
      <c r="AA727" s="1464"/>
      <c r="AB727" s="1464"/>
      <c r="AC727" s="1463">
        <f>AC692</f>
        <v>0</v>
      </c>
      <c r="AD727" s="1464"/>
      <c r="AE727" s="1464"/>
      <c r="AF727" s="1467"/>
      <c r="AG727" s="1464">
        <f t="shared" si="105"/>
        <v>2100000</v>
      </c>
      <c r="AH727" s="1464"/>
      <c r="AI727" s="1464"/>
      <c r="AJ727" s="1467"/>
      <c r="AK727" s="1468">
        <f>AK692</f>
        <v>23</v>
      </c>
      <c r="AL727" s="1469"/>
      <c r="AM727" s="1465">
        <f t="shared" si="106"/>
        <v>483000</v>
      </c>
      <c r="AN727" s="1466"/>
      <c r="AO727" s="1466"/>
      <c r="AP727" s="1466"/>
      <c r="AQ727" s="1466"/>
      <c r="AR727" s="500"/>
      <c r="AS727" s="118"/>
      <c r="AT727" s="118"/>
      <c r="AW727" s="371"/>
      <c r="AX727" s="371"/>
      <c r="AY727" s="371"/>
      <c r="AZ727" s="369"/>
      <c r="BA727" s="369"/>
      <c r="BB727" s="369"/>
    </row>
    <row r="728" spans="1:54" s="116" customFormat="1" ht="18" customHeight="1">
      <c r="A728" s="1447" t="str">
        <f>A693</f>
        <v>すすすす邸外構工事</v>
      </c>
      <c r="B728" s="1448"/>
      <c r="C728" s="1448"/>
      <c r="D728" s="1448"/>
      <c r="E728" s="1448"/>
      <c r="F728" s="1448"/>
      <c r="G728" s="1448"/>
      <c r="H728" s="1449"/>
      <c r="I728" s="1453" t="str">
        <f>I693</f>
        <v>高岡市すすすす200</v>
      </c>
      <c r="J728" s="1448"/>
      <c r="K728" s="1448"/>
      <c r="L728" s="1448"/>
      <c r="M728" s="1454"/>
      <c r="N728" s="275">
        <f t="shared" si="101"/>
        <v>41440</v>
      </c>
      <c r="O728" s="124" t="s">
        <v>133</v>
      </c>
      <c r="P728" s="270">
        <f t="shared" si="102"/>
        <v>41440</v>
      </c>
      <c r="Q728" s="124" t="s">
        <v>134</v>
      </c>
      <c r="R728" s="272">
        <f t="shared" si="103"/>
        <v>41440</v>
      </c>
      <c r="S728" s="1457" t="s">
        <v>135</v>
      </c>
      <c r="T728" s="1458"/>
      <c r="U728" s="1459">
        <f t="shared" si="104"/>
        <v>0</v>
      </c>
      <c r="V728" s="1460"/>
      <c r="W728" s="1460"/>
      <c r="X728" s="129"/>
      <c r="Y728" s="130"/>
      <c r="Z728" s="131"/>
      <c r="AA728" s="131"/>
      <c r="AB728" s="129"/>
      <c r="AC728" s="130"/>
      <c r="AD728" s="131"/>
      <c r="AE728" s="131"/>
      <c r="AF728" s="132"/>
      <c r="AG728" s="1426" t="str">
        <f t="shared" si="105"/>
        <v/>
      </c>
      <c r="AH728" s="1427"/>
      <c r="AI728" s="1427"/>
      <c r="AJ728" s="1428"/>
      <c r="AK728" s="130"/>
      <c r="AL728" s="133"/>
      <c r="AM728" s="1426" t="str">
        <f t="shared" si="106"/>
        <v/>
      </c>
      <c r="AN728" s="1427"/>
      <c r="AO728" s="1427"/>
      <c r="AP728" s="1427"/>
      <c r="AQ728" s="1427"/>
      <c r="AR728" s="501"/>
      <c r="AS728" s="118"/>
      <c r="AT728" s="118"/>
      <c r="AW728" s="371"/>
      <c r="AX728" s="371"/>
      <c r="AY728" s="371"/>
      <c r="AZ728" s="369"/>
      <c r="BA728" s="369"/>
      <c r="BB728" s="369"/>
    </row>
    <row r="729" spans="1:54" s="116" customFormat="1" ht="18" customHeight="1">
      <c r="A729" s="1450"/>
      <c r="B729" s="1451"/>
      <c r="C729" s="1451"/>
      <c r="D729" s="1451"/>
      <c r="E729" s="1451"/>
      <c r="F729" s="1451"/>
      <c r="G729" s="1451"/>
      <c r="H729" s="1452"/>
      <c r="I729" s="1455"/>
      <c r="J729" s="1451"/>
      <c r="K729" s="1451"/>
      <c r="L729" s="1451"/>
      <c r="M729" s="1456"/>
      <c r="N729" s="276">
        <f t="shared" si="101"/>
        <v>41465</v>
      </c>
      <c r="O729" s="134" t="s">
        <v>133</v>
      </c>
      <c r="P729" s="271">
        <f t="shared" si="102"/>
        <v>41465</v>
      </c>
      <c r="Q729" s="134" t="s">
        <v>134</v>
      </c>
      <c r="R729" s="274">
        <f t="shared" si="103"/>
        <v>41465</v>
      </c>
      <c r="S729" s="1461" t="s">
        <v>136</v>
      </c>
      <c r="T729" s="1462"/>
      <c r="U729" s="1463">
        <f t="shared" si="104"/>
        <v>2100000</v>
      </c>
      <c r="V729" s="1464"/>
      <c r="W729" s="1464"/>
      <c r="X729" s="1464"/>
      <c r="Y729" s="1463">
        <f>Y694</f>
        <v>0</v>
      </c>
      <c r="Z729" s="1464"/>
      <c r="AA729" s="1464"/>
      <c r="AB729" s="1464"/>
      <c r="AC729" s="1463">
        <f>AC694</f>
        <v>0</v>
      </c>
      <c r="AD729" s="1464"/>
      <c r="AE729" s="1464"/>
      <c r="AF729" s="1467"/>
      <c r="AG729" s="1464">
        <f t="shared" si="105"/>
        <v>2100000</v>
      </c>
      <c r="AH729" s="1464"/>
      <c r="AI729" s="1464"/>
      <c r="AJ729" s="1467"/>
      <c r="AK729" s="1468">
        <f>AK694</f>
        <v>23</v>
      </c>
      <c r="AL729" s="1469"/>
      <c r="AM729" s="1465">
        <f t="shared" si="106"/>
        <v>483000</v>
      </c>
      <c r="AN729" s="1466"/>
      <c r="AO729" s="1466"/>
      <c r="AP729" s="1466"/>
      <c r="AQ729" s="1466"/>
      <c r="AR729" s="500"/>
      <c r="AS729" s="118"/>
      <c r="AT729" s="118"/>
      <c r="AW729" s="371"/>
      <c r="AX729" s="371"/>
      <c r="AY729" s="371"/>
      <c r="AZ729" s="369"/>
      <c r="BA729" s="369"/>
      <c r="BB729" s="369"/>
    </row>
    <row r="730" spans="1:54" s="116" customFormat="1" ht="18" customHeight="1">
      <c r="A730" s="1447" t="str">
        <f>A695</f>
        <v>てててて川改修工事</v>
      </c>
      <c r="B730" s="1448"/>
      <c r="C730" s="1448"/>
      <c r="D730" s="1448"/>
      <c r="E730" s="1448"/>
      <c r="F730" s="1448"/>
      <c r="G730" s="1448"/>
      <c r="H730" s="1449"/>
      <c r="I730" s="1453" t="str">
        <f>I695</f>
        <v>富山市てててて地先</v>
      </c>
      <c r="J730" s="1448"/>
      <c r="K730" s="1448"/>
      <c r="L730" s="1448"/>
      <c r="M730" s="1454"/>
      <c r="N730" s="275">
        <f t="shared" si="101"/>
        <v>41496</v>
      </c>
      <c r="O730" s="124" t="s">
        <v>133</v>
      </c>
      <c r="P730" s="270">
        <f t="shared" si="102"/>
        <v>41496</v>
      </c>
      <c r="Q730" s="124" t="s">
        <v>134</v>
      </c>
      <c r="R730" s="272">
        <f t="shared" si="103"/>
        <v>41496</v>
      </c>
      <c r="S730" s="1457" t="s">
        <v>135</v>
      </c>
      <c r="T730" s="1458"/>
      <c r="U730" s="1459">
        <f t="shared" si="104"/>
        <v>0</v>
      </c>
      <c r="V730" s="1460"/>
      <c r="W730" s="1460"/>
      <c r="X730" s="129"/>
      <c r="Y730" s="130"/>
      <c r="Z730" s="131"/>
      <c r="AA730" s="131"/>
      <c r="AB730" s="129"/>
      <c r="AC730" s="130"/>
      <c r="AD730" s="131"/>
      <c r="AE730" s="131"/>
      <c r="AF730" s="132"/>
      <c r="AG730" s="1426" t="str">
        <f t="shared" si="105"/>
        <v/>
      </c>
      <c r="AH730" s="1427"/>
      <c r="AI730" s="1427"/>
      <c r="AJ730" s="1428"/>
      <c r="AK730" s="130"/>
      <c r="AL730" s="133"/>
      <c r="AM730" s="1426" t="str">
        <f t="shared" si="106"/>
        <v/>
      </c>
      <c r="AN730" s="1427"/>
      <c r="AO730" s="1427"/>
      <c r="AP730" s="1427"/>
      <c r="AQ730" s="1427"/>
      <c r="AR730" s="501"/>
      <c r="AS730" s="118"/>
      <c r="AT730" s="118"/>
      <c r="AW730" s="371"/>
      <c r="AX730" s="371"/>
      <c r="AY730" s="371"/>
      <c r="AZ730" s="369"/>
      <c r="BA730" s="369"/>
      <c r="BB730" s="369"/>
    </row>
    <row r="731" spans="1:54" s="116" customFormat="1" ht="18" customHeight="1">
      <c r="A731" s="1450"/>
      <c r="B731" s="1451"/>
      <c r="C731" s="1451"/>
      <c r="D731" s="1451"/>
      <c r="E731" s="1451"/>
      <c r="F731" s="1451"/>
      <c r="G731" s="1451"/>
      <c r="H731" s="1452"/>
      <c r="I731" s="1455"/>
      <c r="J731" s="1451"/>
      <c r="K731" s="1451"/>
      <c r="L731" s="1451"/>
      <c r="M731" s="1456"/>
      <c r="N731" s="276">
        <f t="shared" si="101"/>
        <v>41729</v>
      </c>
      <c r="O731" s="134" t="s">
        <v>133</v>
      </c>
      <c r="P731" s="271">
        <f t="shared" si="102"/>
        <v>41729</v>
      </c>
      <c r="Q731" s="134" t="s">
        <v>134</v>
      </c>
      <c r="R731" s="274">
        <f t="shared" si="103"/>
        <v>41729</v>
      </c>
      <c r="S731" s="1461" t="s">
        <v>136</v>
      </c>
      <c r="T731" s="1462"/>
      <c r="U731" s="1465">
        <f t="shared" si="104"/>
        <v>53025000</v>
      </c>
      <c r="V731" s="1466"/>
      <c r="W731" s="1466"/>
      <c r="X731" s="1470"/>
      <c r="Y731" s="1465">
        <f>Y696</f>
        <v>0</v>
      </c>
      <c r="Z731" s="1466"/>
      <c r="AA731" s="1466"/>
      <c r="AB731" s="1466"/>
      <c r="AC731" s="1465">
        <f>AC696</f>
        <v>0</v>
      </c>
      <c r="AD731" s="1466"/>
      <c r="AE731" s="1466"/>
      <c r="AF731" s="1470"/>
      <c r="AG731" s="1464">
        <f t="shared" si="105"/>
        <v>53025000</v>
      </c>
      <c r="AH731" s="1464"/>
      <c r="AI731" s="1464"/>
      <c r="AJ731" s="1467"/>
      <c r="AK731" s="1468">
        <f>AK696</f>
        <v>23</v>
      </c>
      <c r="AL731" s="1469"/>
      <c r="AM731" s="1465">
        <f t="shared" si="106"/>
        <v>12195750</v>
      </c>
      <c r="AN731" s="1466"/>
      <c r="AO731" s="1466"/>
      <c r="AP731" s="1466"/>
      <c r="AQ731" s="1466"/>
      <c r="AR731" s="500"/>
      <c r="AS731" s="118"/>
      <c r="AT731" s="118"/>
      <c r="AW731" s="371"/>
      <c r="AX731" s="371"/>
      <c r="AY731" s="371"/>
      <c r="AZ731" s="369"/>
      <c r="BA731" s="369"/>
      <c r="BB731" s="369"/>
    </row>
    <row r="732" spans="1:54" s="116" customFormat="1" ht="18" customHeight="1">
      <c r="A732" s="1447" t="str">
        <f>A697</f>
        <v>にににに道路改修工事</v>
      </c>
      <c r="B732" s="1448"/>
      <c r="C732" s="1448"/>
      <c r="D732" s="1448"/>
      <c r="E732" s="1448"/>
      <c r="F732" s="1448"/>
      <c r="G732" s="1448"/>
      <c r="H732" s="1449"/>
      <c r="I732" s="1453" t="str">
        <f>I697</f>
        <v>富山市にににに地先</v>
      </c>
      <c r="J732" s="1448"/>
      <c r="K732" s="1448"/>
      <c r="L732" s="1448"/>
      <c r="M732" s="1454"/>
      <c r="N732" s="275">
        <f t="shared" si="101"/>
        <v>41518</v>
      </c>
      <c r="O732" s="124" t="s">
        <v>133</v>
      </c>
      <c r="P732" s="270">
        <f t="shared" si="102"/>
        <v>41518</v>
      </c>
      <c r="Q732" s="124" t="s">
        <v>134</v>
      </c>
      <c r="R732" s="272">
        <f t="shared" si="103"/>
        <v>41518</v>
      </c>
      <c r="S732" s="1457" t="s">
        <v>135</v>
      </c>
      <c r="T732" s="1458"/>
      <c r="U732" s="1459">
        <f t="shared" si="104"/>
        <v>0</v>
      </c>
      <c r="V732" s="1460"/>
      <c r="W732" s="1460"/>
      <c r="X732" s="135"/>
      <c r="Y732" s="136"/>
      <c r="Z732" s="137"/>
      <c r="AA732" s="137"/>
      <c r="AB732" s="135"/>
      <c r="AC732" s="136"/>
      <c r="AD732" s="137"/>
      <c r="AE732" s="137"/>
      <c r="AF732" s="138"/>
      <c r="AG732" s="1426" t="str">
        <f t="shared" si="105"/>
        <v/>
      </c>
      <c r="AH732" s="1427"/>
      <c r="AI732" s="1427"/>
      <c r="AJ732" s="1428"/>
      <c r="AK732" s="136"/>
      <c r="AL732" s="139"/>
      <c r="AM732" s="1426" t="str">
        <f t="shared" si="106"/>
        <v/>
      </c>
      <c r="AN732" s="1427"/>
      <c r="AO732" s="1427"/>
      <c r="AP732" s="1427"/>
      <c r="AQ732" s="1427"/>
      <c r="AR732" s="501"/>
      <c r="AS732" s="118"/>
      <c r="AT732" s="118"/>
      <c r="AW732" s="371"/>
      <c r="AX732" s="371"/>
      <c r="AY732" s="371"/>
      <c r="AZ732" s="369"/>
      <c r="BA732" s="369"/>
      <c r="BB732" s="369"/>
    </row>
    <row r="733" spans="1:54" s="116" customFormat="1" ht="18" customHeight="1">
      <c r="A733" s="1450"/>
      <c r="B733" s="1451"/>
      <c r="C733" s="1451"/>
      <c r="D733" s="1451"/>
      <c r="E733" s="1451"/>
      <c r="F733" s="1451"/>
      <c r="G733" s="1451"/>
      <c r="H733" s="1452"/>
      <c r="I733" s="1455"/>
      <c r="J733" s="1451"/>
      <c r="K733" s="1451"/>
      <c r="L733" s="1451"/>
      <c r="M733" s="1456"/>
      <c r="N733" s="276">
        <f t="shared" si="101"/>
        <v>41729</v>
      </c>
      <c r="O733" s="134" t="s">
        <v>133</v>
      </c>
      <c r="P733" s="271">
        <f t="shared" si="102"/>
        <v>41729</v>
      </c>
      <c r="Q733" s="134" t="s">
        <v>134</v>
      </c>
      <c r="R733" s="274">
        <f t="shared" si="103"/>
        <v>41729</v>
      </c>
      <c r="S733" s="1461" t="s">
        <v>136</v>
      </c>
      <c r="T733" s="1462"/>
      <c r="U733" s="1463">
        <f t="shared" si="104"/>
        <v>15855000</v>
      </c>
      <c r="V733" s="1464"/>
      <c r="W733" s="1464"/>
      <c r="X733" s="1464"/>
      <c r="Y733" s="1463">
        <f>Y698</f>
        <v>0</v>
      </c>
      <c r="Z733" s="1464"/>
      <c r="AA733" s="1464"/>
      <c r="AB733" s="1464"/>
      <c r="AC733" s="1463">
        <f>AC698</f>
        <v>0</v>
      </c>
      <c r="AD733" s="1464"/>
      <c r="AE733" s="1464"/>
      <c r="AF733" s="1467"/>
      <c r="AG733" s="1464">
        <f t="shared" si="105"/>
        <v>15855000</v>
      </c>
      <c r="AH733" s="1464"/>
      <c r="AI733" s="1464"/>
      <c r="AJ733" s="1467"/>
      <c r="AK733" s="1468">
        <f>AK698</f>
        <v>23</v>
      </c>
      <c r="AL733" s="1469"/>
      <c r="AM733" s="1465">
        <f t="shared" si="106"/>
        <v>3646650</v>
      </c>
      <c r="AN733" s="1466"/>
      <c r="AO733" s="1466"/>
      <c r="AP733" s="1466"/>
      <c r="AQ733" s="1466"/>
      <c r="AR733" s="500"/>
      <c r="AS733" s="118"/>
      <c r="AT733" s="118"/>
      <c r="AW733" s="371"/>
      <c r="AX733" s="371"/>
      <c r="AY733" s="371"/>
      <c r="AZ733" s="369"/>
      <c r="BA733" s="369"/>
      <c r="BB733" s="369"/>
    </row>
    <row r="734" spans="1:54" s="116" customFormat="1" ht="18" customHeight="1">
      <c r="A734" s="1447" t="str">
        <f>A699</f>
        <v/>
      </c>
      <c r="B734" s="1448"/>
      <c r="C734" s="1448"/>
      <c r="D734" s="1448"/>
      <c r="E734" s="1448"/>
      <c r="F734" s="1448"/>
      <c r="G734" s="1448"/>
      <c r="H734" s="1449"/>
      <c r="I734" s="1453" t="str">
        <f>I699</f>
        <v/>
      </c>
      <c r="J734" s="1448"/>
      <c r="K734" s="1448"/>
      <c r="L734" s="1448"/>
      <c r="M734" s="1454"/>
      <c r="N734" s="275" t="str">
        <f t="shared" si="101"/>
        <v/>
      </c>
      <c r="O734" s="124" t="s">
        <v>133</v>
      </c>
      <c r="P734" s="270" t="str">
        <f t="shared" si="102"/>
        <v/>
      </c>
      <c r="Q734" s="124" t="s">
        <v>134</v>
      </c>
      <c r="R734" s="272" t="str">
        <f t="shared" si="103"/>
        <v/>
      </c>
      <c r="S734" s="1457" t="s">
        <v>135</v>
      </c>
      <c r="T734" s="1458"/>
      <c r="U734" s="1459">
        <f t="shared" si="104"/>
        <v>0</v>
      </c>
      <c r="V734" s="1460"/>
      <c r="W734" s="1460"/>
      <c r="X734" s="129"/>
      <c r="Y734" s="130"/>
      <c r="Z734" s="131"/>
      <c r="AA734" s="131"/>
      <c r="AB734" s="129"/>
      <c r="AC734" s="130"/>
      <c r="AD734" s="131"/>
      <c r="AE734" s="131"/>
      <c r="AF734" s="132"/>
      <c r="AG734" s="1426" t="str">
        <f t="shared" si="105"/>
        <v/>
      </c>
      <c r="AH734" s="1427"/>
      <c r="AI734" s="1427"/>
      <c r="AJ734" s="1428"/>
      <c r="AK734" s="136"/>
      <c r="AL734" s="139"/>
      <c r="AM734" s="1426" t="str">
        <f t="shared" si="106"/>
        <v/>
      </c>
      <c r="AN734" s="1427"/>
      <c r="AO734" s="1427"/>
      <c r="AP734" s="1427"/>
      <c r="AQ734" s="1427"/>
      <c r="AR734" s="501"/>
      <c r="AS734" s="118"/>
      <c r="AT734" s="118"/>
      <c r="AW734" s="371"/>
      <c r="AX734" s="371"/>
      <c r="AY734" s="371"/>
      <c r="AZ734" s="369"/>
      <c r="BA734" s="369"/>
      <c r="BB734" s="369"/>
    </row>
    <row r="735" spans="1:54" s="116" customFormat="1" ht="18" customHeight="1">
      <c r="A735" s="1450"/>
      <c r="B735" s="1451"/>
      <c r="C735" s="1451"/>
      <c r="D735" s="1451"/>
      <c r="E735" s="1451"/>
      <c r="F735" s="1451"/>
      <c r="G735" s="1451"/>
      <c r="H735" s="1452"/>
      <c r="I735" s="1455"/>
      <c r="J735" s="1451"/>
      <c r="K735" s="1451"/>
      <c r="L735" s="1451"/>
      <c r="M735" s="1456"/>
      <c r="N735" s="276" t="str">
        <f t="shared" si="101"/>
        <v/>
      </c>
      <c r="O735" s="134" t="s">
        <v>133</v>
      </c>
      <c r="P735" s="271" t="str">
        <f t="shared" si="102"/>
        <v/>
      </c>
      <c r="Q735" s="134" t="s">
        <v>134</v>
      </c>
      <c r="R735" s="274" t="str">
        <f t="shared" si="103"/>
        <v/>
      </c>
      <c r="S735" s="1461" t="s">
        <v>136</v>
      </c>
      <c r="T735" s="1462"/>
      <c r="U735" s="1463" t="str">
        <f t="shared" si="104"/>
        <v/>
      </c>
      <c r="V735" s="1464"/>
      <c r="W735" s="1464"/>
      <c r="X735" s="1464"/>
      <c r="Y735" s="1465">
        <f>Y700</f>
        <v>0</v>
      </c>
      <c r="Z735" s="1466"/>
      <c r="AA735" s="1466"/>
      <c r="AB735" s="1466"/>
      <c r="AC735" s="1463">
        <f>AC700</f>
        <v>0</v>
      </c>
      <c r="AD735" s="1464"/>
      <c r="AE735" s="1464"/>
      <c r="AF735" s="1467"/>
      <c r="AG735" s="1464" t="str">
        <f t="shared" si="105"/>
        <v/>
      </c>
      <c r="AH735" s="1464"/>
      <c r="AI735" s="1464"/>
      <c r="AJ735" s="1467"/>
      <c r="AK735" s="1468" t="str">
        <f>AK700</f>
        <v/>
      </c>
      <c r="AL735" s="1469"/>
      <c r="AM735" s="1465" t="str">
        <f t="shared" si="106"/>
        <v/>
      </c>
      <c r="AN735" s="1466"/>
      <c r="AO735" s="1466"/>
      <c r="AP735" s="1466"/>
      <c r="AQ735" s="1466"/>
      <c r="AR735" s="500"/>
      <c r="AS735" s="118"/>
      <c r="AT735" s="118"/>
      <c r="AW735" s="371"/>
      <c r="AX735" s="371"/>
      <c r="AY735" s="371"/>
      <c r="AZ735" s="369"/>
      <c r="BA735" s="369"/>
      <c r="BB735" s="369"/>
    </row>
    <row r="736" spans="1:54" s="116" customFormat="1" ht="18" customHeight="1">
      <c r="A736" s="1447" t="str">
        <f>A701</f>
        <v/>
      </c>
      <c r="B736" s="1448"/>
      <c r="C736" s="1448"/>
      <c r="D736" s="1448"/>
      <c r="E736" s="1448"/>
      <c r="F736" s="1448"/>
      <c r="G736" s="1448"/>
      <c r="H736" s="1449"/>
      <c r="I736" s="1453" t="str">
        <f>I701</f>
        <v/>
      </c>
      <c r="J736" s="1448"/>
      <c r="K736" s="1448"/>
      <c r="L736" s="1448"/>
      <c r="M736" s="1454"/>
      <c r="N736" s="275" t="str">
        <f t="shared" si="101"/>
        <v/>
      </c>
      <c r="O736" s="124" t="s">
        <v>133</v>
      </c>
      <c r="P736" s="270" t="str">
        <f t="shared" si="102"/>
        <v/>
      </c>
      <c r="Q736" s="124" t="s">
        <v>134</v>
      </c>
      <c r="R736" s="272" t="str">
        <f t="shared" si="103"/>
        <v/>
      </c>
      <c r="S736" s="1457" t="s">
        <v>135</v>
      </c>
      <c r="T736" s="1458"/>
      <c r="U736" s="1459">
        <f t="shared" si="104"/>
        <v>0</v>
      </c>
      <c r="V736" s="1460"/>
      <c r="W736" s="1460"/>
      <c r="X736" s="129"/>
      <c r="Y736" s="130"/>
      <c r="Z736" s="131"/>
      <c r="AA736" s="131"/>
      <c r="AB736" s="129"/>
      <c r="AC736" s="130"/>
      <c r="AD736" s="131"/>
      <c r="AE736" s="131"/>
      <c r="AF736" s="132"/>
      <c r="AG736" s="1426" t="str">
        <f t="shared" si="105"/>
        <v/>
      </c>
      <c r="AH736" s="1427"/>
      <c r="AI736" s="1427"/>
      <c r="AJ736" s="1428"/>
      <c r="AK736" s="140"/>
      <c r="AL736" s="141"/>
      <c r="AM736" s="1426" t="str">
        <f t="shared" si="106"/>
        <v/>
      </c>
      <c r="AN736" s="1427"/>
      <c r="AO736" s="1427"/>
      <c r="AP736" s="1427"/>
      <c r="AQ736" s="1427"/>
      <c r="AR736" s="501"/>
      <c r="AS736" s="118"/>
      <c r="AT736" s="118"/>
      <c r="AW736" s="371"/>
      <c r="AX736" s="371"/>
      <c r="AY736" s="371"/>
      <c r="AZ736" s="369"/>
      <c r="BA736" s="369"/>
      <c r="BB736" s="369"/>
    </row>
    <row r="737" spans="1:54" s="116" customFormat="1" ht="18" customHeight="1">
      <c r="A737" s="1450"/>
      <c r="B737" s="1451"/>
      <c r="C737" s="1451"/>
      <c r="D737" s="1451"/>
      <c r="E737" s="1451"/>
      <c r="F737" s="1451"/>
      <c r="G737" s="1451"/>
      <c r="H737" s="1452"/>
      <c r="I737" s="1455"/>
      <c r="J737" s="1451"/>
      <c r="K737" s="1451"/>
      <c r="L737" s="1451"/>
      <c r="M737" s="1456"/>
      <c r="N737" s="276" t="str">
        <f t="shared" si="101"/>
        <v/>
      </c>
      <c r="O737" s="134" t="s">
        <v>133</v>
      </c>
      <c r="P737" s="271" t="str">
        <f t="shared" si="102"/>
        <v/>
      </c>
      <c r="Q737" s="134" t="s">
        <v>134</v>
      </c>
      <c r="R737" s="274" t="str">
        <f t="shared" si="103"/>
        <v/>
      </c>
      <c r="S737" s="1461" t="s">
        <v>136</v>
      </c>
      <c r="T737" s="1462"/>
      <c r="U737" s="1463" t="str">
        <f t="shared" si="104"/>
        <v/>
      </c>
      <c r="V737" s="1464"/>
      <c r="W737" s="1464"/>
      <c r="X737" s="1464"/>
      <c r="Y737" s="1465">
        <f>Y702</f>
        <v>0</v>
      </c>
      <c r="Z737" s="1466"/>
      <c r="AA737" s="1466"/>
      <c r="AB737" s="1466"/>
      <c r="AC737" s="1463">
        <f>AC702</f>
        <v>0</v>
      </c>
      <c r="AD737" s="1464"/>
      <c r="AE737" s="1464"/>
      <c r="AF737" s="1467"/>
      <c r="AG737" s="1464" t="str">
        <f t="shared" si="105"/>
        <v/>
      </c>
      <c r="AH737" s="1464"/>
      <c r="AI737" s="1464"/>
      <c r="AJ737" s="1467"/>
      <c r="AK737" s="1468" t="str">
        <f>AK702</f>
        <v/>
      </c>
      <c r="AL737" s="1469"/>
      <c r="AM737" s="1465" t="str">
        <f t="shared" si="106"/>
        <v/>
      </c>
      <c r="AN737" s="1466"/>
      <c r="AO737" s="1466"/>
      <c r="AP737" s="1466"/>
      <c r="AQ737" s="1466"/>
      <c r="AR737" s="500"/>
      <c r="AS737" s="118"/>
      <c r="AT737" s="118"/>
      <c r="AW737" s="371"/>
      <c r="AX737" s="371"/>
      <c r="AY737" s="371"/>
      <c r="AZ737" s="369"/>
      <c r="BA737" s="369"/>
      <c r="BB737" s="369"/>
    </row>
    <row r="738" spans="1:54" s="116" customFormat="1" ht="18" customHeight="1">
      <c r="A738" s="1447" t="str">
        <f>A703</f>
        <v/>
      </c>
      <c r="B738" s="1448"/>
      <c r="C738" s="1448"/>
      <c r="D738" s="1448"/>
      <c r="E738" s="1448"/>
      <c r="F738" s="1448"/>
      <c r="G738" s="1448"/>
      <c r="H738" s="1449"/>
      <c r="I738" s="1453" t="str">
        <f>I703</f>
        <v/>
      </c>
      <c r="J738" s="1448"/>
      <c r="K738" s="1448"/>
      <c r="L738" s="1448"/>
      <c r="M738" s="1454"/>
      <c r="N738" s="275" t="str">
        <f t="shared" si="101"/>
        <v/>
      </c>
      <c r="O738" s="124" t="s">
        <v>133</v>
      </c>
      <c r="P738" s="270" t="str">
        <f t="shared" si="102"/>
        <v/>
      </c>
      <c r="Q738" s="124" t="s">
        <v>134</v>
      </c>
      <c r="R738" s="272" t="str">
        <f t="shared" si="103"/>
        <v/>
      </c>
      <c r="S738" s="1457" t="s">
        <v>135</v>
      </c>
      <c r="T738" s="1458"/>
      <c r="U738" s="1459">
        <f t="shared" si="104"/>
        <v>0</v>
      </c>
      <c r="V738" s="1460"/>
      <c r="W738" s="1460"/>
      <c r="X738" s="129"/>
      <c r="Y738" s="130"/>
      <c r="Z738" s="131"/>
      <c r="AA738" s="131"/>
      <c r="AB738" s="129"/>
      <c r="AC738" s="130"/>
      <c r="AD738" s="131"/>
      <c r="AE738" s="131"/>
      <c r="AF738" s="132"/>
      <c r="AG738" s="1426" t="str">
        <f t="shared" si="105"/>
        <v/>
      </c>
      <c r="AH738" s="1427"/>
      <c r="AI738" s="1427"/>
      <c r="AJ738" s="1428"/>
      <c r="AK738" s="142"/>
      <c r="AL738" s="143"/>
      <c r="AM738" s="1426" t="str">
        <f t="shared" si="106"/>
        <v/>
      </c>
      <c r="AN738" s="1427"/>
      <c r="AO738" s="1427"/>
      <c r="AP738" s="1427"/>
      <c r="AQ738" s="1427"/>
      <c r="AR738" s="501"/>
      <c r="AS738" s="118"/>
      <c r="AT738" s="118"/>
      <c r="AW738" s="371"/>
      <c r="AX738" s="371"/>
      <c r="AY738" s="371"/>
      <c r="AZ738" s="369"/>
      <c r="BA738" s="369"/>
      <c r="BB738" s="369"/>
    </row>
    <row r="739" spans="1:54" s="116" customFormat="1" ht="18" customHeight="1">
      <c r="A739" s="1450"/>
      <c r="B739" s="1451"/>
      <c r="C739" s="1451"/>
      <c r="D739" s="1451"/>
      <c r="E739" s="1451"/>
      <c r="F739" s="1451"/>
      <c r="G739" s="1451"/>
      <c r="H739" s="1452"/>
      <c r="I739" s="1455"/>
      <c r="J739" s="1451"/>
      <c r="K739" s="1451"/>
      <c r="L739" s="1451"/>
      <c r="M739" s="1456"/>
      <c r="N739" s="276" t="str">
        <f t="shared" si="101"/>
        <v/>
      </c>
      <c r="O739" s="134" t="s">
        <v>133</v>
      </c>
      <c r="P739" s="271" t="str">
        <f t="shared" si="102"/>
        <v/>
      </c>
      <c r="Q739" s="134" t="s">
        <v>134</v>
      </c>
      <c r="R739" s="274" t="str">
        <f t="shared" si="103"/>
        <v/>
      </c>
      <c r="S739" s="1461" t="s">
        <v>136</v>
      </c>
      <c r="T739" s="1462"/>
      <c r="U739" s="1463" t="str">
        <f t="shared" si="104"/>
        <v/>
      </c>
      <c r="V739" s="1464"/>
      <c r="W739" s="1464"/>
      <c r="X739" s="1464"/>
      <c r="Y739" s="1465">
        <f>Y704</f>
        <v>0</v>
      </c>
      <c r="Z739" s="1466"/>
      <c r="AA739" s="1466"/>
      <c r="AB739" s="1466"/>
      <c r="AC739" s="1463">
        <f>AC704</f>
        <v>0</v>
      </c>
      <c r="AD739" s="1464"/>
      <c r="AE739" s="1464"/>
      <c r="AF739" s="1467"/>
      <c r="AG739" s="1464" t="str">
        <f t="shared" si="105"/>
        <v/>
      </c>
      <c r="AH739" s="1464"/>
      <c r="AI739" s="1464"/>
      <c r="AJ739" s="1467"/>
      <c r="AK739" s="1468" t="str">
        <f>AK704</f>
        <v/>
      </c>
      <c r="AL739" s="1469"/>
      <c r="AM739" s="1465" t="str">
        <f t="shared" si="106"/>
        <v/>
      </c>
      <c r="AN739" s="1466"/>
      <c r="AO739" s="1466"/>
      <c r="AP739" s="1466"/>
      <c r="AQ739" s="1466"/>
      <c r="AR739" s="500"/>
      <c r="AS739" s="118"/>
      <c r="AT739" s="118"/>
      <c r="AW739" s="371"/>
      <c r="AX739" s="371"/>
      <c r="AY739" s="371"/>
      <c r="AZ739" s="369"/>
      <c r="BA739" s="369"/>
      <c r="BB739" s="369"/>
    </row>
    <row r="740" spans="1:54" s="116" customFormat="1" ht="18" customHeight="1">
      <c r="A740" s="1447" t="str">
        <f>A705</f>
        <v/>
      </c>
      <c r="B740" s="1448"/>
      <c r="C740" s="1448"/>
      <c r="D740" s="1448"/>
      <c r="E740" s="1448"/>
      <c r="F740" s="1448"/>
      <c r="G740" s="1448"/>
      <c r="H740" s="1449"/>
      <c r="I740" s="1453" t="str">
        <f>I705</f>
        <v/>
      </c>
      <c r="J740" s="1448"/>
      <c r="K740" s="1448"/>
      <c r="L740" s="1448"/>
      <c r="M740" s="1454"/>
      <c r="N740" s="275" t="str">
        <f t="shared" si="101"/>
        <v/>
      </c>
      <c r="O740" s="124" t="s">
        <v>133</v>
      </c>
      <c r="P740" s="270" t="str">
        <f t="shared" si="102"/>
        <v/>
      </c>
      <c r="Q740" s="124" t="s">
        <v>134</v>
      </c>
      <c r="R740" s="272" t="str">
        <f t="shared" si="103"/>
        <v/>
      </c>
      <c r="S740" s="1457" t="s">
        <v>135</v>
      </c>
      <c r="T740" s="1458"/>
      <c r="U740" s="1459">
        <f t="shared" si="104"/>
        <v>0</v>
      </c>
      <c r="V740" s="1460"/>
      <c r="W740" s="1460"/>
      <c r="X740" s="129"/>
      <c r="Y740" s="130"/>
      <c r="Z740" s="131"/>
      <c r="AA740" s="131"/>
      <c r="AB740" s="129"/>
      <c r="AC740" s="130"/>
      <c r="AD740" s="131"/>
      <c r="AE740" s="131"/>
      <c r="AF740" s="132"/>
      <c r="AG740" s="1426" t="str">
        <f t="shared" si="105"/>
        <v/>
      </c>
      <c r="AH740" s="1427"/>
      <c r="AI740" s="1427"/>
      <c r="AJ740" s="1428"/>
      <c r="AK740" s="140"/>
      <c r="AL740" s="141"/>
      <c r="AM740" s="1426" t="str">
        <f t="shared" si="106"/>
        <v/>
      </c>
      <c r="AN740" s="1427"/>
      <c r="AO740" s="1427"/>
      <c r="AP740" s="1427"/>
      <c r="AQ740" s="1427"/>
      <c r="AR740" s="501"/>
      <c r="AS740" s="118"/>
      <c r="AT740" s="118"/>
      <c r="AW740" s="371"/>
      <c r="AX740" s="371"/>
      <c r="AY740" s="371"/>
      <c r="AZ740" s="369"/>
      <c r="BA740" s="369"/>
      <c r="BB740" s="369"/>
    </row>
    <row r="741" spans="1:54" s="116" customFormat="1" ht="18" customHeight="1">
      <c r="A741" s="1450"/>
      <c r="B741" s="1451"/>
      <c r="C741" s="1451"/>
      <c r="D741" s="1451"/>
      <c r="E741" s="1451"/>
      <c r="F741" s="1451"/>
      <c r="G741" s="1451"/>
      <c r="H741" s="1452"/>
      <c r="I741" s="1455"/>
      <c r="J741" s="1451"/>
      <c r="K741" s="1451"/>
      <c r="L741" s="1451"/>
      <c r="M741" s="1456"/>
      <c r="N741" s="276" t="str">
        <f t="shared" si="101"/>
        <v/>
      </c>
      <c r="O741" s="134" t="s">
        <v>133</v>
      </c>
      <c r="P741" s="271" t="str">
        <f t="shared" si="102"/>
        <v/>
      </c>
      <c r="Q741" s="134" t="s">
        <v>134</v>
      </c>
      <c r="R741" s="274" t="str">
        <f t="shared" si="103"/>
        <v/>
      </c>
      <c r="S741" s="1461" t="s">
        <v>136</v>
      </c>
      <c r="T741" s="1462"/>
      <c r="U741" s="1463" t="str">
        <f t="shared" si="104"/>
        <v/>
      </c>
      <c r="V741" s="1464"/>
      <c r="W741" s="1464"/>
      <c r="X741" s="1464"/>
      <c r="Y741" s="1465">
        <f>Y706</f>
        <v>0</v>
      </c>
      <c r="Z741" s="1466"/>
      <c r="AA741" s="1466"/>
      <c r="AB741" s="1466"/>
      <c r="AC741" s="1463">
        <f>AC706</f>
        <v>0</v>
      </c>
      <c r="AD741" s="1464"/>
      <c r="AE741" s="1464"/>
      <c r="AF741" s="1467"/>
      <c r="AG741" s="1464" t="str">
        <f t="shared" si="105"/>
        <v/>
      </c>
      <c r="AH741" s="1464"/>
      <c r="AI741" s="1464"/>
      <c r="AJ741" s="1467"/>
      <c r="AK741" s="1468" t="str">
        <f>AK706</f>
        <v/>
      </c>
      <c r="AL741" s="1469"/>
      <c r="AM741" s="1465" t="str">
        <f t="shared" si="106"/>
        <v/>
      </c>
      <c r="AN741" s="1466"/>
      <c r="AO741" s="1466"/>
      <c r="AP741" s="1466"/>
      <c r="AQ741" s="1466"/>
      <c r="AR741" s="500"/>
      <c r="AS741" s="118"/>
      <c r="AT741" s="118"/>
      <c r="AW741" s="371"/>
      <c r="AX741" s="371"/>
      <c r="AY741" s="371"/>
      <c r="AZ741" s="369"/>
      <c r="BA741" s="369"/>
      <c r="BB741" s="369"/>
    </row>
    <row r="742" spans="1:54" s="116" customFormat="1" ht="18" customHeight="1">
      <c r="A742" s="1447" t="str">
        <f>A707</f>
        <v/>
      </c>
      <c r="B742" s="1448"/>
      <c r="C742" s="1448"/>
      <c r="D742" s="1448"/>
      <c r="E742" s="1448"/>
      <c r="F742" s="1448"/>
      <c r="G742" s="1448"/>
      <c r="H742" s="1449"/>
      <c r="I742" s="1453" t="str">
        <f>I707</f>
        <v/>
      </c>
      <c r="J742" s="1448"/>
      <c r="K742" s="1448"/>
      <c r="L742" s="1448"/>
      <c r="M742" s="1454"/>
      <c r="N742" s="275" t="str">
        <f t="shared" si="101"/>
        <v/>
      </c>
      <c r="O742" s="124" t="s">
        <v>133</v>
      </c>
      <c r="P742" s="270" t="str">
        <f t="shared" si="102"/>
        <v/>
      </c>
      <c r="Q742" s="124" t="s">
        <v>134</v>
      </c>
      <c r="R742" s="272" t="str">
        <f t="shared" si="103"/>
        <v/>
      </c>
      <c r="S742" s="1457" t="s">
        <v>135</v>
      </c>
      <c r="T742" s="1458"/>
      <c r="U742" s="1459">
        <f t="shared" si="104"/>
        <v>0</v>
      </c>
      <c r="V742" s="1460"/>
      <c r="W742" s="1460"/>
      <c r="X742" s="129"/>
      <c r="Y742" s="130"/>
      <c r="Z742" s="131"/>
      <c r="AA742" s="131"/>
      <c r="AB742" s="129"/>
      <c r="AC742" s="130"/>
      <c r="AD742" s="131"/>
      <c r="AE742" s="131"/>
      <c r="AF742" s="132"/>
      <c r="AG742" s="1426" t="str">
        <f t="shared" si="105"/>
        <v/>
      </c>
      <c r="AH742" s="1427"/>
      <c r="AI742" s="1427"/>
      <c r="AJ742" s="1428"/>
      <c r="AK742" s="140"/>
      <c r="AL742" s="141"/>
      <c r="AM742" s="1426" t="str">
        <f t="shared" si="106"/>
        <v/>
      </c>
      <c r="AN742" s="1427"/>
      <c r="AO742" s="1427"/>
      <c r="AP742" s="1427"/>
      <c r="AQ742" s="1427"/>
      <c r="AR742" s="501"/>
      <c r="AS742" s="118"/>
      <c r="AT742" s="118"/>
      <c r="AW742" s="371"/>
      <c r="AX742" s="371"/>
      <c r="AY742" s="371"/>
      <c r="AZ742" s="369"/>
      <c r="BA742" s="369"/>
      <c r="BB742" s="369"/>
    </row>
    <row r="743" spans="1:54" s="116" customFormat="1" ht="18" customHeight="1">
      <c r="A743" s="1450"/>
      <c r="B743" s="1451"/>
      <c r="C743" s="1451"/>
      <c r="D743" s="1451"/>
      <c r="E743" s="1451"/>
      <c r="F743" s="1451"/>
      <c r="G743" s="1451"/>
      <c r="H743" s="1452"/>
      <c r="I743" s="1455"/>
      <c r="J743" s="1451"/>
      <c r="K743" s="1451"/>
      <c r="L743" s="1451"/>
      <c r="M743" s="1456"/>
      <c r="N743" s="276" t="str">
        <f t="shared" si="101"/>
        <v/>
      </c>
      <c r="O743" s="144" t="s">
        <v>133</v>
      </c>
      <c r="P743" s="271" t="str">
        <f t="shared" si="102"/>
        <v/>
      </c>
      <c r="Q743" s="134" t="s">
        <v>134</v>
      </c>
      <c r="R743" s="274" t="str">
        <f t="shared" si="103"/>
        <v/>
      </c>
      <c r="S743" s="1461" t="s">
        <v>136</v>
      </c>
      <c r="T743" s="1462"/>
      <c r="U743" s="1463" t="str">
        <f t="shared" si="104"/>
        <v/>
      </c>
      <c r="V743" s="1464"/>
      <c r="W743" s="1464"/>
      <c r="X743" s="1464"/>
      <c r="Y743" s="1465">
        <f>Y708</f>
        <v>0</v>
      </c>
      <c r="Z743" s="1466"/>
      <c r="AA743" s="1466"/>
      <c r="AB743" s="1466"/>
      <c r="AC743" s="1463">
        <f>AC708</f>
        <v>0</v>
      </c>
      <c r="AD743" s="1464"/>
      <c r="AE743" s="1464"/>
      <c r="AF743" s="1467"/>
      <c r="AG743" s="1464" t="str">
        <f t="shared" si="105"/>
        <v/>
      </c>
      <c r="AH743" s="1464"/>
      <c r="AI743" s="1464"/>
      <c r="AJ743" s="1467"/>
      <c r="AK743" s="1468" t="str">
        <f>AK708</f>
        <v/>
      </c>
      <c r="AL743" s="1469"/>
      <c r="AM743" s="1465" t="str">
        <f t="shared" si="106"/>
        <v/>
      </c>
      <c r="AN743" s="1466"/>
      <c r="AO743" s="1466"/>
      <c r="AP743" s="1466"/>
      <c r="AQ743" s="1466"/>
      <c r="AR743" s="500"/>
      <c r="AS743" s="118"/>
      <c r="AT743" s="118"/>
      <c r="AW743" s="371"/>
      <c r="AX743" s="371"/>
      <c r="AY743" s="371"/>
      <c r="AZ743" s="369"/>
      <c r="BA743" s="369"/>
      <c r="BB743" s="369"/>
    </row>
    <row r="744" spans="1:54" s="116" customFormat="1" ht="18" customHeight="1">
      <c r="A744" s="1432" t="s">
        <v>193</v>
      </c>
      <c r="B744" s="1433"/>
      <c r="C744" s="1433"/>
      <c r="D744" s="1434"/>
      <c r="E744" s="1438" t="str">
        <f>E709</f>
        <v>37 その他の建設事業</v>
      </c>
      <c r="F744" s="1439"/>
      <c r="G744" s="1440"/>
      <c r="H744" s="1440"/>
      <c r="I744" s="1440"/>
      <c r="J744" s="1440"/>
      <c r="K744" s="1440"/>
      <c r="L744" s="1440"/>
      <c r="M744" s="1441"/>
      <c r="N744" s="1445" t="s">
        <v>194</v>
      </c>
      <c r="O744" s="1433"/>
      <c r="P744" s="1433"/>
      <c r="Q744" s="1433"/>
      <c r="R744" s="1433"/>
      <c r="S744" s="1433"/>
      <c r="T744" s="1434"/>
      <c r="U744" s="1426" t="str">
        <f t="shared" ca="1" si="104"/>
        <v/>
      </c>
      <c r="V744" s="1427"/>
      <c r="W744" s="1427"/>
      <c r="X744" s="1428"/>
      <c r="Y744" s="130"/>
      <c r="Z744" s="131"/>
      <c r="AA744" s="131"/>
      <c r="AB744" s="129"/>
      <c r="AC744" s="130"/>
      <c r="AD744" s="131"/>
      <c r="AE744" s="131"/>
      <c r="AF744" s="129"/>
      <c r="AG744" s="1426" t="str">
        <f t="shared" ca="1" si="105"/>
        <v/>
      </c>
      <c r="AH744" s="1427"/>
      <c r="AI744" s="1427"/>
      <c r="AJ744" s="1428"/>
      <c r="AK744" s="130"/>
      <c r="AL744" s="133"/>
      <c r="AM744" s="1426" t="str">
        <f t="shared" si="106"/>
        <v/>
      </c>
      <c r="AN744" s="1427"/>
      <c r="AO744" s="1427"/>
      <c r="AP744" s="1427"/>
      <c r="AQ744" s="1427"/>
      <c r="AR744" s="501"/>
      <c r="AS744" s="118"/>
      <c r="AT744" s="118"/>
      <c r="AW744" s="371"/>
      <c r="AX744" s="371"/>
      <c r="AY744" s="371"/>
      <c r="AZ744" s="369"/>
      <c r="BA744" s="369"/>
      <c r="BB744" s="369"/>
    </row>
    <row r="745" spans="1:54" s="116" customFormat="1" ht="18" customHeight="1" thickBot="1">
      <c r="A745" s="1435"/>
      <c r="B745" s="1436"/>
      <c r="C745" s="1436"/>
      <c r="D745" s="1437"/>
      <c r="E745" s="1442"/>
      <c r="F745" s="1443"/>
      <c r="G745" s="1443"/>
      <c r="H745" s="1443"/>
      <c r="I745" s="1443"/>
      <c r="J745" s="1443"/>
      <c r="K745" s="1443"/>
      <c r="L745" s="1443"/>
      <c r="M745" s="1444"/>
      <c r="N745" s="1446"/>
      <c r="O745" s="1436"/>
      <c r="P745" s="1436"/>
      <c r="Q745" s="1436"/>
      <c r="R745" s="1436"/>
      <c r="S745" s="1436"/>
      <c r="T745" s="1437"/>
      <c r="U745" s="1429">
        <f t="shared" ca="1" si="104"/>
        <v>73080000</v>
      </c>
      <c r="V745" s="1430"/>
      <c r="W745" s="1430"/>
      <c r="X745" s="1431"/>
      <c r="Y745" s="1429" t="str">
        <f>Y710</f>
        <v/>
      </c>
      <c r="Z745" s="1430"/>
      <c r="AA745" s="1430"/>
      <c r="AB745" s="1430"/>
      <c r="AC745" s="1429" t="str">
        <f>AC710</f>
        <v/>
      </c>
      <c r="AD745" s="1430"/>
      <c r="AE745" s="1430"/>
      <c r="AF745" s="1430"/>
      <c r="AG745" s="1429">
        <f t="shared" ca="1" si="105"/>
        <v>73080000</v>
      </c>
      <c r="AH745" s="1430"/>
      <c r="AI745" s="1430"/>
      <c r="AJ745" s="1430"/>
      <c r="AK745" s="502"/>
      <c r="AL745" s="503"/>
      <c r="AM745" s="1429">
        <f t="shared" si="106"/>
        <v>16808400</v>
      </c>
      <c r="AN745" s="1430"/>
      <c r="AO745" s="1430"/>
      <c r="AP745" s="1430"/>
      <c r="AQ745" s="1430"/>
      <c r="AR745" s="504"/>
      <c r="AS745" s="118"/>
      <c r="AT745" s="145"/>
      <c r="AW745" s="371"/>
      <c r="AX745" s="371"/>
      <c r="AY745" s="371"/>
      <c r="AZ745" s="369"/>
      <c r="BA745" s="369"/>
      <c r="BB745" s="369"/>
    </row>
    <row r="746" spans="1:54" ht="18" customHeight="1">
      <c r="A746" s="75"/>
      <c r="B746" s="75"/>
      <c r="C746" s="75"/>
      <c r="D746" s="75"/>
      <c r="E746" s="75"/>
      <c r="F746" s="75"/>
      <c r="G746" s="75"/>
      <c r="H746" s="75"/>
      <c r="I746" s="75"/>
      <c r="J746" s="75"/>
      <c r="K746" s="75"/>
      <c r="L746" s="75"/>
      <c r="M746" s="75"/>
      <c r="N746" s="75"/>
      <c r="O746" s="75"/>
      <c r="P746" s="75"/>
      <c r="Q746" s="75"/>
      <c r="R746" s="75"/>
      <c r="S746" s="75"/>
      <c r="T746" s="75"/>
      <c r="U746" s="75"/>
      <c r="V746" s="75"/>
      <c r="W746" s="90"/>
      <c r="X746" s="90"/>
      <c r="Y746" s="75"/>
      <c r="Z746" s="75"/>
      <c r="AA746" s="75"/>
      <c r="AB746" s="75"/>
      <c r="AC746" s="75"/>
      <c r="AD746" s="75"/>
      <c r="AE746" s="75"/>
      <c r="AF746" s="75"/>
      <c r="AG746" s="75"/>
      <c r="AH746" s="75"/>
      <c r="AI746" s="75"/>
      <c r="AJ746" s="75"/>
      <c r="AK746" s="75"/>
      <c r="AL746" s="75"/>
      <c r="AM746" s="1424" t="str">
        <f t="shared" si="106"/>
        <v/>
      </c>
      <c r="AN746" s="1425"/>
      <c r="AO746" s="1425"/>
      <c r="AP746" s="1425"/>
      <c r="AQ746" s="1425"/>
      <c r="AR746" s="75"/>
      <c r="AS746" s="75"/>
    </row>
    <row r="747" spans="1:54" ht="18" customHeight="1">
      <c r="A747" s="75"/>
      <c r="B747" s="75"/>
      <c r="C747" s="75"/>
      <c r="D747" s="75"/>
      <c r="E747" s="75"/>
      <c r="F747" s="75"/>
      <c r="G747" s="75"/>
      <c r="H747" s="75"/>
      <c r="I747" s="75"/>
      <c r="J747" s="75"/>
      <c r="K747" s="75"/>
      <c r="L747" s="75"/>
      <c r="M747" s="75"/>
      <c r="N747" s="75"/>
      <c r="O747" s="75"/>
      <c r="P747" s="75"/>
      <c r="Q747" s="75"/>
      <c r="R747" s="75"/>
      <c r="S747" s="75"/>
      <c r="T747" s="75"/>
      <c r="U747" s="75"/>
      <c r="V747" s="75"/>
      <c r="W747" s="90"/>
      <c r="X747" s="90"/>
      <c r="Y747" s="75"/>
      <c r="Z747" s="75"/>
      <c r="AA747" s="75"/>
      <c r="AB747" s="75"/>
      <c r="AC747" s="75"/>
      <c r="AD747" s="75"/>
      <c r="AE747" s="75"/>
      <c r="AF747" s="75"/>
      <c r="AG747" s="75"/>
      <c r="AH747" s="75"/>
      <c r="AI747" s="75"/>
      <c r="AJ747" s="75"/>
      <c r="AK747" s="75"/>
      <c r="AL747" s="75"/>
      <c r="AM747" s="277"/>
      <c r="AN747" s="278"/>
      <c r="AO747" s="278"/>
      <c r="AP747" s="278"/>
      <c r="AQ747" s="278"/>
      <c r="AR747" s="75"/>
      <c r="AS747" s="75"/>
    </row>
    <row r="748" spans="1:54" s="116" customFormat="1" ht="23.25" customHeight="1">
      <c r="A748" s="75"/>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536"/>
      <c r="X748" s="536"/>
      <c r="Y748" s="118"/>
      <c r="Z748" s="118"/>
      <c r="AA748" s="118"/>
      <c r="AB748" s="118"/>
      <c r="AC748" s="118"/>
      <c r="AD748" s="118"/>
      <c r="AE748" s="118"/>
      <c r="AF748" s="118"/>
      <c r="AG748" s="118"/>
      <c r="AH748" s="118"/>
      <c r="AI748" s="118"/>
      <c r="AJ748" s="118"/>
      <c r="AK748" s="118"/>
      <c r="AL748" s="118"/>
      <c r="AM748" s="118"/>
      <c r="AN748" s="118"/>
      <c r="AO748" s="118"/>
      <c r="AP748" s="118"/>
      <c r="AQ748" s="118"/>
      <c r="AR748" s="118"/>
      <c r="AS748" s="118"/>
      <c r="AT748" s="118"/>
      <c r="AW748" s="371"/>
      <c r="AX748" s="371"/>
      <c r="AY748" s="371"/>
      <c r="AZ748" s="369"/>
      <c r="BA748" s="369"/>
      <c r="BB748" s="369"/>
    </row>
    <row r="749" spans="1:54" s="116" customFormat="1" ht="17.25" customHeight="1" thickBot="1">
      <c r="A749" s="520" t="s">
        <v>186</v>
      </c>
      <c r="B749" s="118"/>
      <c r="C749" s="118"/>
      <c r="D749" s="118"/>
      <c r="E749" s="118"/>
      <c r="F749" s="118"/>
      <c r="G749" s="118"/>
      <c r="H749" s="118"/>
      <c r="I749" s="118"/>
      <c r="J749" s="118"/>
      <c r="K749" s="118"/>
      <c r="L749" s="118"/>
      <c r="M749" s="118"/>
      <c r="N749" s="118"/>
      <c r="O749" s="118"/>
      <c r="P749" s="118"/>
      <c r="Q749" s="118"/>
      <c r="R749" s="119"/>
      <c r="S749" s="119"/>
      <c r="T749" s="119"/>
      <c r="U749" s="119"/>
      <c r="V749" s="119"/>
      <c r="W749" s="118"/>
      <c r="X749" s="118"/>
      <c r="Y749" s="118"/>
      <c r="Z749" s="118"/>
      <c r="AA749" s="118"/>
      <c r="AB749" s="118"/>
      <c r="AC749" s="118"/>
      <c r="AD749" s="118"/>
      <c r="AE749" s="118"/>
      <c r="AF749" s="118"/>
      <c r="AG749" s="118"/>
      <c r="AH749" s="118"/>
      <c r="AI749" s="118"/>
      <c r="AJ749" s="118"/>
      <c r="AK749" s="120"/>
      <c r="AL749" s="120"/>
      <c r="AM749" s="120"/>
      <c r="AN749" s="120"/>
      <c r="AO749" s="118"/>
      <c r="AP749" s="118"/>
      <c r="AQ749" s="118"/>
      <c r="AR749" s="118"/>
      <c r="AS749" s="118"/>
      <c r="AW749" s="371"/>
      <c r="AX749" s="371"/>
      <c r="AY749" s="371"/>
      <c r="AZ749" s="369"/>
      <c r="BA749" s="369"/>
      <c r="BB749" s="369"/>
    </row>
    <row r="750" spans="1:54" s="116" customFormat="1" ht="12.75" customHeight="1">
      <c r="A750" s="118"/>
      <c r="B750" s="118"/>
      <c r="C750" s="118"/>
      <c r="D750" s="118"/>
      <c r="E750" s="118"/>
      <c r="F750" s="118"/>
      <c r="G750" s="118"/>
      <c r="H750" s="118"/>
      <c r="I750" s="118"/>
      <c r="J750" s="118"/>
      <c r="K750" s="118"/>
      <c r="L750" s="121"/>
      <c r="M750" s="121"/>
      <c r="N750" s="121"/>
      <c r="O750" s="121"/>
      <c r="P750" s="121"/>
      <c r="Q750" s="121"/>
      <c r="R750" s="121"/>
      <c r="S750" s="122"/>
      <c r="T750" s="122"/>
      <c r="U750" s="122"/>
      <c r="V750" s="122"/>
      <c r="W750" s="122"/>
      <c r="X750" s="122"/>
      <c r="Y750" s="122"/>
      <c r="Z750" s="121"/>
      <c r="AA750" s="121"/>
      <c r="AB750" s="121"/>
      <c r="AC750" s="118"/>
      <c r="AD750" s="118"/>
      <c r="AE750" s="118"/>
      <c r="AF750" s="118"/>
      <c r="AG750" s="118"/>
      <c r="AH750" s="118"/>
      <c r="AI750" s="118"/>
      <c r="AJ750" s="118"/>
      <c r="AK750" s="120"/>
      <c r="AL750" s="120"/>
      <c r="AM750" s="1623" t="s">
        <v>187</v>
      </c>
      <c r="AN750" s="1568"/>
      <c r="AO750" s="118"/>
      <c r="AP750" s="118"/>
      <c r="AQ750" s="118"/>
      <c r="AR750" s="118"/>
      <c r="AS750" s="118"/>
      <c r="AW750" s="371"/>
      <c r="AX750" s="371"/>
      <c r="AY750" s="371"/>
      <c r="AZ750" s="369"/>
      <c r="BA750" s="369"/>
      <c r="BB750" s="369"/>
    </row>
    <row r="751" spans="1:54" s="116" customFormat="1" ht="12.75" customHeight="1">
      <c r="A751" s="118"/>
      <c r="B751" s="118"/>
      <c r="C751" s="118"/>
      <c r="D751" s="118"/>
      <c r="E751" s="118"/>
      <c r="F751" s="118"/>
      <c r="G751" s="118"/>
      <c r="H751" s="118"/>
      <c r="I751" s="118"/>
      <c r="J751" s="118"/>
      <c r="K751" s="118"/>
      <c r="L751" s="121"/>
      <c r="M751" s="121"/>
      <c r="N751" s="121"/>
      <c r="O751" s="121"/>
      <c r="P751" s="121"/>
      <c r="Q751" s="121"/>
      <c r="R751" s="121"/>
      <c r="S751" s="122"/>
      <c r="T751" s="122"/>
      <c r="U751" s="122"/>
      <c r="V751" s="122"/>
      <c r="W751" s="122"/>
      <c r="X751" s="122"/>
      <c r="Y751" s="122"/>
      <c r="Z751" s="121"/>
      <c r="AA751" s="121"/>
      <c r="AB751" s="121"/>
      <c r="AC751" s="118"/>
      <c r="AD751" s="118"/>
      <c r="AE751" s="118"/>
      <c r="AF751" s="118"/>
      <c r="AG751" s="118"/>
      <c r="AH751" s="118"/>
      <c r="AI751" s="118"/>
      <c r="AJ751" s="118"/>
      <c r="AK751" s="120"/>
      <c r="AL751" s="120"/>
      <c r="AM751" s="1569"/>
      <c r="AN751" s="1570"/>
      <c r="AO751" s="118"/>
      <c r="AP751" s="118"/>
      <c r="AQ751" s="118"/>
      <c r="AR751" s="118"/>
      <c r="AS751" s="118"/>
      <c r="AW751" s="371"/>
      <c r="AX751" s="371"/>
      <c r="AY751" s="371"/>
      <c r="AZ751" s="369"/>
      <c r="BA751" s="369"/>
      <c r="BB751" s="369"/>
    </row>
    <row r="752" spans="1:54" s="116" customFormat="1" ht="12.75" customHeight="1" thickBot="1">
      <c r="A752" s="118"/>
      <c r="B752" s="118"/>
      <c r="C752" s="118"/>
      <c r="D752" s="118"/>
      <c r="E752" s="118"/>
      <c r="F752" s="118"/>
      <c r="G752" s="118"/>
      <c r="H752" s="118"/>
      <c r="I752" s="118"/>
      <c r="J752" s="118"/>
      <c r="K752" s="118"/>
      <c r="L752" s="121"/>
      <c r="M752" s="121"/>
      <c r="N752" s="121"/>
      <c r="O752" s="121"/>
      <c r="P752" s="121"/>
      <c r="Q752" s="121"/>
      <c r="R752" s="121"/>
      <c r="S752" s="121"/>
      <c r="T752" s="121"/>
      <c r="U752" s="121"/>
      <c r="V752" s="121"/>
      <c r="W752" s="121"/>
      <c r="X752" s="121"/>
      <c r="Y752" s="121"/>
      <c r="Z752" s="121"/>
      <c r="AA752" s="121"/>
      <c r="AB752" s="121"/>
      <c r="AC752" s="118"/>
      <c r="AD752" s="118"/>
      <c r="AE752" s="118"/>
      <c r="AF752" s="118"/>
      <c r="AG752" s="118"/>
      <c r="AH752" s="118"/>
      <c r="AI752" s="118"/>
      <c r="AJ752" s="118"/>
      <c r="AK752" s="120"/>
      <c r="AL752" s="120"/>
      <c r="AM752" s="1571"/>
      <c r="AN752" s="1572"/>
      <c r="AO752" s="118"/>
      <c r="AP752" s="118"/>
      <c r="AQ752" s="118"/>
      <c r="AR752" s="118"/>
      <c r="AS752" s="118"/>
      <c r="AW752" s="371"/>
      <c r="AX752" s="371"/>
      <c r="AY752" s="371"/>
      <c r="AZ752" s="369"/>
      <c r="BA752" s="369"/>
      <c r="BB752" s="369"/>
    </row>
    <row r="753" spans="1:54" s="116" customFormat="1" ht="6" customHeight="1" thickBot="1">
      <c r="A753" s="118"/>
      <c r="B753" s="118"/>
      <c r="C753" s="118"/>
      <c r="D753" s="118"/>
      <c r="E753" s="118"/>
      <c r="F753" s="118"/>
      <c r="G753" s="118"/>
      <c r="H753" s="118"/>
      <c r="I753" s="118"/>
      <c r="J753" s="118"/>
      <c r="K753" s="118"/>
      <c r="L753" s="121"/>
      <c r="M753" s="121"/>
      <c r="N753" s="121"/>
      <c r="O753" s="121"/>
      <c r="P753" s="121"/>
      <c r="Q753" s="121"/>
      <c r="R753" s="121"/>
      <c r="S753" s="121"/>
      <c r="T753" s="121"/>
      <c r="U753" s="121"/>
      <c r="V753" s="121"/>
      <c r="W753" s="121"/>
      <c r="X753" s="121"/>
      <c r="Y753" s="121"/>
      <c r="Z753" s="121"/>
      <c r="AA753" s="121"/>
      <c r="AB753" s="121"/>
      <c r="AC753" s="118"/>
      <c r="AD753" s="118"/>
      <c r="AE753" s="118"/>
      <c r="AF753" s="118"/>
      <c r="AG753" s="118"/>
      <c r="AH753" s="118"/>
      <c r="AI753" s="118"/>
      <c r="AJ753" s="118"/>
      <c r="AK753" s="120"/>
      <c r="AL753" s="120"/>
      <c r="AM753" s="118"/>
      <c r="AN753" s="118"/>
      <c r="AO753" s="118"/>
      <c r="AP753" s="118"/>
      <c r="AQ753" s="118"/>
      <c r="AR753" s="118"/>
      <c r="AS753" s="118"/>
      <c r="AW753" s="371"/>
      <c r="AX753" s="371"/>
      <c r="AY753" s="371"/>
      <c r="AZ753" s="369"/>
      <c r="BA753" s="369"/>
      <c r="BB753" s="369"/>
    </row>
    <row r="754" spans="1:54" s="116" customFormat="1" ht="12.75" customHeight="1">
      <c r="A754" s="1536" t="s">
        <v>141</v>
      </c>
      <c r="B754" s="1537"/>
      <c r="C754" s="1537"/>
      <c r="D754" s="1537"/>
      <c r="E754" s="1537"/>
      <c r="F754" s="1537"/>
      <c r="G754" s="1537"/>
      <c r="H754" s="1537"/>
      <c r="I754" s="1542" t="s">
        <v>142</v>
      </c>
      <c r="J754" s="1542"/>
      <c r="K754" s="495" t="s">
        <v>143</v>
      </c>
      <c r="L754" s="1542" t="s">
        <v>144</v>
      </c>
      <c r="M754" s="1542"/>
      <c r="N754" s="1543" t="s">
        <v>145</v>
      </c>
      <c r="O754" s="1542"/>
      <c r="P754" s="1542"/>
      <c r="Q754" s="1542"/>
      <c r="R754" s="1542"/>
      <c r="S754" s="1542"/>
      <c r="T754" s="1542" t="s">
        <v>75</v>
      </c>
      <c r="U754" s="1542"/>
      <c r="V754" s="1558"/>
      <c r="W754" s="118"/>
      <c r="X754" s="118"/>
      <c r="Y754" s="118"/>
      <c r="Z754" s="118"/>
      <c r="AA754" s="118"/>
      <c r="AB754" s="118"/>
      <c r="AC754" s="123"/>
      <c r="AD754" s="123"/>
      <c r="AE754" s="123"/>
      <c r="AF754" s="123"/>
      <c r="AG754" s="123"/>
      <c r="AH754" s="123"/>
      <c r="AI754" s="123"/>
      <c r="AJ754" s="118"/>
      <c r="AK754" s="1620" t="str">
        <f>IF(work4報告書!AJ64=0,"",$AK$13)</f>
        <v/>
      </c>
      <c r="AL754" s="1617"/>
      <c r="AM754" s="1544" t="s">
        <v>78</v>
      </c>
      <c r="AN754" s="1544"/>
      <c r="AO754" s="1617" t="str">
        <f>IF(AK754="","",8)</f>
        <v/>
      </c>
      <c r="AP754" s="1617"/>
      <c r="AQ754" s="1544" t="s">
        <v>79</v>
      </c>
      <c r="AR754" s="1550"/>
      <c r="AS754" s="118"/>
      <c r="AT754" s="118"/>
      <c r="AW754" s="371"/>
      <c r="AX754" s="371"/>
      <c r="AY754" s="371"/>
      <c r="AZ754" s="369"/>
      <c r="BA754" s="369"/>
      <c r="BB754" s="369"/>
    </row>
    <row r="755" spans="1:54" s="116" customFormat="1" ht="13.5" customHeight="1">
      <c r="A755" s="1538"/>
      <c r="B755" s="1539"/>
      <c r="C755" s="1539"/>
      <c r="D755" s="1539"/>
      <c r="E755" s="1539"/>
      <c r="F755" s="1539"/>
      <c r="G755" s="1539"/>
      <c r="H755" s="1539"/>
      <c r="I755" s="1553" t="str">
        <f>IF(work4報告書!$AJ$64=0,"",work1基本情報!C$9)</f>
        <v/>
      </c>
      <c r="J755" s="1530" t="str">
        <f>IF(work4報告書!$AJ$64=0,"",work1基本情報!D$9)</f>
        <v/>
      </c>
      <c r="K755" s="1555" t="str">
        <f>IF(work4報告書!$AJ$64=0,"",work1基本情報!E$9)</f>
        <v/>
      </c>
      <c r="L755" s="1533" t="str">
        <f>IF(work4報告書!$AJ$64=0,"",work1基本情報!F$9)</f>
        <v/>
      </c>
      <c r="M755" s="1530" t="str">
        <f>IF(work4報告書!$AJ$64=0,"",work1基本情報!G$9)</f>
        <v/>
      </c>
      <c r="N755" s="1533" t="str">
        <f>IF(work4報告書!$AJ$64=0,"",work1基本情報!H$9)</f>
        <v/>
      </c>
      <c r="O755" s="1527" t="str">
        <f>IF(work4報告書!$AJ$64=0,"",work1基本情報!I$9)</f>
        <v/>
      </c>
      <c r="P755" s="1527" t="str">
        <f>IF(work4報告書!$AJ$64=0,"",work1基本情報!J$9)</f>
        <v/>
      </c>
      <c r="Q755" s="1527" t="str">
        <f>IF(work4報告書!$AJ$64=0,"",work1基本情報!K$9)</f>
        <v/>
      </c>
      <c r="R755" s="1527" t="str">
        <f>IF(work4報告書!$AJ$64=0,"",work1基本情報!L$9)</f>
        <v/>
      </c>
      <c r="S755" s="1530" t="str">
        <f>IF(work4報告書!$AJ$64=0,"",work1基本情報!M$9)</f>
        <v/>
      </c>
      <c r="T755" s="1533" t="str">
        <f>IF(work4報告書!$AJ$64=0,"",work1基本情報!O$9)</f>
        <v/>
      </c>
      <c r="U755" s="1527" t="str">
        <f>IF(work4報告書!$AJ$64=0,"",work1基本情報!P$9)</f>
        <v/>
      </c>
      <c r="V755" s="1562" t="str">
        <f>IF(work4報告書!$AJ$64=0,"",work1基本情報!Q$9)</f>
        <v/>
      </c>
      <c r="W755" s="118"/>
      <c r="X755" s="118"/>
      <c r="Y755" s="118"/>
      <c r="Z755" s="118"/>
      <c r="AA755" s="118"/>
      <c r="AB755" s="118"/>
      <c r="AC755" s="123"/>
      <c r="AD755" s="123"/>
      <c r="AE755" s="123"/>
      <c r="AF755" s="123"/>
      <c r="AG755" s="123"/>
      <c r="AH755" s="123"/>
      <c r="AI755" s="123"/>
      <c r="AJ755" s="118"/>
      <c r="AK755" s="1621"/>
      <c r="AL755" s="1618"/>
      <c r="AM755" s="1545"/>
      <c r="AN755" s="1545"/>
      <c r="AO755" s="1618"/>
      <c r="AP755" s="1618"/>
      <c r="AQ755" s="1545"/>
      <c r="AR755" s="1551"/>
      <c r="AS755" s="118"/>
      <c r="AT755" s="118"/>
      <c r="AW755" s="371"/>
      <c r="AX755" s="371"/>
      <c r="AY755" s="371"/>
      <c r="AZ755" s="369"/>
      <c r="BA755" s="369"/>
      <c r="BB755" s="369"/>
    </row>
    <row r="756" spans="1:54" s="116" customFormat="1" ht="9" customHeight="1" thickBot="1">
      <c r="A756" s="1538"/>
      <c r="B756" s="1539"/>
      <c r="C756" s="1539"/>
      <c r="D756" s="1539"/>
      <c r="E756" s="1539"/>
      <c r="F756" s="1539"/>
      <c r="G756" s="1539"/>
      <c r="H756" s="1539"/>
      <c r="I756" s="1553"/>
      <c r="J756" s="1531"/>
      <c r="K756" s="1556"/>
      <c r="L756" s="1534"/>
      <c r="M756" s="1531"/>
      <c r="N756" s="1534"/>
      <c r="O756" s="1528"/>
      <c r="P756" s="1528"/>
      <c r="Q756" s="1528"/>
      <c r="R756" s="1528"/>
      <c r="S756" s="1531"/>
      <c r="T756" s="1534"/>
      <c r="U756" s="1528"/>
      <c r="V756" s="1563"/>
      <c r="W756" s="118"/>
      <c r="X756" s="118"/>
      <c r="Y756" s="118"/>
      <c r="Z756" s="118"/>
      <c r="AA756" s="118"/>
      <c r="AB756" s="118"/>
      <c r="AC756" s="123"/>
      <c r="AD756" s="123"/>
      <c r="AE756" s="123"/>
      <c r="AF756" s="123"/>
      <c r="AG756" s="123"/>
      <c r="AH756" s="123"/>
      <c r="AI756" s="123"/>
      <c r="AJ756" s="118"/>
      <c r="AK756" s="1622"/>
      <c r="AL756" s="1619"/>
      <c r="AM756" s="1546"/>
      <c r="AN756" s="1546"/>
      <c r="AO756" s="1619"/>
      <c r="AP756" s="1619"/>
      <c r="AQ756" s="1546"/>
      <c r="AR756" s="1552"/>
      <c r="AS756" s="118"/>
      <c r="AT756" s="118"/>
      <c r="AW756" s="371"/>
      <c r="AX756" s="371"/>
      <c r="AY756" s="371"/>
      <c r="AZ756" s="369"/>
      <c r="BA756" s="369"/>
      <c r="BB756" s="369"/>
    </row>
    <row r="757" spans="1:54" s="116" customFormat="1" ht="6" customHeight="1" thickBot="1">
      <c r="A757" s="1540"/>
      <c r="B757" s="1541"/>
      <c r="C757" s="1541"/>
      <c r="D757" s="1541"/>
      <c r="E757" s="1541"/>
      <c r="F757" s="1541"/>
      <c r="G757" s="1541"/>
      <c r="H757" s="1541"/>
      <c r="I757" s="1554"/>
      <c r="J757" s="1532"/>
      <c r="K757" s="1557"/>
      <c r="L757" s="1535"/>
      <c r="M757" s="1532"/>
      <c r="N757" s="1535"/>
      <c r="O757" s="1529"/>
      <c r="P757" s="1529"/>
      <c r="Q757" s="1529"/>
      <c r="R757" s="1529"/>
      <c r="S757" s="1532"/>
      <c r="T757" s="1535"/>
      <c r="U757" s="1529"/>
      <c r="V757" s="1564"/>
      <c r="W757" s="118"/>
      <c r="X757" s="118"/>
      <c r="Y757" s="118"/>
      <c r="Z757" s="118"/>
      <c r="AA757" s="118"/>
      <c r="AB757" s="118"/>
      <c r="AC757" s="118"/>
      <c r="AD757" s="118"/>
      <c r="AE757" s="118"/>
      <c r="AF757" s="118"/>
      <c r="AG757" s="118"/>
      <c r="AH757" s="118"/>
      <c r="AI757" s="118"/>
      <c r="AJ757" s="118"/>
      <c r="AK757" s="118"/>
      <c r="AL757" s="118"/>
      <c r="AM757" s="118"/>
      <c r="AN757" s="118"/>
      <c r="AO757" s="118"/>
      <c r="AP757" s="118"/>
      <c r="AQ757" s="118"/>
      <c r="AR757" s="118"/>
      <c r="AS757" s="118"/>
      <c r="AT757" s="118"/>
      <c r="AW757" s="371"/>
      <c r="AX757" s="371"/>
      <c r="AY757" s="371"/>
      <c r="AZ757" s="369"/>
      <c r="BA757" s="369"/>
      <c r="BB757" s="369"/>
    </row>
    <row r="758" spans="1:54" s="116" customFormat="1" ht="15" customHeight="1">
      <c r="A758" s="1509" t="s">
        <v>188</v>
      </c>
      <c r="B758" s="1510"/>
      <c r="C758" s="1510"/>
      <c r="D758" s="1510"/>
      <c r="E758" s="1510"/>
      <c r="F758" s="1510"/>
      <c r="G758" s="1510"/>
      <c r="H758" s="1511"/>
      <c r="I758" s="1518" t="s">
        <v>147</v>
      </c>
      <c r="J758" s="1510"/>
      <c r="K758" s="1510"/>
      <c r="L758" s="1510"/>
      <c r="M758" s="1519"/>
      <c r="N758" s="1524" t="s">
        <v>189</v>
      </c>
      <c r="O758" s="1510"/>
      <c r="P758" s="1510"/>
      <c r="Q758" s="1510"/>
      <c r="R758" s="1510"/>
      <c r="S758" s="1510"/>
      <c r="T758" s="1511"/>
      <c r="U758" s="496" t="s">
        <v>149</v>
      </c>
      <c r="V758" s="497"/>
      <c r="W758" s="497"/>
      <c r="X758" s="1475" t="s">
        <v>150</v>
      </c>
      <c r="Y758" s="1475"/>
      <c r="Z758" s="1475"/>
      <c r="AA758" s="1475"/>
      <c r="AB758" s="1475"/>
      <c r="AC758" s="1475"/>
      <c r="AD758" s="1475"/>
      <c r="AE758" s="1475"/>
      <c r="AF758" s="1475"/>
      <c r="AG758" s="1475"/>
      <c r="AH758" s="497"/>
      <c r="AI758" s="497"/>
      <c r="AJ758" s="498"/>
      <c r="AK758" s="1476" t="s">
        <v>151</v>
      </c>
      <c r="AL758" s="1476"/>
      <c r="AM758" s="1477" t="s">
        <v>152</v>
      </c>
      <c r="AN758" s="1477"/>
      <c r="AO758" s="1477"/>
      <c r="AP758" s="1477"/>
      <c r="AQ758" s="1477"/>
      <c r="AR758" s="1478"/>
      <c r="AS758" s="118"/>
      <c r="AT758" s="118"/>
      <c r="AW758" s="371"/>
      <c r="AX758" s="371"/>
      <c r="AY758" s="371"/>
      <c r="AZ758" s="369"/>
      <c r="BA758" s="369"/>
      <c r="BB758" s="369"/>
    </row>
    <row r="759" spans="1:54" s="116" customFormat="1" ht="13.5" customHeight="1">
      <c r="A759" s="1512"/>
      <c r="B759" s="1513"/>
      <c r="C759" s="1513"/>
      <c r="D759" s="1513"/>
      <c r="E759" s="1513"/>
      <c r="F759" s="1513"/>
      <c r="G759" s="1513"/>
      <c r="H759" s="1514"/>
      <c r="I759" s="1520"/>
      <c r="J759" s="1513"/>
      <c r="K759" s="1513"/>
      <c r="L759" s="1513"/>
      <c r="M759" s="1521"/>
      <c r="N759" s="1525"/>
      <c r="O759" s="1513"/>
      <c r="P759" s="1513"/>
      <c r="Q759" s="1513"/>
      <c r="R759" s="1513"/>
      <c r="S759" s="1513"/>
      <c r="T759" s="1514"/>
      <c r="U759" s="1479" t="s">
        <v>153</v>
      </c>
      <c r="V759" s="1480"/>
      <c r="W759" s="1480"/>
      <c r="X759" s="1481"/>
      <c r="Y759" s="1485" t="s">
        <v>154</v>
      </c>
      <c r="Z759" s="1486"/>
      <c r="AA759" s="1486"/>
      <c r="AB759" s="1487"/>
      <c r="AC759" s="1491" t="s">
        <v>155</v>
      </c>
      <c r="AD759" s="1492"/>
      <c r="AE759" s="1492"/>
      <c r="AF759" s="1493"/>
      <c r="AG759" s="1497" t="s">
        <v>156</v>
      </c>
      <c r="AH759" s="1498"/>
      <c r="AI759" s="1498"/>
      <c r="AJ759" s="1499"/>
      <c r="AK759" s="1503" t="s">
        <v>190</v>
      </c>
      <c r="AL759" s="1503"/>
      <c r="AM759" s="1471" t="s">
        <v>158</v>
      </c>
      <c r="AN759" s="1472"/>
      <c r="AO759" s="1472"/>
      <c r="AP759" s="1472"/>
      <c r="AQ759" s="1505"/>
      <c r="AR759" s="1506"/>
      <c r="AS759" s="118"/>
      <c r="AT759" s="118"/>
      <c r="AW759" s="371"/>
      <c r="AX759" s="371"/>
      <c r="AY759" s="371"/>
      <c r="AZ759" s="369"/>
      <c r="BA759" s="369"/>
      <c r="BB759" s="369"/>
    </row>
    <row r="760" spans="1:54" s="116" customFormat="1" ht="13.5" customHeight="1">
      <c r="A760" s="1515"/>
      <c r="B760" s="1516"/>
      <c r="C760" s="1516"/>
      <c r="D760" s="1516"/>
      <c r="E760" s="1516"/>
      <c r="F760" s="1516"/>
      <c r="G760" s="1516"/>
      <c r="H760" s="1517"/>
      <c r="I760" s="1522"/>
      <c r="J760" s="1516"/>
      <c r="K760" s="1516"/>
      <c r="L760" s="1516"/>
      <c r="M760" s="1523"/>
      <c r="N760" s="1526"/>
      <c r="O760" s="1516"/>
      <c r="P760" s="1516"/>
      <c r="Q760" s="1516"/>
      <c r="R760" s="1516"/>
      <c r="S760" s="1516"/>
      <c r="T760" s="1517"/>
      <c r="U760" s="1482"/>
      <c r="V760" s="1483"/>
      <c r="W760" s="1483"/>
      <c r="X760" s="1484"/>
      <c r="Y760" s="1488"/>
      <c r="Z760" s="1489"/>
      <c r="AA760" s="1489"/>
      <c r="AB760" s="1490"/>
      <c r="AC760" s="1494"/>
      <c r="AD760" s="1495"/>
      <c r="AE760" s="1495"/>
      <c r="AF760" s="1496"/>
      <c r="AG760" s="1500"/>
      <c r="AH760" s="1501"/>
      <c r="AI760" s="1501"/>
      <c r="AJ760" s="1502"/>
      <c r="AK760" s="1504"/>
      <c r="AL760" s="1504"/>
      <c r="AM760" s="1507"/>
      <c r="AN760" s="1507"/>
      <c r="AO760" s="1507"/>
      <c r="AP760" s="1507"/>
      <c r="AQ760" s="1507"/>
      <c r="AR760" s="1508"/>
      <c r="AS760" s="118"/>
      <c r="AT760" s="118"/>
      <c r="AW760" s="371"/>
      <c r="AX760" s="371"/>
      <c r="AY760" s="371"/>
      <c r="AZ760" s="369"/>
      <c r="BA760" s="369"/>
      <c r="BB760" s="369"/>
    </row>
    <row r="761" spans="1:54" s="116" customFormat="1" ht="18" customHeight="1">
      <c r="A761" s="1597" t="str">
        <f>IF(ISERROR(VLOOKUP(work4報告書!AK64,Work2工事データ!$G$3:$R$52,2,0)),"",VLOOKUP(work4報告書!AK64,Work2工事データ!$G$3:$R$52,2,0))</f>
        <v/>
      </c>
      <c r="B761" s="1598"/>
      <c r="C761" s="1598"/>
      <c r="D761" s="1598"/>
      <c r="E761" s="1598"/>
      <c r="F761" s="1598"/>
      <c r="G761" s="1598"/>
      <c r="H761" s="1599"/>
      <c r="I761" s="1603" t="str">
        <f>IF(ISERROR(VLOOKUP(work4報告書!AK64,'(入力)データ'!$A$6:$D$36,3,0)&amp;VLOOKUP(work4報告書!AK64,'(入力)データ'!$A$6:$D$36,4,0)),"",VLOOKUP(work4報告書!AK64,'(入力)データ'!$A$6:$D$36,3,0)&amp;VLOOKUP(work4報告書!AK64,'(入力)データ'!$A$6:$D$36,4,0))</f>
        <v/>
      </c>
      <c r="J761" s="1598"/>
      <c r="K761" s="1598"/>
      <c r="L761" s="1598"/>
      <c r="M761" s="1604"/>
      <c r="N761" s="267" t="str">
        <f>IF(ISERROR(VLOOKUP(work4報告書!AK64,Work2工事データ!$G$3:$J$52,4,0)),"",VLOOKUP(work4報告書!AK64,Work2工事データ!$G$3:$J$52,4,0))</f>
        <v/>
      </c>
      <c r="O761" s="124" t="s">
        <v>87</v>
      </c>
      <c r="P761" s="270" t="str">
        <f>N761</f>
        <v/>
      </c>
      <c r="Q761" s="124" t="s">
        <v>159</v>
      </c>
      <c r="R761" s="272" t="str">
        <f>P761</f>
        <v/>
      </c>
      <c r="S761" s="1457" t="s">
        <v>191</v>
      </c>
      <c r="T761" s="1458"/>
      <c r="U761" s="1607"/>
      <c r="V761" s="1608"/>
      <c r="W761" s="1608"/>
      <c r="X761" s="125" t="s">
        <v>90</v>
      </c>
      <c r="Y761" s="126"/>
      <c r="Z761" s="127"/>
      <c r="AA761" s="127"/>
      <c r="AB761" s="125" t="s">
        <v>90</v>
      </c>
      <c r="AC761" s="126"/>
      <c r="AD761" s="127"/>
      <c r="AE761" s="127"/>
      <c r="AF761" s="128" t="s">
        <v>90</v>
      </c>
      <c r="AG761" s="1426" t="str">
        <f>IF(U761=0,"",SUM(U762:AB762)-AC762)</f>
        <v/>
      </c>
      <c r="AH761" s="1427"/>
      <c r="AI761" s="1427"/>
      <c r="AJ761" s="1428"/>
      <c r="AK761" s="79"/>
      <c r="AL761" s="82"/>
      <c r="AM761" s="1609"/>
      <c r="AN761" s="1610"/>
      <c r="AO761" s="1610"/>
      <c r="AP761" s="1610"/>
      <c r="AQ761" s="1610"/>
      <c r="AR761" s="499" t="s">
        <v>90</v>
      </c>
      <c r="AS761" s="118"/>
      <c r="AT761" s="118"/>
      <c r="AW761" s="371"/>
      <c r="AX761" s="371"/>
      <c r="AY761" s="371"/>
      <c r="AZ761" s="369"/>
      <c r="BA761" s="369"/>
      <c r="BB761" s="369"/>
    </row>
    <row r="762" spans="1:54" s="116" customFormat="1" ht="18" customHeight="1">
      <c r="A762" s="1600"/>
      <c r="B762" s="1601"/>
      <c r="C762" s="1601"/>
      <c r="D762" s="1601"/>
      <c r="E762" s="1601"/>
      <c r="F762" s="1601"/>
      <c r="G762" s="1601"/>
      <c r="H762" s="1602"/>
      <c r="I762" s="1605"/>
      <c r="J762" s="1601"/>
      <c r="K762" s="1601"/>
      <c r="L762" s="1601"/>
      <c r="M762" s="1606"/>
      <c r="N762" s="268" t="str">
        <f>IF(ISERROR(VLOOKUP(work4報告書!AK64,Work2工事データ!$G$3:$P$52,10,0)),"",VLOOKUP(work4報告書!AK64,Work2工事データ!$G$3:$P$52,10,0))</f>
        <v/>
      </c>
      <c r="O762" s="123" t="s">
        <v>87</v>
      </c>
      <c r="P762" s="271" t="str">
        <f t="shared" ref="P762:P778" si="107">N762</f>
        <v/>
      </c>
      <c r="Q762" s="123" t="s">
        <v>159</v>
      </c>
      <c r="R762" s="273" t="str">
        <f t="shared" ref="R762:R778" si="108">P762</f>
        <v/>
      </c>
      <c r="S762" s="1471" t="s">
        <v>192</v>
      </c>
      <c r="T762" s="1472"/>
      <c r="U762" s="1465" t="str">
        <f>IF(ISERROR(VLOOKUP(work4報告書!AK64,Work2工事データ!$G$3:$R$52,12,0)),"",VLOOKUP(work4報告書!AK64,Work2工事データ!$G$3:$R$52,12,0))</f>
        <v/>
      </c>
      <c r="V762" s="1466"/>
      <c r="W762" s="1466"/>
      <c r="X762" s="1470"/>
      <c r="Y762" s="1613"/>
      <c r="Z762" s="1614"/>
      <c r="AA762" s="1614"/>
      <c r="AB762" s="1614"/>
      <c r="AC762" s="1613"/>
      <c r="AD762" s="1614"/>
      <c r="AE762" s="1614"/>
      <c r="AF762" s="1615"/>
      <c r="AG762" s="1577" t="str">
        <f>IF(U762=0,"",IF(U761&lt;&gt;0,"",IF(SUM(U762:AB762)-AC762=0,"",SUM(U762:AB762)-AC762)))</f>
        <v/>
      </c>
      <c r="AH762" s="1578"/>
      <c r="AI762" s="1578"/>
      <c r="AJ762" s="1579"/>
      <c r="AK762" s="1468" t="str">
        <f>IF(ISERROR(VLOOKUP(work4報告書!AK64,Work2工事データ!$G$3:$O$52,9,0)),"",VLOOKUP(work4報告書!AK64,Work2工事データ!$G$3:$O$52,9,0))</f>
        <v/>
      </c>
      <c r="AL762" s="1469"/>
      <c r="AM762" s="1577" t="str">
        <f>IF(ISERROR(ROUNDDOWN(AG762*AK762/100,0)),"",ROUNDDOWN(AG762*AK762/100,0))</f>
        <v/>
      </c>
      <c r="AN762" s="1578"/>
      <c r="AO762" s="1578"/>
      <c r="AP762" s="1578"/>
      <c r="AQ762" s="1578"/>
      <c r="AR762" s="500"/>
      <c r="AS762" s="118"/>
      <c r="AT762" s="118"/>
      <c r="AW762" s="371"/>
      <c r="AX762" s="371"/>
      <c r="AY762" s="371"/>
      <c r="AZ762" s="369"/>
      <c r="BA762" s="369"/>
      <c r="BB762" s="369"/>
    </row>
    <row r="763" spans="1:54" s="116" customFormat="1" ht="18" customHeight="1">
      <c r="A763" s="1597" t="str">
        <f>IF(ISERROR(VLOOKUP(work4報告書!AK65,Work2工事データ!$G$3:$R$52,2,0)),"",VLOOKUP(work4報告書!AK65,Work2工事データ!$G$3:$R$52,2,0))</f>
        <v/>
      </c>
      <c r="B763" s="1598"/>
      <c r="C763" s="1598"/>
      <c r="D763" s="1598"/>
      <c r="E763" s="1598"/>
      <c r="F763" s="1598"/>
      <c r="G763" s="1598"/>
      <c r="H763" s="1599"/>
      <c r="I763" s="1603" t="str">
        <f>IF(ISERROR(VLOOKUP(work4報告書!AK65,'(入力)データ'!$A$6:$D$36,3,0)&amp;VLOOKUP(work4報告書!AK65,'(入力)データ'!$A$6:$D$36,4,0)),"",VLOOKUP(work4報告書!AK65,'(入力)データ'!$A$6:$D$36,3,0)&amp;VLOOKUP(work4報告書!AK65,'(入力)データ'!$A$6:$D$36,4,0))</f>
        <v/>
      </c>
      <c r="J763" s="1598"/>
      <c r="K763" s="1598"/>
      <c r="L763" s="1598"/>
      <c r="M763" s="1604"/>
      <c r="N763" s="275" t="str">
        <f>IF(ISERROR(VLOOKUP(work4報告書!AK65,Work2工事データ!$G$3:$J$52,4,0)),"",VLOOKUP(work4報告書!AK65,Work2工事データ!$G$3:$J$52,4,0))</f>
        <v/>
      </c>
      <c r="O763" s="124" t="s">
        <v>133</v>
      </c>
      <c r="P763" s="270" t="str">
        <f t="shared" si="107"/>
        <v/>
      </c>
      <c r="Q763" s="124" t="s">
        <v>134</v>
      </c>
      <c r="R763" s="272" t="str">
        <f t="shared" si="108"/>
        <v/>
      </c>
      <c r="S763" s="1457" t="s">
        <v>135</v>
      </c>
      <c r="T763" s="1458"/>
      <c r="U763" s="1607"/>
      <c r="V763" s="1608"/>
      <c r="W763" s="1608"/>
      <c r="X763" s="129"/>
      <c r="Y763" s="130"/>
      <c r="Z763" s="131"/>
      <c r="AA763" s="131"/>
      <c r="AB763" s="129"/>
      <c r="AC763" s="130"/>
      <c r="AD763" s="131"/>
      <c r="AE763" s="131"/>
      <c r="AF763" s="132"/>
      <c r="AG763" s="1426" t="str">
        <f>IF(U763=0,"",SUM(U764:AB764)-AC764)</f>
        <v/>
      </c>
      <c r="AH763" s="1427"/>
      <c r="AI763" s="1427"/>
      <c r="AJ763" s="1428"/>
      <c r="AK763" s="130"/>
      <c r="AL763" s="133"/>
      <c r="AM763" s="1609"/>
      <c r="AN763" s="1610"/>
      <c r="AO763" s="1610"/>
      <c r="AP763" s="1610"/>
      <c r="AQ763" s="1610"/>
      <c r="AR763" s="501"/>
      <c r="AS763" s="118"/>
      <c r="AT763" s="118"/>
      <c r="AW763" s="371"/>
      <c r="AX763" s="371"/>
      <c r="AY763" s="371"/>
      <c r="AZ763" s="369"/>
      <c r="BA763" s="369"/>
      <c r="BB763" s="369"/>
    </row>
    <row r="764" spans="1:54" s="116" customFormat="1" ht="18" customHeight="1">
      <c r="A764" s="1600"/>
      <c r="B764" s="1601"/>
      <c r="C764" s="1601"/>
      <c r="D764" s="1601"/>
      <c r="E764" s="1601"/>
      <c r="F764" s="1601"/>
      <c r="G764" s="1601"/>
      <c r="H764" s="1602"/>
      <c r="I764" s="1605"/>
      <c r="J764" s="1601"/>
      <c r="K764" s="1601"/>
      <c r="L764" s="1601"/>
      <c r="M764" s="1606"/>
      <c r="N764" s="276" t="str">
        <f>IF(ISERROR(VLOOKUP(work4報告書!AK65,Work2工事データ!$G$3:$P$52,10,0)),"",VLOOKUP(work4報告書!AK65,Work2工事データ!$G$3:$P$52,10,0))</f>
        <v/>
      </c>
      <c r="O764" s="134" t="s">
        <v>133</v>
      </c>
      <c r="P764" s="271" t="str">
        <f t="shared" si="107"/>
        <v/>
      </c>
      <c r="Q764" s="134" t="s">
        <v>134</v>
      </c>
      <c r="R764" s="274" t="str">
        <f t="shared" si="108"/>
        <v/>
      </c>
      <c r="S764" s="1461" t="s">
        <v>136</v>
      </c>
      <c r="T764" s="1462"/>
      <c r="U764" s="1463" t="str">
        <f>IF(ISERROR(VLOOKUP(work4報告書!AK65,Work2工事データ!$G$3:$R$52,12,0)),"",VLOOKUP(work4報告書!AK65,Work2工事データ!$G$3:$R$52,12,0))</f>
        <v/>
      </c>
      <c r="V764" s="1464"/>
      <c r="W764" s="1464"/>
      <c r="X764" s="1464"/>
      <c r="Y764" s="1613"/>
      <c r="Z764" s="1614"/>
      <c r="AA764" s="1614"/>
      <c r="AB764" s="1614"/>
      <c r="AC764" s="1613"/>
      <c r="AD764" s="1614"/>
      <c r="AE764" s="1614"/>
      <c r="AF764" s="1615"/>
      <c r="AG764" s="1577" t="str">
        <f>IF(U764=0,"",IF(U763&lt;&gt;0,"",IF(SUM(U764:AB764)-AC764=0,"",SUM(U764:AB764)-AC764)))</f>
        <v/>
      </c>
      <c r="AH764" s="1578"/>
      <c r="AI764" s="1578"/>
      <c r="AJ764" s="1579"/>
      <c r="AK764" s="1468" t="str">
        <f>IF(ISERROR(VLOOKUP(work4報告書!AK65,Work2工事データ!$G$3:$O$52,9,0)),"",VLOOKUP(work4報告書!AK65,Work2工事データ!$G$3:$O$52,9,0))</f>
        <v/>
      </c>
      <c r="AL764" s="1469"/>
      <c r="AM764" s="1577" t="str">
        <f>IF(ISERROR(ROUNDDOWN(AG764*AK764/100,0)),"",ROUNDDOWN(AG764*AK764/100,0))</f>
        <v/>
      </c>
      <c r="AN764" s="1578"/>
      <c r="AO764" s="1578"/>
      <c r="AP764" s="1578"/>
      <c r="AQ764" s="1578"/>
      <c r="AR764" s="500"/>
      <c r="AS764" s="118"/>
      <c r="AT764" s="118"/>
      <c r="AW764" s="371"/>
      <c r="AX764" s="371"/>
      <c r="AY764" s="371"/>
      <c r="AZ764" s="369"/>
      <c r="BA764" s="369"/>
      <c r="BB764" s="369"/>
    </row>
    <row r="765" spans="1:54" s="116" customFormat="1" ht="18" customHeight="1">
      <c r="A765" s="1597" t="str">
        <f>IF(ISERROR(VLOOKUP(work4報告書!AK66,Work2工事データ!$G$3:$R$52,2,0)),"",VLOOKUP(work4報告書!AK66,Work2工事データ!$G$3:$R$52,2,0))</f>
        <v/>
      </c>
      <c r="B765" s="1598"/>
      <c r="C765" s="1598"/>
      <c r="D765" s="1598"/>
      <c r="E765" s="1598"/>
      <c r="F765" s="1598"/>
      <c r="G765" s="1598"/>
      <c r="H765" s="1599"/>
      <c r="I765" s="1603" t="str">
        <f>IF(ISERROR(VLOOKUP(work4報告書!AK66,'(入力)データ'!$A$6:$D$36,3,0)&amp;VLOOKUP(work4報告書!AK66,'(入力)データ'!$A$6:$D$36,4,0)),"",VLOOKUP(work4報告書!AK66,'(入力)データ'!$A$6:$D$36,3,0)&amp;VLOOKUP(work4報告書!AK66,'(入力)データ'!$A$6:$D$36,4,0))</f>
        <v/>
      </c>
      <c r="J765" s="1598"/>
      <c r="K765" s="1598"/>
      <c r="L765" s="1598"/>
      <c r="M765" s="1604"/>
      <c r="N765" s="275" t="str">
        <f>IF(ISERROR(VLOOKUP(work4報告書!AK66,Work2工事データ!$G$3:$J$52,4,0)),"",VLOOKUP(work4報告書!AK66,Work2工事データ!$G$3:$J$52,4,0))</f>
        <v/>
      </c>
      <c r="O765" s="124" t="s">
        <v>133</v>
      </c>
      <c r="P765" s="270" t="str">
        <f t="shared" si="107"/>
        <v/>
      </c>
      <c r="Q765" s="124" t="s">
        <v>134</v>
      </c>
      <c r="R765" s="272" t="str">
        <f t="shared" si="108"/>
        <v/>
      </c>
      <c r="S765" s="1457" t="s">
        <v>135</v>
      </c>
      <c r="T765" s="1458"/>
      <c r="U765" s="1607"/>
      <c r="V765" s="1608"/>
      <c r="W765" s="1608"/>
      <c r="X765" s="129"/>
      <c r="Y765" s="130"/>
      <c r="Z765" s="131"/>
      <c r="AA765" s="131"/>
      <c r="AB765" s="129"/>
      <c r="AC765" s="130"/>
      <c r="AD765" s="131"/>
      <c r="AE765" s="131"/>
      <c r="AF765" s="132"/>
      <c r="AG765" s="1426" t="str">
        <f>IF(U765=0,"",SUM(U766:AB766)-AC766)</f>
        <v/>
      </c>
      <c r="AH765" s="1427"/>
      <c r="AI765" s="1427"/>
      <c r="AJ765" s="1428"/>
      <c r="AK765" s="130"/>
      <c r="AL765" s="133"/>
      <c r="AM765" s="1609"/>
      <c r="AN765" s="1610"/>
      <c r="AO765" s="1610"/>
      <c r="AP765" s="1610"/>
      <c r="AQ765" s="1610"/>
      <c r="AR765" s="501"/>
      <c r="AS765" s="118"/>
      <c r="AT765" s="118"/>
      <c r="AW765" s="371"/>
      <c r="AX765" s="371"/>
      <c r="AY765" s="371"/>
      <c r="AZ765" s="369"/>
      <c r="BA765" s="369"/>
      <c r="BB765" s="369"/>
    </row>
    <row r="766" spans="1:54" s="116" customFormat="1" ht="18" customHeight="1">
      <c r="A766" s="1600"/>
      <c r="B766" s="1601"/>
      <c r="C766" s="1601"/>
      <c r="D766" s="1601"/>
      <c r="E766" s="1601"/>
      <c r="F766" s="1601"/>
      <c r="G766" s="1601"/>
      <c r="H766" s="1602"/>
      <c r="I766" s="1605"/>
      <c r="J766" s="1601"/>
      <c r="K766" s="1601"/>
      <c r="L766" s="1601"/>
      <c r="M766" s="1606"/>
      <c r="N766" s="276" t="str">
        <f>IF(ISERROR(VLOOKUP(work4報告書!AK66,Work2工事データ!$G$3:$P$52,10,0)),"",VLOOKUP(work4報告書!AK66,Work2工事データ!$G$3:$P$52,10,0))</f>
        <v/>
      </c>
      <c r="O766" s="134" t="s">
        <v>133</v>
      </c>
      <c r="P766" s="271" t="str">
        <f t="shared" si="107"/>
        <v/>
      </c>
      <c r="Q766" s="134" t="s">
        <v>134</v>
      </c>
      <c r="R766" s="274" t="str">
        <f t="shared" si="108"/>
        <v/>
      </c>
      <c r="S766" s="1461" t="s">
        <v>136</v>
      </c>
      <c r="T766" s="1462"/>
      <c r="U766" s="1465" t="str">
        <f>IF(ISERROR(VLOOKUP(work4報告書!AK66,Work2工事データ!$G$3:$R$52,12,0)),"",VLOOKUP(work4報告書!AK66,Work2工事データ!$G$3:$R$52,12,0))</f>
        <v/>
      </c>
      <c r="V766" s="1466"/>
      <c r="W766" s="1466"/>
      <c r="X766" s="1470"/>
      <c r="Y766" s="1611"/>
      <c r="Z766" s="1612"/>
      <c r="AA766" s="1612"/>
      <c r="AB766" s="1612"/>
      <c r="AC766" s="1611"/>
      <c r="AD766" s="1612"/>
      <c r="AE766" s="1612"/>
      <c r="AF766" s="1616"/>
      <c r="AG766" s="1577" t="str">
        <f>IF(U766=0,"",IF(U765&lt;&gt;0,"",IF(SUM(U766:AB766)-AC766=0,"",SUM(U766:AB766)-AC766)))</f>
        <v/>
      </c>
      <c r="AH766" s="1578"/>
      <c r="AI766" s="1578"/>
      <c r="AJ766" s="1579"/>
      <c r="AK766" s="1468" t="str">
        <f>IF(ISERROR(VLOOKUP(work4報告書!AK66,Work2工事データ!$G$3:$O$52,9,0)),"",VLOOKUP(work4報告書!AK66,Work2工事データ!$G$3:$O$52,9,0))</f>
        <v/>
      </c>
      <c r="AL766" s="1469"/>
      <c r="AM766" s="1577" t="str">
        <f>IF(ISERROR(ROUNDDOWN(AG766*AK766/100,0)),"",ROUNDDOWN(AG766*AK766/100,0))</f>
        <v/>
      </c>
      <c r="AN766" s="1578"/>
      <c r="AO766" s="1578"/>
      <c r="AP766" s="1578"/>
      <c r="AQ766" s="1578"/>
      <c r="AR766" s="500"/>
      <c r="AS766" s="118"/>
      <c r="AT766" s="118"/>
      <c r="AW766" s="371"/>
      <c r="AX766" s="371"/>
      <c r="AY766" s="371"/>
      <c r="AZ766" s="369"/>
      <c r="BA766" s="369"/>
      <c r="BB766" s="369"/>
    </row>
    <row r="767" spans="1:54" s="116" customFormat="1" ht="18" customHeight="1">
      <c r="A767" s="1597" t="str">
        <f>IF(ISERROR(VLOOKUP(work4報告書!AK67,Work2工事データ!$G$3:$R$52,2,0)),"",VLOOKUP(work4報告書!AK67,Work2工事データ!$G$3:$R$52,2,0))</f>
        <v/>
      </c>
      <c r="B767" s="1598"/>
      <c r="C767" s="1598"/>
      <c r="D767" s="1598"/>
      <c r="E767" s="1598"/>
      <c r="F767" s="1598"/>
      <c r="G767" s="1598"/>
      <c r="H767" s="1599"/>
      <c r="I767" s="1603" t="str">
        <f>IF(ISERROR(VLOOKUP(work4報告書!AK67,'(入力)データ'!$A$6:$D$36,3,0)&amp;VLOOKUP(work4報告書!AK67,'(入力)データ'!$A$6:$D$36,4,0)),"",VLOOKUP(work4報告書!AK67,'(入力)データ'!$A$6:$D$36,3,0)&amp;VLOOKUP(work4報告書!AK67,'(入力)データ'!$A$6:$D$36,4,0))</f>
        <v/>
      </c>
      <c r="J767" s="1598"/>
      <c r="K767" s="1598"/>
      <c r="L767" s="1598"/>
      <c r="M767" s="1604"/>
      <c r="N767" s="275" t="str">
        <f>IF(ISERROR(VLOOKUP(work4報告書!AK67,Work2工事データ!$G$3:$J$52,4,0)),"",VLOOKUP(work4報告書!AK67,Work2工事データ!$G$3:$J$52,4,0))</f>
        <v/>
      </c>
      <c r="O767" s="124" t="s">
        <v>133</v>
      </c>
      <c r="P767" s="270" t="str">
        <f t="shared" si="107"/>
        <v/>
      </c>
      <c r="Q767" s="124" t="s">
        <v>134</v>
      </c>
      <c r="R767" s="272" t="str">
        <f t="shared" si="108"/>
        <v/>
      </c>
      <c r="S767" s="1457" t="s">
        <v>135</v>
      </c>
      <c r="T767" s="1458"/>
      <c r="U767" s="1607"/>
      <c r="V767" s="1608"/>
      <c r="W767" s="1608"/>
      <c r="X767" s="135"/>
      <c r="Y767" s="136"/>
      <c r="Z767" s="137"/>
      <c r="AA767" s="137"/>
      <c r="AB767" s="135"/>
      <c r="AC767" s="136"/>
      <c r="AD767" s="137"/>
      <c r="AE767" s="137"/>
      <c r="AF767" s="138"/>
      <c r="AG767" s="1426" t="str">
        <f>IF(U767=0,"",SUM(U768:AB768)-AC768)</f>
        <v/>
      </c>
      <c r="AH767" s="1427"/>
      <c r="AI767" s="1427"/>
      <c r="AJ767" s="1428"/>
      <c r="AK767" s="136"/>
      <c r="AL767" s="139"/>
      <c r="AM767" s="1609"/>
      <c r="AN767" s="1610"/>
      <c r="AO767" s="1610"/>
      <c r="AP767" s="1610"/>
      <c r="AQ767" s="1610"/>
      <c r="AR767" s="501"/>
      <c r="AS767" s="118"/>
      <c r="AT767" s="118"/>
      <c r="AW767" s="371"/>
      <c r="AX767" s="371"/>
      <c r="AY767" s="371"/>
      <c r="AZ767" s="369"/>
      <c r="BA767" s="369"/>
      <c r="BB767" s="369"/>
    </row>
    <row r="768" spans="1:54" s="116" customFormat="1" ht="18" customHeight="1">
      <c r="A768" s="1600"/>
      <c r="B768" s="1601"/>
      <c r="C768" s="1601"/>
      <c r="D768" s="1601"/>
      <c r="E768" s="1601"/>
      <c r="F768" s="1601"/>
      <c r="G768" s="1601"/>
      <c r="H768" s="1602"/>
      <c r="I768" s="1605"/>
      <c r="J768" s="1601"/>
      <c r="K768" s="1601"/>
      <c r="L768" s="1601"/>
      <c r="M768" s="1606"/>
      <c r="N768" s="276" t="str">
        <f>IF(ISERROR(VLOOKUP(work4報告書!AK67,Work2工事データ!$G$3:$P$52,10,0)),"",VLOOKUP(work4報告書!AK67,Work2工事データ!$G$3:$P$52,10,0))</f>
        <v/>
      </c>
      <c r="O768" s="134" t="s">
        <v>133</v>
      </c>
      <c r="P768" s="271" t="str">
        <f t="shared" si="107"/>
        <v/>
      </c>
      <c r="Q768" s="134" t="s">
        <v>134</v>
      </c>
      <c r="R768" s="274" t="str">
        <f t="shared" si="108"/>
        <v/>
      </c>
      <c r="S768" s="1461" t="s">
        <v>136</v>
      </c>
      <c r="T768" s="1462"/>
      <c r="U768" s="1463" t="str">
        <f>IF(ISERROR(VLOOKUP(work4報告書!AK67,Work2工事データ!$G$3:$R$52,12,0)),"",VLOOKUP(work4報告書!AK67,Work2工事データ!$G$3:$R$52,12,0))</f>
        <v/>
      </c>
      <c r="V768" s="1464"/>
      <c r="W768" s="1464"/>
      <c r="X768" s="1464"/>
      <c r="Y768" s="1613"/>
      <c r="Z768" s="1614"/>
      <c r="AA768" s="1614"/>
      <c r="AB768" s="1614"/>
      <c r="AC768" s="1613"/>
      <c r="AD768" s="1614"/>
      <c r="AE768" s="1614"/>
      <c r="AF768" s="1615"/>
      <c r="AG768" s="1577" t="str">
        <f>IF(U768=0,"",IF(U767&lt;&gt;0,"",IF(SUM(U768:AB768)-AC768=0,"",SUM(U768:AB768)-AC768)))</f>
        <v/>
      </c>
      <c r="AH768" s="1578"/>
      <c r="AI768" s="1578"/>
      <c r="AJ768" s="1579"/>
      <c r="AK768" s="1468" t="str">
        <f>IF(ISERROR(VLOOKUP(work4報告書!AK67,Work2工事データ!$G$3:$O$52,9,0)),"",VLOOKUP(work4報告書!AK67,Work2工事データ!$G$3:$O$52,9,0))</f>
        <v/>
      </c>
      <c r="AL768" s="1469"/>
      <c r="AM768" s="1577" t="str">
        <f>IF(ISERROR(ROUNDDOWN(AG768*AK768/100,0)),"",ROUNDDOWN(AG768*AK768/100,0))</f>
        <v/>
      </c>
      <c r="AN768" s="1578"/>
      <c r="AO768" s="1578"/>
      <c r="AP768" s="1578"/>
      <c r="AQ768" s="1578"/>
      <c r="AR768" s="500"/>
      <c r="AS768" s="118"/>
      <c r="AT768" s="118"/>
      <c r="AW768" s="371"/>
      <c r="AX768" s="371"/>
      <c r="AY768" s="371"/>
      <c r="AZ768" s="369"/>
      <c r="BA768" s="369"/>
      <c r="BB768" s="369"/>
    </row>
    <row r="769" spans="1:54" s="116" customFormat="1" ht="18" customHeight="1">
      <c r="A769" s="1597" t="str">
        <f>IF(ISERROR(VLOOKUP(work4報告書!AK68,Work2工事データ!$G$3:$R$52,2,0)),"",VLOOKUP(work4報告書!AK68,Work2工事データ!$G$3:$R$52,2,0))</f>
        <v/>
      </c>
      <c r="B769" s="1598"/>
      <c r="C769" s="1598"/>
      <c r="D769" s="1598"/>
      <c r="E769" s="1598"/>
      <c r="F769" s="1598"/>
      <c r="G769" s="1598"/>
      <c r="H769" s="1599"/>
      <c r="I769" s="1603" t="str">
        <f>IF(ISERROR(VLOOKUP(work4報告書!AK68,'(入力)データ'!$A$6:$D$36,3,0)&amp;VLOOKUP(work4報告書!AK68,'(入力)データ'!$A$6:$D$36,4,0)),"",VLOOKUP(work4報告書!AK68,'(入力)データ'!$A$6:$D$36,3,0)&amp;VLOOKUP(work4報告書!AK68,'(入力)データ'!$A$6:$D$36,4,0))</f>
        <v/>
      </c>
      <c r="J769" s="1598"/>
      <c r="K769" s="1598"/>
      <c r="L769" s="1598"/>
      <c r="M769" s="1604"/>
      <c r="N769" s="275" t="str">
        <f>IF(ISERROR(VLOOKUP(work4報告書!AK68,Work2工事データ!$G$3:$J$52,4,0)),"",VLOOKUP(work4報告書!AK68,Work2工事データ!$G$3:$J$52,4,0))</f>
        <v/>
      </c>
      <c r="O769" s="124" t="s">
        <v>133</v>
      </c>
      <c r="P769" s="270" t="str">
        <f t="shared" si="107"/>
        <v/>
      </c>
      <c r="Q769" s="124" t="s">
        <v>134</v>
      </c>
      <c r="R769" s="272" t="str">
        <f t="shared" si="108"/>
        <v/>
      </c>
      <c r="S769" s="1457" t="s">
        <v>135</v>
      </c>
      <c r="T769" s="1458"/>
      <c r="U769" s="1607"/>
      <c r="V769" s="1608"/>
      <c r="W769" s="1608"/>
      <c r="X769" s="129"/>
      <c r="Y769" s="130"/>
      <c r="Z769" s="131"/>
      <c r="AA769" s="131"/>
      <c r="AB769" s="129"/>
      <c r="AC769" s="130"/>
      <c r="AD769" s="131"/>
      <c r="AE769" s="131"/>
      <c r="AF769" s="132"/>
      <c r="AG769" s="1426" t="str">
        <f>IF(U769=0,"",SUM(U770:AB770)-AC770)</f>
        <v/>
      </c>
      <c r="AH769" s="1427"/>
      <c r="AI769" s="1427"/>
      <c r="AJ769" s="1428"/>
      <c r="AK769" s="136"/>
      <c r="AL769" s="139"/>
      <c r="AM769" s="1609"/>
      <c r="AN769" s="1610"/>
      <c r="AO769" s="1610"/>
      <c r="AP769" s="1610"/>
      <c r="AQ769" s="1610"/>
      <c r="AR769" s="501"/>
      <c r="AS769" s="118"/>
      <c r="AT769" s="118"/>
      <c r="AW769" s="371"/>
      <c r="AX769" s="371"/>
      <c r="AY769" s="371"/>
      <c r="AZ769" s="369"/>
      <c r="BA769" s="369"/>
      <c r="BB769" s="369"/>
    </row>
    <row r="770" spans="1:54" s="116" customFormat="1" ht="18" customHeight="1">
      <c r="A770" s="1600"/>
      <c r="B770" s="1601"/>
      <c r="C770" s="1601"/>
      <c r="D770" s="1601"/>
      <c r="E770" s="1601"/>
      <c r="F770" s="1601"/>
      <c r="G770" s="1601"/>
      <c r="H770" s="1602"/>
      <c r="I770" s="1605"/>
      <c r="J770" s="1601"/>
      <c r="K770" s="1601"/>
      <c r="L770" s="1601"/>
      <c r="M770" s="1606"/>
      <c r="N770" s="276" t="str">
        <f>IF(ISERROR(VLOOKUP(work4報告書!AK68,Work2工事データ!$G$3:$P$52,10,0)),"",VLOOKUP(work4報告書!AK68,Work2工事データ!$G$3:$P$52,10,0))</f>
        <v/>
      </c>
      <c r="O770" s="134" t="s">
        <v>133</v>
      </c>
      <c r="P770" s="271" t="str">
        <f t="shared" si="107"/>
        <v/>
      </c>
      <c r="Q770" s="134" t="s">
        <v>134</v>
      </c>
      <c r="R770" s="274" t="str">
        <f t="shared" si="108"/>
        <v/>
      </c>
      <c r="S770" s="1461" t="s">
        <v>136</v>
      </c>
      <c r="T770" s="1462"/>
      <c r="U770" s="1463" t="str">
        <f>IF(ISERROR(VLOOKUP(work4報告書!AK68,Work2工事データ!$G$3:$R$52,12,0)),"",VLOOKUP(work4報告書!AK68,Work2工事データ!$G$3:$R$52,12,0))</f>
        <v/>
      </c>
      <c r="V770" s="1464"/>
      <c r="W770" s="1464"/>
      <c r="X770" s="1464"/>
      <c r="Y770" s="1611"/>
      <c r="Z770" s="1612"/>
      <c r="AA770" s="1612"/>
      <c r="AB770" s="1612"/>
      <c r="AC770" s="1613"/>
      <c r="AD770" s="1614"/>
      <c r="AE770" s="1614"/>
      <c r="AF770" s="1615"/>
      <c r="AG770" s="1577" t="str">
        <f>IF(U770=0,"",IF(U769&lt;&gt;0,"",IF(SUM(U770:AB770)-AC770=0,"",SUM(U770:AB770)-AC770)))</f>
        <v/>
      </c>
      <c r="AH770" s="1578"/>
      <c r="AI770" s="1578"/>
      <c r="AJ770" s="1579"/>
      <c r="AK770" s="1468" t="str">
        <f>IF(ISERROR(VLOOKUP(work4報告書!AK68,Work2工事データ!$G$3:$O$52,9,0)),"",VLOOKUP(work4報告書!AK68,Work2工事データ!$G$3:$O$52,9,0))</f>
        <v/>
      </c>
      <c r="AL770" s="1469"/>
      <c r="AM770" s="1577" t="str">
        <f>IF(ISERROR(ROUNDDOWN(AG770*AK770/100,0)),"",ROUNDDOWN(AG770*AK770/100,0))</f>
        <v/>
      </c>
      <c r="AN770" s="1578"/>
      <c r="AO770" s="1578"/>
      <c r="AP770" s="1578"/>
      <c r="AQ770" s="1578"/>
      <c r="AR770" s="500"/>
      <c r="AS770" s="118"/>
      <c r="AT770" s="118"/>
      <c r="AW770" s="371"/>
      <c r="AX770" s="371"/>
      <c r="AY770" s="371"/>
      <c r="AZ770" s="369"/>
      <c r="BA770" s="369"/>
      <c r="BB770" s="369"/>
    </row>
    <row r="771" spans="1:54" s="116" customFormat="1" ht="18" customHeight="1">
      <c r="A771" s="1597" t="str">
        <f>IF(ISERROR(VLOOKUP(work4報告書!AK69,Work2工事データ!$G$3:$R$52,2,0)),"",VLOOKUP(work4報告書!AK69,Work2工事データ!$G$3:$R$52,2,0))</f>
        <v/>
      </c>
      <c r="B771" s="1598"/>
      <c r="C771" s="1598"/>
      <c r="D771" s="1598"/>
      <c r="E771" s="1598"/>
      <c r="F771" s="1598"/>
      <c r="G771" s="1598"/>
      <c r="H771" s="1599"/>
      <c r="I771" s="1603" t="str">
        <f>IF(ISERROR(VLOOKUP(work4報告書!AK69,'(入力)データ'!$A$6:$D$36,3,0)&amp;VLOOKUP(work4報告書!AK69,'(入力)データ'!$A$6:$D$36,4,0)),"",VLOOKUP(work4報告書!AK69,'(入力)データ'!$A$6:$D$36,3,0)&amp;VLOOKUP(work4報告書!AK69,'(入力)データ'!$A$6:$D$36,4,0))</f>
        <v/>
      </c>
      <c r="J771" s="1598"/>
      <c r="K771" s="1598"/>
      <c r="L771" s="1598"/>
      <c r="M771" s="1604"/>
      <c r="N771" s="275" t="str">
        <f>IF(ISERROR(VLOOKUP(work4報告書!AK69,Work2工事データ!$G$3:$J$52,4,0)),"",VLOOKUP(work4報告書!AK69,Work2工事データ!$G$3:$J$52,4,0))</f>
        <v/>
      </c>
      <c r="O771" s="124" t="s">
        <v>133</v>
      </c>
      <c r="P771" s="270" t="str">
        <f t="shared" si="107"/>
        <v/>
      </c>
      <c r="Q771" s="124" t="s">
        <v>134</v>
      </c>
      <c r="R771" s="272" t="str">
        <f t="shared" si="108"/>
        <v/>
      </c>
      <c r="S771" s="1457" t="s">
        <v>135</v>
      </c>
      <c r="T771" s="1458"/>
      <c r="U771" s="1607"/>
      <c r="V771" s="1608"/>
      <c r="W771" s="1608"/>
      <c r="X771" s="129"/>
      <c r="Y771" s="130"/>
      <c r="Z771" s="131"/>
      <c r="AA771" s="131"/>
      <c r="AB771" s="129"/>
      <c r="AC771" s="130"/>
      <c r="AD771" s="131"/>
      <c r="AE771" s="131"/>
      <c r="AF771" s="132"/>
      <c r="AG771" s="1426" t="str">
        <f>IF(U771=0,"",SUM(U772:AB772)-AC772)</f>
        <v/>
      </c>
      <c r="AH771" s="1427"/>
      <c r="AI771" s="1427"/>
      <c r="AJ771" s="1428"/>
      <c r="AK771" s="140"/>
      <c r="AL771" s="141"/>
      <c r="AM771" s="1609"/>
      <c r="AN771" s="1610"/>
      <c r="AO771" s="1610"/>
      <c r="AP771" s="1610"/>
      <c r="AQ771" s="1610"/>
      <c r="AR771" s="501"/>
      <c r="AS771" s="118"/>
      <c r="AT771" s="118"/>
      <c r="AW771" s="371"/>
      <c r="AX771" s="371"/>
      <c r="AY771" s="371"/>
      <c r="AZ771" s="369"/>
      <c r="BA771" s="369"/>
      <c r="BB771" s="369"/>
    </row>
    <row r="772" spans="1:54" s="116" customFormat="1" ht="18" customHeight="1">
      <c r="A772" s="1600"/>
      <c r="B772" s="1601"/>
      <c r="C772" s="1601"/>
      <c r="D772" s="1601"/>
      <c r="E772" s="1601"/>
      <c r="F772" s="1601"/>
      <c r="G772" s="1601"/>
      <c r="H772" s="1602"/>
      <c r="I772" s="1605"/>
      <c r="J772" s="1601"/>
      <c r="K772" s="1601"/>
      <c r="L772" s="1601"/>
      <c r="M772" s="1606"/>
      <c r="N772" s="276" t="str">
        <f>IF(ISERROR(VLOOKUP(work4報告書!AK69,Work2工事データ!$G$3:$P$52,10,0)),"",VLOOKUP(work4報告書!AK69,Work2工事データ!$G$3:$P$52,10,0))</f>
        <v/>
      </c>
      <c r="O772" s="134" t="s">
        <v>133</v>
      </c>
      <c r="P772" s="271" t="str">
        <f t="shared" si="107"/>
        <v/>
      </c>
      <c r="Q772" s="134" t="s">
        <v>134</v>
      </c>
      <c r="R772" s="274" t="str">
        <f t="shared" si="108"/>
        <v/>
      </c>
      <c r="S772" s="1461" t="s">
        <v>136</v>
      </c>
      <c r="T772" s="1462"/>
      <c r="U772" s="1463" t="str">
        <f>IF(ISERROR(VLOOKUP(work4報告書!AK69,Work2工事データ!$G$3:$R$52,12,0)),"",VLOOKUP(work4報告書!AK69,Work2工事データ!$G$3:$R$52,12,0))</f>
        <v/>
      </c>
      <c r="V772" s="1464"/>
      <c r="W772" s="1464"/>
      <c r="X772" s="1464"/>
      <c r="Y772" s="1611"/>
      <c r="Z772" s="1612"/>
      <c r="AA772" s="1612"/>
      <c r="AB772" s="1612"/>
      <c r="AC772" s="1613"/>
      <c r="AD772" s="1614"/>
      <c r="AE772" s="1614"/>
      <c r="AF772" s="1615"/>
      <c r="AG772" s="1577" t="str">
        <f>IF(U772=0,"",IF(U771&lt;&gt;0,"",IF(SUM(U772:AB772)-AC772=0,"",SUM(U772:AB772)-AC772)))</f>
        <v/>
      </c>
      <c r="AH772" s="1578"/>
      <c r="AI772" s="1578"/>
      <c r="AJ772" s="1579"/>
      <c r="AK772" s="1468" t="str">
        <f>IF(ISERROR(VLOOKUP(work4報告書!AK69,Work2工事データ!$G$3:$O$52,9,0)),"",VLOOKUP(work4報告書!AK69,Work2工事データ!$G$3:$O$52,9,0))</f>
        <v/>
      </c>
      <c r="AL772" s="1469"/>
      <c r="AM772" s="1577" t="str">
        <f>IF(ISERROR(ROUNDDOWN(AG772*AK772/100,0)),"",ROUNDDOWN(AG772*AK772/100,0))</f>
        <v/>
      </c>
      <c r="AN772" s="1578"/>
      <c r="AO772" s="1578"/>
      <c r="AP772" s="1578"/>
      <c r="AQ772" s="1578"/>
      <c r="AR772" s="500"/>
      <c r="AS772" s="118"/>
      <c r="AT772" s="118"/>
      <c r="AW772" s="371"/>
      <c r="AX772" s="371"/>
      <c r="AY772" s="371"/>
      <c r="AZ772" s="369"/>
      <c r="BA772" s="369"/>
      <c r="BB772" s="369"/>
    </row>
    <row r="773" spans="1:54" s="116" customFormat="1" ht="18" customHeight="1">
      <c r="A773" s="1597" t="str">
        <f>IF(ISERROR(VLOOKUP(work4報告書!AK70,Work2工事データ!$G$3:$R$52,2,0)),"",VLOOKUP(work4報告書!AK70,Work2工事データ!$G$3:$R$52,2,0))</f>
        <v/>
      </c>
      <c r="B773" s="1598"/>
      <c r="C773" s="1598"/>
      <c r="D773" s="1598"/>
      <c r="E773" s="1598"/>
      <c r="F773" s="1598"/>
      <c r="G773" s="1598"/>
      <c r="H773" s="1599"/>
      <c r="I773" s="1603" t="str">
        <f>IF(ISERROR(VLOOKUP(work4報告書!AK70,'(入力)データ'!$A$6:$D$36,3,0)&amp;VLOOKUP(work4報告書!AK70,'(入力)データ'!$A$6:$D$36,4,0)),"",VLOOKUP(work4報告書!AK70,'(入力)データ'!$A$6:$D$36,3,0)&amp;VLOOKUP(work4報告書!AK70,'(入力)データ'!$A$6:$D$36,4,0))</f>
        <v/>
      </c>
      <c r="J773" s="1598"/>
      <c r="K773" s="1598"/>
      <c r="L773" s="1598"/>
      <c r="M773" s="1604"/>
      <c r="N773" s="275" t="str">
        <f>IF(ISERROR(VLOOKUP(work4報告書!AK70,Work2工事データ!$G$3:$J$52,4,0)),"",VLOOKUP(work4報告書!AK70,Work2工事データ!$G$3:$J$52,4,0))</f>
        <v/>
      </c>
      <c r="O773" s="124" t="s">
        <v>133</v>
      </c>
      <c r="P773" s="270" t="str">
        <f t="shared" si="107"/>
        <v/>
      </c>
      <c r="Q773" s="124" t="s">
        <v>134</v>
      </c>
      <c r="R773" s="272" t="str">
        <f t="shared" si="108"/>
        <v/>
      </c>
      <c r="S773" s="1457" t="s">
        <v>135</v>
      </c>
      <c r="T773" s="1458"/>
      <c r="U773" s="1607"/>
      <c r="V773" s="1608"/>
      <c r="W773" s="1608"/>
      <c r="X773" s="129"/>
      <c r="Y773" s="130"/>
      <c r="Z773" s="131"/>
      <c r="AA773" s="131"/>
      <c r="AB773" s="129"/>
      <c r="AC773" s="130"/>
      <c r="AD773" s="131"/>
      <c r="AE773" s="131"/>
      <c r="AF773" s="132"/>
      <c r="AG773" s="1426" t="str">
        <f>IF(U773=0,"",SUM(U774:AB774)-AC774)</f>
        <v/>
      </c>
      <c r="AH773" s="1427"/>
      <c r="AI773" s="1427"/>
      <c r="AJ773" s="1428"/>
      <c r="AK773" s="142"/>
      <c r="AL773" s="143"/>
      <c r="AM773" s="1609"/>
      <c r="AN773" s="1610"/>
      <c r="AO773" s="1610"/>
      <c r="AP773" s="1610"/>
      <c r="AQ773" s="1610"/>
      <c r="AR773" s="501"/>
      <c r="AS773" s="118"/>
      <c r="AT773" s="118"/>
      <c r="AW773" s="371"/>
      <c r="AX773" s="371"/>
      <c r="AY773" s="371"/>
      <c r="AZ773" s="369"/>
      <c r="BA773" s="369"/>
      <c r="BB773" s="369"/>
    </row>
    <row r="774" spans="1:54" s="116" customFormat="1" ht="18" customHeight="1">
      <c r="A774" s="1600"/>
      <c r="B774" s="1601"/>
      <c r="C774" s="1601"/>
      <c r="D774" s="1601"/>
      <c r="E774" s="1601"/>
      <c r="F774" s="1601"/>
      <c r="G774" s="1601"/>
      <c r="H774" s="1602"/>
      <c r="I774" s="1605"/>
      <c r="J774" s="1601"/>
      <c r="K774" s="1601"/>
      <c r="L774" s="1601"/>
      <c r="M774" s="1606"/>
      <c r="N774" s="276" t="str">
        <f>IF(ISERROR(VLOOKUP(work4報告書!AK70,Work2工事データ!$G$3:$P$52,10,0)),"",VLOOKUP(work4報告書!AK70,Work2工事データ!$G$3:$P$52,10,0))</f>
        <v/>
      </c>
      <c r="O774" s="134" t="s">
        <v>133</v>
      </c>
      <c r="P774" s="271" t="str">
        <f t="shared" si="107"/>
        <v/>
      </c>
      <c r="Q774" s="134" t="s">
        <v>134</v>
      </c>
      <c r="R774" s="274" t="str">
        <f t="shared" si="108"/>
        <v/>
      </c>
      <c r="S774" s="1461" t="s">
        <v>136</v>
      </c>
      <c r="T774" s="1462"/>
      <c r="U774" s="1463" t="str">
        <f>IF(ISERROR(VLOOKUP(work4報告書!AK70,Work2工事データ!$G$3:$R$52,12,0)),"",VLOOKUP(work4報告書!AK70,Work2工事データ!$G$3:$R$52,12,0))</f>
        <v/>
      </c>
      <c r="V774" s="1464"/>
      <c r="W774" s="1464"/>
      <c r="X774" s="1464"/>
      <c r="Y774" s="1611"/>
      <c r="Z774" s="1612"/>
      <c r="AA774" s="1612"/>
      <c r="AB774" s="1612"/>
      <c r="AC774" s="1613"/>
      <c r="AD774" s="1614"/>
      <c r="AE774" s="1614"/>
      <c r="AF774" s="1615"/>
      <c r="AG774" s="1577" t="str">
        <f>IF(U774=0,"",IF(U773&lt;&gt;0,"",IF(SUM(U774:AB774)-AC774=0,"",SUM(U774:AB774)-AC774)))</f>
        <v/>
      </c>
      <c r="AH774" s="1578"/>
      <c r="AI774" s="1578"/>
      <c r="AJ774" s="1579"/>
      <c r="AK774" s="1468" t="str">
        <f>IF(ISERROR(VLOOKUP(work4報告書!AK70,Work2工事データ!$G$3:$O$52,9,0)),"",VLOOKUP(work4報告書!AK70,Work2工事データ!$G$3:$O$52,9,0))</f>
        <v/>
      </c>
      <c r="AL774" s="1469"/>
      <c r="AM774" s="1577" t="str">
        <f>IF(ISERROR(ROUNDDOWN(AG774*AK774/100,0)),"",ROUNDDOWN(AG774*AK774/100,0))</f>
        <v/>
      </c>
      <c r="AN774" s="1578"/>
      <c r="AO774" s="1578"/>
      <c r="AP774" s="1578"/>
      <c r="AQ774" s="1578"/>
      <c r="AR774" s="500"/>
      <c r="AS774" s="118"/>
      <c r="AT774" s="118"/>
      <c r="AW774" s="371"/>
      <c r="AX774" s="371"/>
      <c r="AY774" s="371"/>
      <c r="AZ774" s="369"/>
      <c r="BA774" s="369"/>
      <c r="BB774" s="369"/>
    </row>
    <row r="775" spans="1:54" s="116" customFormat="1" ht="18" customHeight="1">
      <c r="A775" s="1597" t="str">
        <f>IF(ISERROR(VLOOKUP(work4報告書!AK71,Work2工事データ!$G$3:$R$52,2,0)),"",VLOOKUP(work4報告書!AK71,Work2工事データ!$G$3:$R$52,2,0))</f>
        <v/>
      </c>
      <c r="B775" s="1598"/>
      <c r="C775" s="1598"/>
      <c r="D775" s="1598"/>
      <c r="E775" s="1598"/>
      <c r="F775" s="1598"/>
      <c r="G775" s="1598"/>
      <c r="H775" s="1599"/>
      <c r="I775" s="1603" t="str">
        <f>IF(ISERROR(VLOOKUP(work4報告書!AK71,'(入力)データ'!$A$6:$D$36,3,0)&amp;VLOOKUP(work4報告書!AK71,'(入力)データ'!$A$6:$D$36,4,0)),"",VLOOKUP(work4報告書!AK71,'(入力)データ'!$A$6:$D$36,3,0)&amp;VLOOKUP(work4報告書!AK71,'(入力)データ'!$A$6:$D$36,4,0))</f>
        <v/>
      </c>
      <c r="J775" s="1598"/>
      <c r="K775" s="1598"/>
      <c r="L775" s="1598"/>
      <c r="M775" s="1604"/>
      <c r="N775" s="275" t="str">
        <f>IF(ISERROR(VLOOKUP(work4報告書!AK71,Work2工事データ!$G$3:$J$52,4,0)),"",VLOOKUP(work4報告書!AK71,Work2工事データ!$G$3:$J$52,4,0))</f>
        <v/>
      </c>
      <c r="O775" s="124" t="s">
        <v>133</v>
      </c>
      <c r="P775" s="270" t="str">
        <f t="shared" si="107"/>
        <v/>
      </c>
      <c r="Q775" s="124" t="s">
        <v>134</v>
      </c>
      <c r="R775" s="272" t="str">
        <f t="shared" si="108"/>
        <v/>
      </c>
      <c r="S775" s="1457" t="s">
        <v>135</v>
      </c>
      <c r="T775" s="1458"/>
      <c r="U775" s="1607"/>
      <c r="V775" s="1608"/>
      <c r="W775" s="1608"/>
      <c r="X775" s="129"/>
      <c r="Y775" s="130"/>
      <c r="Z775" s="131"/>
      <c r="AA775" s="131"/>
      <c r="AB775" s="129"/>
      <c r="AC775" s="130"/>
      <c r="AD775" s="131"/>
      <c r="AE775" s="131"/>
      <c r="AF775" s="132"/>
      <c r="AG775" s="1426" t="str">
        <f>IF(U775=0,"",SUM(U776:AB776)-AC776)</f>
        <v/>
      </c>
      <c r="AH775" s="1427"/>
      <c r="AI775" s="1427"/>
      <c r="AJ775" s="1428"/>
      <c r="AK775" s="140"/>
      <c r="AL775" s="141"/>
      <c r="AM775" s="1609"/>
      <c r="AN775" s="1610"/>
      <c r="AO775" s="1610"/>
      <c r="AP775" s="1610"/>
      <c r="AQ775" s="1610"/>
      <c r="AR775" s="501"/>
      <c r="AS775" s="118"/>
      <c r="AT775" s="118"/>
      <c r="AW775" s="371"/>
      <c r="AX775" s="371"/>
      <c r="AY775" s="371"/>
      <c r="AZ775" s="369"/>
      <c r="BA775" s="369"/>
      <c r="BB775" s="369"/>
    </row>
    <row r="776" spans="1:54" s="116" customFormat="1" ht="18" customHeight="1">
      <c r="A776" s="1600"/>
      <c r="B776" s="1601"/>
      <c r="C776" s="1601"/>
      <c r="D776" s="1601"/>
      <c r="E776" s="1601"/>
      <c r="F776" s="1601"/>
      <c r="G776" s="1601"/>
      <c r="H776" s="1602"/>
      <c r="I776" s="1605"/>
      <c r="J776" s="1601"/>
      <c r="K776" s="1601"/>
      <c r="L776" s="1601"/>
      <c r="M776" s="1606"/>
      <c r="N776" s="276" t="str">
        <f>IF(ISERROR(VLOOKUP(work4報告書!AK71,Work2工事データ!$G$3:$P$52,10,0)),"",VLOOKUP(work4報告書!AK71,Work2工事データ!$G$3:$P$52,10,0))</f>
        <v/>
      </c>
      <c r="O776" s="134" t="s">
        <v>133</v>
      </c>
      <c r="P776" s="271" t="str">
        <f t="shared" si="107"/>
        <v/>
      </c>
      <c r="Q776" s="134" t="s">
        <v>134</v>
      </c>
      <c r="R776" s="274" t="str">
        <f t="shared" si="108"/>
        <v/>
      </c>
      <c r="S776" s="1461" t="s">
        <v>136</v>
      </c>
      <c r="T776" s="1462"/>
      <c r="U776" s="1463" t="str">
        <f>IF(ISERROR(VLOOKUP(work4報告書!AK71,Work2工事データ!$G$3:$R$52,12,0)),"",VLOOKUP(work4報告書!AK71,Work2工事データ!$G$3:$R$52,12,0))</f>
        <v/>
      </c>
      <c r="V776" s="1464"/>
      <c r="W776" s="1464"/>
      <c r="X776" s="1464"/>
      <c r="Y776" s="1611"/>
      <c r="Z776" s="1612"/>
      <c r="AA776" s="1612"/>
      <c r="AB776" s="1612"/>
      <c r="AC776" s="1613"/>
      <c r="AD776" s="1614"/>
      <c r="AE776" s="1614"/>
      <c r="AF776" s="1615"/>
      <c r="AG776" s="1577" t="str">
        <f>IF(U776=0,"",IF(U775&lt;&gt;0,"",IF(SUM(U776:AB776)-AC776=0,"",SUM(U776:AB776)-AC776)))</f>
        <v/>
      </c>
      <c r="AH776" s="1578"/>
      <c r="AI776" s="1578"/>
      <c r="AJ776" s="1579"/>
      <c r="AK776" s="1468" t="str">
        <f>IF(ISERROR(VLOOKUP(work4報告書!AK71,Work2工事データ!$G$3:$O$52,9,0)),"",VLOOKUP(work4報告書!AK71,Work2工事データ!$G$3:$O$52,9,0))</f>
        <v/>
      </c>
      <c r="AL776" s="1469"/>
      <c r="AM776" s="1577" t="str">
        <f>IF(ISERROR(ROUNDDOWN(AG776*AK776/100,0)),"",ROUNDDOWN(AG776*AK776/100,0))</f>
        <v/>
      </c>
      <c r="AN776" s="1578"/>
      <c r="AO776" s="1578"/>
      <c r="AP776" s="1578"/>
      <c r="AQ776" s="1578"/>
      <c r="AR776" s="500"/>
      <c r="AS776" s="118"/>
      <c r="AT776" s="118"/>
      <c r="AW776" s="371"/>
      <c r="AX776" s="371"/>
      <c r="AY776" s="371"/>
      <c r="AZ776" s="369"/>
      <c r="BA776" s="369"/>
      <c r="BB776" s="369"/>
    </row>
    <row r="777" spans="1:54" s="116" customFormat="1" ht="18" customHeight="1">
      <c r="A777" s="1597" t="str">
        <f>IF(ISERROR(VLOOKUP(work4報告書!AK72,Work2工事データ!$G$3:$R$52,2,0)),"",VLOOKUP(work4報告書!AK72,Work2工事データ!$G$3:$R$52,2,0))</f>
        <v/>
      </c>
      <c r="B777" s="1598"/>
      <c r="C777" s="1598"/>
      <c r="D777" s="1598"/>
      <c r="E777" s="1598"/>
      <c r="F777" s="1598"/>
      <c r="G777" s="1598"/>
      <c r="H777" s="1599"/>
      <c r="I777" s="1603" t="str">
        <f>IF(ISERROR(VLOOKUP(work4報告書!AK72,'(入力)データ'!$A$6:$D$36,3,0)&amp;VLOOKUP(work4報告書!AK72,'(入力)データ'!$A$6:$D$36,4,0)),"",VLOOKUP(work4報告書!AK72,'(入力)データ'!$A$6:$D$36,3,0)&amp;VLOOKUP(work4報告書!AK72,'(入力)データ'!$A$6:$D$36,4,0))</f>
        <v/>
      </c>
      <c r="J777" s="1598"/>
      <c r="K777" s="1598"/>
      <c r="L777" s="1598"/>
      <c r="M777" s="1604"/>
      <c r="N777" s="275" t="str">
        <f>IF(ISERROR(VLOOKUP(work4報告書!AK72,Work2工事データ!$G$3:$J$52,4,0)),"",VLOOKUP(work4報告書!AK72,Work2工事データ!$G$3:$J$52,4,0))</f>
        <v/>
      </c>
      <c r="O777" s="124" t="s">
        <v>133</v>
      </c>
      <c r="P777" s="270" t="str">
        <f t="shared" si="107"/>
        <v/>
      </c>
      <c r="Q777" s="124" t="s">
        <v>134</v>
      </c>
      <c r="R777" s="272" t="str">
        <f t="shared" si="108"/>
        <v/>
      </c>
      <c r="S777" s="1457" t="s">
        <v>135</v>
      </c>
      <c r="T777" s="1458"/>
      <c r="U777" s="1607"/>
      <c r="V777" s="1608"/>
      <c r="W777" s="1608"/>
      <c r="X777" s="129"/>
      <c r="Y777" s="130"/>
      <c r="Z777" s="131"/>
      <c r="AA777" s="131"/>
      <c r="AB777" s="129"/>
      <c r="AC777" s="130"/>
      <c r="AD777" s="131"/>
      <c r="AE777" s="131"/>
      <c r="AF777" s="132"/>
      <c r="AG777" s="1426" t="str">
        <f>IF(U777=0,"",SUM(U778:AB778)-AC778)</f>
        <v/>
      </c>
      <c r="AH777" s="1427"/>
      <c r="AI777" s="1427"/>
      <c r="AJ777" s="1428"/>
      <c r="AK777" s="140"/>
      <c r="AL777" s="141"/>
      <c r="AM777" s="1609"/>
      <c r="AN777" s="1610"/>
      <c r="AO777" s="1610"/>
      <c r="AP777" s="1610"/>
      <c r="AQ777" s="1610"/>
      <c r="AR777" s="501"/>
      <c r="AS777" s="118"/>
      <c r="AT777" s="118"/>
      <c r="AW777" s="371"/>
      <c r="AX777" s="371"/>
      <c r="AY777" s="371"/>
      <c r="AZ777" s="369"/>
      <c r="BA777" s="369"/>
      <c r="BB777" s="369"/>
    </row>
    <row r="778" spans="1:54" s="116" customFormat="1" ht="18" customHeight="1">
      <c r="A778" s="1600"/>
      <c r="B778" s="1601"/>
      <c r="C778" s="1601"/>
      <c r="D778" s="1601"/>
      <c r="E778" s="1601"/>
      <c r="F778" s="1601"/>
      <c r="G778" s="1601"/>
      <c r="H778" s="1602"/>
      <c r="I778" s="1605"/>
      <c r="J778" s="1601"/>
      <c r="K778" s="1601"/>
      <c r="L778" s="1601"/>
      <c r="M778" s="1606"/>
      <c r="N778" s="276" t="str">
        <f>IF(ISERROR(VLOOKUP(work4報告書!AK72,Work2工事データ!$G$3:$P$52,10,0)),"",VLOOKUP(work4報告書!AK72,Work2工事データ!$G$3:$P$52,10,0))</f>
        <v/>
      </c>
      <c r="O778" s="144" t="s">
        <v>133</v>
      </c>
      <c r="P778" s="271" t="str">
        <f t="shared" si="107"/>
        <v/>
      </c>
      <c r="Q778" s="134" t="s">
        <v>134</v>
      </c>
      <c r="R778" s="274" t="str">
        <f t="shared" si="108"/>
        <v/>
      </c>
      <c r="S778" s="1461" t="s">
        <v>136</v>
      </c>
      <c r="T778" s="1462"/>
      <c r="U778" s="1463" t="str">
        <f>IF(ISERROR(VLOOKUP(work4報告書!AK72,Work2工事データ!$G$3:$R$52,12,0)),"",VLOOKUP(work4報告書!AK72,Work2工事データ!$G$3:$R$52,12,0))</f>
        <v/>
      </c>
      <c r="V778" s="1464"/>
      <c r="W778" s="1464"/>
      <c r="X778" s="1464"/>
      <c r="Y778" s="1611"/>
      <c r="Z778" s="1612"/>
      <c r="AA778" s="1612"/>
      <c r="AB778" s="1612"/>
      <c r="AC778" s="1613"/>
      <c r="AD778" s="1614"/>
      <c r="AE778" s="1614"/>
      <c r="AF778" s="1615"/>
      <c r="AG778" s="1577" t="str">
        <f>IF(U778=0,"",IF(U777&lt;&gt;0,"",IF(SUM(U778:AB778)-AC778=0,"",SUM(U778:AB778)-AC778)))</f>
        <v/>
      </c>
      <c r="AH778" s="1578"/>
      <c r="AI778" s="1578"/>
      <c r="AJ778" s="1579"/>
      <c r="AK778" s="1468" t="str">
        <f>IF(ISERROR(VLOOKUP(work4報告書!AK72,Work2工事データ!$G$3:$O$52,9,0)),"",VLOOKUP(work4報告書!AK72,Work2工事データ!$G$3:$O$52,9,0))</f>
        <v/>
      </c>
      <c r="AL778" s="1469"/>
      <c r="AM778" s="1577" t="str">
        <f>IF(ISERROR(ROUNDDOWN(AG778*AK778/100,0)),"",ROUNDDOWN(AG778*AK778/100,0))</f>
        <v/>
      </c>
      <c r="AN778" s="1578"/>
      <c r="AO778" s="1578"/>
      <c r="AP778" s="1578"/>
      <c r="AQ778" s="1578"/>
      <c r="AR778" s="500"/>
      <c r="AS778" s="118"/>
      <c r="AT778" s="118"/>
      <c r="AW778" s="371"/>
      <c r="AX778" s="371"/>
      <c r="AY778" s="371"/>
      <c r="AZ778" s="369"/>
      <c r="BA778" s="369"/>
      <c r="BB778" s="369"/>
    </row>
    <row r="779" spans="1:54" s="116" customFormat="1" ht="18" customHeight="1">
      <c r="A779" s="1580" t="s">
        <v>193</v>
      </c>
      <c r="B779" s="1581"/>
      <c r="C779" s="1581"/>
      <c r="D779" s="1582"/>
      <c r="E779" s="1586" t="str">
        <f>IF(ISERROR(VLOOKUP(work4報告書!AK64,Work2工事データ!$G$3:$M$52,7,0)),"",VLOOKUP(work4報告書!AK64,Work2工事データ!$G$3:$M$52,7,0))</f>
        <v/>
      </c>
      <c r="F779" s="1587"/>
      <c r="G779" s="1588"/>
      <c r="H779" s="1588"/>
      <c r="I779" s="1588"/>
      <c r="J779" s="1588"/>
      <c r="K779" s="1588"/>
      <c r="L779" s="1588"/>
      <c r="M779" s="1589"/>
      <c r="N779" s="1593" t="s">
        <v>194</v>
      </c>
      <c r="O779" s="1581"/>
      <c r="P779" s="1581"/>
      <c r="Q779" s="1581"/>
      <c r="R779" s="1581"/>
      <c r="S779" s="1581"/>
      <c r="T779" s="1582"/>
      <c r="U779" s="1426" t="str">
        <f ca="1">IF(SUMIF(U761:X778,"賃金で算定",U762:X778)=0,"",SUMIF(U761:X778,"賃金で算定",U762:X778))</f>
        <v/>
      </c>
      <c r="V779" s="1427"/>
      <c r="W779" s="1427"/>
      <c r="X779" s="1428"/>
      <c r="Y779" s="130"/>
      <c r="Z779" s="131"/>
      <c r="AA779" s="131"/>
      <c r="AB779" s="129"/>
      <c r="AC779" s="130"/>
      <c r="AD779" s="131"/>
      <c r="AE779" s="131"/>
      <c r="AF779" s="129"/>
      <c r="AG779" s="1426" t="str">
        <f ca="1">U779</f>
        <v/>
      </c>
      <c r="AH779" s="1427"/>
      <c r="AI779" s="1427"/>
      <c r="AJ779" s="1428"/>
      <c r="AK779" s="130"/>
      <c r="AL779" s="133"/>
      <c r="AM779" s="1426" t="str">
        <f>IF(AM761+AM763+AM765+AM767+AM769+AM771+AM773+AM775+AM777=0,"",AM761+AM763+AM765+AM767+AM769+AM771+AM773+AM775+AM777)</f>
        <v/>
      </c>
      <c r="AN779" s="1427"/>
      <c r="AO779" s="1427"/>
      <c r="AP779" s="1427"/>
      <c r="AQ779" s="1427"/>
      <c r="AR779" s="501"/>
      <c r="AS779" s="118"/>
      <c r="AT779" s="118"/>
      <c r="AW779" s="371"/>
      <c r="AX779" s="371"/>
      <c r="AY779" s="371"/>
      <c r="AZ779" s="369"/>
      <c r="BA779" s="369"/>
      <c r="BB779" s="369"/>
    </row>
    <row r="780" spans="1:54" s="116" customFormat="1" ht="18" customHeight="1" thickBot="1">
      <c r="A780" s="1583"/>
      <c r="B780" s="1584"/>
      <c r="C780" s="1584"/>
      <c r="D780" s="1585"/>
      <c r="E780" s="1590"/>
      <c r="F780" s="1591"/>
      <c r="G780" s="1591"/>
      <c r="H780" s="1591"/>
      <c r="I780" s="1591"/>
      <c r="J780" s="1591"/>
      <c r="K780" s="1591"/>
      <c r="L780" s="1591"/>
      <c r="M780" s="1592"/>
      <c r="N780" s="1594"/>
      <c r="O780" s="1584"/>
      <c r="P780" s="1584"/>
      <c r="Q780" s="1584"/>
      <c r="R780" s="1584"/>
      <c r="S780" s="1584"/>
      <c r="T780" s="1585"/>
      <c r="U780" s="1595" t="str">
        <f>IF(E779="","",IF(U779="",SUM(U762,U764,U766,U768,U770,U772,U774,U776,U778),SUM(U762,U764,U766,U768,U770,U772,U774,U776,U778)-U779))</f>
        <v/>
      </c>
      <c r="V780" s="1596"/>
      <c r="W780" s="1596"/>
      <c r="X780" s="1596"/>
      <c r="Y780" s="1573" t="str">
        <f>IF(SUM(Y762,Y764,Y766,Y768,Y770,Y772,Y774,Y776,Y778)=0,"",SUM(Y762,Y764,Y766,Y768,Y770,Y772,Y774,Y776,Y778))</f>
        <v/>
      </c>
      <c r="Z780" s="1574"/>
      <c r="AA780" s="1574"/>
      <c r="AB780" s="1574"/>
      <c r="AC780" s="1573" t="str">
        <f>IF(SUM(AC762,AC764,AC766,AC768,AC770,AC772,AC774,AC776,AC778)=0,"",SUM(AC762,AC764,AC766,AC768,AC770,AC772,AC774,AC776,AC778))</f>
        <v/>
      </c>
      <c r="AD780" s="1574"/>
      <c r="AE780" s="1574"/>
      <c r="AF780" s="1574"/>
      <c r="AG780" s="1573" t="str">
        <f>IF(SUM(U780:AB780)-SUM(AC780)=0,"",SUM(U780:AB780)-SUM(AC780))</f>
        <v/>
      </c>
      <c r="AH780" s="1574"/>
      <c r="AI780" s="1574"/>
      <c r="AJ780" s="1575"/>
      <c r="AK780" s="502"/>
      <c r="AL780" s="503"/>
      <c r="AM780" s="1573" t="str">
        <f>IF(SUM(AM762,AM764,AM766,AM768,AM770,AM772,AM774,AM776,AM778)=0,"",SUM(AM762,AM764,AM766,AM768,AM770,AM772,AM774,AM776,AM778))</f>
        <v/>
      </c>
      <c r="AN780" s="1574"/>
      <c r="AO780" s="1574"/>
      <c r="AP780" s="1574"/>
      <c r="AQ780" s="1574"/>
      <c r="AR780" s="504"/>
      <c r="AS780" s="118"/>
      <c r="AT780" s="145"/>
      <c r="AW780" s="371"/>
      <c r="AX780" s="371"/>
      <c r="AY780" s="371"/>
      <c r="AZ780" s="369"/>
      <c r="BA780" s="369"/>
      <c r="BB780" s="369"/>
    </row>
    <row r="781" spans="1:54" s="116" customFormat="1" ht="18" customHeight="1">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8"/>
      <c r="AL781" s="118"/>
      <c r="AM781" s="1576" t="str">
        <f>IF(AM779="","",SUM(AM779:AQ780))</f>
        <v/>
      </c>
      <c r="AN781" s="1576"/>
      <c r="AO781" s="1576"/>
      <c r="AP781" s="1576"/>
      <c r="AQ781" s="1576"/>
      <c r="AR781" s="118"/>
      <c r="AS781" s="118"/>
      <c r="AT781" s="118"/>
      <c r="AW781" s="371"/>
      <c r="AX781" s="371"/>
      <c r="AY781" s="371"/>
      <c r="AZ781" s="369"/>
      <c r="BA781" s="369"/>
      <c r="BB781" s="369"/>
    </row>
    <row r="782" spans="1:54" s="116" customFormat="1" ht="22.5" customHeight="1">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536"/>
      <c r="X782" s="536"/>
      <c r="Y782" s="118"/>
      <c r="Z782" s="118"/>
      <c r="AA782" s="118"/>
      <c r="AB782" s="118"/>
      <c r="AC782" s="118"/>
      <c r="AD782" s="118"/>
      <c r="AE782" s="118"/>
      <c r="AF782" s="118"/>
      <c r="AG782" s="118"/>
      <c r="AH782" s="118"/>
      <c r="AI782" s="118"/>
      <c r="AJ782" s="118"/>
      <c r="AK782" s="118"/>
      <c r="AL782" s="118"/>
      <c r="AM782" s="118"/>
      <c r="AN782" s="118"/>
      <c r="AO782" s="118"/>
      <c r="AP782" s="118"/>
      <c r="AQ782" s="118"/>
      <c r="AR782" s="118"/>
      <c r="AS782" s="118"/>
      <c r="AW782" s="371"/>
      <c r="AX782" s="371"/>
      <c r="AY782" s="371"/>
      <c r="AZ782" s="369"/>
      <c r="BA782" s="369"/>
      <c r="BB782" s="369"/>
    </row>
    <row r="783" spans="1:54" s="116" customFormat="1" ht="24" customHeight="1">
      <c r="A783" s="75"/>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536"/>
      <c r="X783" s="536"/>
      <c r="Y783" s="119"/>
      <c r="Z783" s="119"/>
      <c r="AA783" s="119"/>
      <c r="AB783" s="119"/>
      <c r="AC783" s="119"/>
      <c r="AD783" s="119"/>
      <c r="AE783" s="119"/>
      <c r="AF783" s="119"/>
      <c r="AG783" s="119"/>
      <c r="AH783" s="119"/>
      <c r="AI783" s="119"/>
      <c r="AJ783" s="119"/>
      <c r="AK783" s="119"/>
      <c r="AL783" s="119"/>
      <c r="AM783" s="119"/>
      <c r="AN783" s="119"/>
      <c r="AO783" s="119"/>
      <c r="AP783" s="119"/>
      <c r="AQ783" s="119"/>
      <c r="AR783" s="119"/>
      <c r="AS783" s="118"/>
      <c r="AW783" s="371"/>
      <c r="AX783" s="371"/>
      <c r="AY783" s="371"/>
      <c r="AZ783" s="369"/>
      <c r="BA783" s="369"/>
      <c r="BB783" s="369"/>
    </row>
    <row r="784" spans="1:54" s="116" customFormat="1" ht="17.25" customHeight="1" thickBot="1">
      <c r="A784" s="520" t="s">
        <v>186</v>
      </c>
      <c r="B784" s="118"/>
      <c r="C784" s="118"/>
      <c r="D784" s="118"/>
      <c r="E784" s="118"/>
      <c r="F784" s="118"/>
      <c r="G784" s="118"/>
      <c r="H784" s="118"/>
      <c r="I784" s="118"/>
      <c r="J784" s="118"/>
      <c r="K784" s="118"/>
      <c r="L784" s="118"/>
      <c r="M784" s="118"/>
      <c r="N784" s="118"/>
      <c r="O784" s="118"/>
      <c r="P784" s="118"/>
      <c r="Q784" s="118"/>
      <c r="R784" s="119"/>
      <c r="S784" s="119"/>
      <c r="T784" s="119"/>
      <c r="U784" s="119"/>
      <c r="V784" s="119"/>
      <c r="W784" s="118"/>
      <c r="X784" s="118"/>
      <c r="Y784" s="118"/>
      <c r="Z784" s="118"/>
      <c r="AA784" s="118"/>
      <c r="AB784" s="118"/>
      <c r="AC784" s="118"/>
      <c r="AD784" s="118"/>
      <c r="AE784" s="118"/>
      <c r="AF784" s="118"/>
      <c r="AG784" s="118"/>
      <c r="AH784" s="118"/>
      <c r="AI784" s="118"/>
      <c r="AJ784" s="118"/>
      <c r="AK784" s="120"/>
      <c r="AL784" s="120"/>
      <c r="AM784" s="120"/>
      <c r="AN784" s="120"/>
      <c r="AO784" s="118"/>
      <c r="AP784" s="118"/>
      <c r="AQ784" s="118"/>
      <c r="AR784" s="118"/>
      <c r="AS784" s="118"/>
      <c r="AW784" s="371"/>
      <c r="AX784" s="371"/>
      <c r="AY784" s="371"/>
      <c r="AZ784" s="369"/>
      <c r="BA784" s="369"/>
      <c r="BB784" s="369"/>
    </row>
    <row r="785" spans="1:54" s="116" customFormat="1" ht="12.75" customHeight="1">
      <c r="A785" s="118"/>
      <c r="B785" s="118"/>
      <c r="C785" s="118"/>
      <c r="D785" s="118"/>
      <c r="E785" s="118"/>
      <c r="F785" s="118"/>
      <c r="G785" s="118"/>
      <c r="H785" s="118"/>
      <c r="I785" s="118"/>
      <c r="J785" s="118"/>
      <c r="K785" s="118"/>
      <c r="L785" s="121"/>
      <c r="M785" s="121"/>
      <c r="N785" s="121"/>
      <c r="O785" s="121"/>
      <c r="P785" s="121"/>
      <c r="Q785" s="121"/>
      <c r="R785" s="121"/>
      <c r="S785" s="122"/>
      <c r="T785" s="122"/>
      <c r="U785" s="122"/>
      <c r="V785" s="122"/>
      <c r="W785" s="122"/>
      <c r="X785" s="122"/>
      <c r="Y785" s="122"/>
      <c r="Z785" s="121"/>
      <c r="AA785" s="121"/>
      <c r="AB785" s="121"/>
      <c r="AC785" s="118"/>
      <c r="AD785" s="118"/>
      <c r="AE785" s="118"/>
      <c r="AF785" s="118"/>
      <c r="AG785" s="118"/>
      <c r="AH785" s="118"/>
      <c r="AI785" s="118"/>
      <c r="AJ785" s="118"/>
      <c r="AK785" s="120"/>
      <c r="AL785" s="120"/>
      <c r="AM785" s="1567" t="s">
        <v>116</v>
      </c>
      <c r="AN785" s="1568"/>
      <c r="AO785" s="118"/>
      <c r="AP785" s="118"/>
      <c r="AQ785" s="118"/>
      <c r="AR785" s="118"/>
      <c r="AS785" s="118"/>
      <c r="AW785" s="371"/>
      <c r="AX785" s="371"/>
      <c r="AY785" s="371"/>
      <c r="AZ785" s="369"/>
      <c r="BA785" s="369"/>
      <c r="BB785" s="369"/>
    </row>
    <row r="786" spans="1:54" s="116" customFormat="1" ht="12.75" customHeight="1">
      <c r="A786" s="118"/>
      <c r="B786" s="118"/>
      <c r="C786" s="118"/>
      <c r="D786" s="118"/>
      <c r="E786" s="118"/>
      <c r="F786" s="118"/>
      <c r="G786" s="118"/>
      <c r="H786" s="118"/>
      <c r="I786" s="118"/>
      <c r="J786" s="118"/>
      <c r="K786" s="118"/>
      <c r="L786" s="121"/>
      <c r="M786" s="121"/>
      <c r="N786" s="121"/>
      <c r="O786" s="121"/>
      <c r="P786" s="121"/>
      <c r="Q786" s="121"/>
      <c r="R786" s="121"/>
      <c r="S786" s="122"/>
      <c r="T786" s="122"/>
      <c r="U786" s="122"/>
      <c r="V786" s="122"/>
      <c r="W786" s="122"/>
      <c r="X786" s="122"/>
      <c r="Y786" s="122"/>
      <c r="Z786" s="121"/>
      <c r="AA786" s="121"/>
      <c r="AB786" s="121"/>
      <c r="AC786" s="118"/>
      <c r="AD786" s="118"/>
      <c r="AE786" s="118"/>
      <c r="AF786" s="118"/>
      <c r="AG786" s="118"/>
      <c r="AH786" s="118"/>
      <c r="AI786" s="118"/>
      <c r="AJ786" s="118"/>
      <c r="AK786" s="120"/>
      <c r="AL786" s="120"/>
      <c r="AM786" s="1569"/>
      <c r="AN786" s="1570"/>
      <c r="AO786" s="118"/>
      <c r="AP786" s="118"/>
      <c r="AQ786" s="118"/>
      <c r="AR786" s="118"/>
      <c r="AS786" s="118"/>
      <c r="AW786" s="371"/>
      <c r="AX786" s="371"/>
      <c r="AY786" s="371"/>
      <c r="AZ786" s="369"/>
      <c r="BA786" s="369"/>
      <c r="BB786" s="369"/>
    </row>
    <row r="787" spans="1:54" s="116" customFormat="1" ht="12.75" customHeight="1" thickBot="1">
      <c r="A787" s="118"/>
      <c r="B787" s="118"/>
      <c r="C787" s="118"/>
      <c r="D787" s="118"/>
      <c r="E787" s="118"/>
      <c r="F787" s="118"/>
      <c r="G787" s="118"/>
      <c r="H787" s="118"/>
      <c r="I787" s="118"/>
      <c r="J787" s="118"/>
      <c r="K787" s="118"/>
      <c r="L787" s="121"/>
      <c r="M787" s="121"/>
      <c r="N787" s="121"/>
      <c r="O787" s="121"/>
      <c r="P787" s="121"/>
      <c r="Q787" s="121"/>
      <c r="R787" s="121"/>
      <c r="S787" s="121"/>
      <c r="T787" s="121"/>
      <c r="U787" s="121"/>
      <c r="V787" s="121"/>
      <c r="W787" s="121"/>
      <c r="X787" s="121"/>
      <c r="Y787" s="121"/>
      <c r="Z787" s="121"/>
      <c r="AA787" s="121"/>
      <c r="AB787" s="121"/>
      <c r="AC787" s="118"/>
      <c r="AD787" s="118"/>
      <c r="AE787" s="118"/>
      <c r="AF787" s="118"/>
      <c r="AG787" s="118"/>
      <c r="AH787" s="118"/>
      <c r="AI787" s="118"/>
      <c r="AJ787" s="118"/>
      <c r="AK787" s="120"/>
      <c r="AL787" s="120"/>
      <c r="AM787" s="1571"/>
      <c r="AN787" s="1572"/>
      <c r="AO787" s="118"/>
      <c r="AP787" s="118"/>
      <c r="AQ787" s="118"/>
      <c r="AR787" s="118"/>
      <c r="AS787" s="118"/>
      <c r="AW787" s="371"/>
      <c r="AX787" s="371"/>
      <c r="AY787" s="371"/>
      <c r="AZ787" s="369"/>
      <c r="BA787" s="369"/>
      <c r="BB787" s="369"/>
    </row>
    <row r="788" spans="1:54" s="116" customFormat="1" ht="6" customHeight="1" thickBot="1">
      <c r="A788" s="118"/>
      <c r="B788" s="118"/>
      <c r="C788" s="118"/>
      <c r="D788" s="118"/>
      <c r="E788" s="118"/>
      <c r="F788" s="118"/>
      <c r="G788" s="118"/>
      <c r="H788" s="118"/>
      <c r="I788" s="118"/>
      <c r="J788" s="118"/>
      <c r="K788" s="118"/>
      <c r="L788" s="121"/>
      <c r="M788" s="121"/>
      <c r="N788" s="121"/>
      <c r="O788" s="121"/>
      <c r="P788" s="121"/>
      <c r="Q788" s="121"/>
      <c r="R788" s="121"/>
      <c r="S788" s="121"/>
      <c r="T788" s="121"/>
      <c r="U788" s="121"/>
      <c r="V788" s="121"/>
      <c r="W788" s="121"/>
      <c r="X788" s="121"/>
      <c r="Y788" s="121"/>
      <c r="Z788" s="121"/>
      <c r="AA788" s="121"/>
      <c r="AB788" s="121"/>
      <c r="AC788" s="118"/>
      <c r="AD788" s="118"/>
      <c r="AE788" s="118"/>
      <c r="AF788" s="118"/>
      <c r="AG788" s="118"/>
      <c r="AH788" s="118"/>
      <c r="AI788" s="118"/>
      <c r="AJ788" s="118"/>
      <c r="AK788" s="120"/>
      <c r="AL788" s="120"/>
      <c r="AM788" s="118"/>
      <c r="AN788" s="118"/>
      <c r="AO788" s="118"/>
      <c r="AP788" s="118"/>
      <c r="AQ788" s="118"/>
      <c r="AR788" s="118"/>
      <c r="AS788" s="118"/>
      <c r="AW788" s="371"/>
      <c r="AX788" s="371"/>
      <c r="AY788" s="371"/>
      <c r="AZ788" s="369"/>
      <c r="BA788" s="369"/>
      <c r="BB788" s="369"/>
    </row>
    <row r="789" spans="1:54" s="116" customFormat="1" ht="12.75" customHeight="1">
      <c r="A789" s="1536" t="s">
        <v>141</v>
      </c>
      <c r="B789" s="1537"/>
      <c r="C789" s="1537"/>
      <c r="D789" s="1537"/>
      <c r="E789" s="1537"/>
      <c r="F789" s="1537"/>
      <c r="G789" s="1537"/>
      <c r="H789" s="1537"/>
      <c r="I789" s="1542" t="s">
        <v>142</v>
      </c>
      <c r="J789" s="1542"/>
      <c r="K789" s="495" t="s">
        <v>143</v>
      </c>
      <c r="L789" s="1542" t="s">
        <v>144</v>
      </c>
      <c r="M789" s="1542"/>
      <c r="N789" s="1543" t="s">
        <v>145</v>
      </c>
      <c r="O789" s="1542"/>
      <c r="P789" s="1542"/>
      <c r="Q789" s="1542"/>
      <c r="R789" s="1542"/>
      <c r="S789" s="1542"/>
      <c r="T789" s="1542" t="s">
        <v>75</v>
      </c>
      <c r="U789" s="1542"/>
      <c r="V789" s="1558"/>
      <c r="W789" s="118"/>
      <c r="X789" s="118"/>
      <c r="Y789" s="118"/>
      <c r="Z789" s="118"/>
      <c r="AA789" s="118"/>
      <c r="AB789" s="118"/>
      <c r="AC789" s="123"/>
      <c r="AD789" s="123"/>
      <c r="AE789" s="123"/>
      <c r="AF789" s="123"/>
      <c r="AG789" s="123"/>
      <c r="AH789" s="123"/>
      <c r="AI789" s="123"/>
      <c r="AJ789" s="118"/>
      <c r="AK789" s="1559" t="str">
        <f>AK754</f>
        <v/>
      </c>
      <c r="AL789" s="1547"/>
      <c r="AM789" s="1544" t="s">
        <v>78</v>
      </c>
      <c r="AN789" s="1544"/>
      <c r="AO789" s="1547" t="str">
        <f>AO754</f>
        <v/>
      </c>
      <c r="AP789" s="1547"/>
      <c r="AQ789" s="1544" t="s">
        <v>79</v>
      </c>
      <c r="AR789" s="1550"/>
      <c r="AS789" s="118"/>
      <c r="AT789" s="118"/>
      <c r="AW789" s="371"/>
      <c r="AX789" s="371"/>
      <c r="AY789" s="371"/>
      <c r="AZ789" s="369"/>
      <c r="BA789" s="369"/>
      <c r="BB789" s="369"/>
    </row>
    <row r="790" spans="1:54" s="116" customFormat="1" ht="13.5" customHeight="1">
      <c r="A790" s="1538"/>
      <c r="B790" s="1539"/>
      <c r="C790" s="1539"/>
      <c r="D790" s="1539"/>
      <c r="E790" s="1539"/>
      <c r="F790" s="1539"/>
      <c r="G790" s="1539"/>
      <c r="H790" s="1539"/>
      <c r="I790" s="1553" t="str">
        <f>I755</f>
        <v/>
      </c>
      <c r="J790" s="1530" t="str">
        <f>J755</f>
        <v/>
      </c>
      <c r="K790" s="1555" t="str">
        <f>K755</f>
        <v/>
      </c>
      <c r="L790" s="1533" t="str">
        <f>L755</f>
        <v/>
      </c>
      <c r="M790" s="1530" t="str">
        <f t="shared" ref="M790:V790" si="109">M755</f>
        <v/>
      </c>
      <c r="N790" s="1533" t="str">
        <f t="shared" si="109"/>
        <v/>
      </c>
      <c r="O790" s="1527" t="str">
        <f t="shared" si="109"/>
        <v/>
      </c>
      <c r="P790" s="1527" t="str">
        <f t="shared" si="109"/>
        <v/>
      </c>
      <c r="Q790" s="1527" t="str">
        <f t="shared" si="109"/>
        <v/>
      </c>
      <c r="R790" s="1527" t="str">
        <f t="shared" si="109"/>
        <v/>
      </c>
      <c r="S790" s="1530" t="str">
        <f t="shared" si="109"/>
        <v/>
      </c>
      <c r="T790" s="1533" t="str">
        <f t="shared" si="109"/>
        <v/>
      </c>
      <c r="U790" s="1527" t="str">
        <f t="shared" si="109"/>
        <v/>
      </c>
      <c r="V790" s="1562" t="str">
        <f t="shared" si="109"/>
        <v/>
      </c>
      <c r="W790" s="118"/>
      <c r="X790" s="118"/>
      <c r="Y790" s="118"/>
      <c r="Z790" s="118"/>
      <c r="AA790" s="118"/>
      <c r="AB790" s="118"/>
      <c r="AC790" s="123"/>
      <c r="AD790" s="123"/>
      <c r="AE790" s="123"/>
      <c r="AF790" s="123"/>
      <c r="AG790" s="123"/>
      <c r="AH790" s="123"/>
      <c r="AI790" s="123"/>
      <c r="AJ790" s="118"/>
      <c r="AK790" s="1560"/>
      <c r="AL790" s="1548"/>
      <c r="AM790" s="1545"/>
      <c r="AN790" s="1545"/>
      <c r="AO790" s="1548"/>
      <c r="AP790" s="1548"/>
      <c r="AQ790" s="1545"/>
      <c r="AR790" s="1551"/>
      <c r="AS790" s="118"/>
      <c r="AT790" s="118"/>
      <c r="AW790" s="371"/>
      <c r="AX790" s="371"/>
      <c r="AY790" s="371"/>
      <c r="AZ790" s="369"/>
      <c r="BA790" s="369"/>
      <c r="BB790" s="369"/>
    </row>
    <row r="791" spans="1:54" s="116" customFormat="1" ht="9" customHeight="1" thickBot="1">
      <c r="A791" s="1538"/>
      <c r="B791" s="1539"/>
      <c r="C791" s="1539"/>
      <c r="D791" s="1539"/>
      <c r="E791" s="1539"/>
      <c r="F791" s="1539"/>
      <c r="G791" s="1539"/>
      <c r="H791" s="1539"/>
      <c r="I791" s="1553"/>
      <c r="J791" s="1531"/>
      <c r="K791" s="1556"/>
      <c r="L791" s="1534"/>
      <c r="M791" s="1531"/>
      <c r="N791" s="1534"/>
      <c r="O791" s="1528"/>
      <c r="P791" s="1528"/>
      <c r="Q791" s="1528"/>
      <c r="R791" s="1528"/>
      <c r="S791" s="1531"/>
      <c r="T791" s="1534"/>
      <c r="U791" s="1528"/>
      <c r="V791" s="1563"/>
      <c r="W791" s="118"/>
      <c r="X791" s="118"/>
      <c r="Y791" s="118"/>
      <c r="Z791" s="118"/>
      <c r="AA791" s="118"/>
      <c r="AB791" s="118"/>
      <c r="AC791" s="123"/>
      <c r="AD791" s="123"/>
      <c r="AE791" s="123"/>
      <c r="AF791" s="123"/>
      <c r="AG791" s="123"/>
      <c r="AH791" s="123"/>
      <c r="AI791" s="123"/>
      <c r="AJ791" s="118"/>
      <c r="AK791" s="1561"/>
      <c r="AL791" s="1549"/>
      <c r="AM791" s="1546"/>
      <c r="AN791" s="1546"/>
      <c r="AO791" s="1549"/>
      <c r="AP791" s="1549"/>
      <c r="AQ791" s="1546"/>
      <c r="AR791" s="1552"/>
      <c r="AS791" s="118"/>
      <c r="AT791" s="118"/>
      <c r="AW791" s="371"/>
      <c r="AX791" s="371"/>
      <c r="AY791" s="371"/>
      <c r="AZ791" s="369"/>
      <c r="BA791" s="369"/>
      <c r="BB791" s="369"/>
    </row>
    <row r="792" spans="1:54" s="116" customFormat="1" ht="6" customHeight="1" thickBot="1">
      <c r="A792" s="1540"/>
      <c r="B792" s="1541"/>
      <c r="C792" s="1541"/>
      <c r="D792" s="1541"/>
      <c r="E792" s="1541"/>
      <c r="F792" s="1541"/>
      <c r="G792" s="1541"/>
      <c r="H792" s="1541"/>
      <c r="I792" s="1554"/>
      <c r="J792" s="1532"/>
      <c r="K792" s="1557"/>
      <c r="L792" s="1535"/>
      <c r="M792" s="1532"/>
      <c r="N792" s="1535"/>
      <c r="O792" s="1529"/>
      <c r="P792" s="1529"/>
      <c r="Q792" s="1529"/>
      <c r="R792" s="1529"/>
      <c r="S792" s="1532"/>
      <c r="T792" s="1535"/>
      <c r="U792" s="1529"/>
      <c r="V792" s="1564"/>
      <c r="W792" s="118"/>
      <c r="X792" s="118"/>
      <c r="Y792" s="118"/>
      <c r="Z792" s="118"/>
      <c r="AA792" s="118"/>
      <c r="AB792" s="118"/>
      <c r="AC792" s="118"/>
      <c r="AD792" s="118"/>
      <c r="AE792" s="118"/>
      <c r="AF792" s="118"/>
      <c r="AG792" s="118"/>
      <c r="AH792" s="118"/>
      <c r="AI792" s="118"/>
      <c r="AJ792" s="118"/>
      <c r="AK792" s="118"/>
      <c r="AL792" s="118"/>
      <c r="AM792" s="118"/>
      <c r="AN792" s="118"/>
      <c r="AO792" s="118"/>
      <c r="AP792" s="118"/>
      <c r="AQ792" s="118"/>
      <c r="AR792" s="118"/>
      <c r="AS792" s="118"/>
      <c r="AT792" s="118"/>
      <c r="AW792" s="371"/>
      <c r="AX792" s="371"/>
      <c r="AY792" s="371"/>
      <c r="AZ792" s="369"/>
      <c r="BA792" s="369"/>
      <c r="BB792" s="369"/>
    </row>
    <row r="793" spans="1:54" s="116" customFormat="1" ht="15" customHeight="1">
      <c r="A793" s="1509" t="s">
        <v>188</v>
      </c>
      <c r="B793" s="1510"/>
      <c r="C793" s="1510"/>
      <c r="D793" s="1510"/>
      <c r="E793" s="1510"/>
      <c r="F793" s="1510"/>
      <c r="G793" s="1510"/>
      <c r="H793" s="1511"/>
      <c r="I793" s="1518" t="s">
        <v>147</v>
      </c>
      <c r="J793" s="1510"/>
      <c r="K793" s="1510"/>
      <c r="L793" s="1510"/>
      <c r="M793" s="1519"/>
      <c r="N793" s="1524" t="s">
        <v>189</v>
      </c>
      <c r="O793" s="1510"/>
      <c r="P793" s="1510"/>
      <c r="Q793" s="1510"/>
      <c r="R793" s="1510"/>
      <c r="S793" s="1510"/>
      <c r="T793" s="1511"/>
      <c r="U793" s="496" t="s">
        <v>149</v>
      </c>
      <c r="V793" s="497"/>
      <c r="W793" s="497"/>
      <c r="X793" s="1475" t="s">
        <v>150</v>
      </c>
      <c r="Y793" s="1475"/>
      <c r="Z793" s="1475"/>
      <c r="AA793" s="1475"/>
      <c r="AB793" s="1475"/>
      <c r="AC793" s="1475"/>
      <c r="AD793" s="1475"/>
      <c r="AE793" s="1475"/>
      <c r="AF793" s="1475"/>
      <c r="AG793" s="1475"/>
      <c r="AH793" s="497"/>
      <c r="AI793" s="497"/>
      <c r="AJ793" s="498"/>
      <c r="AK793" s="1476" t="s">
        <v>151</v>
      </c>
      <c r="AL793" s="1476"/>
      <c r="AM793" s="1477" t="s">
        <v>152</v>
      </c>
      <c r="AN793" s="1477"/>
      <c r="AO793" s="1477"/>
      <c r="AP793" s="1477"/>
      <c r="AQ793" s="1477"/>
      <c r="AR793" s="1478"/>
      <c r="AS793" s="118"/>
      <c r="AT793" s="118"/>
      <c r="AW793" s="371"/>
      <c r="AX793" s="371"/>
      <c r="AY793" s="371"/>
      <c r="AZ793" s="369"/>
      <c r="BA793" s="369"/>
      <c r="BB793" s="369"/>
    </row>
    <row r="794" spans="1:54" s="116" customFormat="1" ht="13.5" customHeight="1">
      <c r="A794" s="1512"/>
      <c r="B794" s="1513"/>
      <c r="C794" s="1513"/>
      <c r="D794" s="1513"/>
      <c r="E794" s="1513"/>
      <c r="F794" s="1513"/>
      <c r="G794" s="1513"/>
      <c r="H794" s="1514"/>
      <c r="I794" s="1520"/>
      <c r="J794" s="1513"/>
      <c r="K794" s="1513"/>
      <c r="L794" s="1513"/>
      <c r="M794" s="1521"/>
      <c r="N794" s="1525"/>
      <c r="O794" s="1513"/>
      <c r="P794" s="1513"/>
      <c r="Q794" s="1513"/>
      <c r="R794" s="1513"/>
      <c r="S794" s="1513"/>
      <c r="T794" s="1514"/>
      <c r="U794" s="1479" t="s">
        <v>153</v>
      </c>
      <c r="V794" s="1480"/>
      <c r="W794" s="1480"/>
      <c r="X794" s="1481"/>
      <c r="Y794" s="1485" t="s">
        <v>154</v>
      </c>
      <c r="Z794" s="1486"/>
      <c r="AA794" s="1486"/>
      <c r="AB794" s="1487"/>
      <c r="AC794" s="1491" t="s">
        <v>155</v>
      </c>
      <c r="AD794" s="1492"/>
      <c r="AE794" s="1492"/>
      <c r="AF794" s="1493"/>
      <c r="AG794" s="1497" t="s">
        <v>156</v>
      </c>
      <c r="AH794" s="1498"/>
      <c r="AI794" s="1498"/>
      <c r="AJ794" s="1499"/>
      <c r="AK794" s="1503" t="s">
        <v>190</v>
      </c>
      <c r="AL794" s="1503"/>
      <c r="AM794" s="1471" t="s">
        <v>158</v>
      </c>
      <c r="AN794" s="1472"/>
      <c r="AO794" s="1472"/>
      <c r="AP794" s="1472"/>
      <c r="AQ794" s="1505"/>
      <c r="AR794" s="1506"/>
      <c r="AS794" s="118"/>
      <c r="AT794" s="118"/>
      <c r="AW794" s="371"/>
      <c r="AX794" s="371"/>
      <c r="AY794" s="371"/>
      <c r="AZ794" s="369"/>
      <c r="BA794" s="369"/>
      <c r="BB794" s="369"/>
    </row>
    <row r="795" spans="1:54" s="116" customFormat="1" ht="13.5" customHeight="1">
      <c r="A795" s="1515"/>
      <c r="B795" s="1516"/>
      <c r="C795" s="1516"/>
      <c r="D795" s="1516"/>
      <c r="E795" s="1516"/>
      <c r="F795" s="1516"/>
      <c r="G795" s="1516"/>
      <c r="H795" s="1517"/>
      <c r="I795" s="1522"/>
      <c r="J795" s="1516"/>
      <c r="K795" s="1516"/>
      <c r="L795" s="1516"/>
      <c r="M795" s="1523"/>
      <c r="N795" s="1526"/>
      <c r="O795" s="1516"/>
      <c r="P795" s="1516"/>
      <c r="Q795" s="1516"/>
      <c r="R795" s="1516"/>
      <c r="S795" s="1516"/>
      <c r="T795" s="1517"/>
      <c r="U795" s="1482"/>
      <c r="V795" s="1483"/>
      <c r="W795" s="1483"/>
      <c r="X795" s="1484"/>
      <c r="Y795" s="1488"/>
      <c r="Z795" s="1489"/>
      <c r="AA795" s="1489"/>
      <c r="AB795" s="1490"/>
      <c r="AC795" s="1494"/>
      <c r="AD795" s="1495"/>
      <c r="AE795" s="1495"/>
      <c r="AF795" s="1496"/>
      <c r="AG795" s="1500"/>
      <c r="AH795" s="1501"/>
      <c r="AI795" s="1501"/>
      <c r="AJ795" s="1502"/>
      <c r="AK795" s="1504"/>
      <c r="AL795" s="1504"/>
      <c r="AM795" s="1507"/>
      <c r="AN795" s="1507"/>
      <c r="AO795" s="1507"/>
      <c r="AP795" s="1507"/>
      <c r="AQ795" s="1507"/>
      <c r="AR795" s="1508"/>
      <c r="AS795" s="118"/>
      <c r="AT795" s="118"/>
      <c r="AW795" s="371"/>
      <c r="AX795" s="371"/>
      <c r="AY795" s="371"/>
      <c r="AZ795" s="369"/>
      <c r="BA795" s="369"/>
      <c r="BB795" s="369"/>
    </row>
    <row r="796" spans="1:54" s="116" customFormat="1" ht="18" customHeight="1">
      <c r="A796" s="1447" t="str">
        <f>A761</f>
        <v/>
      </c>
      <c r="B796" s="1448"/>
      <c r="C796" s="1448"/>
      <c r="D796" s="1448"/>
      <c r="E796" s="1448"/>
      <c r="F796" s="1448"/>
      <c r="G796" s="1448"/>
      <c r="H796" s="1449"/>
      <c r="I796" s="1453" t="str">
        <f>I761</f>
        <v/>
      </c>
      <c r="J796" s="1448"/>
      <c r="K796" s="1448"/>
      <c r="L796" s="1448"/>
      <c r="M796" s="1454"/>
      <c r="N796" s="267" t="str">
        <f t="shared" ref="N796:N813" si="110">N761</f>
        <v/>
      </c>
      <c r="O796" s="124" t="s">
        <v>87</v>
      </c>
      <c r="P796" s="270" t="str">
        <f t="shared" ref="P796:P813" si="111">P761</f>
        <v/>
      </c>
      <c r="Q796" s="124" t="s">
        <v>159</v>
      </c>
      <c r="R796" s="272" t="str">
        <f t="shared" ref="R796:R813" si="112">R761</f>
        <v/>
      </c>
      <c r="S796" s="1457" t="s">
        <v>191</v>
      </c>
      <c r="T796" s="1458"/>
      <c r="U796" s="1459">
        <f t="shared" ref="U796:U815" si="113">U761</f>
        <v>0</v>
      </c>
      <c r="V796" s="1460"/>
      <c r="W796" s="1460"/>
      <c r="X796" s="125" t="s">
        <v>90</v>
      </c>
      <c r="Y796" s="126"/>
      <c r="Z796" s="127"/>
      <c r="AA796" s="127"/>
      <c r="AB796" s="125" t="s">
        <v>90</v>
      </c>
      <c r="AC796" s="126"/>
      <c r="AD796" s="127"/>
      <c r="AE796" s="127"/>
      <c r="AF796" s="128" t="s">
        <v>90</v>
      </c>
      <c r="AG796" s="1426" t="str">
        <f t="shared" ref="AG796:AG815" si="114">AG761</f>
        <v/>
      </c>
      <c r="AH796" s="1427"/>
      <c r="AI796" s="1427"/>
      <c r="AJ796" s="1428"/>
      <c r="AK796" s="126"/>
      <c r="AL796" s="146"/>
      <c r="AM796" s="1426" t="str">
        <f>IF(AM761=0,"",AM761)</f>
        <v/>
      </c>
      <c r="AN796" s="1427"/>
      <c r="AO796" s="1427"/>
      <c r="AP796" s="1427"/>
      <c r="AQ796" s="1427"/>
      <c r="AR796" s="499" t="s">
        <v>90</v>
      </c>
      <c r="AS796" s="118"/>
      <c r="AT796" s="118"/>
      <c r="AW796" s="371"/>
      <c r="AX796" s="371"/>
      <c r="AY796" s="371"/>
      <c r="AZ796" s="369"/>
      <c r="BA796" s="369"/>
      <c r="BB796" s="369"/>
    </row>
    <row r="797" spans="1:54" s="116" customFormat="1" ht="18" customHeight="1">
      <c r="A797" s="1450"/>
      <c r="B797" s="1451"/>
      <c r="C797" s="1451"/>
      <c r="D797" s="1451"/>
      <c r="E797" s="1451"/>
      <c r="F797" s="1451"/>
      <c r="G797" s="1451"/>
      <c r="H797" s="1452"/>
      <c r="I797" s="1455"/>
      <c r="J797" s="1451"/>
      <c r="K797" s="1451"/>
      <c r="L797" s="1451"/>
      <c r="M797" s="1456"/>
      <c r="N797" s="268" t="str">
        <f t="shared" si="110"/>
        <v/>
      </c>
      <c r="O797" s="123" t="s">
        <v>87</v>
      </c>
      <c r="P797" s="271" t="str">
        <f t="shared" si="111"/>
        <v/>
      </c>
      <c r="Q797" s="123" t="s">
        <v>159</v>
      </c>
      <c r="R797" s="273" t="str">
        <f t="shared" si="112"/>
        <v/>
      </c>
      <c r="S797" s="1471" t="s">
        <v>192</v>
      </c>
      <c r="T797" s="1472"/>
      <c r="U797" s="1465" t="str">
        <f t="shared" si="113"/>
        <v/>
      </c>
      <c r="V797" s="1473"/>
      <c r="W797" s="1473"/>
      <c r="X797" s="1474"/>
      <c r="Y797" s="1463">
        <f>Y762</f>
        <v>0</v>
      </c>
      <c r="Z797" s="1464"/>
      <c r="AA797" s="1464"/>
      <c r="AB797" s="1464"/>
      <c r="AC797" s="1463">
        <f>AC762</f>
        <v>0</v>
      </c>
      <c r="AD797" s="1464"/>
      <c r="AE797" s="1464"/>
      <c r="AF797" s="1467"/>
      <c r="AG797" s="1464" t="str">
        <f t="shared" si="114"/>
        <v/>
      </c>
      <c r="AH797" s="1464"/>
      <c r="AI797" s="1464"/>
      <c r="AJ797" s="1467"/>
      <c r="AK797" s="1468" t="str">
        <f>AK762</f>
        <v/>
      </c>
      <c r="AL797" s="1469"/>
      <c r="AM797" s="1465" t="str">
        <f>AM762</f>
        <v/>
      </c>
      <c r="AN797" s="1466"/>
      <c r="AO797" s="1466"/>
      <c r="AP797" s="1466"/>
      <c r="AQ797" s="1466"/>
      <c r="AR797" s="500"/>
      <c r="AS797" s="118"/>
      <c r="AT797" s="118"/>
      <c r="AW797" s="371"/>
      <c r="AX797" s="371"/>
      <c r="AY797" s="371"/>
      <c r="AZ797" s="369"/>
      <c r="BA797" s="369"/>
      <c r="BB797" s="369"/>
    </row>
    <row r="798" spans="1:54" s="116" customFormat="1" ht="18" customHeight="1">
      <c r="A798" s="1447" t="str">
        <f>A763</f>
        <v/>
      </c>
      <c r="B798" s="1448"/>
      <c r="C798" s="1448"/>
      <c r="D798" s="1448"/>
      <c r="E798" s="1448"/>
      <c r="F798" s="1448"/>
      <c r="G798" s="1448"/>
      <c r="H798" s="1449"/>
      <c r="I798" s="1453" t="str">
        <f>I763</f>
        <v/>
      </c>
      <c r="J798" s="1448"/>
      <c r="K798" s="1448"/>
      <c r="L798" s="1448"/>
      <c r="M798" s="1454"/>
      <c r="N798" s="275" t="str">
        <f t="shared" si="110"/>
        <v/>
      </c>
      <c r="O798" s="124" t="s">
        <v>133</v>
      </c>
      <c r="P798" s="270" t="str">
        <f t="shared" si="111"/>
        <v/>
      </c>
      <c r="Q798" s="124" t="s">
        <v>134</v>
      </c>
      <c r="R798" s="272" t="str">
        <f t="shared" si="112"/>
        <v/>
      </c>
      <c r="S798" s="1457" t="s">
        <v>135</v>
      </c>
      <c r="T798" s="1458"/>
      <c r="U798" s="1459">
        <f t="shared" si="113"/>
        <v>0</v>
      </c>
      <c r="V798" s="1460"/>
      <c r="W798" s="1460"/>
      <c r="X798" s="129"/>
      <c r="Y798" s="130"/>
      <c r="Z798" s="131"/>
      <c r="AA798" s="131"/>
      <c r="AB798" s="129"/>
      <c r="AC798" s="130"/>
      <c r="AD798" s="131"/>
      <c r="AE798" s="131"/>
      <c r="AF798" s="132"/>
      <c r="AG798" s="1426" t="str">
        <f t="shared" si="114"/>
        <v/>
      </c>
      <c r="AH798" s="1427"/>
      <c r="AI798" s="1427"/>
      <c r="AJ798" s="1428"/>
      <c r="AK798" s="130"/>
      <c r="AL798" s="133"/>
      <c r="AM798" s="1426" t="str">
        <f>IF(AM763=0,"",AM763)</f>
        <v/>
      </c>
      <c r="AN798" s="1427"/>
      <c r="AO798" s="1427"/>
      <c r="AP798" s="1427"/>
      <c r="AQ798" s="1427"/>
      <c r="AR798" s="501"/>
      <c r="AS798" s="118"/>
      <c r="AT798" s="118"/>
      <c r="AW798" s="371"/>
      <c r="AX798" s="371"/>
      <c r="AY798" s="371"/>
      <c r="AZ798" s="369"/>
      <c r="BA798" s="369"/>
      <c r="BB798" s="369"/>
    </row>
    <row r="799" spans="1:54" s="116" customFormat="1" ht="18" customHeight="1">
      <c r="A799" s="1450"/>
      <c r="B799" s="1451"/>
      <c r="C799" s="1451"/>
      <c r="D799" s="1451"/>
      <c r="E799" s="1451"/>
      <c r="F799" s="1451"/>
      <c r="G799" s="1451"/>
      <c r="H799" s="1452"/>
      <c r="I799" s="1455"/>
      <c r="J799" s="1451"/>
      <c r="K799" s="1451"/>
      <c r="L799" s="1451"/>
      <c r="M799" s="1456"/>
      <c r="N799" s="276" t="str">
        <f t="shared" si="110"/>
        <v/>
      </c>
      <c r="O799" s="134" t="s">
        <v>133</v>
      </c>
      <c r="P799" s="271" t="str">
        <f t="shared" si="111"/>
        <v/>
      </c>
      <c r="Q799" s="134" t="s">
        <v>134</v>
      </c>
      <c r="R799" s="274" t="str">
        <f t="shared" si="112"/>
        <v/>
      </c>
      <c r="S799" s="1461" t="s">
        <v>136</v>
      </c>
      <c r="T799" s="1462"/>
      <c r="U799" s="1463" t="str">
        <f t="shared" si="113"/>
        <v/>
      </c>
      <c r="V799" s="1464"/>
      <c r="W799" s="1464"/>
      <c r="X799" s="1464"/>
      <c r="Y799" s="1463">
        <f>Y764</f>
        <v>0</v>
      </c>
      <c r="Z799" s="1464"/>
      <c r="AA799" s="1464"/>
      <c r="AB799" s="1464"/>
      <c r="AC799" s="1463">
        <f>AC764</f>
        <v>0</v>
      </c>
      <c r="AD799" s="1464"/>
      <c r="AE799" s="1464"/>
      <c r="AF799" s="1467"/>
      <c r="AG799" s="1464" t="str">
        <f t="shared" si="114"/>
        <v/>
      </c>
      <c r="AH799" s="1464"/>
      <c r="AI799" s="1464"/>
      <c r="AJ799" s="1467"/>
      <c r="AK799" s="1468" t="str">
        <f>AK764</f>
        <v/>
      </c>
      <c r="AL799" s="1469"/>
      <c r="AM799" s="1465" t="str">
        <f>AM764</f>
        <v/>
      </c>
      <c r="AN799" s="1466"/>
      <c r="AO799" s="1466"/>
      <c r="AP799" s="1466"/>
      <c r="AQ799" s="1466"/>
      <c r="AR799" s="500"/>
      <c r="AS799" s="118"/>
      <c r="AT799" s="118"/>
      <c r="AW799" s="371"/>
      <c r="AX799" s="371"/>
      <c r="AY799" s="371"/>
      <c r="AZ799" s="369"/>
      <c r="BA799" s="369"/>
      <c r="BB799" s="369"/>
    </row>
    <row r="800" spans="1:54" s="116" customFormat="1" ht="18" customHeight="1">
      <c r="A800" s="1447" t="str">
        <f>A765</f>
        <v/>
      </c>
      <c r="B800" s="1448"/>
      <c r="C800" s="1448"/>
      <c r="D800" s="1448"/>
      <c r="E800" s="1448"/>
      <c r="F800" s="1448"/>
      <c r="G800" s="1448"/>
      <c r="H800" s="1449"/>
      <c r="I800" s="1453" t="str">
        <f>I765</f>
        <v/>
      </c>
      <c r="J800" s="1448"/>
      <c r="K800" s="1448"/>
      <c r="L800" s="1448"/>
      <c r="M800" s="1454"/>
      <c r="N800" s="275" t="str">
        <f t="shared" si="110"/>
        <v/>
      </c>
      <c r="O800" s="124" t="s">
        <v>133</v>
      </c>
      <c r="P800" s="270" t="str">
        <f t="shared" si="111"/>
        <v/>
      </c>
      <c r="Q800" s="124" t="s">
        <v>134</v>
      </c>
      <c r="R800" s="272" t="str">
        <f t="shared" si="112"/>
        <v/>
      </c>
      <c r="S800" s="1457" t="s">
        <v>135</v>
      </c>
      <c r="T800" s="1458"/>
      <c r="U800" s="1459">
        <f t="shared" si="113"/>
        <v>0</v>
      </c>
      <c r="V800" s="1460"/>
      <c r="W800" s="1460"/>
      <c r="X800" s="129"/>
      <c r="Y800" s="130"/>
      <c r="Z800" s="131"/>
      <c r="AA800" s="131"/>
      <c r="AB800" s="129"/>
      <c r="AC800" s="130"/>
      <c r="AD800" s="131"/>
      <c r="AE800" s="131"/>
      <c r="AF800" s="132"/>
      <c r="AG800" s="1426" t="str">
        <f t="shared" si="114"/>
        <v/>
      </c>
      <c r="AH800" s="1427"/>
      <c r="AI800" s="1427"/>
      <c r="AJ800" s="1428"/>
      <c r="AK800" s="130"/>
      <c r="AL800" s="133"/>
      <c r="AM800" s="1426" t="str">
        <f>IF(AM765=0,"",AM765)</f>
        <v/>
      </c>
      <c r="AN800" s="1427"/>
      <c r="AO800" s="1427"/>
      <c r="AP800" s="1427"/>
      <c r="AQ800" s="1427"/>
      <c r="AR800" s="501"/>
      <c r="AS800" s="118"/>
      <c r="AT800" s="118"/>
      <c r="AW800" s="371"/>
      <c r="AX800" s="371"/>
      <c r="AY800" s="371"/>
      <c r="AZ800" s="369"/>
      <c r="BA800" s="369"/>
      <c r="BB800" s="369"/>
    </row>
    <row r="801" spans="1:54" s="116" customFormat="1" ht="18" customHeight="1">
      <c r="A801" s="1450"/>
      <c r="B801" s="1451"/>
      <c r="C801" s="1451"/>
      <c r="D801" s="1451"/>
      <c r="E801" s="1451"/>
      <c r="F801" s="1451"/>
      <c r="G801" s="1451"/>
      <c r="H801" s="1452"/>
      <c r="I801" s="1455"/>
      <c r="J801" s="1451"/>
      <c r="K801" s="1451"/>
      <c r="L801" s="1451"/>
      <c r="M801" s="1456"/>
      <c r="N801" s="276" t="str">
        <f t="shared" si="110"/>
        <v/>
      </c>
      <c r="O801" s="134" t="s">
        <v>133</v>
      </c>
      <c r="P801" s="271" t="str">
        <f t="shared" si="111"/>
        <v/>
      </c>
      <c r="Q801" s="134" t="s">
        <v>134</v>
      </c>
      <c r="R801" s="274" t="str">
        <f t="shared" si="112"/>
        <v/>
      </c>
      <c r="S801" s="1461" t="s">
        <v>136</v>
      </c>
      <c r="T801" s="1462"/>
      <c r="U801" s="1465" t="str">
        <f t="shared" si="113"/>
        <v/>
      </c>
      <c r="V801" s="1466"/>
      <c r="W801" s="1466"/>
      <c r="X801" s="1470"/>
      <c r="Y801" s="1465">
        <f>Y766</f>
        <v>0</v>
      </c>
      <c r="Z801" s="1466"/>
      <c r="AA801" s="1466"/>
      <c r="AB801" s="1466"/>
      <c r="AC801" s="1465">
        <f>AC766</f>
        <v>0</v>
      </c>
      <c r="AD801" s="1466"/>
      <c r="AE801" s="1466"/>
      <c r="AF801" s="1470"/>
      <c r="AG801" s="1464" t="str">
        <f t="shared" si="114"/>
        <v/>
      </c>
      <c r="AH801" s="1464"/>
      <c r="AI801" s="1464"/>
      <c r="AJ801" s="1467"/>
      <c r="AK801" s="1468" t="str">
        <f>AK766</f>
        <v/>
      </c>
      <c r="AL801" s="1469"/>
      <c r="AM801" s="1465" t="str">
        <f>AM766</f>
        <v/>
      </c>
      <c r="AN801" s="1466"/>
      <c r="AO801" s="1466"/>
      <c r="AP801" s="1466"/>
      <c r="AQ801" s="1466"/>
      <c r="AR801" s="500"/>
      <c r="AS801" s="118"/>
      <c r="AT801" s="118"/>
      <c r="AW801" s="371"/>
      <c r="AX801" s="371"/>
      <c r="AY801" s="371"/>
      <c r="AZ801" s="369"/>
      <c r="BA801" s="369"/>
      <c r="BB801" s="369"/>
    </row>
    <row r="802" spans="1:54" s="116" customFormat="1" ht="18" customHeight="1">
      <c r="A802" s="1447" t="str">
        <f>A767</f>
        <v/>
      </c>
      <c r="B802" s="1448"/>
      <c r="C802" s="1448"/>
      <c r="D802" s="1448"/>
      <c r="E802" s="1448"/>
      <c r="F802" s="1448"/>
      <c r="G802" s="1448"/>
      <c r="H802" s="1449"/>
      <c r="I802" s="1453" t="str">
        <f>I767</f>
        <v/>
      </c>
      <c r="J802" s="1448"/>
      <c r="K802" s="1448"/>
      <c r="L802" s="1448"/>
      <c r="M802" s="1454"/>
      <c r="N802" s="275" t="str">
        <f t="shared" si="110"/>
        <v/>
      </c>
      <c r="O802" s="124" t="s">
        <v>133</v>
      </c>
      <c r="P802" s="270" t="str">
        <f t="shared" si="111"/>
        <v/>
      </c>
      <c r="Q802" s="124" t="s">
        <v>134</v>
      </c>
      <c r="R802" s="272" t="str">
        <f t="shared" si="112"/>
        <v/>
      </c>
      <c r="S802" s="1457" t="s">
        <v>135</v>
      </c>
      <c r="T802" s="1458"/>
      <c r="U802" s="1463">
        <f t="shared" si="113"/>
        <v>0</v>
      </c>
      <c r="V802" s="1464"/>
      <c r="W802" s="1464"/>
      <c r="X802" s="135"/>
      <c r="Y802" s="136"/>
      <c r="Z802" s="137"/>
      <c r="AA802" s="137"/>
      <c r="AB802" s="135"/>
      <c r="AC802" s="136"/>
      <c r="AD802" s="137"/>
      <c r="AE802" s="137"/>
      <c r="AF802" s="138"/>
      <c r="AG802" s="1426" t="str">
        <f t="shared" si="114"/>
        <v/>
      </c>
      <c r="AH802" s="1427"/>
      <c r="AI802" s="1427"/>
      <c r="AJ802" s="1428"/>
      <c r="AK802" s="136"/>
      <c r="AL802" s="139"/>
      <c r="AM802" s="1426" t="str">
        <f>IF(AM767=0,"",AM767)</f>
        <v/>
      </c>
      <c r="AN802" s="1427"/>
      <c r="AO802" s="1427"/>
      <c r="AP802" s="1427"/>
      <c r="AQ802" s="1427"/>
      <c r="AR802" s="501"/>
      <c r="AS802" s="118"/>
      <c r="AT802" s="118"/>
      <c r="AW802" s="371"/>
      <c r="AX802" s="371"/>
      <c r="AY802" s="371"/>
      <c r="AZ802" s="369"/>
      <c r="BA802" s="369"/>
      <c r="BB802" s="369"/>
    </row>
    <row r="803" spans="1:54" s="116" customFormat="1" ht="18" customHeight="1">
      <c r="A803" s="1450"/>
      <c r="B803" s="1451"/>
      <c r="C803" s="1451"/>
      <c r="D803" s="1451"/>
      <c r="E803" s="1451"/>
      <c r="F803" s="1451"/>
      <c r="G803" s="1451"/>
      <c r="H803" s="1452"/>
      <c r="I803" s="1455"/>
      <c r="J803" s="1451"/>
      <c r="K803" s="1451"/>
      <c r="L803" s="1451"/>
      <c r="M803" s="1456"/>
      <c r="N803" s="276" t="str">
        <f t="shared" si="110"/>
        <v/>
      </c>
      <c r="O803" s="134" t="s">
        <v>133</v>
      </c>
      <c r="P803" s="271" t="str">
        <f t="shared" si="111"/>
        <v/>
      </c>
      <c r="Q803" s="134" t="s">
        <v>134</v>
      </c>
      <c r="R803" s="274" t="str">
        <f t="shared" si="112"/>
        <v/>
      </c>
      <c r="S803" s="1461" t="s">
        <v>136</v>
      </c>
      <c r="T803" s="1462"/>
      <c r="U803" s="1463" t="str">
        <f t="shared" si="113"/>
        <v/>
      </c>
      <c r="V803" s="1464"/>
      <c r="W803" s="1464"/>
      <c r="X803" s="1464"/>
      <c r="Y803" s="1463">
        <f>Y768</f>
        <v>0</v>
      </c>
      <c r="Z803" s="1464"/>
      <c r="AA803" s="1464"/>
      <c r="AB803" s="1464"/>
      <c r="AC803" s="1463">
        <f>AC768</f>
        <v>0</v>
      </c>
      <c r="AD803" s="1464"/>
      <c r="AE803" s="1464"/>
      <c r="AF803" s="1467"/>
      <c r="AG803" s="1464" t="str">
        <f t="shared" si="114"/>
        <v/>
      </c>
      <c r="AH803" s="1464"/>
      <c r="AI803" s="1464"/>
      <c r="AJ803" s="1467"/>
      <c r="AK803" s="1468" t="str">
        <f>AK768</f>
        <v/>
      </c>
      <c r="AL803" s="1469"/>
      <c r="AM803" s="1465" t="str">
        <f>AM768</f>
        <v/>
      </c>
      <c r="AN803" s="1466"/>
      <c r="AO803" s="1466"/>
      <c r="AP803" s="1466"/>
      <c r="AQ803" s="1466"/>
      <c r="AR803" s="500"/>
      <c r="AS803" s="118"/>
      <c r="AT803" s="118"/>
      <c r="AW803" s="371"/>
      <c r="AX803" s="371"/>
      <c r="AY803" s="371"/>
      <c r="AZ803" s="369"/>
      <c r="BA803" s="369"/>
      <c r="BB803" s="369"/>
    </row>
    <row r="804" spans="1:54" s="116" customFormat="1" ht="18" customHeight="1">
      <c r="A804" s="1447" t="str">
        <f>A769</f>
        <v/>
      </c>
      <c r="B804" s="1448"/>
      <c r="C804" s="1448"/>
      <c r="D804" s="1448"/>
      <c r="E804" s="1448"/>
      <c r="F804" s="1448"/>
      <c r="G804" s="1448"/>
      <c r="H804" s="1449"/>
      <c r="I804" s="1453" t="str">
        <f>I769</f>
        <v/>
      </c>
      <c r="J804" s="1448"/>
      <c r="K804" s="1448"/>
      <c r="L804" s="1448"/>
      <c r="M804" s="1454"/>
      <c r="N804" s="275" t="str">
        <f t="shared" si="110"/>
        <v/>
      </c>
      <c r="O804" s="124" t="s">
        <v>133</v>
      </c>
      <c r="P804" s="270" t="str">
        <f t="shared" si="111"/>
        <v/>
      </c>
      <c r="Q804" s="124" t="s">
        <v>134</v>
      </c>
      <c r="R804" s="272" t="str">
        <f t="shared" si="112"/>
        <v/>
      </c>
      <c r="S804" s="1457" t="s">
        <v>135</v>
      </c>
      <c r="T804" s="1458"/>
      <c r="U804" s="1459">
        <f t="shared" si="113"/>
        <v>0</v>
      </c>
      <c r="V804" s="1460"/>
      <c r="W804" s="1460"/>
      <c r="X804" s="129"/>
      <c r="Y804" s="130"/>
      <c r="Z804" s="131"/>
      <c r="AA804" s="131"/>
      <c r="AB804" s="129"/>
      <c r="AC804" s="130"/>
      <c r="AD804" s="131"/>
      <c r="AE804" s="131"/>
      <c r="AF804" s="132"/>
      <c r="AG804" s="1426" t="str">
        <f t="shared" si="114"/>
        <v/>
      </c>
      <c r="AH804" s="1427"/>
      <c r="AI804" s="1427"/>
      <c r="AJ804" s="1428"/>
      <c r="AK804" s="136"/>
      <c r="AL804" s="139"/>
      <c r="AM804" s="1426" t="str">
        <f>IF(AM769=0,"",AM769)</f>
        <v/>
      </c>
      <c r="AN804" s="1427"/>
      <c r="AO804" s="1427"/>
      <c r="AP804" s="1427"/>
      <c r="AQ804" s="1427"/>
      <c r="AR804" s="501"/>
      <c r="AS804" s="118"/>
      <c r="AT804" s="118"/>
      <c r="AW804" s="371"/>
      <c r="AX804" s="371"/>
      <c r="AY804" s="371"/>
      <c r="AZ804" s="369"/>
      <c r="BA804" s="369"/>
      <c r="BB804" s="369"/>
    </row>
    <row r="805" spans="1:54" s="116" customFormat="1" ht="18" customHeight="1">
      <c r="A805" s="1450"/>
      <c r="B805" s="1451"/>
      <c r="C805" s="1451"/>
      <c r="D805" s="1451"/>
      <c r="E805" s="1451"/>
      <c r="F805" s="1451"/>
      <c r="G805" s="1451"/>
      <c r="H805" s="1452"/>
      <c r="I805" s="1455"/>
      <c r="J805" s="1451"/>
      <c r="K805" s="1451"/>
      <c r="L805" s="1451"/>
      <c r="M805" s="1456"/>
      <c r="N805" s="276" t="str">
        <f t="shared" si="110"/>
        <v/>
      </c>
      <c r="O805" s="134" t="s">
        <v>133</v>
      </c>
      <c r="P805" s="271" t="str">
        <f t="shared" si="111"/>
        <v/>
      </c>
      <c r="Q805" s="134" t="s">
        <v>134</v>
      </c>
      <c r="R805" s="274" t="str">
        <f t="shared" si="112"/>
        <v/>
      </c>
      <c r="S805" s="1461" t="s">
        <v>136</v>
      </c>
      <c r="T805" s="1462"/>
      <c r="U805" s="1463" t="str">
        <f t="shared" si="113"/>
        <v/>
      </c>
      <c r="V805" s="1464"/>
      <c r="W805" s="1464"/>
      <c r="X805" s="1464"/>
      <c r="Y805" s="1465">
        <f>Y770</f>
        <v>0</v>
      </c>
      <c r="Z805" s="1466"/>
      <c r="AA805" s="1466"/>
      <c r="AB805" s="1466"/>
      <c r="AC805" s="1463">
        <f>AC770</f>
        <v>0</v>
      </c>
      <c r="AD805" s="1464"/>
      <c r="AE805" s="1464"/>
      <c r="AF805" s="1467"/>
      <c r="AG805" s="1464" t="str">
        <f t="shared" si="114"/>
        <v/>
      </c>
      <c r="AH805" s="1464"/>
      <c r="AI805" s="1464"/>
      <c r="AJ805" s="1467"/>
      <c r="AK805" s="1468" t="str">
        <f>AK770</f>
        <v/>
      </c>
      <c r="AL805" s="1469"/>
      <c r="AM805" s="1465" t="str">
        <f>AM770</f>
        <v/>
      </c>
      <c r="AN805" s="1466"/>
      <c r="AO805" s="1466"/>
      <c r="AP805" s="1466"/>
      <c r="AQ805" s="1466"/>
      <c r="AR805" s="500"/>
      <c r="AS805" s="118"/>
      <c r="AT805" s="118"/>
      <c r="AW805" s="371"/>
      <c r="AX805" s="371"/>
      <c r="AY805" s="371"/>
      <c r="AZ805" s="369"/>
      <c r="BA805" s="369"/>
      <c r="BB805" s="369"/>
    </row>
    <row r="806" spans="1:54" s="116" customFormat="1" ht="18" customHeight="1">
      <c r="A806" s="1447" t="str">
        <f>A771</f>
        <v/>
      </c>
      <c r="B806" s="1448"/>
      <c r="C806" s="1448"/>
      <c r="D806" s="1448"/>
      <c r="E806" s="1448"/>
      <c r="F806" s="1448"/>
      <c r="G806" s="1448"/>
      <c r="H806" s="1449"/>
      <c r="I806" s="1453" t="str">
        <f>I771</f>
        <v/>
      </c>
      <c r="J806" s="1448"/>
      <c r="K806" s="1448"/>
      <c r="L806" s="1448"/>
      <c r="M806" s="1454"/>
      <c r="N806" s="275" t="str">
        <f t="shared" si="110"/>
        <v/>
      </c>
      <c r="O806" s="124" t="s">
        <v>133</v>
      </c>
      <c r="P806" s="270" t="str">
        <f t="shared" si="111"/>
        <v/>
      </c>
      <c r="Q806" s="124" t="s">
        <v>134</v>
      </c>
      <c r="R806" s="272" t="str">
        <f t="shared" si="112"/>
        <v/>
      </c>
      <c r="S806" s="1457" t="s">
        <v>135</v>
      </c>
      <c r="T806" s="1458"/>
      <c r="U806" s="1459">
        <f t="shared" si="113"/>
        <v>0</v>
      </c>
      <c r="V806" s="1460"/>
      <c r="W806" s="1460"/>
      <c r="X806" s="129"/>
      <c r="Y806" s="130"/>
      <c r="Z806" s="131"/>
      <c r="AA806" s="131"/>
      <c r="AB806" s="129"/>
      <c r="AC806" s="130"/>
      <c r="AD806" s="131"/>
      <c r="AE806" s="131"/>
      <c r="AF806" s="132"/>
      <c r="AG806" s="1426" t="str">
        <f t="shared" si="114"/>
        <v/>
      </c>
      <c r="AH806" s="1427"/>
      <c r="AI806" s="1427"/>
      <c r="AJ806" s="1428"/>
      <c r="AK806" s="140"/>
      <c r="AL806" s="141"/>
      <c r="AM806" s="1426" t="str">
        <f>IF(AM771=0,"",AM771)</f>
        <v/>
      </c>
      <c r="AN806" s="1427"/>
      <c r="AO806" s="1427"/>
      <c r="AP806" s="1427"/>
      <c r="AQ806" s="1427"/>
      <c r="AR806" s="501"/>
      <c r="AS806" s="118"/>
      <c r="AT806" s="118"/>
      <c r="AW806" s="371"/>
      <c r="AX806" s="371"/>
      <c r="AY806" s="371"/>
      <c r="AZ806" s="369"/>
      <c r="BA806" s="369"/>
      <c r="BB806" s="369"/>
    </row>
    <row r="807" spans="1:54" s="116" customFormat="1" ht="18" customHeight="1">
      <c r="A807" s="1450"/>
      <c r="B807" s="1451"/>
      <c r="C807" s="1451"/>
      <c r="D807" s="1451"/>
      <c r="E807" s="1451"/>
      <c r="F807" s="1451"/>
      <c r="G807" s="1451"/>
      <c r="H807" s="1452"/>
      <c r="I807" s="1455"/>
      <c r="J807" s="1451"/>
      <c r="K807" s="1451"/>
      <c r="L807" s="1451"/>
      <c r="M807" s="1456"/>
      <c r="N807" s="276" t="str">
        <f t="shared" si="110"/>
        <v/>
      </c>
      <c r="O807" s="134" t="s">
        <v>133</v>
      </c>
      <c r="P807" s="271" t="str">
        <f t="shared" si="111"/>
        <v/>
      </c>
      <c r="Q807" s="134" t="s">
        <v>134</v>
      </c>
      <c r="R807" s="274" t="str">
        <f t="shared" si="112"/>
        <v/>
      </c>
      <c r="S807" s="1461" t="s">
        <v>136</v>
      </c>
      <c r="T807" s="1462"/>
      <c r="U807" s="1463" t="str">
        <f t="shared" si="113"/>
        <v/>
      </c>
      <c r="V807" s="1464"/>
      <c r="W807" s="1464"/>
      <c r="X807" s="1464"/>
      <c r="Y807" s="1465">
        <f>Y772</f>
        <v>0</v>
      </c>
      <c r="Z807" s="1466"/>
      <c r="AA807" s="1466"/>
      <c r="AB807" s="1466"/>
      <c r="AC807" s="1463">
        <f>AC772</f>
        <v>0</v>
      </c>
      <c r="AD807" s="1464"/>
      <c r="AE807" s="1464"/>
      <c r="AF807" s="1467"/>
      <c r="AG807" s="1464" t="str">
        <f t="shared" si="114"/>
        <v/>
      </c>
      <c r="AH807" s="1464"/>
      <c r="AI807" s="1464"/>
      <c r="AJ807" s="1467"/>
      <c r="AK807" s="1468" t="str">
        <f>AK772</f>
        <v/>
      </c>
      <c r="AL807" s="1469"/>
      <c r="AM807" s="1465" t="str">
        <f>AM772</f>
        <v/>
      </c>
      <c r="AN807" s="1466"/>
      <c r="AO807" s="1466"/>
      <c r="AP807" s="1466"/>
      <c r="AQ807" s="1466"/>
      <c r="AR807" s="500"/>
      <c r="AS807" s="118"/>
      <c r="AT807" s="118"/>
      <c r="AW807" s="371"/>
      <c r="AX807" s="371"/>
      <c r="AY807" s="371"/>
      <c r="AZ807" s="369"/>
      <c r="BA807" s="369"/>
      <c r="BB807" s="369"/>
    </row>
    <row r="808" spans="1:54" s="116" customFormat="1" ht="18" customHeight="1">
      <c r="A808" s="1447" t="str">
        <f>A773</f>
        <v/>
      </c>
      <c r="B808" s="1448"/>
      <c r="C808" s="1448"/>
      <c r="D808" s="1448"/>
      <c r="E808" s="1448"/>
      <c r="F808" s="1448"/>
      <c r="G808" s="1448"/>
      <c r="H808" s="1449"/>
      <c r="I808" s="1453" t="str">
        <f>I773</f>
        <v/>
      </c>
      <c r="J808" s="1448"/>
      <c r="K808" s="1448"/>
      <c r="L808" s="1448"/>
      <c r="M808" s="1454"/>
      <c r="N808" s="275" t="str">
        <f t="shared" si="110"/>
        <v/>
      </c>
      <c r="O808" s="124" t="s">
        <v>133</v>
      </c>
      <c r="P808" s="270" t="str">
        <f t="shared" si="111"/>
        <v/>
      </c>
      <c r="Q808" s="124" t="s">
        <v>134</v>
      </c>
      <c r="R808" s="272" t="str">
        <f t="shared" si="112"/>
        <v/>
      </c>
      <c r="S808" s="1457" t="s">
        <v>135</v>
      </c>
      <c r="T808" s="1458"/>
      <c r="U808" s="1459">
        <f t="shared" si="113"/>
        <v>0</v>
      </c>
      <c r="V808" s="1460"/>
      <c r="W808" s="1460"/>
      <c r="X808" s="129"/>
      <c r="Y808" s="130"/>
      <c r="Z808" s="131"/>
      <c r="AA808" s="131"/>
      <c r="AB808" s="129"/>
      <c r="AC808" s="130"/>
      <c r="AD808" s="131"/>
      <c r="AE808" s="131"/>
      <c r="AF808" s="132"/>
      <c r="AG808" s="1426" t="str">
        <f t="shared" si="114"/>
        <v/>
      </c>
      <c r="AH808" s="1427"/>
      <c r="AI808" s="1427"/>
      <c r="AJ808" s="1428"/>
      <c r="AK808" s="142"/>
      <c r="AL808" s="143"/>
      <c r="AM808" s="1426" t="str">
        <f>IF(AM773=0,"",AM773)</f>
        <v/>
      </c>
      <c r="AN808" s="1427"/>
      <c r="AO808" s="1427"/>
      <c r="AP808" s="1427"/>
      <c r="AQ808" s="1427"/>
      <c r="AR808" s="501"/>
      <c r="AS808" s="118"/>
      <c r="AT808" s="118"/>
      <c r="AW808" s="371"/>
      <c r="AX808" s="371"/>
      <c r="AY808" s="371"/>
      <c r="AZ808" s="369"/>
      <c r="BA808" s="369"/>
      <c r="BB808" s="369"/>
    </row>
    <row r="809" spans="1:54" s="116" customFormat="1" ht="18" customHeight="1">
      <c r="A809" s="1450"/>
      <c r="B809" s="1451"/>
      <c r="C809" s="1451"/>
      <c r="D809" s="1451"/>
      <c r="E809" s="1451"/>
      <c r="F809" s="1451"/>
      <c r="G809" s="1451"/>
      <c r="H809" s="1452"/>
      <c r="I809" s="1455"/>
      <c r="J809" s="1451"/>
      <c r="K809" s="1451"/>
      <c r="L809" s="1451"/>
      <c r="M809" s="1456"/>
      <c r="N809" s="276" t="str">
        <f t="shared" si="110"/>
        <v/>
      </c>
      <c r="O809" s="134" t="s">
        <v>133</v>
      </c>
      <c r="P809" s="271" t="str">
        <f t="shared" si="111"/>
        <v/>
      </c>
      <c r="Q809" s="134" t="s">
        <v>134</v>
      </c>
      <c r="R809" s="274" t="str">
        <f t="shared" si="112"/>
        <v/>
      </c>
      <c r="S809" s="1461" t="s">
        <v>136</v>
      </c>
      <c r="T809" s="1462"/>
      <c r="U809" s="1463" t="str">
        <f t="shared" si="113"/>
        <v/>
      </c>
      <c r="V809" s="1464"/>
      <c r="W809" s="1464"/>
      <c r="X809" s="1464"/>
      <c r="Y809" s="1465">
        <f>Y774</f>
        <v>0</v>
      </c>
      <c r="Z809" s="1466"/>
      <c r="AA809" s="1466"/>
      <c r="AB809" s="1466"/>
      <c r="AC809" s="1463">
        <f>AC774</f>
        <v>0</v>
      </c>
      <c r="AD809" s="1464"/>
      <c r="AE809" s="1464"/>
      <c r="AF809" s="1467"/>
      <c r="AG809" s="1464" t="str">
        <f t="shared" si="114"/>
        <v/>
      </c>
      <c r="AH809" s="1464"/>
      <c r="AI809" s="1464"/>
      <c r="AJ809" s="1467"/>
      <c r="AK809" s="1468" t="str">
        <f>AK774</f>
        <v/>
      </c>
      <c r="AL809" s="1469"/>
      <c r="AM809" s="1465" t="str">
        <f>AM774</f>
        <v/>
      </c>
      <c r="AN809" s="1466"/>
      <c r="AO809" s="1466"/>
      <c r="AP809" s="1466"/>
      <c r="AQ809" s="1466"/>
      <c r="AR809" s="500"/>
      <c r="AS809" s="118"/>
      <c r="AT809" s="118"/>
      <c r="AW809" s="371"/>
      <c r="AX809" s="371"/>
      <c r="AY809" s="371"/>
      <c r="AZ809" s="369"/>
      <c r="BA809" s="369"/>
      <c r="BB809" s="369"/>
    </row>
    <row r="810" spans="1:54" s="116" customFormat="1" ht="18" customHeight="1">
      <c r="A810" s="1447" t="str">
        <f>A775</f>
        <v/>
      </c>
      <c r="B810" s="1448"/>
      <c r="C810" s="1448"/>
      <c r="D810" s="1448"/>
      <c r="E810" s="1448"/>
      <c r="F810" s="1448"/>
      <c r="G810" s="1448"/>
      <c r="H810" s="1449"/>
      <c r="I810" s="1453" t="str">
        <f>I775</f>
        <v/>
      </c>
      <c r="J810" s="1448"/>
      <c r="K810" s="1448"/>
      <c r="L810" s="1448"/>
      <c r="M810" s="1454"/>
      <c r="N810" s="275" t="str">
        <f t="shared" si="110"/>
        <v/>
      </c>
      <c r="O810" s="124" t="s">
        <v>133</v>
      </c>
      <c r="P810" s="270" t="str">
        <f t="shared" si="111"/>
        <v/>
      </c>
      <c r="Q810" s="124" t="s">
        <v>134</v>
      </c>
      <c r="R810" s="272" t="str">
        <f t="shared" si="112"/>
        <v/>
      </c>
      <c r="S810" s="1457" t="s">
        <v>135</v>
      </c>
      <c r="T810" s="1458"/>
      <c r="U810" s="1459">
        <f t="shared" si="113"/>
        <v>0</v>
      </c>
      <c r="V810" s="1460"/>
      <c r="W810" s="1460"/>
      <c r="X810" s="129"/>
      <c r="Y810" s="130"/>
      <c r="Z810" s="131"/>
      <c r="AA810" s="131"/>
      <c r="AB810" s="129"/>
      <c r="AC810" s="130"/>
      <c r="AD810" s="131"/>
      <c r="AE810" s="131"/>
      <c r="AF810" s="132"/>
      <c r="AG810" s="1426" t="str">
        <f t="shared" si="114"/>
        <v/>
      </c>
      <c r="AH810" s="1427"/>
      <c r="AI810" s="1427"/>
      <c r="AJ810" s="1428"/>
      <c r="AK810" s="140"/>
      <c r="AL810" s="141"/>
      <c r="AM810" s="1426" t="str">
        <f>IF(AM775=0,"",AM775)</f>
        <v/>
      </c>
      <c r="AN810" s="1427"/>
      <c r="AO810" s="1427"/>
      <c r="AP810" s="1427"/>
      <c r="AQ810" s="1427"/>
      <c r="AR810" s="501"/>
      <c r="AS810" s="118"/>
      <c r="AT810" s="118"/>
      <c r="AW810" s="371"/>
      <c r="AX810" s="371"/>
      <c r="AY810" s="371"/>
      <c r="AZ810" s="369"/>
      <c r="BA810" s="369"/>
      <c r="BB810" s="369"/>
    </row>
    <row r="811" spans="1:54" s="116" customFormat="1" ht="18" customHeight="1">
      <c r="A811" s="1450"/>
      <c r="B811" s="1451"/>
      <c r="C811" s="1451"/>
      <c r="D811" s="1451"/>
      <c r="E811" s="1451"/>
      <c r="F811" s="1451"/>
      <c r="G811" s="1451"/>
      <c r="H811" s="1452"/>
      <c r="I811" s="1455"/>
      <c r="J811" s="1451"/>
      <c r="K811" s="1451"/>
      <c r="L811" s="1451"/>
      <c r="M811" s="1456"/>
      <c r="N811" s="276" t="str">
        <f t="shared" si="110"/>
        <v/>
      </c>
      <c r="O811" s="134" t="s">
        <v>133</v>
      </c>
      <c r="P811" s="271" t="str">
        <f t="shared" si="111"/>
        <v/>
      </c>
      <c r="Q811" s="134" t="s">
        <v>134</v>
      </c>
      <c r="R811" s="274" t="str">
        <f t="shared" si="112"/>
        <v/>
      </c>
      <c r="S811" s="1461" t="s">
        <v>136</v>
      </c>
      <c r="T811" s="1462"/>
      <c r="U811" s="1463" t="str">
        <f t="shared" si="113"/>
        <v/>
      </c>
      <c r="V811" s="1464"/>
      <c r="W811" s="1464"/>
      <c r="X811" s="1464"/>
      <c r="Y811" s="1465">
        <f>Y776</f>
        <v>0</v>
      </c>
      <c r="Z811" s="1466"/>
      <c r="AA811" s="1466"/>
      <c r="AB811" s="1466"/>
      <c r="AC811" s="1463">
        <f>AC776</f>
        <v>0</v>
      </c>
      <c r="AD811" s="1464"/>
      <c r="AE811" s="1464"/>
      <c r="AF811" s="1467"/>
      <c r="AG811" s="1464" t="str">
        <f t="shared" si="114"/>
        <v/>
      </c>
      <c r="AH811" s="1464"/>
      <c r="AI811" s="1464"/>
      <c r="AJ811" s="1467"/>
      <c r="AK811" s="1468" t="str">
        <f>AK776</f>
        <v/>
      </c>
      <c r="AL811" s="1469"/>
      <c r="AM811" s="1465" t="str">
        <f>AM776</f>
        <v/>
      </c>
      <c r="AN811" s="1466"/>
      <c r="AO811" s="1466"/>
      <c r="AP811" s="1466"/>
      <c r="AQ811" s="1466"/>
      <c r="AR811" s="500"/>
      <c r="AS811" s="118"/>
      <c r="AT811" s="118"/>
      <c r="AW811" s="371"/>
      <c r="AX811" s="371"/>
      <c r="AY811" s="371"/>
      <c r="AZ811" s="369"/>
      <c r="BA811" s="369"/>
      <c r="BB811" s="369"/>
    </row>
    <row r="812" spans="1:54" s="116" customFormat="1" ht="18" customHeight="1">
      <c r="A812" s="1447" t="str">
        <f>A777</f>
        <v/>
      </c>
      <c r="B812" s="1448"/>
      <c r="C812" s="1448"/>
      <c r="D812" s="1448"/>
      <c r="E812" s="1448"/>
      <c r="F812" s="1448"/>
      <c r="G812" s="1448"/>
      <c r="H812" s="1449"/>
      <c r="I812" s="1453" t="str">
        <f>I777</f>
        <v/>
      </c>
      <c r="J812" s="1448"/>
      <c r="K812" s="1448"/>
      <c r="L812" s="1448"/>
      <c r="M812" s="1454"/>
      <c r="N812" s="275" t="str">
        <f t="shared" si="110"/>
        <v/>
      </c>
      <c r="O812" s="124" t="s">
        <v>133</v>
      </c>
      <c r="P812" s="270" t="str">
        <f t="shared" si="111"/>
        <v/>
      </c>
      <c r="Q812" s="124" t="s">
        <v>134</v>
      </c>
      <c r="R812" s="272" t="str">
        <f t="shared" si="112"/>
        <v/>
      </c>
      <c r="S812" s="1457" t="s">
        <v>135</v>
      </c>
      <c r="T812" s="1458"/>
      <c r="U812" s="1459">
        <f t="shared" si="113"/>
        <v>0</v>
      </c>
      <c r="V812" s="1460"/>
      <c r="W812" s="1460"/>
      <c r="X812" s="129"/>
      <c r="Y812" s="130"/>
      <c r="Z812" s="131"/>
      <c r="AA812" s="131"/>
      <c r="AB812" s="129"/>
      <c r="AC812" s="130"/>
      <c r="AD812" s="131"/>
      <c r="AE812" s="131"/>
      <c r="AF812" s="132"/>
      <c r="AG812" s="1426" t="str">
        <f t="shared" si="114"/>
        <v/>
      </c>
      <c r="AH812" s="1427"/>
      <c r="AI812" s="1427"/>
      <c r="AJ812" s="1428"/>
      <c r="AK812" s="140"/>
      <c r="AL812" s="141"/>
      <c r="AM812" s="1426" t="str">
        <f>IF(AM777=0,"",AM777)</f>
        <v/>
      </c>
      <c r="AN812" s="1427"/>
      <c r="AO812" s="1427"/>
      <c r="AP812" s="1427"/>
      <c r="AQ812" s="1427"/>
      <c r="AR812" s="501"/>
      <c r="AS812" s="118"/>
      <c r="AT812" s="118"/>
      <c r="AW812" s="371"/>
      <c r="AX812" s="371"/>
      <c r="AY812" s="371"/>
      <c r="AZ812" s="369"/>
      <c r="BA812" s="369"/>
      <c r="BB812" s="369"/>
    </row>
    <row r="813" spans="1:54" s="116" customFormat="1" ht="18" customHeight="1">
      <c r="A813" s="1450"/>
      <c r="B813" s="1451"/>
      <c r="C813" s="1451"/>
      <c r="D813" s="1451"/>
      <c r="E813" s="1451"/>
      <c r="F813" s="1451"/>
      <c r="G813" s="1451"/>
      <c r="H813" s="1452"/>
      <c r="I813" s="1455"/>
      <c r="J813" s="1451"/>
      <c r="K813" s="1451"/>
      <c r="L813" s="1451"/>
      <c r="M813" s="1456"/>
      <c r="N813" s="276" t="str">
        <f t="shared" si="110"/>
        <v/>
      </c>
      <c r="O813" s="144" t="s">
        <v>133</v>
      </c>
      <c r="P813" s="271" t="str">
        <f t="shared" si="111"/>
        <v/>
      </c>
      <c r="Q813" s="134" t="s">
        <v>134</v>
      </c>
      <c r="R813" s="274" t="str">
        <f t="shared" si="112"/>
        <v/>
      </c>
      <c r="S813" s="1461" t="s">
        <v>136</v>
      </c>
      <c r="T813" s="1462"/>
      <c r="U813" s="1463" t="str">
        <f t="shared" si="113"/>
        <v/>
      </c>
      <c r="V813" s="1464"/>
      <c r="W813" s="1464"/>
      <c r="X813" s="1464"/>
      <c r="Y813" s="1465">
        <f>Y778</f>
        <v>0</v>
      </c>
      <c r="Z813" s="1466"/>
      <c r="AA813" s="1466"/>
      <c r="AB813" s="1466"/>
      <c r="AC813" s="1463">
        <f>AC778</f>
        <v>0</v>
      </c>
      <c r="AD813" s="1464"/>
      <c r="AE813" s="1464"/>
      <c r="AF813" s="1467"/>
      <c r="AG813" s="1464" t="str">
        <f t="shared" si="114"/>
        <v/>
      </c>
      <c r="AH813" s="1464"/>
      <c r="AI813" s="1464"/>
      <c r="AJ813" s="1467"/>
      <c r="AK813" s="1468" t="str">
        <f>AK778</f>
        <v/>
      </c>
      <c r="AL813" s="1469"/>
      <c r="AM813" s="1465" t="str">
        <f>AM778</f>
        <v/>
      </c>
      <c r="AN813" s="1466"/>
      <c r="AO813" s="1466"/>
      <c r="AP813" s="1466"/>
      <c r="AQ813" s="1466"/>
      <c r="AR813" s="500"/>
      <c r="AS813" s="118"/>
      <c r="AT813" s="118"/>
      <c r="AW813" s="371"/>
      <c r="AX813" s="371"/>
      <c r="AY813" s="371"/>
      <c r="AZ813" s="369"/>
      <c r="BA813" s="369"/>
      <c r="BB813" s="369"/>
    </row>
    <row r="814" spans="1:54" s="116" customFormat="1" ht="18" customHeight="1">
      <c r="A814" s="1432" t="s">
        <v>193</v>
      </c>
      <c r="B814" s="1433"/>
      <c r="C814" s="1433"/>
      <c r="D814" s="1434"/>
      <c r="E814" s="1438" t="str">
        <f>E779</f>
        <v/>
      </c>
      <c r="F814" s="1439"/>
      <c r="G814" s="1440"/>
      <c r="H814" s="1440"/>
      <c r="I814" s="1440"/>
      <c r="J814" s="1440"/>
      <c r="K814" s="1440"/>
      <c r="L814" s="1440"/>
      <c r="M814" s="1441"/>
      <c r="N814" s="1445" t="s">
        <v>194</v>
      </c>
      <c r="O814" s="1433"/>
      <c r="P814" s="1433"/>
      <c r="Q814" s="1433"/>
      <c r="R814" s="1433"/>
      <c r="S814" s="1433"/>
      <c r="T814" s="1434"/>
      <c r="U814" s="1426" t="str">
        <f t="shared" ca="1" si="113"/>
        <v/>
      </c>
      <c r="V814" s="1427"/>
      <c r="W814" s="1427"/>
      <c r="X814" s="1428"/>
      <c r="Y814" s="130"/>
      <c r="Z814" s="131"/>
      <c r="AA814" s="131"/>
      <c r="AB814" s="129"/>
      <c r="AC814" s="130"/>
      <c r="AD814" s="131"/>
      <c r="AE814" s="131"/>
      <c r="AF814" s="129"/>
      <c r="AG814" s="1426" t="str">
        <f t="shared" ca="1" si="114"/>
        <v/>
      </c>
      <c r="AH814" s="1427"/>
      <c r="AI814" s="1427"/>
      <c r="AJ814" s="1428"/>
      <c r="AK814" s="130"/>
      <c r="AL814" s="133"/>
      <c r="AM814" s="1426" t="str">
        <f>AM779</f>
        <v/>
      </c>
      <c r="AN814" s="1427"/>
      <c r="AO814" s="1427"/>
      <c r="AP814" s="1427"/>
      <c r="AQ814" s="1427"/>
      <c r="AR814" s="501"/>
      <c r="AS814" s="118"/>
      <c r="AT814" s="118"/>
      <c r="AW814" s="371"/>
      <c r="AX814" s="371"/>
      <c r="AY814" s="371"/>
      <c r="AZ814" s="369"/>
      <c r="BA814" s="369"/>
      <c r="BB814" s="369"/>
    </row>
    <row r="815" spans="1:54" s="116" customFormat="1" ht="18" customHeight="1" thickBot="1">
      <c r="A815" s="1435"/>
      <c r="B815" s="1436"/>
      <c r="C815" s="1436"/>
      <c r="D815" s="1437"/>
      <c r="E815" s="1442"/>
      <c r="F815" s="1443"/>
      <c r="G815" s="1443"/>
      <c r="H815" s="1443"/>
      <c r="I815" s="1443"/>
      <c r="J815" s="1443"/>
      <c r="K815" s="1443"/>
      <c r="L815" s="1443"/>
      <c r="M815" s="1444"/>
      <c r="N815" s="1446"/>
      <c r="O815" s="1436"/>
      <c r="P815" s="1436"/>
      <c r="Q815" s="1436"/>
      <c r="R815" s="1436"/>
      <c r="S815" s="1436"/>
      <c r="T815" s="1437"/>
      <c r="U815" s="1429" t="str">
        <f t="shared" si="113"/>
        <v/>
      </c>
      <c r="V815" s="1430"/>
      <c r="W815" s="1430"/>
      <c r="X815" s="1431"/>
      <c r="Y815" s="1429" t="str">
        <f>Y780</f>
        <v/>
      </c>
      <c r="Z815" s="1430"/>
      <c r="AA815" s="1430"/>
      <c r="AB815" s="1430"/>
      <c r="AC815" s="1429" t="str">
        <f>AC780</f>
        <v/>
      </c>
      <c r="AD815" s="1430"/>
      <c r="AE815" s="1430"/>
      <c r="AF815" s="1430"/>
      <c r="AG815" s="1429" t="str">
        <f t="shared" si="114"/>
        <v/>
      </c>
      <c r="AH815" s="1430"/>
      <c r="AI815" s="1430"/>
      <c r="AJ815" s="1430"/>
      <c r="AK815" s="502"/>
      <c r="AL815" s="503"/>
      <c r="AM815" s="1429" t="str">
        <f>AM780</f>
        <v/>
      </c>
      <c r="AN815" s="1430"/>
      <c r="AO815" s="1430"/>
      <c r="AP815" s="1430"/>
      <c r="AQ815" s="1430"/>
      <c r="AR815" s="504"/>
      <c r="AS815" s="118"/>
      <c r="AT815" s="145"/>
      <c r="AW815" s="371"/>
      <c r="AX815" s="371"/>
      <c r="AY815" s="371"/>
      <c r="AZ815" s="369"/>
      <c r="BA815" s="369"/>
      <c r="BB815" s="369"/>
    </row>
    <row r="816" spans="1:54" s="116" customFormat="1" ht="18" customHeight="1">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8"/>
      <c r="AL816" s="118"/>
      <c r="AM816" s="1565" t="str">
        <f>AM781</f>
        <v/>
      </c>
      <c r="AN816" s="1566"/>
      <c r="AO816" s="1566"/>
      <c r="AP816" s="1566"/>
      <c r="AQ816" s="1566"/>
      <c r="AR816" s="118"/>
      <c r="AS816" s="118"/>
      <c r="AT816" s="118"/>
      <c r="AW816" s="371"/>
      <c r="AX816" s="371"/>
      <c r="AY816" s="371"/>
      <c r="AZ816" s="369"/>
      <c r="BA816" s="369"/>
      <c r="BB816" s="369"/>
    </row>
    <row r="817" spans="1:54" s="116" customFormat="1" ht="22.5" customHeight="1">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536"/>
      <c r="X817" s="536"/>
      <c r="Y817" s="118"/>
      <c r="Z817" s="118"/>
      <c r="AA817" s="118"/>
      <c r="AB817" s="118"/>
      <c r="AC817" s="118"/>
      <c r="AD817" s="118"/>
      <c r="AE817" s="118"/>
      <c r="AF817" s="118"/>
      <c r="AG817" s="118"/>
      <c r="AH817" s="118"/>
      <c r="AI817" s="118"/>
      <c r="AJ817" s="118"/>
      <c r="AK817" s="118"/>
      <c r="AL817" s="118"/>
      <c r="AM817" s="118"/>
      <c r="AN817" s="118"/>
      <c r="AO817" s="118"/>
      <c r="AP817" s="118"/>
      <c r="AQ817" s="118"/>
      <c r="AR817" s="118"/>
      <c r="AS817" s="118"/>
      <c r="AW817" s="371"/>
      <c r="AX817" s="371"/>
      <c r="AY817" s="371"/>
      <c r="AZ817" s="369"/>
      <c r="BA817" s="369"/>
      <c r="BB817" s="369"/>
    </row>
    <row r="818" spans="1:54" s="116" customFormat="1" ht="24" customHeight="1">
      <c r="A818" s="75"/>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536"/>
      <c r="X818" s="536"/>
      <c r="Y818" s="119"/>
      <c r="Z818" s="119"/>
      <c r="AA818" s="119"/>
      <c r="AB818" s="119"/>
      <c r="AC818" s="119"/>
      <c r="AD818" s="119"/>
      <c r="AE818" s="119"/>
      <c r="AF818" s="119"/>
      <c r="AG818" s="119"/>
      <c r="AH818" s="119"/>
      <c r="AI818" s="119"/>
      <c r="AJ818" s="119"/>
      <c r="AK818" s="119"/>
      <c r="AL818" s="119"/>
      <c r="AM818" s="119"/>
      <c r="AN818" s="119"/>
      <c r="AO818" s="119"/>
      <c r="AP818" s="119"/>
      <c r="AQ818" s="119"/>
      <c r="AR818" s="119"/>
      <c r="AS818" s="118"/>
      <c r="AW818" s="371"/>
      <c r="AX818" s="371"/>
      <c r="AY818" s="371"/>
      <c r="AZ818" s="369"/>
      <c r="BA818" s="369"/>
      <c r="BB818" s="369"/>
    </row>
    <row r="819" spans="1:54" s="116" customFormat="1" ht="17.25" customHeight="1" thickBot="1">
      <c r="A819" s="520" t="s">
        <v>186</v>
      </c>
      <c r="B819" s="118"/>
      <c r="C819" s="118"/>
      <c r="D819" s="118"/>
      <c r="E819" s="118"/>
      <c r="F819" s="118"/>
      <c r="G819" s="118"/>
      <c r="H819" s="118"/>
      <c r="I819" s="118"/>
      <c r="J819" s="118"/>
      <c r="K819" s="118"/>
      <c r="L819" s="118"/>
      <c r="M819" s="118"/>
      <c r="N819" s="118"/>
      <c r="O819" s="118"/>
      <c r="P819" s="118"/>
      <c r="Q819" s="118"/>
      <c r="R819" s="119"/>
      <c r="S819" s="119"/>
      <c r="T819" s="119"/>
      <c r="U819" s="119"/>
      <c r="V819" s="119"/>
      <c r="W819" s="118"/>
      <c r="X819" s="118"/>
      <c r="Y819" s="118"/>
      <c r="Z819" s="118"/>
      <c r="AA819" s="118"/>
      <c r="AB819" s="118"/>
      <c r="AC819" s="118"/>
      <c r="AD819" s="118"/>
      <c r="AE819" s="118"/>
      <c r="AF819" s="118"/>
      <c r="AG819" s="118"/>
      <c r="AH819" s="118"/>
      <c r="AI819" s="118"/>
      <c r="AJ819" s="118"/>
      <c r="AK819" s="120"/>
      <c r="AL819" s="120"/>
      <c r="AM819" s="120"/>
      <c r="AN819" s="120"/>
      <c r="AO819" s="118"/>
      <c r="AP819" s="118"/>
      <c r="AQ819" s="118"/>
      <c r="AR819" s="118"/>
      <c r="AS819" s="118"/>
      <c r="AW819" s="371"/>
      <c r="AX819" s="371"/>
      <c r="AY819" s="371"/>
      <c r="AZ819" s="369"/>
      <c r="BA819" s="369"/>
      <c r="BB819" s="369"/>
    </row>
    <row r="820" spans="1:54" s="116" customFormat="1" ht="12.75" customHeight="1">
      <c r="A820" s="118"/>
      <c r="B820" s="118"/>
      <c r="C820" s="118"/>
      <c r="D820" s="118"/>
      <c r="E820" s="118"/>
      <c r="F820" s="118"/>
      <c r="G820" s="118"/>
      <c r="H820" s="118"/>
      <c r="I820" s="118"/>
      <c r="J820" s="118"/>
      <c r="K820" s="118"/>
      <c r="L820" s="121"/>
      <c r="M820" s="121"/>
      <c r="N820" s="121"/>
      <c r="O820" s="121"/>
      <c r="P820" s="121"/>
      <c r="Q820" s="121"/>
      <c r="R820" s="121"/>
      <c r="S820" s="122"/>
      <c r="T820" s="122"/>
      <c r="U820" s="122"/>
      <c r="V820" s="122"/>
      <c r="W820" s="122"/>
      <c r="X820" s="122"/>
      <c r="Y820" s="122"/>
      <c r="Z820" s="121"/>
      <c r="AA820" s="121"/>
      <c r="AB820" s="121"/>
      <c r="AC820" s="118"/>
      <c r="AD820" s="118"/>
      <c r="AE820" s="118"/>
      <c r="AF820" s="118"/>
      <c r="AG820" s="118"/>
      <c r="AH820" s="118"/>
      <c r="AI820" s="118"/>
      <c r="AJ820" s="118"/>
      <c r="AK820" s="120"/>
      <c r="AL820" s="120"/>
      <c r="AM820" s="1567" t="s">
        <v>185</v>
      </c>
      <c r="AN820" s="1568"/>
      <c r="AO820" s="118"/>
      <c r="AP820" s="118"/>
      <c r="AQ820" s="118"/>
      <c r="AR820" s="118"/>
      <c r="AS820" s="118"/>
      <c r="AW820" s="371"/>
      <c r="AX820" s="371"/>
      <c r="AY820" s="371"/>
      <c r="AZ820" s="369"/>
      <c r="BA820" s="369"/>
      <c r="BB820" s="369"/>
    </row>
    <row r="821" spans="1:54" s="116" customFormat="1" ht="12.75" customHeight="1">
      <c r="A821" s="118"/>
      <c r="B821" s="118"/>
      <c r="C821" s="118"/>
      <c r="D821" s="118"/>
      <c r="E821" s="118"/>
      <c r="F821" s="118"/>
      <c r="G821" s="118"/>
      <c r="H821" s="118"/>
      <c r="I821" s="118"/>
      <c r="J821" s="118"/>
      <c r="K821" s="118"/>
      <c r="L821" s="121"/>
      <c r="M821" s="121"/>
      <c r="N821" s="121"/>
      <c r="O821" s="121"/>
      <c r="P821" s="121"/>
      <c r="Q821" s="121"/>
      <c r="R821" s="121"/>
      <c r="S821" s="122"/>
      <c r="T821" s="122"/>
      <c r="U821" s="122"/>
      <c r="V821" s="122"/>
      <c r="W821" s="122"/>
      <c r="X821" s="122"/>
      <c r="Y821" s="122"/>
      <c r="Z821" s="121"/>
      <c r="AA821" s="121"/>
      <c r="AB821" s="121"/>
      <c r="AC821" s="118"/>
      <c r="AD821" s="118"/>
      <c r="AE821" s="118"/>
      <c r="AF821" s="118"/>
      <c r="AG821" s="118"/>
      <c r="AH821" s="118"/>
      <c r="AI821" s="118"/>
      <c r="AJ821" s="118"/>
      <c r="AK821" s="120"/>
      <c r="AL821" s="120"/>
      <c r="AM821" s="1569"/>
      <c r="AN821" s="1570"/>
      <c r="AO821" s="118"/>
      <c r="AP821" s="118"/>
      <c r="AQ821" s="118"/>
      <c r="AR821" s="118"/>
      <c r="AS821" s="118"/>
      <c r="AW821" s="371"/>
      <c r="AX821" s="371"/>
      <c r="AY821" s="371"/>
      <c r="AZ821" s="369"/>
      <c r="BA821" s="369"/>
      <c r="BB821" s="369"/>
    </row>
    <row r="822" spans="1:54" s="116" customFormat="1" ht="12.75" customHeight="1" thickBot="1">
      <c r="A822" s="118"/>
      <c r="B822" s="118"/>
      <c r="C822" s="118"/>
      <c r="D822" s="118"/>
      <c r="E822" s="118"/>
      <c r="F822" s="118"/>
      <c r="G822" s="118"/>
      <c r="H822" s="118"/>
      <c r="I822" s="118"/>
      <c r="J822" s="118"/>
      <c r="K822" s="118"/>
      <c r="L822" s="121"/>
      <c r="M822" s="121"/>
      <c r="N822" s="121"/>
      <c r="O822" s="121"/>
      <c r="P822" s="121"/>
      <c r="Q822" s="121"/>
      <c r="R822" s="121"/>
      <c r="S822" s="121"/>
      <c r="T822" s="121"/>
      <c r="U822" s="121"/>
      <c r="V822" s="121"/>
      <c r="W822" s="121"/>
      <c r="X822" s="121"/>
      <c r="Y822" s="121"/>
      <c r="Z822" s="121"/>
      <c r="AA822" s="121"/>
      <c r="AB822" s="121"/>
      <c r="AC822" s="118"/>
      <c r="AD822" s="118"/>
      <c r="AE822" s="118"/>
      <c r="AF822" s="118"/>
      <c r="AG822" s="118"/>
      <c r="AH822" s="118"/>
      <c r="AI822" s="118"/>
      <c r="AJ822" s="118"/>
      <c r="AK822" s="120"/>
      <c r="AL822" s="120"/>
      <c r="AM822" s="1571"/>
      <c r="AN822" s="1572"/>
      <c r="AO822" s="118"/>
      <c r="AP822" s="118"/>
      <c r="AQ822" s="118"/>
      <c r="AR822" s="118"/>
      <c r="AS822" s="118"/>
      <c r="AW822" s="371"/>
      <c r="AX822" s="371"/>
      <c r="AY822" s="371"/>
      <c r="AZ822" s="369"/>
      <c r="BA822" s="369"/>
      <c r="BB822" s="369"/>
    </row>
    <row r="823" spans="1:54" s="116" customFormat="1" ht="6" customHeight="1" thickBot="1">
      <c r="A823" s="118"/>
      <c r="B823" s="118"/>
      <c r="C823" s="118"/>
      <c r="D823" s="118"/>
      <c r="E823" s="118"/>
      <c r="F823" s="118"/>
      <c r="G823" s="118"/>
      <c r="H823" s="118"/>
      <c r="I823" s="118"/>
      <c r="J823" s="118"/>
      <c r="K823" s="118"/>
      <c r="L823" s="121"/>
      <c r="M823" s="121"/>
      <c r="N823" s="121"/>
      <c r="O823" s="121"/>
      <c r="P823" s="121"/>
      <c r="Q823" s="121"/>
      <c r="R823" s="121"/>
      <c r="S823" s="121"/>
      <c r="T823" s="121"/>
      <c r="U823" s="121"/>
      <c r="V823" s="121"/>
      <c r="W823" s="121"/>
      <c r="X823" s="121"/>
      <c r="Y823" s="121"/>
      <c r="Z823" s="121"/>
      <c r="AA823" s="121"/>
      <c r="AB823" s="121"/>
      <c r="AC823" s="118"/>
      <c r="AD823" s="118"/>
      <c r="AE823" s="118"/>
      <c r="AF823" s="118"/>
      <c r="AG823" s="118"/>
      <c r="AH823" s="118"/>
      <c r="AI823" s="118"/>
      <c r="AJ823" s="118"/>
      <c r="AK823" s="120"/>
      <c r="AL823" s="120"/>
      <c r="AM823" s="118"/>
      <c r="AN823" s="118"/>
      <c r="AO823" s="118"/>
      <c r="AP823" s="118"/>
      <c r="AQ823" s="118"/>
      <c r="AR823" s="118"/>
      <c r="AS823" s="118"/>
      <c r="AW823" s="371"/>
      <c r="AX823" s="371"/>
      <c r="AY823" s="371"/>
      <c r="AZ823" s="369"/>
      <c r="BA823" s="369"/>
      <c r="BB823" s="369"/>
    </row>
    <row r="824" spans="1:54" s="116" customFormat="1" ht="12.75" customHeight="1">
      <c r="A824" s="1536" t="s">
        <v>141</v>
      </c>
      <c r="B824" s="1537"/>
      <c r="C824" s="1537"/>
      <c r="D824" s="1537"/>
      <c r="E824" s="1537"/>
      <c r="F824" s="1537"/>
      <c r="G824" s="1537"/>
      <c r="H824" s="1537"/>
      <c r="I824" s="1542" t="s">
        <v>142</v>
      </c>
      <c r="J824" s="1542"/>
      <c r="K824" s="495" t="s">
        <v>143</v>
      </c>
      <c r="L824" s="1542" t="s">
        <v>144</v>
      </c>
      <c r="M824" s="1542"/>
      <c r="N824" s="1543" t="s">
        <v>145</v>
      </c>
      <c r="O824" s="1542"/>
      <c r="P824" s="1542"/>
      <c r="Q824" s="1542"/>
      <c r="R824" s="1542"/>
      <c r="S824" s="1542"/>
      <c r="T824" s="1542" t="s">
        <v>75</v>
      </c>
      <c r="U824" s="1542"/>
      <c r="V824" s="1558"/>
      <c r="W824" s="118"/>
      <c r="X824" s="118"/>
      <c r="Y824" s="118"/>
      <c r="Z824" s="118"/>
      <c r="AA824" s="118"/>
      <c r="AB824" s="118"/>
      <c r="AC824" s="123"/>
      <c r="AD824" s="123"/>
      <c r="AE824" s="123"/>
      <c r="AF824" s="123"/>
      <c r="AG824" s="123"/>
      <c r="AH824" s="123"/>
      <c r="AI824" s="123"/>
      <c r="AJ824" s="118"/>
      <c r="AK824" s="1559" t="str">
        <f>AK754</f>
        <v/>
      </c>
      <c r="AL824" s="1547"/>
      <c r="AM824" s="1544" t="s">
        <v>78</v>
      </c>
      <c r="AN824" s="1544"/>
      <c r="AO824" s="1547" t="str">
        <f>AO754</f>
        <v/>
      </c>
      <c r="AP824" s="1547"/>
      <c r="AQ824" s="1544" t="s">
        <v>79</v>
      </c>
      <c r="AR824" s="1550"/>
      <c r="AS824" s="118"/>
      <c r="AT824" s="118"/>
      <c r="AW824" s="371"/>
      <c r="AX824" s="371"/>
      <c r="AY824" s="371"/>
      <c r="AZ824" s="369"/>
      <c r="BA824" s="369"/>
      <c r="BB824" s="369"/>
    </row>
    <row r="825" spans="1:54" s="116" customFormat="1" ht="13.5" customHeight="1">
      <c r="A825" s="1538"/>
      <c r="B825" s="1539"/>
      <c r="C825" s="1539"/>
      <c r="D825" s="1539"/>
      <c r="E825" s="1539"/>
      <c r="F825" s="1539"/>
      <c r="G825" s="1539"/>
      <c r="H825" s="1539"/>
      <c r="I825" s="1553" t="str">
        <f>I790</f>
        <v/>
      </c>
      <c r="J825" s="1530" t="str">
        <f>J790</f>
        <v/>
      </c>
      <c r="K825" s="1555" t="str">
        <f>K790</f>
        <v/>
      </c>
      <c r="L825" s="1530" t="str">
        <f>L790</f>
        <v/>
      </c>
      <c r="M825" s="1530" t="str">
        <f t="shared" ref="M825:V825" si="115">M790</f>
        <v/>
      </c>
      <c r="N825" s="1533" t="str">
        <f t="shared" si="115"/>
        <v/>
      </c>
      <c r="O825" s="1527" t="str">
        <f t="shared" si="115"/>
        <v/>
      </c>
      <c r="P825" s="1527" t="str">
        <f t="shared" si="115"/>
        <v/>
      </c>
      <c r="Q825" s="1527" t="str">
        <f t="shared" si="115"/>
        <v/>
      </c>
      <c r="R825" s="1527" t="str">
        <f t="shared" si="115"/>
        <v/>
      </c>
      <c r="S825" s="1530" t="str">
        <f t="shared" si="115"/>
        <v/>
      </c>
      <c r="T825" s="1533" t="str">
        <f t="shared" si="115"/>
        <v/>
      </c>
      <c r="U825" s="1527" t="str">
        <f t="shared" si="115"/>
        <v/>
      </c>
      <c r="V825" s="1562" t="str">
        <f t="shared" si="115"/>
        <v/>
      </c>
      <c r="W825" s="118"/>
      <c r="X825" s="118"/>
      <c r="Y825" s="118"/>
      <c r="Z825" s="118"/>
      <c r="AA825" s="118"/>
      <c r="AB825" s="118"/>
      <c r="AC825" s="123"/>
      <c r="AD825" s="123"/>
      <c r="AE825" s="123"/>
      <c r="AF825" s="123"/>
      <c r="AG825" s="123"/>
      <c r="AH825" s="123"/>
      <c r="AI825" s="123"/>
      <c r="AJ825" s="118"/>
      <c r="AK825" s="1560"/>
      <c r="AL825" s="1548"/>
      <c r="AM825" s="1545"/>
      <c r="AN825" s="1545"/>
      <c r="AO825" s="1548"/>
      <c r="AP825" s="1548"/>
      <c r="AQ825" s="1545"/>
      <c r="AR825" s="1551"/>
      <c r="AS825" s="118"/>
      <c r="AT825" s="118"/>
      <c r="AW825" s="371"/>
      <c r="AX825" s="371"/>
      <c r="AY825" s="371"/>
      <c r="AZ825" s="369"/>
      <c r="BA825" s="369"/>
      <c r="BB825" s="369"/>
    </row>
    <row r="826" spans="1:54" s="116" customFormat="1" ht="9" customHeight="1" thickBot="1">
      <c r="A826" s="1538"/>
      <c r="B826" s="1539"/>
      <c r="C826" s="1539"/>
      <c r="D826" s="1539"/>
      <c r="E826" s="1539"/>
      <c r="F826" s="1539"/>
      <c r="G826" s="1539"/>
      <c r="H826" s="1539"/>
      <c r="I826" s="1553"/>
      <c r="J826" s="1531"/>
      <c r="K826" s="1556"/>
      <c r="L826" s="1531"/>
      <c r="M826" s="1531"/>
      <c r="N826" s="1534"/>
      <c r="O826" s="1528"/>
      <c r="P826" s="1528"/>
      <c r="Q826" s="1528"/>
      <c r="R826" s="1528"/>
      <c r="S826" s="1531"/>
      <c r="T826" s="1534"/>
      <c r="U826" s="1528"/>
      <c r="V826" s="1563"/>
      <c r="W826" s="118"/>
      <c r="X826" s="118"/>
      <c r="Y826" s="118"/>
      <c r="Z826" s="118"/>
      <c r="AA826" s="118"/>
      <c r="AB826" s="118"/>
      <c r="AC826" s="123"/>
      <c r="AD826" s="123"/>
      <c r="AE826" s="123"/>
      <c r="AF826" s="123"/>
      <c r="AG826" s="123"/>
      <c r="AH826" s="123"/>
      <c r="AI826" s="123"/>
      <c r="AJ826" s="118"/>
      <c r="AK826" s="1561"/>
      <c r="AL826" s="1549"/>
      <c r="AM826" s="1546"/>
      <c r="AN826" s="1546"/>
      <c r="AO826" s="1549"/>
      <c r="AP826" s="1549"/>
      <c r="AQ826" s="1546"/>
      <c r="AR826" s="1552"/>
      <c r="AS826" s="118"/>
      <c r="AT826" s="118"/>
      <c r="AW826" s="371"/>
      <c r="AX826" s="371"/>
      <c r="AY826" s="371"/>
      <c r="AZ826" s="369"/>
      <c r="BA826" s="369"/>
      <c r="BB826" s="369"/>
    </row>
    <row r="827" spans="1:54" s="116" customFormat="1" ht="6" customHeight="1" thickBot="1">
      <c r="A827" s="1540"/>
      <c r="B827" s="1541"/>
      <c r="C827" s="1541"/>
      <c r="D827" s="1541"/>
      <c r="E827" s="1541"/>
      <c r="F827" s="1541"/>
      <c r="G827" s="1541"/>
      <c r="H827" s="1541"/>
      <c r="I827" s="1554"/>
      <c r="J827" s="1532"/>
      <c r="K827" s="1557"/>
      <c r="L827" s="1532"/>
      <c r="M827" s="1532"/>
      <c r="N827" s="1535"/>
      <c r="O827" s="1529"/>
      <c r="P827" s="1529"/>
      <c r="Q827" s="1529"/>
      <c r="R827" s="1529"/>
      <c r="S827" s="1532"/>
      <c r="T827" s="1535"/>
      <c r="U827" s="1529"/>
      <c r="V827" s="1564"/>
      <c r="W827" s="118"/>
      <c r="X827" s="118"/>
      <c r="Y827" s="118"/>
      <c r="Z827" s="118"/>
      <c r="AA827" s="118"/>
      <c r="AB827" s="118"/>
      <c r="AC827" s="118"/>
      <c r="AD827" s="118"/>
      <c r="AE827" s="118"/>
      <c r="AF827" s="118"/>
      <c r="AG827" s="118"/>
      <c r="AH827" s="118"/>
      <c r="AI827" s="118"/>
      <c r="AJ827" s="118"/>
      <c r="AK827" s="118"/>
      <c r="AL827" s="118"/>
      <c r="AM827" s="118"/>
      <c r="AN827" s="118"/>
      <c r="AO827" s="118"/>
      <c r="AP827" s="118"/>
      <c r="AQ827" s="118"/>
      <c r="AR827" s="118"/>
      <c r="AS827" s="118"/>
      <c r="AT827" s="118"/>
      <c r="AW827" s="371"/>
      <c r="AX827" s="371"/>
      <c r="AY827" s="371"/>
      <c r="AZ827" s="369"/>
      <c r="BA827" s="369"/>
      <c r="BB827" s="369"/>
    </row>
    <row r="828" spans="1:54" s="116" customFormat="1" ht="15" customHeight="1">
      <c r="A828" s="1509" t="s">
        <v>188</v>
      </c>
      <c r="B828" s="1510"/>
      <c r="C828" s="1510"/>
      <c r="D828" s="1510"/>
      <c r="E828" s="1510"/>
      <c r="F828" s="1510"/>
      <c r="G828" s="1510"/>
      <c r="H828" s="1511"/>
      <c r="I828" s="1518" t="s">
        <v>147</v>
      </c>
      <c r="J828" s="1510"/>
      <c r="K828" s="1510"/>
      <c r="L828" s="1510"/>
      <c r="M828" s="1519"/>
      <c r="N828" s="1524" t="s">
        <v>189</v>
      </c>
      <c r="O828" s="1510"/>
      <c r="P828" s="1510"/>
      <c r="Q828" s="1510"/>
      <c r="R828" s="1510"/>
      <c r="S828" s="1510"/>
      <c r="T828" s="1511"/>
      <c r="U828" s="496" t="s">
        <v>149</v>
      </c>
      <c r="V828" s="497"/>
      <c r="W828" s="497"/>
      <c r="X828" s="1475" t="s">
        <v>150</v>
      </c>
      <c r="Y828" s="1475"/>
      <c r="Z828" s="1475"/>
      <c r="AA828" s="1475"/>
      <c r="AB828" s="1475"/>
      <c r="AC828" s="1475"/>
      <c r="AD828" s="1475"/>
      <c r="AE828" s="1475"/>
      <c r="AF828" s="1475"/>
      <c r="AG828" s="1475"/>
      <c r="AH828" s="497"/>
      <c r="AI828" s="497"/>
      <c r="AJ828" s="498"/>
      <c r="AK828" s="1476" t="s">
        <v>151</v>
      </c>
      <c r="AL828" s="1476"/>
      <c r="AM828" s="1477" t="s">
        <v>152</v>
      </c>
      <c r="AN828" s="1477"/>
      <c r="AO828" s="1477"/>
      <c r="AP828" s="1477"/>
      <c r="AQ828" s="1477"/>
      <c r="AR828" s="1478"/>
      <c r="AS828" s="118"/>
      <c r="AT828" s="118"/>
      <c r="AW828" s="371"/>
      <c r="AX828" s="371"/>
      <c r="AY828" s="371"/>
      <c r="AZ828" s="369"/>
      <c r="BA828" s="369"/>
      <c r="BB828" s="369"/>
    </row>
    <row r="829" spans="1:54" s="116" customFormat="1" ht="13.5" customHeight="1">
      <c r="A829" s="1512"/>
      <c r="B829" s="1513"/>
      <c r="C829" s="1513"/>
      <c r="D829" s="1513"/>
      <c r="E829" s="1513"/>
      <c r="F829" s="1513"/>
      <c r="G829" s="1513"/>
      <c r="H829" s="1514"/>
      <c r="I829" s="1520"/>
      <c r="J829" s="1513"/>
      <c r="K829" s="1513"/>
      <c r="L829" s="1513"/>
      <c r="M829" s="1521"/>
      <c r="N829" s="1525"/>
      <c r="O829" s="1513"/>
      <c r="P829" s="1513"/>
      <c r="Q829" s="1513"/>
      <c r="R829" s="1513"/>
      <c r="S829" s="1513"/>
      <c r="T829" s="1514"/>
      <c r="U829" s="1479" t="s">
        <v>153</v>
      </c>
      <c r="V829" s="1480"/>
      <c r="W829" s="1480"/>
      <c r="X829" s="1481"/>
      <c r="Y829" s="1485" t="s">
        <v>154</v>
      </c>
      <c r="Z829" s="1486"/>
      <c r="AA829" s="1486"/>
      <c r="AB829" s="1487"/>
      <c r="AC829" s="1491" t="s">
        <v>155</v>
      </c>
      <c r="AD829" s="1492"/>
      <c r="AE829" s="1492"/>
      <c r="AF829" s="1493"/>
      <c r="AG829" s="1497" t="s">
        <v>156</v>
      </c>
      <c r="AH829" s="1498"/>
      <c r="AI829" s="1498"/>
      <c r="AJ829" s="1499"/>
      <c r="AK829" s="1503" t="s">
        <v>190</v>
      </c>
      <c r="AL829" s="1503"/>
      <c r="AM829" s="1471" t="s">
        <v>158</v>
      </c>
      <c r="AN829" s="1472"/>
      <c r="AO829" s="1472"/>
      <c r="AP829" s="1472"/>
      <c r="AQ829" s="1505"/>
      <c r="AR829" s="1506"/>
      <c r="AS829" s="118"/>
      <c r="AT829" s="118"/>
      <c r="AW829" s="371"/>
      <c r="AX829" s="371"/>
      <c r="AY829" s="371"/>
      <c r="AZ829" s="369"/>
      <c r="BA829" s="369"/>
      <c r="BB829" s="369"/>
    </row>
    <row r="830" spans="1:54" s="116" customFormat="1" ht="13.5" customHeight="1">
      <c r="A830" s="1515"/>
      <c r="B830" s="1516"/>
      <c r="C830" s="1516"/>
      <c r="D830" s="1516"/>
      <c r="E830" s="1516"/>
      <c r="F830" s="1516"/>
      <c r="G830" s="1516"/>
      <c r="H830" s="1517"/>
      <c r="I830" s="1522"/>
      <c r="J830" s="1516"/>
      <c r="K830" s="1516"/>
      <c r="L830" s="1516"/>
      <c r="M830" s="1523"/>
      <c r="N830" s="1526"/>
      <c r="O830" s="1516"/>
      <c r="P830" s="1516"/>
      <c r="Q830" s="1516"/>
      <c r="R830" s="1516"/>
      <c r="S830" s="1516"/>
      <c r="T830" s="1517"/>
      <c r="U830" s="1482"/>
      <c r="V830" s="1483"/>
      <c r="W830" s="1483"/>
      <c r="X830" s="1484"/>
      <c r="Y830" s="1488"/>
      <c r="Z830" s="1489"/>
      <c r="AA830" s="1489"/>
      <c r="AB830" s="1490"/>
      <c r="AC830" s="1494"/>
      <c r="AD830" s="1495"/>
      <c r="AE830" s="1495"/>
      <c r="AF830" s="1496"/>
      <c r="AG830" s="1500"/>
      <c r="AH830" s="1501"/>
      <c r="AI830" s="1501"/>
      <c r="AJ830" s="1502"/>
      <c r="AK830" s="1504"/>
      <c r="AL830" s="1504"/>
      <c r="AM830" s="1507"/>
      <c r="AN830" s="1507"/>
      <c r="AO830" s="1507"/>
      <c r="AP830" s="1507"/>
      <c r="AQ830" s="1507"/>
      <c r="AR830" s="1508"/>
      <c r="AS830" s="118"/>
      <c r="AT830" s="118"/>
      <c r="AW830" s="371"/>
      <c r="AX830" s="371"/>
      <c r="AY830" s="371"/>
      <c r="AZ830" s="369"/>
      <c r="BA830" s="369"/>
      <c r="BB830" s="369"/>
    </row>
    <row r="831" spans="1:54" s="116" customFormat="1" ht="18" customHeight="1">
      <c r="A831" s="1447" t="str">
        <f>A796</f>
        <v/>
      </c>
      <c r="B831" s="1448"/>
      <c r="C831" s="1448"/>
      <c r="D831" s="1448"/>
      <c r="E831" s="1448"/>
      <c r="F831" s="1448"/>
      <c r="G831" s="1448"/>
      <c r="H831" s="1449"/>
      <c r="I831" s="1453" t="str">
        <f>I796</f>
        <v/>
      </c>
      <c r="J831" s="1448"/>
      <c r="K831" s="1448"/>
      <c r="L831" s="1448"/>
      <c r="M831" s="1454"/>
      <c r="N831" s="267" t="str">
        <f t="shared" ref="N831:N848" si="116">N796</f>
        <v/>
      </c>
      <c r="O831" s="124" t="s">
        <v>87</v>
      </c>
      <c r="P831" s="270" t="str">
        <f t="shared" ref="P831:P848" si="117">P796</f>
        <v/>
      </c>
      <c r="Q831" s="124" t="s">
        <v>159</v>
      </c>
      <c r="R831" s="272" t="str">
        <f t="shared" ref="R831:R848" si="118">R796</f>
        <v/>
      </c>
      <c r="S831" s="1457" t="s">
        <v>191</v>
      </c>
      <c r="T831" s="1458"/>
      <c r="U831" s="1459">
        <f t="shared" ref="U831:U850" si="119">U796</f>
        <v>0</v>
      </c>
      <c r="V831" s="1460"/>
      <c r="W831" s="1460"/>
      <c r="X831" s="125" t="s">
        <v>90</v>
      </c>
      <c r="Y831" s="126"/>
      <c r="Z831" s="127"/>
      <c r="AA831" s="127"/>
      <c r="AB831" s="125" t="s">
        <v>90</v>
      </c>
      <c r="AC831" s="126"/>
      <c r="AD831" s="127"/>
      <c r="AE831" s="127"/>
      <c r="AF831" s="128" t="s">
        <v>90</v>
      </c>
      <c r="AG831" s="1426" t="str">
        <f t="shared" ref="AG831:AG850" si="120">AG796</f>
        <v/>
      </c>
      <c r="AH831" s="1427"/>
      <c r="AI831" s="1427"/>
      <c r="AJ831" s="1428"/>
      <c r="AK831" s="126"/>
      <c r="AL831" s="146"/>
      <c r="AM831" s="1426" t="str">
        <f t="shared" ref="AM831:AM851" si="121">AM796</f>
        <v/>
      </c>
      <c r="AN831" s="1427"/>
      <c r="AO831" s="1427"/>
      <c r="AP831" s="1427"/>
      <c r="AQ831" s="1427"/>
      <c r="AR831" s="499" t="s">
        <v>90</v>
      </c>
      <c r="AS831" s="118"/>
      <c r="AT831" s="118"/>
      <c r="AW831" s="371"/>
      <c r="AX831" s="371"/>
      <c r="AY831" s="371"/>
      <c r="AZ831" s="369"/>
      <c r="BA831" s="369"/>
      <c r="BB831" s="369"/>
    </row>
    <row r="832" spans="1:54" s="116" customFormat="1" ht="18" customHeight="1">
      <c r="A832" s="1450"/>
      <c r="B832" s="1451"/>
      <c r="C832" s="1451"/>
      <c r="D832" s="1451"/>
      <c r="E832" s="1451"/>
      <c r="F832" s="1451"/>
      <c r="G832" s="1451"/>
      <c r="H832" s="1452"/>
      <c r="I832" s="1455"/>
      <c r="J832" s="1451"/>
      <c r="K832" s="1451"/>
      <c r="L832" s="1451"/>
      <c r="M832" s="1456"/>
      <c r="N832" s="268" t="str">
        <f t="shared" si="116"/>
        <v/>
      </c>
      <c r="O832" s="123" t="s">
        <v>87</v>
      </c>
      <c r="P832" s="271" t="str">
        <f t="shared" si="117"/>
        <v/>
      </c>
      <c r="Q832" s="123" t="s">
        <v>159</v>
      </c>
      <c r="R832" s="273" t="str">
        <f t="shared" si="118"/>
        <v/>
      </c>
      <c r="S832" s="1471" t="s">
        <v>192</v>
      </c>
      <c r="T832" s="1472"/>
      <c r="U832" s="1465" t="str">
        <f t="shared" si="119"/>
        <v/>
      </c>
      <c r="V832" s="1473"/>
      <c r="W832" s="1473"/>
      <c r="X832" s="1474"/>
      <c r="Y832" s="1463">
        <f>Y797</f>
        <v>0</v>
      </c>
      <c r="Z832" s="1464"/>
      <c r="AA832" s="1464"/>
      <c r="AB832" s="1464"/>
      <c r="AC832" s="1463">
        <f>AC797</f>
        <v>0</v>
      </c>
      <c r="AD832" s="1464"/>
      <c r="AE832" s="1464"/>
      <c r="AF832" s="1467"/>
      <c r="AG832" s="1464" t="str">
        <f t="shared" si="120"/>
        <v/>
      </c>
      <c r="AH832" s="1464"/>
      <c r="AI832" s="1464"/>
      <c r="AJ832" s="1467"/>
      <c r="AK832" s="1468" t="str">
        <f>AK797</f>
        <v/>
      </c>
      <c r="AL832" s="1469"/>
      <c r="AM832" s="1465" t="str">
        <f t="shared" si="121"/>
        <v/>
      </c>
      <c r="AN832" s="1466"/>
      <c r="AO832" s="1466"/>
      <c r="AP832" s="1466"/>
      <c r="AQ832" s="1466"/>
      <c r="AR832" s="500"/>
      <c r="AS832" s="118"/>
      <c r="AT832" s="118"/>
      <c r="AW832" s="371"/>
      <c r="AX832" s="371"/>
      <c r="AY832" s="371"/>
      <c r="AZ832" s="369"/>
      <c r="BA832" s="369"/>
      <c r="BB832" s="369"/>
    </row>
    <row r="833" spans="1:54" s="116" customFormat="1" ht="18" customHeight="1">
      <c r="A833" s="1447" t="str">
        <f>A798</f>
        <v/>
      </c>
      <c r="B833" s="1448"/>
      <c r="C833" s="1448"/>
      <c r="D833" s="1448"/>
      <c r="E833" s="1448"/>
      <c r="F833" s="1448"/>
      <c r="G833" s="1448"/>
      <c r="H833" s="1449"/>
      <c r="I833" s="1453" t="str">
        <f>I798</f>
        <v/>
      </c>
      <c r="J833" s="1448"/>
      <c r="K833" s="1448"/>
      <c r="L833" s="1448"/>
      <c r="M833" s="1454"/>
      <c r="N833" s="275" t="str">
        <f t="shared" si="116"/>
        <v/>
      </c>
      <c r="O833" s="124" t="s">
        <v>133</v>
      </c>
      <c r="P833" s="270" t="str">
        <f t="shared" si="117"/>
        <v/>
      </c>
      <c r="Q833" s="124" t="s">
        <v>134</v>
      </c>
      <c r="R833" s="272" t="str">
        <f t="shared" si="118"/>
        <v/>
      </c>
      <c r="S833" s="1457" t="s">
        <v>135</v>
      </c>
      <c r="T833" s="1458"/>
      <c r="U833" s="1459">
        <f t="shared" si="119"/>
        <v>0</v>
      </c>
      <c r="V833" s="1460"/>
      <c r="W833" s="1460"/>
      <c r="X833" s="129"/>
      <c r="Y833" s="130"/>
      <c r="Z833" s="131"/>
      <c r="AA833" s="131"/>
      <c r="AB833" s="129"/>
      <c r="AC833" s="130"/>
      <c r="AD833" s="131"/>
      <c r="AE833" s="131"/>
      <c r="AF833" s="132"/>
      <c r="AG833" s="1426" t="str">
        <f t="shared" si="120"/>
        <v/>
      </c>
      <c r="AH833" s="1427"/>
      <c r="AI833" s="1427"/>
      <c r="AJ833" s="1428"/>
      <c r="AK833" s="130"/>
      <c r="AL833" s="133"/>
      <c r="AM833" s="1426" t="str">
        <f t="shared" si="121"/>
        <v/>
      </c>
      <c r="AN833" s="1427"/>
      <c r="AO833" s="1427"/>
      <c r="AP833" s="1427"/>
      <c r="AQ833" s="1427"/>
      <c r="AR833" s="501"/>
      <c r="AS833" s="118"/>
      <c r="AT833" s="118"/>
      <c r="AW833" s="371"/>
      <c r="AX833" s="371"/>
      <c r="AY833" s="371"/>
      <c r="AZ833" s="369"/>
      <c r="BA833" s="369"/>
      <c r="BB833" s="369"/>
    </row>
    <row r="834" spans="1:54" s="116" customFormat="1" ht="18" customHeight="1">
      <c r="A834" s="1450"/>
      <c r="B834" s="1451"/>
      <c r="C834" s="1451"/>
      <c r="D834" s="1451"/>
      <c r="E834" s="1451"/>
      <c r="F834" s="1451"/>
      <c r="G834" s="1451"/>
      <c r="H834" s="1452"/>
      <c r="I834" s="1455"/>
      <c r="J834" s="1451"/>
      <c r="K834" s="1451"/>
      <c r="L834" s="1451"/>
      <c r="M834" s="1456"/>
      <c r="N834" s="276" t="str">
        <f t="shared" si="116"/>
        <v/>
      </c>
      <c r="O834" s="134" t="s">
        <v>133</v>
      </c>
      <c r="P834" s="271" t="str">
        <f t="shared" si="117"/>
        <v/>
      </c>
      <c r="Q834" s="134" t="s">
        <v>134</v>
      </c>
      <c r="R834" s="274" t="str">
        <f t="shared" si="118"/>
        <v/>
      </c>
      <c r="S834" s="1461" t="s">
        <v>136</v>
      </c>
      <c r="T834" s="1462"/>
      <c r="U834" s="1463" t="str">
        <f t="shared" si="119"/>
        <v/>
      </c>
      <c r="V834" s="1464"/>
      <c r="W834" s="1464"/>
      <c r="X834" s="1464"/>
      <c r="Y834" s="1463">
        <f>Y799</f>
        <v>0</v>
      </c>
      <c r="Z834" s="1464"/>
      <c r="AA834" s="1464"/>
      <c r="AB834" s="1464"/>
      <c r="AC834" s="1463">
        <f>AC799</f>
        <v>0</v>
      </c>
      <c r="AD834" s="1464"/>
      <c r="AE834" s="1464"/>
      <c r="AF834" s="1467"/>
      <c r="AG834" s="1464" t="str">
        <f t="shared" si="120"/>
        <v/>
      </c>
      <c r="AH834" s="1464"/>
      <c r="AI834" s="1464"/>
      <c r="AJ834" s="1467"/>
      <c r="AK834" s="1468" t="str">
        <f>AK799</f>
        <v/>
      </c>
      <c r="AL834" s="1469"/>
      <c r="AM834" s="1465" t="str">
        <f t="shared" si="121"/>
        <v/>
      </c>
      <c r="AN834" s="1466"/>
      <c r="AO834" s="1466"/>
      <c r="AP834" s="1466"/>
      <c r="AQ834" s="1466"/>
      <c r="AR834" s="500"/>
      <c r="AS834" s="118"/>
      <c r="AT834" s="118"/>
      <c r="AW834" s="371"/>
      <c r="AX834" s="371"/>
      <c r="AY834" s="371"/>
      <c r="AZ834" s="369"/>
      <c r="BA834" s="369"/>
      <c r="BB834" s="369"/>
    </row>
    <row r="835" spans="1:54" s="116" customFormat="1" ht="18" customHeight="1">
      <c r="A835" s="1447" t="str">
        <f>A800</f>
        <v/>
      </c>
      <c r="B835" s="1448"/>
      <c r="C835" s="1448"/>
      <c r="D835" s="1448"/>
      <c r="E835" s="1448"/>
      <c r="F835" s="1448"/>
      <c r="G835" s="1448"/>
      <c r="H835" s="1449"/>
      <c r="I835" s="1453" t="str">
        <f>I800</f>
        <v/>
      </c>
      <c r="J835" s="1448"/>
      <c r="K835" s="1448"/>
      <c r="L835" s="1448"/>
      <c r="M835" s="1454"/>
      <c r="N835" s="275" t="str">
        <f t="shared" si="116"/>
        <v/>
      </c>
      <c r="O835" s="124" t="s">
        <v>133</v>
      </c>
      <c r="P835" s="270" t="str">
        <f t="shared" si="117"/>
        <v/>
      </c>
      <c r="Q835" s="124" t="s">
        <v>134</v>
      </c>
      <c r="R835" s="272" t="str">
        <f t="shared" si="118"/>
        <v/>
      </c>
      <c r="S835" s="1457" t="s">
        <v>135</v>
      </c>
      <c r="T835" s="1458"/>
      <c r="U835" s="1459">
        <f t="shared" si="119"/>
        <v>0</v>
      </c>
      <c r="V835" s="1460"/>
      <c r="W835" s="1460"/>
      <c r="X835" s="129"/>
      <c r="Y835" s="130"/>
      <c r="Z835" s="131"/>
      <c r="AA835" s="131"/>
      <c r="AB835" s="129"/>
      <c r="AC835" s="130"/>
      <c r="AD835" s="131"/>
      <c r="AE835" s="131"/>
      <c r="AF835" s="132"/>
      <c r="AG835" s="1426" t="str">
        <f t="shared" si="120"/>
        <v/>
      </c>
      <c r="AH835" s="1427"/>
      <c r="AI835" s="1427"/>
      <c r="AJ835" s="1428"/>
      <c r="AK835" s="130"/>
      <c r="AL835" s="133"/>
      <c r="AM835" s="1426" t="str">
        <f t="shared" si="121"/>
        <v/>
      </c>
      <c r="AN835" s="1427"/>
      <c r="AO835" s="1427"/>
      <c r="AP835" s="1427"/>
      <c r="AQ835" s="1427"/>
      <c r="AR835" s="501"/>
      <c r="AS835" s="118"/>
      <c r="AT835" s="118"/>
      <c r="AW835" s="371"/>
      <c r="AX835" s="371"/>
      <c r="AY835" s="371"/>
      <c r="AZ835" s="369"/>
      <c r="BA835" s="369"/>
      <c r="BB835" s="369"/>
    </row>
    <row r="836" spans="1:54" s="116" customFormat="1" ht="18" customHeight="1">
      <c r="A836" s="1450"/>
      <c r="B836" s="1451"/>
      <c r="C836" s="1451"/>
      <c r="D836" s="1451"/>
      <c r="E836" s="1451"/>
      <c r="F836" s="1451"/>
      <c r="G836" s="1451"/>
      <c r="H836" s="1452"/>
      <c r="I836" s="1455"/>
      <c r="J836" s="1451"/>
      <c r="K836" s="1451"/>
      <c r="L836" s="1451"/>
      <c r="M836" s="1456"/>
      <c r="N836" s="276" t="str">
        <f t="shared" si="116"/>
        <v/>
      </c>
      <c r="O836" s="134" t="s">
        <v>133</v>
      </c>
      <c r="P836" s="271" t="str">
        <f t="shared" si="117"/>
        <v/>
      </c>
      <c r="Q836" s="134" t="s">
        <v>134</v>
      </c>
      <c r="R836" s="274" t="str">
        <f t="shared" si="118"/>
        <v/>
      </c>
      <c r="S836" s="1461" t="s">
        <v>136</v>
      </c>
      <c r="T836" s="1462"/>
      <c r="U836" s="1465" t="str">
        <f t="shared" si="119"/>
        <v/>
      </c>
      <c r="V836" s="1466"/>
      <c r="W836" s="1466"/>
      <c r="X836" s="1470"/>
      <c r="Y836" s="1465">
        <f>Y801</f>
        <v>0</v>
      </c>
      <c r="Z836" s="1466"/>
      <c r="AA836" s="1466"/>
      <c r="AB836" s="1466"/>
      <c r="AC836" s="1465">
        <f>AC801</f>
        <v>0</v>
      </c>
      <c r="AD836" s="1466"/>
      <c r="AE836" s="1466"/>
      <c r="AF836" s="1470"/>
      <c r="AG836" s="1464" t="str">
        <f t="shared" si="120"/>
        <v/>
      </c>
      <c r="AH836" s="1464"/>
      <c r="AI836" s="1464"/>
      <c r="AJ836" s="1467"/>
      <c r="AK836" s="1468" t="str">
        <f>AK801</f>
        <v/>
      </c>
      <c r="AL836" s="1469"/>
      <c r="AM836" s="1465" t="str">
        <f t="shared" si="121"/>
        <v/>
      </c>
      <c r="AN836" s="1466"/>
      <c r="AO836" s="1466"/>
      <c r="AP836" s="1466"/>
      <c r="AQ836" s="1466"/>
      <c r="AR836" s="500"/>
      <c r="AS836" s="118"/>
      <c r="AT836" s="118"/>
      <c r="AW836" s="371"/>
      <c r="AX836" s="371"/>
      <c r="AY836" s="371"/>
      <c r="AZ836" s="369"/>
      <c r="BA836" s="369"/>
      <c r="BB836" s="369"/>
    </row>
    <row r="837" spans="1:54" s="116" customFormat="1" ht="18" customHeight="1">
      <c r="A837" s="1447" t="str">
        <f>A802</f>
        <v/>
      </c>
      <c r="B837" s="1448"/>
      <c r="C837" s="1448"/>
      <c r="D837" s="1448"/>
      <c r="E837" s="1448"/>
      <c r="F837" s="1448"/>
      <c r="G837" s="1448"/>
      <c r="H837" s="1449"/>
      <c r="I837" s="1453" t="str">
        <f>I802</f>
        <v/>
      </c>
      <c r="J837" s="1448"/>
      <c r="K837" s="1448"/>
      <c r="L837" s="1448"/>
      <c r="M837" s="1454"/>
      <c r="N837" s="275" t="str">
        <f t="shared" si="116"/>
        <v/>
      </c>
      <c r="O837" s="124" t="s">
        <v>133</v>
      </c>
      <c r="P837" s="270" t="str">
        <f t="shared" si="117"/>
        <v/>
      </c>
      <c r="Q837" s="124" t="s">
        <v>134</v>
      </c>
      <c r="R837" s="272" t="str">
        <f t="shared" si="118"/>
        <v/>
      </c>
      <c r="S837" s="1457" t="s">
        <v>135</v>
      </c>
      <c r="T837" s="1458"/>
      <c r="U837" s="1459">
        <f t="shared" si="119"/>
        <v>0</v>
      </c>
      <c r="V837" s="1460"/>
      <c r="W837" s="1460"/>
      <c r="X837" s="135"/>
      <c r="Y837" s="136"/>
      <c r="Z837" s="137"/>
      <c r="AA837" s="137"/>
      <c r="AB837" s="135"/>
      <c r="AC837" s="136"/>
      <c r="AD837" s="137"/>
      <c r="AE837" s="137"/>
      <c r="AF837" s="138"/>
      <c r="AG837" s="1426" t="str">
        <f t="shared" si="120"/>
        <v/>
      </c>
      <c r="AH837" s="1427"/>
      <c r="AI837" s="1427"/>
      <c r="AJ837" s="1428"/>
      <c r="AK837" s="136"/>
      <c r="AL837" s="139"/>
      <c r="AM837" s="1426" t="str">
        <f t="shared" si="121"/>
        <v/>
      </c>
      <c r="AN837" s="1427"/>
      <c r="AO837" s="1427"/>
      <c r="AP837" s="1427"/>
      <c r="AQ837" s="1427"/>
      <c r="AR837" s="501"/>
      <c r="AS837" s="118"/>
      <c r="AT837" s="118"/>
      <c r="AW837" s="371"/>
      <c r="AX837" s="371"/>
      <c r="AY837" s="371"/>
      <c r="AZ837" s="369"/>
      <c r="BA837" s="369"/>
      <c r="BB837" s="369"/>
    </row>
    <row r="838" spans="1:54" s="116" customFormat="1" ht="18" customHeight="1">
      <c r="A838" s="1450"/>
      <c r="B838" s="1451"/>
      <c r="C838" s="1451"/>
      <c r="D838" s="1451"/>
      <c r="E838" s="1451"/>
      <c r="F838" s="1451"/>
      <c r="G838" s="1451"/>
      <c r="H838" s="1452"/>
      <c r="I838" s="1455"/>
      <c r="J838" s="1451"/>
      <c r="K838" s="1451"/>
      <c r="L838" s="1451"/>
      <c r="M838" s="1456"/>
      <c r="N838" s="276" t="str">
        <f t="shared" si="116"/>
        <v/>
      </c>
      <c r="O838" s="134" t="s">
        <v>133</v>
      </c>
      <c r="P838" s="271" t="str">
        <f t="shared" si="117"/>
        <v/>
      </c>
      <c r="Q838" s="134" t="s">
        <v>134</v>
      </c>
      <c r="R838" s="274" t="str">
        <f t="shared" si="118"/>
        <v/>
      </c>
      <c r="S838" s="1461" t="s">
        <v>136</v>
      </c>
      <c r="T838" s="1462"/>
      <c r="U838" s="1463" t="str">
        <f t="shared" si="119"/>
        <v/>
      </c>
      <c r="V838" s="1464"/>
      <c r="W838" s="1464"/>
      <c r="X838" s="1464"/>
      <c r="Y838" s="1463">
        <f>Y803</f>
        <v>0</v>
      </c>
      <c r="Z838" s="1464"/>
      <c r="AA838" s="1464"/>
      <c r="AB838" s="1464"/>
      <c r="AC838" s="1463">
        <f>AC803</f>
        <v>0</v>
      </c>
      <c r="AD838" s="1464"/>
      <c r="AE838" s="1464"/>
      <c r="AF838" s="1467"/>
      <c r="AG838" s="1464" t="str">
        <f t="shared" si="120"/>
        <v/>
      </c>
      <c r="AH838" s="1464"/>
      <c r="AI838" s="1464"/>
      <c r="AJ838" s="1467"/>
      <c r="AK838" s="1468" t="str">
        <f>AK803</f>
        <v/>
      </c>
      <c r="AL838" s="1469"/>
      <c r="AM838" s="1465" t="str">
        <f t="shared" si="121"/>
        <v/>
      </c>
      <c r="AN838" s="1466"/>
      <c r="AO838" s="1466"/>
      <c r="AP838" s="1466"/>
      <c r="AQ838" s="1466"/>
      <c r="AR838" s="500"/>
      <c r="AS838" s="118"/>
      <c r="AT838" s="118"/>
      <c r="AW838" s="371"/>
      <c r="AX838" s="371"/>
      <c r="AY838" s="371"/>
      <c r="AZ838" s="369"/>
      <c r="BA838" s="369"/>
      <c r="BB838" s="369"/>
    </row>
    <row r="839" spans="1:54" s="116" customFormat="1" ht="18" customHeight="1">
      <c r="A839" s="1447" t="str">
        <f>A804</f>
        <v/>
      </c>
      <c r="B839" s="1448"/>
      <c r="C839" s="1448"/>
      <c r="D839" s="1448"/>
      <c r="E839" s="1448"/>
      <c r="F839" s="1448"/>
      <c r="G839" s="1448"/>
      <c r="H839" s="1449"/>
      <c r="I839" s="1453" t="str">
        <f>I804</f>
        <v/>
      </c>
      <c r="J839" s="1448"/>
      <c r="K839" s="1448"/>
      <c r="L839" s="1448"/>
      <c r="M839" s="1454"/>
      <c r="N839" s="275" t="str">
        <f t="shared" si="116"/>
        <v/>
      </c>
      <c r="O839" s="124" t="s">
        <v>133</v>
      </c>
      <c r="P839" s="270" t="str">
        <f t="shared" si="117"/>
        <v/>
      </c>
      <c r="Q839" s="124" t="s">
        <v>134</v>
      </c>
      <c r="R839" s="272" t="str">
        <f t="shared" si="118"/>
        <v/>
      </c>
      <c r="S839" s="1457" t="s">
        <v>135</v>
      </c>
      <c r="T839" s="1458"/>
      <c r="U839" s="1459">
        <f t="shared" si="119"/>
        <v>0</v>
      </c>
      <c r="V839" s="1460"/>
      <c r="W839" s="1460"/>
      <c r="X839" s="129"/>
      <c r="Y839" s="130"/>
      <c r="Z839" s="131"/>
      <c r="AA839" s="131"/>
      <c r="AB839" s="129"/>
      <c r="AC839" s="130"/>
      <c r="AD839" s="131"/>
      <c r="AE839" s="131"/>
      <c r="AF839" s="132"/>
      <c r="AG839" s="1426" t="str">
        <f t="shared" si="120"/>
        <v/>
      </c>
      <c r="AH839" s="1427"/>
      <c r="AI839" s="1427"/>
      <c r="AJ839" s="1428"/>
      <c r="AK839" s="136"/>
      <c r="AL839" s="139"/>
      <c r="AM839" s="1426" t="str">
        <f t="shared" si="121"/>
        <v/>
      </c>
      <c r="AN839" s="1427"/>
      <c r="AO839" s="1427"/>
      <c r="AP839" s="1427"/>
      <c r="AQ839" s="1427"/>
      <c r="AR839" s="501"/>
      <c r="AS839" s="118"/>
      <c r="AT839" s="118"/>
      <c r="AW839" s="371"/>
      <c r="AX839" s="371"/>
      <c r="AY839" s="371"/>
      <c r="AZ839" s="369"/>
      <c r="BA839" s="369"/>
      <c r="BB839" s="369"/>
    </row>
    <row r="840" spans="1:54" s="116" customFormat="1" ht="18" customHeight="1">
      <c r="A840" s="1450"/>
      <c r="B840" s="1451"/>
      <c r="C840" s="1451"/>
      <c r="D840" s="1451"/>
      <c r="E840" s="1451"/>
      <c r="F840" s="1451"/>
      <c r="G840" s="1451"/>
      <c r="H840" s="1452"/>
      <c r="I840" s="1455"/>
      <c r="J840" s="1451"/>
      <c r="K840" s="1451"/>
      <c r="L840" s="1451"/>
      <c r="M840" s="1456"/>
      <c r="N840" s="276" t="str">
        <f t="shared" si="116"/>
        <v/>
      </c>
      <c r="O840" s="134" t="s">
        <v>133</v>
      </c>
      <c r="P840" s="271" t="str">
        <f t="shared" si="117"/>
        <v/>
      </c>
      <c r="Q840" s="134" t="s">
        <v>134</v>
      </c>
      <c r="R840" s="274" t="str">
        <f t="shared" si="118"/>
        <v/>
      </c>
      <c r="S840" s="1461" t="s">
        <v>136</v>
      </c>
      <c r="T840" s="1462"/>
      <c r="U840" s="1463" t="str">
        <f t="shared" si="119"/>
        <v/>
      </c>
      <c r="V840" s="1464"/>
      <c r="W840" s="1464"/>
      <c r="X840" s="1464"/>
      <c r="Y840" s="1465">
        <f>Y805</f>
        <v>0</v>
      </c>
      <c r="Z840" s="1466"/>
      <c r="AA840" s="1466"/>
      <c r="AB840" s="1466"/>
      <c r="AC840" s="1463">
        <f>AC805</f>
        <v>0</v>
      </c>
      <c r="AD840" s="1464"/>
      <c r="AE840" s="1464"/>
      <c r="AF840" s="1467"/>
      <c r="AG840" s="1464" t="str">
        <f t="shared" si="120"/>
        <v/>
      </c>
      <c r="AH840" s="1464"/>
      <c r="AI840" s="1464"/>
      <c r="AJ840" s="1467"/>
      <c r="AK840" s="1468" t="str">
        <f>AK805</f>
        <v/>
      </c>
      <c r="AL840" s="1469"/>
      <c r="AM840" s="1465" t="str">
        <f t="shared" si="121"/>
        <v/>
      </c>
      <c r="AN840" s="1466"/>
      <c r="AO840" s="1466"/>
      <c r="AP840" s="1466"/>
      <c r="AQ840" s="1466"/>
      <c r="AR840" s="500"/>
      <c r="AS840" s="118"/>
      <c r="AT840" s="118"/>
      <c r="AW840" s="371"/>
      <c r="AX840" s="371"/>
      <c r="AY840" s="371"/>
      <c r="AZ840" s="369"/>
      <c r="BA840" s="369"/>
      <c r="BB840" s="369"/>
    </row>
    <row r="841" spans="1:54" s="116" customFormat="1" ht="18" customHeight="1">
      <c r="A841" s="1447" t="str">
        <f>A806</f>
        <v/>
      </c>
      <c r="B841" s="1448"/>
      <c r="C841" s="1448"/>
      <c r="D841" s="1448"/>
      <c r="E841" s="1448"/>
      <c r="F841" s="1448"/>
      <c r="G841" s="1448"/>
      <c r="H841" s="1449"/>
      <c r="I841" s="1453" t="str">
        <f>I806</f>
        <v/>
      </c>
      <c r="J841" s="1448"/>
      <c r="K841" s="1448"/>
      <c r="L841" s="1448"/>
      <c r="M841" s="1454"/>
      <c r="N841" s="275" t="str">
        <f t="shared" si="116"/>
        <v/>
      </c>
      <c r="O841" s="124" t="s">
        <v>133</v>
      </c>
      <c r="P841" s="270" t="str">
        <f t="shared" si="117"/>
        <v/>
      </c>
      <c r="Q841" s="124" t="s">
        <v>134</v>
      </c>
      <c r="R841" s="272" t="str">
        <f t="shared" si="118"/>
        <v/>
      </c>
      <c r="S841" s="1457" t="s">
        <v>135</v>
      </c>
      <c r="T841" s="1458"/>
      <c r="U841" s="1459">
        <f t="shared" si="119"/>
        <v>0</v>
      </c>
      <c r="V841" s="1460"/>
      <c r="W841" s="1460"/>
      <c r="X841" s="129"/>
      <c r="Y841" s="130"/>
      <c r="Z841" s="131"/>
      <c r="AA841" s="131"/>
      <c r="AB841" s="129"/>
      <c r="AC841" s="130"/>
      <c r="AD841" s="131"/>
      <c r="AE841" s="131"/>
      <c r="AF841" s="132"/>
      <c r="AG841" s="1426" t="str">
        <f t="shared" si="120"/>
        <v/>
      </c>
      <c r="AH841" s="1427"/>
      <c r="AI841" s="1427"/>
      <c r="AJ841" s="1428"/>
      <c r="AK841" s="140"/>
      <c r="AL841" s="141"/>
      <c r="AM841" s="1426" t="str">
        <f t="shared" si="121"/>
        <v/>
      </c>
      <c r="AN841" s="1427"/>
      <c r="AO841" s="1427"/>
      <c r="AP841" s="1427"/>
      <c r="AQ841" s="1427"/>
      <c r="AR841" s="501"/>
      <c r="AS841" s="118"/>
      <c r="AT841" s="118"/>
      <c r="AW841" s="371"/>
      <c r="AX841" s="371"/>
      <c r="AY841" s="371"/>
      <c r="AZ841" s="369"/>
      <c r="BA841" s="369"/>
      <c r="BB841" s="369"/>
    </row>
    <row r="842" spans="1:54" s="116" customFormat="1" ht="18" customHeight="1">
      <c r="A842" s="1450"/>
      <c r="B842" s="1451"/>
      <c r="C842" s="1451"/>
      <c r="D842" s="1451"/>
      <c r="E842" s="1451"/>
      <c r="F842" s="1451"/>
      <c r="G842" s="1451"/>
      <c r="H842" s="1452"/>
      <c r="I842" s="1455"/>
      <c r="J842" s="1451"/>
      <c r="K842" s="1451"/>
      <c r="L842" s="1451"/>
      <c r="M842" s="1456"/>
      <c r="N842" s="276" t="str">
        <f t="shared" si="116"/>
        <v/>
      </c>
      <c r="O842" s="134" t="s">
        <v>133</v>
      </c>
      <c r="P842" s="271" t="str">
        <f t="shared" si="117"/>
        <v/>
      </c>
      <c r="Q842" s="134" t="s">
        <v>134</v>
      </c>
      <c r="R842" s="274" t="str">
        <f t="shared" si="118"/>
        <v/>
      </c>
      <c r="S842" s="1461" t="s">
        <v>136</v>
      </c>
      <c r="T842" s="1462"/>
      <c r="U842" s="1463" t="str">
        <f t="shared" si="119"/>
        <v/>
      </c>
      <c r="V842" s="1464"/>
      <c r="W842" s="1464"/>
      <c r="X842" s="1464"/>
      <c r="Y842" s="1465">
        <f>Y807</f>
        <v>0</v>
      </c>
      <c r="Z842" s="1466"/>
      <c r="AA842" s="1466"/>
      <c r="AB842" s="1466"/>
      <c r="AC842" s="1463">
        <f>AC807</f>
        <v>0</v>
      </c>
      <c r="AD842" s="1464"/>
      <c r="AE842" s="1464"/>
      <c r="AF842" s="1467"/>
      <c r="AG842" s="1464" t="str">
        <f t="shared" si="120"/>
        <v/>
      </c>
      <c r="AH842" s="1464"/>
      <c r="AI842" s="1464"/>
      <c r="AJ842" s="1467"/>
      <c r="AK842" s="1468" t="str">
        <f>AK807</f>
        <v/>
      </c>
      <c r="AL842" s="1469"/>
      <c r="AM842" s="1465" t="str">
        <f t="shared" si="121"/>
        <v/>
      </c>
      <c r="AN842" s="1466"/>
      <c r="AO842" s="1466"/>
      <c r="AP842" s="1466"/>
      <c r="AQ842" s="1466"/>
      <c r="AR842" s="500"/>
      <c r="AS842" s="118"/>
      <c r="AT842" s="118"/>
      <c r="AW842" s="371"/>
      <c r="AX842" s="371"/>
      <c r="AY842" s="371"/>
      <c r="AZ842" s="369"/>
      <c r="BA842" s="369"/>
      <c r="BB842" s="369"/>
    </row>
    <row r="843" spans="1:54" s="116" customFormat="1" ht="18" customHeight="1">
      <c r="A843" s="1447" t="str">
        <f>A808</f>
        <v/>
      </c>
      <c r="B843" s="1448"/>
      <c r="C843" s="1448"/>
      <c r="D843" s="1448"/>
      <c r="E843" s="1448"/>
      <c r="F843" s="1448"/>
      <c r="G843" s="1448"/>
      <c r="H843" s="1449"/>
      <c r="I843" s="1453" t="str">
        <f>I808</f>
        <v/>
      </c>
      <c r="J843" s="1448"/>
      <c r="K843" s="1448"/>
      <c r="L843" s="1448"/>
      <c r="M843" s="1454"/>
      <c r="N843" s="275" t="str">
        <f t="shared" si="116"/>
        <v/>
      </c>
      <c r="O843" s="124" t="s">
        <v>133</v>
      </c>
      <c r="P843" s="270" t="str">
        <f t="shared" si="117"/>
        <v/>
      </c>
      <c r="Q843" s="124" t="s">
        <v>134</v>
      </c>
      <c r="R843" s="272" t="str">
        <f t="shared" si="118"/>
        <v/>
      </c>
      <c r="S843" s="1457" t="s">
        <v>135</v>
      </c>
      <c r="T843" s="1458"/>
      <c r="U843" s="1459">
        <f t="shared" si="119"/>
        <v>0</v>
      </c>
      <c r="V843" s="1460"/>
      <c r="W843" s="1460"/>
      <c r="X843" s="129"/>
      <c r="Y843" s="130"/>
      <c r="Z843" s="131"/>
      <c r="AA843" s="131"/>
      <c r="AB843" s="129"/>
      <c r="AC843" s="130"/>
      <c r="AD843" s="131"/>
      <c r="AE843" s="131"/>
      <c r="AF843" s="132"/>
      <c r="AG843" s="1426" t="str">
        <f t="shared" si="120"/>
        <v/>
      </c>
      <c r="AH843" s="1427"/>
      <c r="AI843" s="1427"/>
      <c r="AJ843" s="1428"/>
      <c r="AK843" s="142"/>
      <c r="AL843" s="143"/>
      <c r="AM843" s="1426" t="str">
        <f t="shared" si="121"/>
        <v/>
      </c>
      <c r="AN843" s="1427"/>
      <c r="AO843" s="1427"/>
      <c r="AP843" s="1427"/>
      <c r="AQ843" s="1427"/>
      <c r="AR843" s="501"/>
      <c r="AS843" s="118"/>
      <c r="AT843" s="118"/>
      <c r="AW843" s="371"/>
      <c r="AX843" s="371"/>
      <c r="AY843" s="371"/>
      <c r="AZ843" s="369"/>
      <c r="BA843" s="369"/>
      <c r="BB843" s="369"/>
    </row>
    <row r="844" spans="1:54" s="116" customFormat="1" ht="18" customHeight="1">
      <c r="A844" s="1450"/>
      <c r="B844" s="1451"/>
      <c r="C844" s="1451"/>
      <c r="D844" s="1451"/>
      <c r="E844" s="1451"/>
      <c r="F844" s="1451"/>
      <c r="G844" s="1451"/>
      <c r="H844" s="1452"/>
      <c r="I844" s="1455"/>
      <c r="J844" s="1451"/>
      <c r="K844" s="1451"/>
      <c r="L844" s="1451"/>
      <c r="M844" s="1456"/>
      <c r="N844" s="276" t="str">
        <f t="shared" si="116"/>
        <v/>
      </c>
      <c r="O844" s="134" t="s">
        <v>133</v>
      </c>
      <c r="P844" s="271" t="str">
        <f t="shared" si="117"/>
        <v/>
      </c>
      <c r="Q844" s="134" t="s">
        <v>134</v>
      </c>
      <c r="R844" s="274" t="str">
        <f t="shared" si="118"/>
        <v/>
      </c>
      <c r="S844" s="1461" t="s">
        <v>136</v>
      </c>
      <c r="T844" s="1462"/>
      <c r="U844" s="1463" t="str">
        <f t="shared" si="119"/>
        <v/>
      </c>
      <c r="V844" s="1464"/>
      <c r="W844" s="1464"/>
      <c r="X844" s="1464"/>
      <c r="Y844" s="1465">
        <f>Y809</f>
        <v>0</v>
      </c>
      <c r="Z844" s="1466"/>
      <c r="AA844" s="1466"/>
      <c r="AB844" s="1466"/>
      <c r="AC844" s="1463">
        <f>AC809</f>
        <v>0</v>
      </c>
      <c r="AD844" s="1464"/>
      <c r="AE844" s="1464"/>
      <c r="AF844" s="1467"/>
      <c r="AG844" s="1464" t="str">
        <f t="shared" si="120"/>
        <v/>
      </c>
      <c r="AH844" s="1464"/>
      <c r="AI844" s="1464"/>
      <c r="AJ844" s="1467"/>
      <c r="AK844" s="1468" t="str">
        <f>AK809</f>
        <v/>
      </c>
      <c r="AL844" s="1469"/>
      <c r="AM844" s="1465" t="str">
        <f t="shared" si="121"/>
        <v/>
      </c>
      <c r="AN844" s="1466"/>
      <c r="AO844" s="1466"/>
      <c r="AP844" s="1466"/>
      <c r="AQ844" s="1466"/>
      <c r="AR844" s="500"/>
      <c r="AS844" s="118"/>
      <c r="AT844" s="118"/>
      <c r="AW844" s="371"/>
      <c r="AX844" s="371"/>
      <c r="AY844" s="371"/>
      <c r="AZ844" s="369"/>
      <c r="BA844" s="369"/>
      <c r="BB844" s="369"/>
    </row>
    <row r="845" spans="1:54" s="116" customFormat="1" ht="18" customHeight="1">
      <c r="A845" s="1447" t="str">
        <f>A810</f>
        <v/>
      </c>
      <c r="B845" s="1448"/>
      <c r="C845" s="1448"/>
      <c r="D845" s="1448"/>
      <c r="E845" s="1448"/>
      <c r="F845" s="1448"/>
      <c r="G845" s="1448"/>
      <c r="H845" s="1449"/>
      <c r="I845" s="1453" t="str">
        <f>I810</f>
        <v/>
      </c>
      <c r="J845" s="1448"/>
      <c r="K845" s="1448"/>
      <c r="L845" s="1448"/>
      <c r="M845" s="1454"/>
      <c r="N845" s="275" t="str">
        <f t="shared" si="116"/>
        <v/>
      </c>
      <c r="O845" s="124" t="s">
        <v>133</v>
      </c>
      <c r="P845" s="270" t="str">
        <f t="shared" si="117"/>
        <v/>
      </c>
      <c r="Q845" s="124" t="s">
        <v>134</v>
      </c>
      <c r="R845" s="272" t="str">
        <f t="shared" si="118"/>
        <v/>
      </c>
      <c r="S845" s="1457" t="s">
        <v>135</v>
      </c>
      <c r="T845" s="1458"/>
      <c r="U845" s="1459">
        <f t="shared" si="119"/>
        <v>0</v>
      </c>
      <c r="V845" s="1460"/>
      <c r="W845" s="1460"/>
      <c r="X845" s="129"/>
      <c r="Y845" s="130"/>
      <c r="Z845" s="131"/>
      <c r="AA845" s="131"/>
      <c r="AB845" s="129"/>
      <c r="AC845" s="130"/>
      <c r="AD845" s="131"/>
      <c r="AE845" s="131"/>
      <c r="AF845" s="132"/>
      <c r="AG845" s="1426" t="str">
        <f t="shared" si="120"/>
        <v/>
      </c>
      <c r="AH845" s="1427"/>
      <c r="AI845" s="1427"/>
      <c r="AJ845" s="1428"/>
      <c r="AK845" s="140"/>
      <c r="AL845" s="141"/>
      <c r="AM845" s="1426" t="str">
        <f t="shared" si="121"/>
        <v/>
      </c>
      <c r="AN845" s="1427"/>
      <c r="AO845" s="1427"/>
      <c r="AP845" s="1427"/>
      <c r="AQ845" s="1427"/>
      <c r="AR845" s="501"/>
      <c r="AS845" s="118"/>
      <c r="AT845" s="118"/>
      <c r="AW845" s="371"/>
      <c r="AX845" s="371"/>
      <c r="AY845" s="371"/>
      <c r="AZ845" s="369"/>
      <c r="BA845" s="369"/>
      <c r="BB845" s="369"/>
    </row>
    <row r="846" spans="1:54" s="116" customFormat="1" ht="18" customHeight="1">
      <c r="A846" s="1450"/>
      <c r="B846" s="1451"/>
      <c r="C846" s="1451"/>
      <c r="D846" s="1451"/>
      <c r="E846" s="1451"/>
      <c r="F846" s="1451"/>
      <c r="G846" s="1451"/>
      <c r="H846" s="1452"/>
      <c r="I846" s="1455"/>
      <c r="J846" s="1451"/>
      <c r="K846" s="1451"/>
      <c r="L846" s="1451"/>
      <c r="M846" s="1456"/>
      <c r="N846" s="276" t="str">
        <f t="shared" si="116"/>
        <v/>
      </c>
      <c r="O846" s="134" t="s">
        <v>133</v>
      </c>
      <c r="P846" s="271" t="str">
        <f t="shared" si="117"/>
        <v/>
      </c>
      <c r="Q846" s="134" t="s">
        <v>134</v>
      </c>
      <c r="R846" s="274" t="str">
        <f t="shared" si="118"/>
        <v/>
      </c>
      <c r="S846" s="1461" t="s">
        <v>136</v>
      </c>
      <c r="T846" s="1462"/>
      <c r="U846" s="1463" t="str">
        <f t="shared" si="119"/>
        <v/>
      </c>
      <c r="V846" s="1464"/>
      <c r="W846" s="1464"/>
      <c r="X846" s="1464"/>
      <c r="Y846" s="1465">
        <f>Y811</f>
        <v>0</v>
      </c>
      <c r="Z846" s="1466"/>
      <c r="AA846" s="1466"/>
      <c r="AB846" s="1466"/>
      <c r="AC846" s="1463">
        <f>AC811</f>
        <v>0</v>
      </c>
      <c r="AD846" s="1464"/>
      <c r="AE846" s="1464"/>
      <c r="AF846" s="1467"/>
      <c r="AG846" s="1464" t="str">
        <f t="shared" si="120"/>
        <v/>
      </c>
      <c r="AH846" s="1464"/>
      <c r="AI846" s="1464"/>
      <c r="AJ846" s="1467"/>
      <c r="AK846" s="1468" t="str">
        <f>AK811</f>
        <v/>
      </c>
      <c r="AL846" s="1469"/>
      <c r="AM846" s="1465" t="str">
        <f t="shared" si="121"/>
        <v/>
      </c>
      <c r="AN846" s="1466"/>
      <c r="AO846" s="1466"/>
      <c r="AP846" s="1466"/>
      <c r="AQ846" s="1466"/>
      <c r="AR846" s="500"/>
      <c r="AS846" s="118"/>
      <c r="AT846" s="118"/>
      <c r="AW846" s="371"/>
      <c r="AX846" s="371"/>
      <c r="AY846" s="371"/>
      <c r="AZ846" s="369"/>
      <c r="BA846" s="369"/>
      <c r="BB846" s="369"/>
    </row>
    <row r="847" spans="1:54" s="116" customFormat="1" ht="18" customHeight="1">
      <c r="A847" s="1447" t="str">
        <f>A812</f>
        <v/>
      </c>
      <c r="B847" s="1448"/>
      <c r="C847" s="1448"/>
      <c r="D847" s="1448"/>
      <c r="E847" s="1448"/>
      <c r="F847" s="1448"/>
      <c r="G847" s="1448"/>
      <c r="H847" s="1449"/>
      <c r="I847" s="1453" t="str">
        <f>I812</f>
        <v/>
      </c>
      <c r="J847" s="1448"/>
      <c r="K847" s="1448"/>
      <c r="L847" s="1448"/>
      <c r="M847" s="1454"/>
      <c r="N847" s="275" t="str">
        <f t="shared" si="116"/>
        <v/>
      </c>
      <c r="O847" s="124" t="s">
        <v>133</v>
      </c>
      <c r="P847" s="270" t="str">
        <f t="shared" si="117"/>
        <v/>
      </c>
      <c r="Q847" s="124" t="s">
        <v>134</v>
      </c>
      <c r="R847" s="272" t="str">
        <f t="shared" si="118"/>
        <v/>
      </c>
      <c r="S847" s="1457" t="s">
        <v>135</v>
      </c>
      <c r="T847" s="1458"/>
      <c r="U847" s="1459">
        <f t="shared" si="119"/>
        <v>0</v>
      </c>
      <c r="V847" s="1460"/>
      <c r="W847" s="1460"/>
      <c r="X847" s="129"/>
      <c r="Y847" s="130"/>
      <c r="Z847" s="131"/>
      <c r="AA847" s="131"/>
      <c r="AB847" s="129"/>
      <c r="AC847" s="130"/>
      <c r="AD847" s="131"/>
      <c r="AE847" s="131"/>
      <c r="AF847" s="132"/>
      <c r="AG847" s="1426" t="str">
        <f t="shared" si="120"/>
        <v/>
      </c>
      <c r="AH847" s="1427"/>
      <c r="AI847" s="1427"/>
      <c r="AJ847" s="1428"/>
      <c r="AK847" s="140"/>
      <c r="AL847" s="141"/>
      <c r="AM847" s="1426" t="str">
        <f t="shared" si="121"/>
        <v/>
      </c>
      <c r="AN847" s="1427"/>
      <c r="AO847" s="1427"/>
      <c r="AP847" s="1427"/>
      <c r="AQ847" s="1427"/>
      <c r="AR847" s="501"/>
      <c r="AS847" s="118"/>
      <c r="AT847" s="118"/>
      <c r="AW847" s="371"/>
      <c r="AX847" s="371"/>
      <c r="AY847" s="371"/>
      <c r="AZ847" s="369"/>
      <c r="BA847" s="369"/>
      <c r="BB847" s="369"/>
    </row>
    <row r="848" spans="1:54" s="116" customFormat="1" ht="18" customHeight="1">
      <c r="A848" s="1450"/>
      <c r="B848" s="1451"/>
      <c r="C848" s="1451"/>
      <c r="D848" s="1451"/>
      <c r="E848" s="1451"/>
      <c r="F848" s="1451"/>
      <c r="G848" s="1451"/>
      <c r="H848" s="1452"/>
      <c r="I848" s="1455"/>
      <c r="J848" s="1451"/>
      <c r="K848" s="1451"/>
      <c r="L848" s="1451"/>
      <c r="M848" s="1456"/>
      <c r="N848" s="276" t="str">
        <f t="shared" si="116"/>
        <v/>
      </c>
      <c r="O848" s="144" t="s">
        <v>133</v>
      </c>
      <c r="P848" s="271" t="str">
        <f t="shared" si="117"/>
        <v/>
      </c>
      <c r="Q848" s="134" t="s">
        <v>134</v>
      </c>
      <c r="R848" s="274" t="str">
        <f t="shared" si="118"/>
        <v/>
      </c>
      <c r="S848" s="1461" t="s">
        <v>136</v>
      </c>
      <c r="T848" s="1462"/>
      <c r="U848" s="1463" t="str">
        <f t="shared" si="119"/>
        <v/>
      </c>
      <c r="V848" s="1464"/>
      <c r="W848" s="1464"/>
      <c r="X848" s="1464"/>
      <c r="Y848" s="1465">
        <f>Y813</f>
        <v>0</v>
      </c>
      <c r="Z848" s="1466"/>
      <c r="AA848" s="1466"/>
      <c r="AB848" s="1466"/>
      <c r="AC848" s="1463">
        <f>AC813</f>
        <v>0</v>
      </c>
      <c r="AD848" s="1464"/>
      <c r="AE848" s="1464"/>
      <c r="AF848" s="1467"/>
      <c r="AG848" s="1464" t="str">
        <f t="shared" si="120"/>
        <v/>
      </c>
      <c r="AH848" s="1464"/>
      <c r="AI848" s="1464"/>
      <c r="AJ848" s="1467"/>
      <c r="AK848" s="1468" t="str">
        <f>AK813</f>
        <v/>
      </c>
      <c r="AL848" s="1469"/>
      <c r="AM848" s="1465" t="str">
        <f t="shared" si="121"/>
        <v/>
      </c>
      <c r="AN848" s="1466"/>
      <c r="AO848" s="1466"/>
      <c r="AP848" s="1466"/>
      <c r="AQ848" s="1466"/>
      <c r="AR848" s="500"/>
      <c r="AS848" s="118"/>
      <c r="AT848" s="118"/>
      <c r="AW848" s="371"/>
      <c r="AX848" s="371"/>
      <c r="AY848" s="371"/>
      <c r="AZ848" s="369"/>
      <c r="BA848" s="369"/>
      <c r="BB848" s="369"/>
    </row>
    <row r="849" spans="1:54" s="116" customFormat="1" ht="18" customHeight="1">
      <c r="A849" s="1432" t="s">
        <v>193</v>
      </c>
      <c r="B849" s="1433"/>
      <c r="C849" s="1433"/>
      <c r="D849" s="1434"/>
      <c r="E849" s="1438" t="str">
        <f>E814</f>
        <v/>
      </c>
      <c r="F849" s="1439"/>
      <c r="G849" s="1440"/>
      <c r="H849" s="1440"/>
      <c r="I849" s="1440"/>
      <c r="J849" s="1440"/>
      <c r="K849" s="1440"/>
      <c r="L849" s="1440"/>
      <c r="M849" s="1441"/>
      <c r="N849" s="1445" t="s">
        <v>194</v>
      </c>
      <c r="O849" s="1433"/>
      <c r="P849" s="1433"/>
      <c r="Q849" s="1433"/>
      <c r="R849" s="1433"/>
      <c r="S849" s="1433"/>
      <c r="T849" s="1434"/>
      <c r="U849" s="1426" t="str">
        <f t="shared" ca="1" si="119"/>
        <v/>
      </c>
      <c r="V849" s="1427"/>
      <c r="W849" s="1427"/>
      <c r="X849" s="1428"/>
      <c r="Y849" s="130"/>
      <c r="Z849" s="131"/>
      <c r="AA849" s="131"/>
      <c r="AB849" s="129"/>
      <c r="AC849" s="130"/>
      <c r="AD849" s="131"/>
      <c r="AE849" s="131"/>
      <c r="AF849" s="129"/>
      <c r="AG849" s="1426" t="str">
        <f t="shared" ca="1" si="120"/>
        <v/>
      </c>
      <c r="AH849" s="1427"/>
      <c r="AI849" s="1427"/>
      <c r="AJ849" s="1428"/>
      <c r="AK849" s="130"/>
      <c r="AL849" s="133"/>
      <c r="AM849" s="1426" t="str">
        <f t="shared" si="121"/>
        <v/>
      </c>
      <c r="AN849" s="1427"/>
      <c r="AO849" s="1427"/>
      <c r="AP849" s="1427"/>
      <c r="AQ849" s="1427"/>
      <c r="AR849" s="501"/>
      <c r="AS849" s="118"/>
      <c r="AT849" s="118"/>
      <c r="AW849" s="371"/>
      <c r="AX849" s="371"/>
      <c r="AY849" s="371"/>
      <c r="AZ849" s="369"/>
      <c r="BA849" s="369"/>
      <c r="BB849" s="369"/>
    </row>
    <row r="850" spans="1:54" s="116" customFormat="1" ht="18" customHeight="1" thickBot="1">
      <c r="A850" s="1435"/>
      <c r="B850" s="1436"/>
      <c r="C850" s="1436"/>
      <c r="D850" s="1437"/>
      <c r="E850" s="1442"/>
      <c r="F850" s="1443"/>
      <c r="G850" s="1443"/>
      <c r="H850" s="1443"/>
      <c r="I850" s="1443"/>
      <c r="J850" s="1443"/>
      <c r="K850" s="1443"/>
      <c r="L850" s="1443"/>
      <c r="M850" s="1444"/>
      <c r="N850" s="1446"/>
      <c r="O850" s="1436"/>
      <c r="P850" s="1436"/>
      <c r="Q850" s="1436"/>
      <c r="R850" s="1436"/>
      <c r="S850" s="1436"/>
      <c r="T850" s="1437"/>
      <c r="U850" s="1429" t="str">
        <f t="shared" si="119"/>
        <v/>
      </c>
      <c r="V850" s="1430"/>
      <c r="W850" s="1430"/>
      <c r="X850" s="1431"/>
      <c r="Y850" s="1429" t="str">
        <f>Y815</f>
        <v/>
      </c>
      <c r="Z850" s="1430"/>
      <c r="AA850" s="1430"/>
      <c r="AB850" s="1430"/>
      <c r="AC850" s="1429" t="str">
        <f>AC815</f>
        <v/>
      </c>
      <c r="AD850" s="1430"/>
      <c r="AE850" s="1430"/>
      <c r="AF850" s="1430"/>
      <c r="AG850" s="1429" t="str">
        <f t="shared" si="120"/>
        <v/>
      </c>
      <c r="AH850" s="1430"/>
      <c r="AI850" s="1430"/>
      <c r="AJ850" s="1430"/>
      <c r="AK850" s="502"/>
      <c r="AL850" s="503"/>
      <c r="AM850" s="1429" t="str">
        <f t="shared" si="121"/>
        <v/>
      </c>
      <c r="AN850" s="1430"/>
      <c r="AO850" s="1430"/>
      <c r="AP850" s="1430"/>
      <c r="AQ850" s="1430"/>
      <c r="AR850" s="504"/>
      <c r="AS850" s="118"/>
      <c r="AT850" s="145"/>
      <c r="AW850" s="371"/>
      <c r="AX850" s="371"/>
      <c r="AY850" s="371"/>
      <c r="AZ850" s="369"/>
      <c r="BA850" s="369"/>
      <c r="BB850" s="369"/>
    </row>
    <row r="851" spans="1:54" ht="18" customHeight="1">
      <c r="A851" s="75"/>
      <c r="B851" s="75"/>
      <c r="C851" s="75"/>
      <c r="D851" s="75"/>
      <c r="E851" s="75"/>
      <c r="F851" s="75"/>
      <c r="G851" s="75"/>
      <c r="H851" s="75"/>
      <c r="I851" s="75"/>
      <c r="J851" s="75"/>
      <c r="K851" s="75"/>
      <c r="L851" s="75"/>
      <c r="M851" s="75"/>
      <c r="N851" s="75"/>
      <c r="O851" s="75"/>
      <c r="P851" s="75"/>
      <c r="Q851" s="75"/>
      <c r="R851" s="75"/>
      <c r="S851" s="75"/>
      <c r="T851" s="75"/>
      <c r="U851" s="75"/>
      <c r="V851" s="75"/>
      <c r="W851" s="90"/>
      <c r="X851" s="90"/>
      <c r="Y851" s="75"/>
      <c r="Z851" s="75"/>
      <c r="AA851" s="75"/>
      <c r="AB851" s="75"/>
      <c r="AC851" s="75"/>
      <c r="AD851" s="75"/>
      <c r="AE851" s="75"/>
      <c r="AF851" s="75"/>
      <c r="AG851" s="75"/>
      <c r="AH851" s="75"/>
      <c r="AI851" s="75"/>
      <c r="AJ851" s="75"/>
      <c r="AK851" s="75"/>
      <c r="AL851" s="75"/>
      <c r="AM851" s="1424" t="str">
        <f t="shared" si="121"/>
        <v/>
      </c>
      <c r="AN851" s="1425"/>
      <c r="AO851" s="1425"/>
      <c r="AP851" s="1425"/>
      <c r="AQ851" s="1425"/>
      <c r="AR851" s="75"/>
      <c r="AS851" s="75"/>
    </row>
    <row r="852" spans="1:54" ht="18" customHeight="1">
      <c r="A852" s="75"/>
      <c r="B852" s="75"/>
      <c r="C852" s="75"/>
      <c r="D852" s="75"/>
      <c r="E852" s="75"/>
      <c r="F852" s="75"/>
      <c r="G852" s="75"/>
      <c r="H852" s="75"/>
      <c r="I852" s="75"/>
      <c r="J852" s="75"/>
      <c r="K852" s="75"/>
      <c r="L852" s="75"/>
      <c r="M852" s="75"/>
      <c r="N852" s="75"/>
      <c r="O852" s="75"/>
      <c r="P852" s="75"/>
      <c r="Q852" s="75"/>
      <c r="R852" s="75"/>
      <c r="S852" s="75"/>
      <c r="T852" s="75"/>
      <c r="U852" s="75"/>
      <c r="V852" s="75"/>
      <c r="W852" s="90"/>
      <c r="X852" s="90"/>
      <c r="Y852" s="75"/>
      <c r="Z852" s="75"/>
      <c r="AA852" s="75"/>
      <c r="AB852" s="75"/>
      <c r="AC852" s="75"/>
      <c r="AD852" s="75"/>
      <c r="AE852" s="75"/>
      <c r="AF852" s="75"/>
      <c r="AG852" s="75"/>
      <c r="AH852" s="75"/>
      <c r="AI852" s="75"/>
      <c r="AJ852" s="75"/>
      <c r="AK852" s="75"/>
      <c r="AL852" s="75"/>
      <c r="AM852" s="277"/>
      <c r="AN852" s="278"/>
      <c r="AO852" s="278"/>
      <c r="AP852" s="278"/>
      <c r="AQ852" s="278"/>
      <c r="AR852" s="75"/>
      <c r="AS852" s="75"/>
    </row>
    <row r="853" spans="1:54" ht="18" customHeight="1">
      <c r="A853" s="75"/>
      <c r="B853" s="75"/>
      <c r="C853" s="75"/>
      <c r="D853" s="75"/>
      <c r="E853" s="75"/>
      <c r="F853" s="75"/>
      <c r="G853" s="75"/>
      <c r="H853" s="75"/>
      <c r="I853" s="75"/>
      <c r="J853" s="75"/>
      <c r="K853" s="75"/>
      <c r="L853" s="75"/>
      <c r="M853" s="75"/>
      <c r="N853" s="75"/>
      <c r="O853" s="75"/>
      <c r="P853" s="75"/>
      <c r="Q853" s="75"/>
      <c r="R853" s="75"/>
      <c r="S853" s="75"/>
      <c r="T853" s="75"/>
      <c r="U853" s="75"/>
      <c r="V853" s="75"/>
      <c r="W853" s="90"/>
      <c r="X853" s="90"/>
      <c r="Y853" s="75"/>
      <c r="Z853" s="75"/>
      <c r="AA853" s="75"/>
      <c r="AB853" s="75"/>
      <c r="AC853" s="75"/>
      <c r="AD853" s="75"/>
      <c r="AE853" s="75"/>
      <c r="AF853" s="75"/>
      <c r="AG853" s="75"/>
      <c r="AH853" s="75"/>
      <c r="AI853" s="75"/>
      <c r="AJ853" s="75"/>
      <c r="AK853" s="75"/>
      <c r="AL853" s="75"/>
      <c r="AM853" s="277"/>
      <c r="AN853" s="278"/>
      <c r="AO853" s="278"/>
      <c r="AP853" s="278"/>
      <c r="AQ853" s="278"/>
      <c r="AR853" s="75"/>
      <c r="AS853" s="75"/>
      <c r="AT853" s="75"/>
    </row>
    <row r="854" spans="1:54" ht="18" customHeight="1">
      <c r="A854" s="75"/>
      <c r="B854" s="75"/>
      <c r="C854" s="75"/>
      <c r="D854" s="75"/>
      <c r="E854" s="75"/>
      <c r="F854" s="75"/>
      <c r="G854" s="75"/>
      <c r="H854" s="75"/>
      <c r="I854" s="75"/>
      <c r="J854" s="75"/>
      <c r="K854" s="75"/>
      <c r="L854" s="75"/>
      <c r="M854" s="75"/>
      <c r="N854" s="75"/>
      <c r="O854" s="75"/>
      <c r="P854" s="75"/>
      <c r="Q854" s="75"/>
      <c r="R854" s="75"/>
      <c r="S854" s="75"/>
      <c r="T854" s="75"/>
      <c r="U854" s="75"/>
      <c r="V854" s="75"/>
      <c r="W854" s="90"/>
      <c r="X854" s="90"/>
      <c r="Y854" s="75"/>
      <c r="Z854" s="75"/>
      <c r="AA854" s="75"/>
      <c r="AB854" s="75"/>
      <c r="AC854" s="75"/>
      <c r="AD854" s="75"/>
      <c r="AE854" s="75"/>
      <c r="AF854" s="75"/>
      <c r="AG854" s="75"/>
      <c r="AH854" s="75"/>
      <c r="AI854" s="75"/>
      <c r="AJ854" s="75"/>
      <c r="AK854" s="75"/>
      <c r="AL854" s="75"/>
      <c r="AM854" s="277"/>
      <c r="AN854" s="278"/>
      <c r="AO854" s="278"/>
      <c r="AP854" s="278"/>
      <c r="AQ854" s="278"/>
      <c r="AR854" s="75"/>
      <c r="AS854" s="75"/>
      <c r="AT854" s="75"/>
    </row>
    <row r="855" spans="1:54" ht="18" customHeight="1">
      <c r="W855" s="74"/>
      <c r="X855" s="74"/>
      <c r="Y855" s="75"/>
      <c r="Z855" s="75"/>
      <c r="AA855" s="75"/>
      <c r="AB855" s="75"/>
      <c r="AC855" s="75"/>
      <c r="AD855" s="75"/>
      <c r="AE855" s="75"/>
      <c r="AF855" s="75"/>
      <c r="AG855" s="75"/>
      <c r="AH855" s="75"/>
      <c r="AI855" s="75"/>
      <c r="AJ855" s="75"/>
      <c r="AK855" s="75"/>
      <c r="AL855" s="75"/>
      <c r="AM855" s="277"/>
      <c r="AN855" s="278"/>
      <c r="AO855" s="278"/>
      <c r="AP855" s="278"/>
      <c r="AQ855" s="278"/>
      <c r="AR855" s="75"/>
    </row>
    <row r="856" spans="1:54" ht="18" customHeight="1">
      <c r="W856" s="74"/>
      <c r="X856" s="74"/>
      <c r="Y856" s="75"/>
      <c r="Z856" s="75"/>
      <c r="AA856" s="75"/>
      <c r="AB856" s="75"/>
      <c r="AC856" s="75"/>
      <c r="AD856" s="75"/>
      <c r="AE856" s="75"/>
      <c r="AF856" s="75"/>
      <c r="AG856" s="75"/>
      <c r="AH856" s="75"/>
      <c r="AI856" s="75"/>
      <c r="AJ856" s="75"/>
      <c r="AK856" s="75"/>
      <c r="AL856" s="75"/>
      <c r="AM856" s="277"/>
      <c r="AN856" s="278"/>
      <c r="AO856" s="278"/>
      <c r="AP856" s="278"/>
      <c r="AQ856" s="278"/>
      <c r="AR856" s="75"/>
    </row>
    <row r="857" spans="1:54" s="116" customFormat="1" ht="22.5" customHeight="1">
      <c r="W857" s="117"/>
      <c r="X857" s="117"/>
      <c r="Y857" s="118"/>
      <c r="Z857" s="118"/>
      <c r="AA857" s="118"/>
      <c r="AB857" s="118"/>
      <c r="AC857" s="118"/>
      <c r="AD857" s="118"/>
      <c r="AE857" s="118"/>
      <c r="AF857" s="118"/>
      <c r="AG857" s="118"/>
      <c r="AH857" s="118"/>
      <c r="AI857" s="118"/>
      <c r="AJ857" s="118"/>
      <c r="AK857" s="118"/>
      <c r="AL857" s="118"/>
      <c r="AM857" s="118"/>
      <c r="AN857" s="118"/>
      <c r="AO857" s="118"/>
      <c r="AP857" s="118"/>
      <c r="AQ857" s="118"/>
      <c r="AR857" s="118"/>
      <c r="AW857" s="371"/>
      <c r="AX857" s="371"/>
      <c r="AY857" s="371"/>
      <c r="AZ857" s="369"/>
      <c r="BA857" s="369"/>
      <c r="BB857" s="369"/>
    </row>
    <row r="858" spans="1:54" s="116" customFormat="1" ht="22.5" customHeight="1">
      <c r="W858" s="117"/>
      <c r="X858" s="117"/>
      <c r="Y858" s="118"/>
      <c r="Z858" s="118"/>
      <c r="AA858" s="118"/>
      <c r="AB858" s="118"/>
      <c r="AC858" s="118"/>
      <c r="AD858" s="118"/>
      <c r="AE858" s="118"/>
      <c r="AF858" s="118"/>
      <c r="AG858" s="118"/>
      <c r="AH858" s="118"/>
      <c r="AI858" s="118"/>
      <c r="AJ858" s="118"/>
      <c r="AK858" s="118"/>
      <c r="AL858" s="118"/>
      <c r="AM858" s="118"/>
      <c r="AN858" s="118"/>
      <c r="AO858" s="118"/>
      <c r="AP858" s="118"/>
      <c r="AQ858" s="118"/>
      <c r="AR858" s="118"/>
      <c r="AW858" s="371"/>
      <c r="AX858" s="371"/>
      <c r="AY858" s="371"/>
      <c r="AZ858" s="369"/>
      <c r="BA858" s="369"/>
      <c r="BB858" s="369"/>
    </row>
  </sheetData>
  <sheetProtection password="C7BF" sheet="1" objects="1" scenarios="1"/>
  <mergeCells count="3913">
    <mergeCell ref="AM641:AQ641"/>
    <mergeCell ref="AG639:AJ639"/>
    <mergeCell ref="AM639:AQ639"/>
    <mergeCell ref="U640:X640"/>
    <mergeCell ref="Y640:AB640"/>
    <mergeCell ref="AC640:AF640"/>
    <mergeCell ref="AG640:AJ640"/>
    <mergeCell ref="AM640:AQ640"/>
    <mergeCell ref="AG638:AJ638"/>
    <mergeCell ref="AK638:AL638"/>
    <mergeCell ref="AM638:AQ638"/>
    <mergeCell ref="A637:H638"/>
    <mergeCell ref="I637:M638"/>
    <mergeCell ref="S637:T637"/>
    <mergeCell ref="U637:W637"/>
    <mergeCell ref="A639:D640"/>
    <mergeCell ref="E639:M640"/>
    <mergeCell ref="N639:T640"/>
    <mergeCell ref="U639:X639"/>
    <mergeCell ref="AG637:AJ637"/>
    <mergeCell ref="AM637:AQ637"/>
    <mergeCell ref="S638:T638"/>
    <mergeCell ref="U638:X638"/>
    <mergeCell ref="Y638:AB638"/>
    <mergeCell ref="AC638:AF638"/>
    <mergeCell ref="AG634:AJ634"/>
    <mergeCell ref="AK634:AL634"/>
    <mergeCell ref="AM634:AQ634"/>
    <mergeCell ref="A633:H634"/>
    <mergeCell ref="I633:M634"/>
    <mergeCell ref="S633:T633"/>
    <mergeCell ref="U633:W633"/>
    <mergeCell ref="A635:H636"/>
    <mergeCell ref="I635:M636"/>
    <mergeCell ref="S635:T635"/>
    <mergeCell ref="U635:W635"/>
    <mergeCell ref="AG633:AJ633"/>
    <mergeCell ref="AM633:AQ633"/>
    <mergeCell ref="S634:T634"/>
    <mergeCell ref="U634:X634"/>
    <mergeCell ref="Y634:AB634"/>
    <mergeCell ref="AC634:AF634"/>
    <mergeCell ref="AG635:AJ635"/>
    <mergeCell ref="AM635:AQ635"/>
    <mergeCell ref="S636:T636"/>
    <mergeCell ref="U636:X636"/>
    <mergeCell ref="Y636:AB636"/>
    <mergeCell ref="AC636:AF636"/>
    <mergeCell ref="AG636:AJ636"/>
    <mergeCell ref="AK636:AL636"/>
    <mergeCell ref="AM636:AQ636"/>
    <mergeCell ref="AG630:AJ630"/>
    <mergeCell ref="AK630:AL630"/>
    <mergeCell ref="AM630:AQ630"/>
    <mergeCell ref="A629:H630"/>
    <mergeCell ref="I629:M630"/>
    <mergeCell ref="S629:T629"/>
    <mergeCell ref="U629:W629"/>
    <mergeCell ref="A631:H632"/>
    <mergeCell ref="I631:M632"/>
    <mergeCell ref="S631:T631"/>
    <mergeCell ref="U631:W631"/>
    <mergeCell ref="AG629:AJ629"/>
    <mergeCell ref="AM629:AQ629"/>
    <mergeCell ref="S630:T630"/>
    <mergeCell ref="U630:X630"/>
    <mergeCell ref="Y630:AB630"/>
    <mergeCell ref="AC630:AF630"/>
    <mergeCell ref="AG631:AJ631"/>
    <mergeCell ref="AM631:AQ631"/>
    <mergeCell ref="S632:T632"/>
    <mergeCell ref="U632:X632"/>
    <mergeCell ref="Y632:AB632"/>
    <mergeCell ref="AC632:AF632"/>
    <mergeCell ref="AG632:AJ632"/>
    <mergeCell ref="AK632:AL632"/>
    <mergeCell ref="AM632:AQ632"/>
    <mergeCell ref="AG626:AJ626"/>
    <mergeCell ref="AK626:AL626"/>
    <mergeCell ref="AM626:AQ626"/>
    <mergeCell ref="A625:H626"/>
    <mergeCell ref="I625:M626"/>
    <mergeCell ref="S625:T625"/>
    <mergeCell ref="U625:W625"/>
    <mergeCell ref="A627:H628"/>
    <mergeCell ref="I627:M628"/>
    <mergeCell ref="S627:T627"/>
    <mergeCell ref="U627:W627"/>
    <mergeCell ref="AG625:AJ625"/>
    <mergeCell ref="AM625:AQ625"/>
    <mergeCell ref="S626:T626"/>
    <mergeCell ref="U626:X626"/>
    <mergeCell ref="Y626:AB626"/>
    <mergeCell ref="AC626:AF626"/>
    <mergeCell ref="AG627:AJ627"/>
    <mergeCell ref="AM627:AQ627"/>
    <mergeCell ref="S628:T628"/>
    <mergeCell ref="U628:X628"/>
    <mergeCell ref="Y628:AB628"/>
    <mergeCell ref="AC628:AF628"/>
    <mergeCell ref="AG628:AJ628"/>
    <mergeCell ref="AK628:AL628"/>
    <mergeCell ref="AM628:AQ628"/>
    <mergeCell ref="AG622:AJ622"/>
    <mergeCell ref="AK622:AL622"/>
    <mergeCell ref="AM622:AQ622"/>
    <mergeCell ref="A621:H622"/>
    <mergeCell ref="I621:M622"/>
    <mergeCell ref="S621:T621"/>
    <mergeCell ref="U621:W621"/>
    <mergeCell ref="A623:H624"/>
    <mergeCell ref="I623:M624"/>
    <mergeCell ref="S623:T623"/>
    <mergeCell ref="U623:W623"/>
    <mergeCell ref="AG621:AJ621"/>
    <mergeCell ref="AM621:AQ621"/>
    <mergeCell ref="S622:T622"/>
    <mergeCell ref="U622:X622"/>
    <mergeCell ref="Y622:AB622"/>
    <mergeCell ref="AC622:AF622"/>
    <mergeCell ref="AG623:AJ623"/>
    <mergeCell ref="AM623:AQ623"/>
    <mergeCell ref="S624:T624"/>
    <mergeCell ref="U624:X624"/>
    <mergeCell ref="Y624:AB624"/>
    <mergeCell ref="AC624:AF624"/>
    <mergeCell ref="AG624:AJ624"/>
    <mergeCell ref="AK624:AL624"/>
    <mergeCell ref="AM624:AQ624"/>
    <mergeCell ref="A618:H620"/>
    <mergeCell ref="I618:M620"/>
    <mergeCell ref="N618:T620"/>
    <mergeCell ref="R615:R617"/>
    <mergeCell ref="S615:S617"/>
    <mergeCell ref="T615:T617"/>
    <mergeCell ref="U615:U617"/>
    <mergeCell ref="X618:AG618"/>
    <mergeCell ref="AK618:AL618"/>
    <mergeCell ref="AM618:AR618"/>
    <mergeCell ref="U619:X620"/>
    <mergeCell ref="Y619:AB620"/>
    <mergeCell ref="AC619:AF620"/>
    <mergeCell ref="AG619:AJ620"/>
    <mergeCell ref="AK619:AL620"/>
    <mergeCell ref="AM619:AR619"/>
    <mergeCell ref="AM620:AR620"/>
    <mergeCell ref="AM606:AQ606"/>
    <mergeCell ref="AM610:AN612"/>
    <mergeCell ref="A614:H617"/>
    <mergeCell ref="I614:J614"/>
    <mergeCell ref="L614:M614"/>
    <mergeCell ref="N614:S614"/>
    <mergeCell ref="T614:V614"/>
    <mergeCell ref="AK614:AL616"/>
    <mergeCell ref="AM614:AN616"/>
    <mergeCell ref="AO614:AP616"/>
    <mergeCell ref="AQ614:AR616"/>
    <mergeCell ref="I615:I617"/>
    <mergeCell ref="J615:J617"/>
    <mergeCell ref="K615:K617"/>
    <mergeCell ref="L615:L617"/>
    <mergeCell ref="M615:M617"/>
    <mergeCell ref="N615:N617"/>
    <mergeCell ref="O615:O617"/>
    <mergeCell ref="P615:P617"/>
    <mergeCell ref="Q615:Q617"/>
    <mergeCell ref="V615:V617"/>
    <mergeCell ref="AG603:AJ603"/>
    <mergeCell ref="AK603:AL603"/>
    <mergeCell ref="AM603:AQ603"/>
    <mergeCell ref="A602:H603"/>
    <mergeCell ref="I602:M603"/>
    <mergeCell ref="S602:T602"/>
    <mergeCell ref="U602:W602"/>
    <mergeCell ref="A604:D605"/>
    <mergeCell ref="E604:M605"/>
    <mergeCell ref="N604:T605"/>
    <mergeCell ref="U604:X604"/>
    <mergeCell ref="AG602:AJ602"/>
    <mergeCell ref="AM602:AQ602"/>
    <mergeCell ref="S603:T603"/>
    <mergeCell ref="U603:X603"/>
    <mergeCell ref="Y603:AB603"/>
    <mergeCell ref="AC603:AF603"/>
    <mergeCell ref="AG604:AJ604"/>
    <mergeCell ref="AM604:AQ604"/>
    <mergeCell ref="U605:X605"/>
    <mergeCell ref="Y605:AB605"/>
    <mergeCell ref="AC605:AF605"/>
    <mergeCell ref="AG605:AJ605"/>
    <mergeCell ref="AM605:AQ605"/>
    <mergeCell ref="AG599:AJ599"/>
    <mergeCell ref="AK599:AL599"/>
    <mergeCell ref="AM599:AQ599"/>
    <mergeCell ref="A598:H599"/>
    <mergeCell ref="I598:M599"/>
    <mergeCell ref="S598:T598"/>
    <mergeCell ref="U598:W598"/>
    <mergeCell ref="A600:H601"/>
    <mergeCell ref="I600:M601"/>
    <mergeCell ref="S600:T600"/>
    <mergeCell ref="U600:W600"/>
    <mergeCell ref="AG598:AJ598"/>
    <mergeCell ref="AM598:AQ598"/>
    <mergeCell ref="S599:T599"/>
    <mergeCell ref="U599:X599"/>
    <mergeCell ref="Y599:AB599"/>
    <mergeCell ref="AC599:AF599"/>
    <mergeCell ref="AG600:AJ600"/>
    <mergeCell ref="AM600:AQ600"/>
    <mergeCell ref="S601:T601"/>
    <mergeCell ref="U601:X601"/>
    <mergeCell ref="Y601:AB601"/>
    <mergeCell ref="AC601:AF601"/>
    <mergeCell ref="AG601:AJ601"/>
    <mergeCell ref="AK601:AL601"/>
    <mergeCell ref="AM601:AQ601"/>
    <mergeCell ref="AG595:AJ595"/>
    <mergeCell ref="AK595:AL595"/>
    <mergeCell ref="AM595:AQ595"/>
    <mergeCell ref="A594:H595"/>
    <mergeCell ref="I594:M595"/>
    <mergeCell ref="S594:T594"/>
    <mergeCell ref="U594:W594"/>
    <mergeCell ref="A596:H597"/>
    <mergeCell ref="I596:M597"/>
    <mergeCell ref="S596:T596"/>
    <mergeCell ref="U596:W596"/>
    <mergeCell ref="AG594:AJ594"/>
    <mergeCell ref="AM594:AQ594"/>
    <mergeCell ref="S595:T595"/>
    <mergeCell ref="U595:X595"/>
    <mergeCell ref="Y595:AB595"/>
    <mergeCell ref="AC595:AF595"/>
    <mergeCell ref="AG596:AJ596"/>
    <mergeCell ref="AM596:AQ596"/>
    <mergeCell ref="S597:T597"/>
    <mergeCell ref="U597:X597"/>
    <mergeCell ref="Y597:AB597"/>
    <mergeCell ref="AC597:AF597"/>
    <mergeCell ref="AG597:AJ597"/>
    <mergeCell ref="AK597:AL597"/>
    <mergeCell ref="AM597:AQ597"/>
    <mergeCell ref="AG591:AJ591"/>
    <mergeCell ref="AK591:AL591"/>
    <mergeCell ref="AM591:AQ591"/>
    <mergeCell ref="A590:H591"/>
    <mergeCell ref="I590:M591"/>
    <mergeCell ref="S590:T590"/>
    <mergeCell ref="U590:W590"/>
    <mergeCell ref="A592:H593"/>
    <mergeCell ref="I592:M593"/>
    <mergeCell ref="S592:T592"/>
    <mergeCell ref="U592:W592"/>
    <mergeCell ref="AG590:AJ590"/>
    <mergeCell ref="AM590:AQ590"/>
    <mergeCell ref="S591:T591"/>
    <mergeCell ref="U591:X591"/>
    <mergeCell ref="Y591:AB591"/>
    <mergeCell ref="AC591:AF591"/>
    <mergeCell ref="AG592:AJ592"/>
    <mergeCell ref="AM592:AQ592"/>
    <mergeCell ref="S593:T593"/>
    <mergeCell ref="U593:X593"/>
    <mergeCell ref="Y593:AB593"/>
    <mergeCell ref="AC593:AF593"/>
    <mergeCell ref="AG593:AJ593"/>
    <mergeCell ref="AK593:AL593"/>
    <mergeCell ref="AM593:AQ593"/>
    <mergeCell ref="AG587:AJ587"/>
    <mergeCell ref="AK587:AL587"/>
    <mergeCell ref="AM587:AQ587"/>
    <mergeCell ref="A586:H587"/>
    <mergeCell ref="I586:M587"/>
    <mergeCell ref="S586:T586"/>
    <mergeCell ref="U586:W586"/>
    <mergeCell ref="A588:H589"/>
    <mergeCell ref="I588:M589"/>
    <mergeCell ref="S588:T588"/>
    <mergeCell ref="U588:W588"/>
    <mergeCell ref="AG586:AJ586"/>
    <mergeCell ref="AM586:AQ586"/>
    <mergeCell ref="S587:T587"/>
    <mergeCell ref="U587:X587"/>
    <mergeCell ref="Y587:AB587"/>
    <mergeCell ref="AC587:AF587"/>
    <mergeCell ref="AG588:AJ588"/>
    <mergeCell ref="AM588:AQ588"/>
    <mergeCell ref="S589:T589"/>
    <mergeCell ref="U589:X589"/>
    <mergeCell ref="Y589:AB589"/>
    <mergeCell ref="AC589:AF589"/>
    <mergeCell ref="AG589:AJ589"/>
    <mergeCell ref="AK589:AL589"/>
    <mergeCell ref="AM589:AQ589"/>
    <mergeCell ref="A583:H585"/>
    <mergeCell ref="I583:M585"/>
    <mergeCell ref="N583:T585"/>
    <mergeCell ref="R580:R582"/>
    <mergeCell ref="S580:S582"/>
    <mergeCell ref="T580:T582"/>
    <mergeCell ref="U580:U582"/>
    <mergeCell ref="X583:AG583"/>
    <mergeCell ref="AK583:AL583"/>
    <mergeCell ref="AM583:AR583"/>
    <mergeCell ref="U584:X585"/>
    <mergeCell ref="Y584:AB585"/>
    <mergeCell ref="AC584:AF585"/>
    <mergeCell ref="AG584:AJ585"/>
    <mergeCell ref="AK584:AL585"/>
    <mergeCell ref="AM584:AR584"/>
    <mergeCell ref="AM585:AR585"/>
    <mergeCell ref="AM571:AQ571"/>
    <mergeCell ref="AM575:AN577"/>
    <mergeCell ref="A579:H582"/>
    <mergeCell ref="I579:J579"/>
    <mergeCell ref="L579:M579"/>
    <mergeCell ref="N579:S579"/>
    <mergeCell ref="T579:V579"/>
    <mergeCell ref="AK579:AL581"/>
    <mergeCell ref="AM579:AN581"/>
    <mergeCell ref="AO579:AP581"/>
    <mergeCell ref="AQ579:AR581"/>
    <mergeCell ref="I580:I582"/>
    <mergeCell ref="J580:J582"/>
    <mergeCell ref="K580:K582"/>
    <mergeCell ref="L580:L582"/>
    <mergeCell ref="M580:M582"/>
    <mergeCell ref="N580:N582"/>
    <mergeCell ref="O580:O582"/>
    <mergeCell ref="P580:P582"/>
    <mergeCell ref="Q580:Q582"/>
    <mergeCell ref="V580:V582"/>
    <mergeCell ref="AG568:AJ568"/>
    <mergeCell ref="AK568:AL568"/>
    <mergeCell ref="AM568:AQ568"/>
    <mergeCell ref="A567:H568"/>
    <mergeCell ref="I567:M568"/>
    <mergeCell ref="S567:T567"/>
    <mergeCell ref="U567:W567"/>
    <mergeCell ref="A569:D570"/>
    <mergeCell ref="E569:M570"/>
    <mergeCell ref="N569:T570"/>
    <mergeCell ref="U569:X569"/>
    <mergeCell ref="AG567:AJ567"/>
    <mergeCell ref="AM567:AQ567"/>
    <mergeCell ref="S568:T568"/>
    <mergeCell ref="U568:X568"/>
    <mergeCell ref="Y568:AB568"/>
    <mergeCell ref="AC568:AF568"/>
    <mergeCell ref="AG569:AJ569"/>
    <mergeCell ref="AM569:AQ569"/>
    <mergeCell ref="U570:X570"/>
    <mergeCell ref="Y570:AB570"/>
    <mergeCell ref="AC570:AF570"/>
    <mergeCell ref="AG570:AJ570"/>
    <mergeCell ref="AM570:AQ570"/>
    <mergeCell ref="AG564:AJ564"/>
    <mergeCell ref="AK564:AL564"/>
    <mergeCell ref="AM564:AQ564"/>
    <mergeCell ref="A563:H564"/>
    <mergeCell ref="I563:M564"/>
    <mergeCell ref="S563:T563"/>
    <mergeCell ref="U563:W563"/>
    <mergeCell ref="A565:H566"/>
    <mergeCell ref="I565:M566"/>
    <mergeCell ref="S565:T565"/>
    <mergeCell ref="U565:W565"/>
    <mergeCell ref="AG563:AJ563"/>
    <mergeCell ref="AM563:AQ563"/>
    <mergeCell ref="S564:T564"/>
    <mergeCell ref="U564:X564"/>
    <mergeCell ref="Y564:AB564"/>
    <mergeCell ref="AC564:AF564"/>
    <mergeCell ref="AG565:AJ565"/>
    <mergeCell ref="AM565:AQ565"/>
    <mergeCell ref="S566:T566"/>
    <mergeCell ref="U566:X566"/>
    <mergeCell ref="Y566:AB566"/>
    <mergeCell ref="AC566:AF566"/>
    <mergeCell ref="AG566:AJ566"/>
    <mergeCell ref="AK566:AL566"/>
    <mergeCell ref="AM566:AQ566"/>
    <mergeCell ref="AG560:AJ560"/>
    <mergeCell ref="AK560:AL560"/>
    <mergeCell ref="AM560:AQ560"/>
    <mergeCell ref="A559:H560"/>
    <mergeCell ref="I559:M560"/>
    <mergeCell ref="S559:T559"/>
    <mergeCell ref="U559:W559"/>
    <mergeCell ref="A561:H562"/>
    <mergeCell ref="I561:M562"/>
    <mergeCell ref="S561:T561"/>
    <mergeCell ref="U561:W561"/>
    <mergeCell ref="AG559:AJ559"/>
    <mergeCell ref="AM559:AQ559"/>
    <mergeCell ref="S560:T560"/>
    <mergeCell ref="U560:X560"/>
    <mergeCell ref="Y560:AB560"/>
    <mergeCell ref="AC560:AF560"/>
    <mergeCell ref="AG561:AJ561"/>
    <mergeCell ref="AM561:AQ561"/>
    <mergeCell ref="S562:T562"/>
    <mergeCell ref="U562:X562"/>
    <mergeCell ref="Y562:AB562"/>
    <mergeCell ref="AC562:AF562"/>
    <mergeCell ref="AG562:AJ562"/>
    <mergeCell ref="AK562:AL562"/>
    <mergeCell ref="AM562:AQ562"/>
    <mergeCell ref="AG556:AJ556"/>
    <mergeCell ref="AK556:AL556"/>
    <mergeCell ref="AM556:AQ556"/>
    <mergeCell ref="A555:H556"/>
    <mergeCell ref="I555:M556"/>
    <mergeCell ref="S555:T555"/>
    <mergeCell ref="U555:W555"/>
    <mergeCell ref="A557:H558"/>
    <mergeCell ref="I557:M558"/>
    <mergeCell ref="S557:T557"/>
    <mergeCell ref="U557:W557"/>
    <mergeCell ref="AG555:AJ555"/>
    <mergeCell ref="AM555:AQ555"/>
    <mergeCell ref="S556:T556"/>
    <mergeCell ref="U556:X556"/>
    <mergeCell ref="Y556:AB556"/>
    <mergeCell ref="AC556:AF556"/>
    <mergeCell ref="AG557:AJ557"/>
    <mergeCell ref="AM557:AQ557"/>
    <mergeCell ref="S558:T558"/>
    <mergeCell ref="U558:X558"/>
    <mergeCell ref="Y558:AB558"/>
    <mergeCell ref="AC558:AF558"/>
    <mergeCell ref="AG558:AJ558"/>
    <mergeCell ref="AK558:AL558"/>
    <mergeCell ref="AM558:AQ558"/>
    <mergeCell ref="AG552:AJ552"/>
    <mergeCell ref="AK552:AL552"/>
    <mergeCell ref="AM552:AQ552"/>
    <mergeCell ref="A551:H552"/>
    <mergeCell ref="I551:M552"/>
    <mergeCell ref="S551:T551"/>
    <mergeCell ref="U551:W551"/>
    <mergeCell ref="A553:H554"/>
    <mergeCell ref="I553:M554"/>
    <mergeCell ref="S553:T553"/>
    <mergeCell ref="U553:W553"/>
    <mergeCell ref="AG551:AJ551"/>
    <mergeCell ref="AM551:AQ551"/>
    <mergeCell ref="S552:T552"/>
    <mergeCell ref="U552:X552"/>
    <mergeCell ref="Y552:AB552"/>
    <mergeCell ref="AC552:AF552"/>
    <mergeCell ref="AG553:AJ553"/>
    <mergeCell ref="AM553:AQ553"/>
    <mergeCell ref="S554:T554"/>
    <mergeCell ref="U554:X554"/>
    <mergeCell ref="Y554:AB554"/>
    <mergeCell ref="AC554:AF554"/>
    <mergeCell ref="AG554:AJ554"/>
    <mergeCell ref="AK554:AL554"/>
    <mergeCell ref="AM554:AQ554"/>
    <mergeCell ref="A548:H550"/>
    <mergeCell ref="I548:M550"/>
    <mergeCell ref="N548:T550"/>
    <mergeCell ref="R545:R547"/>
    <mergeCell ref="S545:S547"/>
    <mergeCell ref="T545:T547"/>
    <mergeCell ref="U545:U547"/>
    <mergeCell ref="X548:AG548"/>
    <mergeCell ref="AK548:AL548"/>
    <mergeCell ref="AM548:AR548"/>
    <mergeCell ref="U549:X550"/>
    <mergeCell ref="Y549:AB550"/>
    <mergeCell ref="AC549:AF550"/>
    <mergeCell ref="AG549:AJ550"/>
    <mergeCell ref="AK549:AL550"/>
    <mergeCell ref="AM549:AR549"/>
    <mergeCell ref="AM550:AR550"/>
    <mergeCell ref="AM536:AQ536"/>
    <mergeCell ref="AM540:AN542"/>
    <mergeCell ref="A544:H547"/>
    <mergeCell ref="I544:J544"/>
    <mergeCell ref="L544:M544"/>
    <mergeCell ref="N544:S544"/>
    <mergeCell ref="T544:V544"/>
    <mergeCell ref="AK544:AL546"/>
    <mergeCell ref="AM544:AN546"/>
    <mergeCell ref="AO544:AP546"/>
    <mergeCell ref="AQ544:AR546"/>
    <mergeCell ref="I545:I547"/>
    <mergeCell ref="J545:J547"/>
    <mergeCell ref="K545:K547"/>
    <mergeCell ref="L545:L547"/>
    <mergeCell ref="M545:M547"/>
    <mergeCell ref="N545:N547"/>
    <mergeCell ref="O545:O547"/>
    <mergeCell ref="P545:P547"/>
    <mergeCell ref="Q545:Q547"/>
    <mergeCell ref="V545:V547"/>
    <mergeCell ref="AG533:AJ533"/>
    <mergeCell ref="AK533:AL533"/>
    <mergeCell ref="AM533:AQ533"/>
    <mergeCell ref="A532:H533"/>
    <mergeCell ref="I532:M533"/>
    <mergeCell ref="S532:T532"/>
    <mergeCell ref="U532:W532"/>
    <mergeCell ref="A534:D535"/>
    <mergeCell ref="E534:M535"/>
    <mergeCell ref="N534:T535"/>
    <mergeCell ref="U534:X534"/>
    <mergeCell ref="AG532:AJ532"/>
    <mergeCell ref="AM532:AQ532"/>
    <mergeCell ref="S533:T533"/>
    <mergeCell ref="U533:X533"/>
    <mergeCell ref="Y533:AB533"/>
    <mergeCell ref="AC533:AF533"/>
    <mergeCell ref="AG534:AJ534"/>
    <mergeCell ref="AM534:AQ534"/>
    <mergeCell ref="U535:X535"/>
    <mergeCell ref="Y535:AB535"/>
    <mergeCell ref="AC535:AF535"/>
    <mergeCell ref="AG535:AJ535"/>
    <mergeCell ref="AM535:AQ535"/>
    <mergeCell ref="AG529:AJ529"/>
    <mergeCell ref="AK529:AL529"/>
    <mergeCell ref="AM529:AQ529"/>
    <mergeCell ref="A528:H529"/>
    <mergeCell ref="I528:M529"/>
    <mergeCell ref="S528:T528"/>
    <mergeCell ref="U528:W528"/>
    <mergeCell ref="A530:H531"/>
    <mergeCell ref="I530:M531"/>
    <mergeCell ref="S530:T530"/>
    <mergeCell ref="U530:W530"/>
    <mergeCell ref="AG528:AJ528"/>
    <mergeCell ref="AM528:AQ528"/>
    <mergeCell ref="S529:T529"/>
    <mergeCell ref="U529:X529"/>
    <mergeCell ref="Y529:AB529"/>
    <mergeCell ref="AC529:AF529"/>
    <mergeCell ref="AG530:AJ530"/>
    <mergeCell ref="AM530:AQ530"/>
    <mergeCell ref="S531:T531"/>
    <mergeCell ref="U531:X531"/>
    <mergeCell ref="Y531:AB531"/>
    <mergeCell ref="AC531:AF531"/>
    <mergeCell ref="AG531:AJ531"/>
    <mergeCell ref="AK531:AL531"/>
    <mergeCell ref="AM531:AQ531"/>
    <mergeCell ref="AG525:AJ525"/>
    <mergeCell ref="AK525:AL525"/>
    <mergeCell ref="AM525:AQ525"/>
    <mergeCell ref="A524:H525"/>
    <mergeCell ref="I524:M525"/>
    <mergeCell ref="S524:T524"/>
    <mergeCell ref="U524:W524"/>
    <mergeCell ref="A526:H527"/>
    <mergeCell ref="I526:M527"/>
    <mergeCell ref="S526:T526"/>
    <mergeCell ref="U526:W526"/>
    <mergeCell ref="AG524:AJ524"/>
    <mergeCell ref="AM524:AQ524"/>
    <mergeCell ref="S525:T525"/>
    <mergeCell ref="U525:X525"/>
    <mergeCell ref="Y525:AB525"/>
    <mergeCell ref="AC525:AF525"/>
    <mergeCell ref="AG526:AJ526"/>
    <mergeCell ref="AM526:AQ526"/>
    <mergeCell ref="S527:T527"/>
    <mergeCell ref="U527:X527"/>
    <mergeCell ref="Y527:AB527"/>
    <mergeCell ref="AC527:AF527"/>
    <mergeCell ref="AG527:AJ527"/>
    <mergeCell ref="AK527:AL527"/>
    <mergeCell ref="AM527:AQ527"/>
    <mergeCell ref="AG521:AJ521"/>
    <mergeCell ref="AK521:AL521"/>
    <mergeCell ref="AM521:AQ521"/>
    <mergeCell ref="A520:H521"/>
    <mergeCell ref="I520:M521"/>
    <mergeCell ref="S520:T520"/>
    <mergeCell ref="U520:W520"/>
    <mergeCell ref="A522:H523"/>
    <mergeCell ref="I522:M523"/>
    <mergeCell ref="S522:T522"/>
    <mergeCell ref="U522:W522"/>
    <mergeCell ref="AG520:AJ520"/>
    <mergeCell ref="AM520:AQ520"/>
    <mergeCell ref="S521:T521"/>
    <mergeCell ref="U521:X521"/>
    <mergeCell ref="Y521:AB521"/>
    <mergeCell ref="AC521:AF521"/>
    <mergeCell ref="AG522:AJ522"/>
    <mergeCell ref="AM522:AQ522"/>
    <mergeCell ref="S523:T523"/>
    <mergeCell ref="U523:X523"/>
    <mergeCell ref="Y523:AB523"/>
    <mergeCell ref="AC523:AF523"/>
    <mergeCell ref="AG523:AJ523"/>
    <mergeCell ref="AK523:AL523"/>
    <mergeCell ref="AM523:AQ523"/>
    <mergeCell ref="AG517:AJ517"/>
    <mergeCell ref="AK517:AL517"/>
    <mergeCell ref="AM517:AQ517"/>
    <mergeCell ref="A516:H517"/>
    <mergeCell ref="I516:M517"/>
    <mergeCell ref="S516:T516"/>
    <mergeCell ref="U516:W516"/>
    <mergeCell ref="A518:H519"/>
    <mergeCell ref="I518:M519"/>
    <mergeCell ref="S518:T518"/>
    <mergeCell ref="U518:W518"/>
    <mergeCell ref="AG516:AJ516"/>
    <mergeCell ref="AM516:AQ516"/>
    <mergeCell ref="S517:T517"/>
    <mergeCell ref="U517:X517"/>
    <mergeCell ref="Y517:AB517"/>
    <mergeCell ref="AC517:AF517"/>
    <mergeCell ref="AG518:AJ518"/>
    <mergeCell ref="AM518:AQ518"/>
    <mergeCell ref="S519:T519"/>
    <mergeCell ref="U519:X519"/>
    <mergeCell ref="Y519:AB519"/>
    <mergeCell ref="AC519:AF519"/>
    <mergeCell ref="AG519:AJ519"/>
    <mergeCell ref="AK519:AL519"/>
    <mergeCell ref="AM519:AQ519"/>
    <mergeCell ref="A513:H515"/>
    <mergeCell ref="I513:M515"/>
    <mergeCell ref="N513:T515"/>
    <mergeCell ref="R510:R512"/>
    <mergeCell ref="S510:S512"/>
    <mergeCell ref="T510:T512"/>
    <mergeCell ref="U510:U512"/>
    <mergeCell ref="X513:AG513"/>
    <mergeCell ref="AK513:AL513"/>
    <mergeCell ref="AM513:AR513"/>
    <mergeCell ref="U514:X515"/>
    <mergeCell ref="Y514:AB515"/>
    <mergeCell ref="AC514:AF515"/>
    <mergeCell ref="AG514:AJ515"/>
    <mergeCell ref="AK514:AL515"/>
    <mergeCell ref="AM514:AR514"/>
    <mergeCell ref="AM515:AR515"/>
    <mergeCell ref="AM501:AQ501"/>
    <mergeCell ref="AM505:AN507"/>
    <mergeCell ref="A509:H512"/>
    <mergeCell ref="I509:J509"/>
    <mergeCell ref="L509:M509"/>
    <mergeCell ref="N509:S509"/>
    <mergeCell ref="T509:V509"/>
    <mergeCell ref="AK509:AL511"/>
    <mergeCell ref="AM509:AN511"/>
    <mergeCell ref="AO509:AP511"/>
    <mergeCell ref="AQ509:AR511"/>
    <mergeCell ref="I510:I512"/>
    <mergeCell ref="J510:J512"/>
    <mergeCell ref="K510:K512"/>
    <mergeCell ref="L510:L512"/>
    <mergeCell ref="M510:M512"/>
    <mergeCell ref="N510:N512"/>
    <mergeCell ref="O510:O512"/>
    <mergeCell ref="P510:P512"/>
    <mergeCell ref="Q510:Q512"/>
    <mergeCell ref="V510:V512"/>
    <mergeCell ref="AG498:AJ498"/>
    <mergeCell ref="AK498:AL498"/>
    <mergeCell ref="AM498:AQ498"/>
    <mergeCell ref="A497:H498"/>
    <mergeCell ref="I497:M498"/>
    <mergeCell ref="S497:T497"/>
    <mergeCell ref="U497:W497"/>
    <mergeCell ref="A499:D500"/>
    <mergeCell ref="E499:M500"/>
    <mergeCell ref="N499:T500"/>
    <mergeCell ref="U499:X499"/>
    <mergeCell ref="AG497:AJ497"/>
    <mergeCell ref="AM497:AQ497"/>
    <mergeCell ref="S498:T498"/>
    <mergeCell ref="U498:X498"/>
    <mergeCell ref="Y498:AB498"/>
    <mergeCell ref="AC498:AF498"/>
    <mergeCell ref="AG499:AJ499"/>
    <mergeCell ref="AM499:AQ499"/>
    <mergeCell ref="U500:X500"/>
    <mergeCell ref="Y500:AB500"/>
    <mergeCell ref="AC500:AF500"/>
    <mergeCell ref="AG500:AJ500"/>
    <mergeCell ref="AM500:AQ500"/>
    <mergeCell ref="AG494:AJ494"/>
    <mergeCell ref="AK494:AL494"/>
    <mergeCell ref="AM494:AQ494"/>
    <mergeCell ref="A493:H494"/>
    <mergeCell ref="I493:M494"/>
    <mergeCell ref="S493:T493"/>
    <mergeCell ref="U493:W493"/>
    <mergeCell ref="A495:H496"/>
    <mergeCell ref="I495:M496"/>
    <mergeCell ref="S495:T495"/>
    <mergeCell ref="U495:W495"/>
    <mergeCell ref="AG493:AJ493"/>
    <mergeCell ref="AM493:AQ493"/>
    <mergeCell ref="S494:T494"/>
    <mergeCell ref="U494:X494"/>
    <mergeCell ref="Y494:AB494"/>
    <mergeCell ref="AC494:AF494"/>
    <mergeCell ref="AG495:AJ495"/>
    <mergeCell ref="AM495:AQ495"/>
    <mergeCell ref="S496:T496"/>
    <mergeCell ref="U496:X496"/>
    <mergeCell ref="Y496:AB496"/>
    <mergeCell ref="AC496:AF496"/>
    <mergeCell ref="AG496:AJ496"/>
    <mergeCell ref="AK496:AL496"/>
    <mergeCell ref="AM496:AQ496"/>
    <mergeCell ref="AG490:AJ490"/>
    <mergeCell ref="AK490:AL490"/>
    <mergeCell ref="AM490:AQ490"/>
    <mergeCell ref="A489:H490"/>
    <mergeCell ref="I489:M490"/>
    <mergeCell ref="S489:T489"/>
    <mergeCell ref="U489:W489"/>
    <mergeCell ref="A491:H492"/>
    <mergeCell ref="I491:M492"/>
    <mergeCell ref="S491:T491"/>
    <mergeCell ref="U491:W491"/>
    <mergeCell ref="AG489:AJ489"/>
    <mergeCell ref="AM489:AQ489"/>
    <mergeCell ref="S490:T490"/>
    <mergeCell ref="U490:X490"/>
    <mergeCell ref="Y490:AB490"/>
    <mergeCell ref="AC490:AF490"/>
    <mergeCell ref="AG491:AJ491"/>
    <mergeCell ref="AM491:AQ491"/>
    <mergeCell ref="S492:T492"/>
    <mergeCell ref="U492:X492"/>
    <mergeCell ref="Y492:AB492"/>
    <mergeCell ref="AC492:AF492"/>
    <mergeCell ref="AG492:AJ492"/>
    <mergeCell ref="AK492:AL492"/>
    <mergeCell ref="AM492:AQ492"/>
    <mergeCell ref="AG486:AJ486"/>
    <mergeCell ref="AK486:AL486"/>
    <mergeCell ref="AM486:AQ486"/>
    <mergeCell ref="A485:H486"/>
    <mergeCell ref="I485:M486"/>
    <mergeCell ref="S485:T485"/>
    <mergeCell ref="U485:W485"/>
    <mergeCell ref="A487:H488"/>
    <mergeCell ref="I487:M488"/>
    <mergeCell ref="S487:T487"/>
    <mergeCell ref="U487:W487"/>
    <mergeCell ref="AG485:AJ485"/>
    <mergeCell ref="AM485:AQ485"/>
    <mergeCell ref="S486:T486"/>
    <mergeCell ref="U486:X486"/>
    <mergeCell ref="Y486:AB486"/>
    <mergeCell ref="AC486:AF486"/>
    <mergeCell ref="AG487:AJ487"/>
    <mergeCell ref="AM487:AQ487"/>
    <mergeCell ref="S488:T488"/>
    <mergeCell ref="U488:X488"/>
    <mergeCell ref="Y488:AB488"/>
    <mergeCell ref="AC488:AF488"/>
    <mergeCell ref="AG488:AJ488"/>
    <mergeCell ref="AK488:AL488"/>
    <mergeCell ref="AM488:AQ488"/>
    <mergeCell ref="AG482:AJ482"/>
    <mergeCell ref="AK482:AL482"/>
    <mergeCell ref="AM482:AQ482"/>
    <mergeCell ref="A481:H482"/>
    <mergeCell ref="I481:M482"/>
    <mergeCell ref="S481:T481"/>
    <mergeCell ref="U481:W481"/>
    <mergeCell ref="A483:H484"/>
    <mergeCell ref="I483:M484"/>
    <mergeCell ref="S483:T483"/>
    <mergeCell ref="U483:W483"/>
    <mergeCell ref="AG481:AJ481"/>
    <mergeCell ref="AM481:AQ481"/>
    <mergeCell ref="S482:T482"/>
    <mergeCell ref="U482:X482"/>
    <mergeCell ref="Y482:AB482"/>
    <mergeCell ref="AC482:AF482"/>
    <mergeCell ref="AG483:AJ483"/>
    <mergeCell ref="AM483:AQ483"/>
    <mergeCell ref="S484:T484"/>
    <mergeCell ref="U484:X484"/>
    <mergeCell ref="Y484:AB484"/>
    <mergeCell ref="AC484:AF484"/>
    <mergeCell ref="AG484:AJ484"/>
    <mergeCell ref="AK484:AL484"/>
    <mergeCell ref="AM484:AQ484"/>
    <mergeCell ref="A478:H480"/>
    <mergeCell ref="I478:M480"/>
    <mergeCell ref="N478:T480"/>
    <mergeCell ref="R475:R477"/>
    <mergeCell ref="S475:S477"/>
    <mergeCell ref="T475:T477"/>
    <mergeCell ref="U475:U477"/>
    <mergeCell ref="X478:AG478"/>
    <mergeCell ref="AK478:AL478"/>
    <mergeCell ref="AM478:AR478"/>
    <mergeCell ref="U479:X480"/>
    <mergeCell ref="Y479:AB480"/>
    <mergeCell ref="AC479:AF480"/>
    <mergeCell ref="AG479:AJ480"/>
    <mergeCell ref="AK479:AL480"/>
    <mergeCell ref="AM479:AR479"/>
    <mergeCell ref="AM480:AR480"/>
    <mergeCell ref="AM466:AQ466"/>
    <mergeCell ref="AM470:AN472"/>
    <mergeCell ref="A474:H477"/>
    <mergeCell ref="I474:J474"/>
    <mergeCell ref="L474:M474"/>
    <mergeCell ref="N474:S474"/>
    <mergeCell ref="T474:V474"/>
    <mergeCell ref="AK474:AL476"/>
    <mergeCell ref="AM474:AN476"/>
    <mergeCell ref="AO474:AP476"/>
    <mergeCell ref="AQ474:AR476"/>
    <mergeCell ref="I475:I477"/>
    <mergeCell ref="J475:J477"/>
    <mergeCell ref="K475:K477"/>
    <mergeCell ref="L475:L477"/>
    <mergeCell ref="M475:M477"/>
    <mergeCell ref="N475:N477"/>
    <mergeCell ref="O475:O477"/>
    <mergeCell ref="P475:P477"/>
    <mergeCell ref="Q475:Q477"/>
    <mergeCell ref="V475:V477"/>
    <mergeCell ref="AG463:AJ463"/>
    <mergeCell ref="AK463:AL463"/>
    <mergeCell ref="AM463:AQ463"/>
    <mergeCell ref="A462:H463"/>
    <mergeCell ref="I462:M463"/>
    <mergeCell ref="S462:T462"/>
    <mergeCell ref="U462:W462"/>
    <mergeCell ref="A464:D465"/>
    <mergeCell ref="E464:M465"/>
    <mergeCell ref="N464:T465"/>
    <mergeCell ref="U464:X464"/>
    <mergeCell ref="AG462:AJ462"/>
    <mergeCell ref="AM462:AQ462"/>
    <mergeCell ref="S463:T463"/>
    <mergeCell ref="U463:X463"/>
    <mergeCell ref="Y463:AB463"/>
    <mergeCell ref="AC463:AF463"/>
    <mergeCell ref="AG464:AJ464"/>
    <mergeCell ref="AM464:AQ464"/>
    <mergeCell ref="U465:X465"/>
    <mergeCell ref="Y465:AB465"/>
    <mergeCell ref="AC465:AF465"/>
    <mergeCell ref="AG465:AJ465"/>
    <mergeCell ref="AM465:AQ465"/>
    <mergeCell ref="AG459:AJ459"/>
    <mergeCell ref="AK459:AL459"/>
    <mergeCell ref="AM459:AQ459"/>
    <mergeCell ref="A458:H459"/>
    <mergeCell ref="I458:M459"/>
    <mergeCell ref="S458:T458"/>
    <mergeCell ref="U458:W458"/>
    <mergeCell ref="A460:H461"/>
    <mergeCell ref="I460:M461"/>
    <mergeCell ref="S460:T460"/>
    <mergeCell ref="U460:W460"/>
    <mergeCell ref="AG458:AJ458"/>
    <mergeCell ref="AM458:AQ458"/>
    <mergeCell ref="S459:T459"/>
    <mergeCell ref="U459:X459"/>
    <mergeCell ref="Y459:AB459"/>
    <mergeCell ref="AC459:AF459"/>
    <mergeCell ref="AG460:AJ460"/>
    <mergeCell ref="AM460:AQ460"/>
    <mergeCell ref="S461:T461"/>
    <mergeCell ref="U461:X461"/>
    <mergeCell ref="Y461:AB461"/>
    <mergeCell ref="AC461:AF461"/>
    <mergeCell ref="AG461:AJ461"/>
    <mergeCell ref="AK461:AL461"/>
    <mergeCell ref="AM461:AQ461"/>
    <mergeCell ref="AG455:AJ455"/>
    <mergeCell ref="AK455:AL455"/>
    <mergeCell ref="AM455:AQ455"/>
    <mergeCell ref="A454:H455"/>
    <mergeCell ref="I454:M455"/>
    <mergeCell ref="S454:T454"/>
    <mergeCell ref="U454:W454"/>
    <mergeCell ref="A456:H457"/>
    <mergeCell ref="I456:M457"/>
    <mergeCell ref="S456:T456"/>
    <mergeCell ref="U456:W456"/>
    <mergeCell ref="AG454:AJ454"/>
    <mergeCell ref="AM454:AQ454"/>
    <mergeCell ref="S455:T455"/>
    <mergeCell ref="U455:X455"/>
    <mergeCell ref="Y455:AB455"/>
    <mergeCell ref="AC455:AF455"/>
    <mergeCell ref="AG456:AJ456"/>
    <mergeCell ref="AM456:AQ456"/>
    <mergeCell ref="S457:T457"/>
    <mergeCell ref="U457:X457"/>
    <mergeCell ref="Y457:AB457"/>
    <mergeCell ref="AC457:AF457"/>
    <mergeCell ref="AG457:AJ457"/>
    <mergeCell ref="AK457:AL457"/>
    <mergeCell ref="AM457:AQ457"/>
    <mergeCell ref="AG451:AJ451"/>
    <mergeCell ref="AK451:AL451"/>
    <mergeCell ref="AM451:AQ451"/>
    <mergeCell ref="A450:H451"/>
    <mergeCell ref="I450:M451"/>
    <mergeCell ref="S450:T450"/>
    <mergeCell ref="U450:W450"/>
    <mergeCell ref="A452:H453"/>
    <mergeCell ref="I452:M453"/>
    <mergeCell ref="S452:T452"/>
    <mergeCell ref="U452:W452"/>
    <mergeCell ref="AG450:AJ450"/>
    <mergeCell ref="AM450:AQ450"/>
    <mergeCell ref="S451:T451"/>
    <mergeCell ref="U451:X451"/>
    <mergeCell ref="Y451:AB451"/>
    <mergeCell ref="AC451:AF451"/>
    <mergeCell ref="AG452:AJ452"/>
    <mergeCell ref="AM452:AQ452"/>
    <mergeCell ref="S453:T453"/>
    <mergeCell ref="U453:X453"/>
    <mergeCell ref="Y453:AB453"/>
    <mergeCell ref="AC453:AF453"/>
    <mergeCell ref="AG453:AJ453"/>
    <mergeCell ref="AK453:AL453"/>
    <mergeCell ref="AM453:AQ453"/>
    <mergeCell ref="AG447:AJ447"/>
    <mergeCell ref="AK447:AL447"/>
    <mergeCell ref="AM447:AQ447"/>
    <mergeCell ref="A446:H447"/>
    <mergeCell ref="I446:M447"/>
    <mergeCell ref="S446:T446"/>
    <mergeCell ref="U446:W446"/>
    <mergeCell ref="A448:H449"/>
    <mergeCell ref="I448:M449"/>
    <mergeCell ref="S448:T448"/>
    <mergeCell ref="U448:W448"/>
    <mergeCell ref="AG446:AJ446"/>
    <mergeCell ref="AM446:AQ446"/>
    <mergeCell ref="S447:T447"/>
    <mergeCell ref="U447:X447"/>
    <mergeCell ref="Y447:AB447"/>
    <mergeCell ref="AC447:AF447"/>
    <mergeCell ref="AG448:AJ448"/>
    <mergeCell ref="AM448:AQ448"/>
    <mergeCell ref="S449:T449"/>
    <mergeCell ref="U449:X449"/>
    <mergeCell ref="Y449:AB449"/>
    <mergeCell ref="AC449:AF449"/>
    <mergeCell ref="AG449:AJ449"/>
    <mergeCell ref="AK449:AL449"/>
    <mergeCell ref="AM449:AQ449"/>
    <mergeCell ref="A443:H445"/>
    <mergeCell ref="I443:M445"/>
    <mergeCell ref="N443:T445"/>
    <mergeCell ref="X443:AG443"/>
    <mergeCell ref="S440:S442"/>
    <mergeCell ref="T440:T442"/>
    <mergeCell ref="U440:U442"/>
    <mergeCell ref="V440:V442"/>
    <mergeCell ref="AK443:AL443"/>
    <mergeCell ref="AM443:AR443"/>
    <mergeCell ref="U444:X445"/>
    <mergeCell ref="Y444:AB445"/>
    <mergeCell ref="AC444:AF445"/>
    <mergeCell ref="AG444:AJ445"/>
    <mergeCell ref="AK444:AL445"/>
    <mergeCell ref="AM444:AR444"/>
    <mergeCell ref="AM445:AR445"/>
    <mergeCell ref="AM431:AQ431"/>
    <mergeCell ref="AG429:AJ429"/>
    <mergeCell ref="AM429:AQ429"/>
    <mergeCell ref="U430:X430"/>
    <mergeCell ref="Y430:AB430"/>
    <mergeCell ref="AC430:AF430"/>
    <mergeCell ref="AG430:AJ430"/>
    <mergeCell ref="AM430:AQ430"/>
    <mergeCell ref="AM435:AN437"/>
    <mergeCell ref="A439:H442"/>
    <mergeCell ref="I439:J439"/>
    <mergeCell ref="L439:M439"/>
    <mergeCell ref="N439:S439"/>
    <mergeCell ref="T439:V439"/>
    <mergeCell ref="AK439:AL441"/>
    <mergeCell ref="AM439:AN441"/>
    <mergeCell ref="Q440:Q442"/>
    <mergeCell ref="R440:R442"/>
    <mergeCell ref="AO439:AP441"/>
    <mergeCell ref="AQ439:AR441"/>
    <mergeCell ref="I440:I442"/>
    <mergeCell ref="J440:J442"/>
    <mergeCell ref="K440:K442"/>
    <mergeCell ref="L440:L442"/>
    <mergeCell ref="M440:M442"/>
    <mergeCell ref="N440:N442"/>
    <mergeCell ref="O440:O442"/>
    <mergeCell ref="P440:P442"/>
    <mergeCell ref="AG428:AJ428"/>
    <mergeCell ref="AK428:AL428"/>
    <mergeCell ref="AM428:AQ428"/>
    <mergeCell ref="A427:H428"/>
    <mergeCell ref="I427:M428"/>
    <mergeCell ref="S427:T427"/>
    <mergeCell ref="U427:W427"/>
    <mergeCell ref="A429:D430"/>
    <mergeCell ref="E429:M430"/>
    <mergeCell ref="N429:T430"/>
    <mergeCell ref="U429:X429"/>
    <mergeCell ref="AG427:AJ427"/>
    <mergeCell ref="AM427:AQ427"/>
    <mergeCell ref="S428:T428"/>
    <mergeCell ref="U428:X428"/>
    <mergeCell ref="Y428:AB428"/>
    <mergeCell ref="AC428:AF428"/>
    <mergeCell ref="AG424:AJ424"/>
    <mergeCell ref="AK424:AL424"/>
    <mergeCell ref="AM424:AQ424"/>
    <mergeCell ref="A423:H424"/>
    <mergeCell ref="I423:M424"/>
    <mergeCell ref="S423:T423"/>
    <mergeCell ref="U423:W423"/>
    <mergeCell ref="A425:H426"/>
    <mergeCell ref="I425:M426"/>
    <mergeCell ref="S425:T425"/>
    <mergeCell ref="U425:W425"/>
    <mergeCell ref="AG423:AJ423"/>
    <mergeCell ref="AM423:AQ423"/>
    <mergeCell ref="S424:T424"/>
    <mergeCell ref="U424:X424"/>
    <mergeCell ref="Y424:AB424"/>
    <mergeCell ref="AC424:AF424"/>
    <mergeCell ref="AG425:AJ425"/>
    <mergeCell ref="AM425:AQ425"/>
    <mergeCell ref="S426:T426"/>
    <mergeCell ref="U426:X426"/>
    <mergeCell ref="Y426:AB426"/>
    <mergeCell ref="AC426:AF426"/>
    <mergeCell ref="AG426:AJ426"/>
    <mergeCell ref="AK426:AL426"/>
    <mergeCell ref="AM426:AQ426"/>
    <mergeCell ref="AG420:AJ420"/>
    <mergeCell ref="AK420:AL420"/>
    <mergeCell ref="AM420:AQ420"/>
    <mergeCell ref="A419:H420"/>
    <mergeCell ref="I419:M420"/>
    <mergeCell ref="S419:T419"/>
    <mergeCell ref="U419:W419"/>
    <mergeCell ref="A421:H422"/>
    <mergeCell ref="I421:M422"/>
    <mergeCell ref="S421:T421"/>
    <mergeCell ref="U421:W421"/>
    <mergeCell ref="AG419:AJ419"/>
    <mergeCell ref="AM419:AQ419"/>
    <mergeCell ref="S420:T420"/>
    <mergeCell ref="U420:X420"/>
    <mergeCell ref="Y420:AB420"/>
    <mergeCell ref="AC420:AF420"/>
    <mergeCell ref="AG421:AJ421"/>
    <mergeCell ref="AM421:AQ421"/>
    <mergeCell ref="S422:T422"/>
    <mergeCell ref="U422:X422"/>
    <mergeCell ref="Y422:AB422"/>
    <mergeCell ref="AC422:AF422"/>
    <mergeCell ref="AG422:AJ422"/>
    <mergeCell ref="AK422:AL422"/>
    <mergeCell ref="AM422:AQ422"/>
    <mergeCell ref="AG416:AJ416"/>
    <mergeCell ref="AK416:AL416"/>
    <mergeCell ref="AM416:AQ416"/>
    <mergeCell ref="A415:H416"/>
    <mergeCell ref="I415:M416"/>
    <mergeCell ref="S415:T415"/>
    <mergeCell ref="U415:W415"/>
    <mergeCell ref="A417:H418"/>
    <mergeCell ref="I417:M418"/>
    <mergeCell ref="S417:T417"/>
    <mergeCell ref="U417:W417"/>
    <mergeCell ref="AG415:AJ415"/>
    <mergeCell ref="AM415:AQ415"/>
    <mergeCell ref="S416:T416"/>
    <mergeCell ref="U416:X416"/>
    <mergeCell ref="Y416:AB416"/>
    <mergeCell ref="AC416:AF416"/>
    <mergeCell ref="AG417:AJ417"/>
    <mergeCell ref="AM417:AQ417"/>
    <mergeCell ref="S418:T418"/>
    <mergeCell ref="U418:X418"/>
    <mergeCell ref="Y418:AB418"/>
    <mergeCell ref="AC418:AF418"/>
    <mergeCell ref="AG418:AJ418"/>
    <mergeCell ref="AK418:AL418"/>
    <mergeCell ref="AM418:AQ418"/>
    <mergeCell ref="AG412:AJ412"/>
    <mergeCell ref="AK412:AL412"/>
    <mergeCell ref="AM412:AQ412"/>
    <mergeCell ref="A411:H412"/>
    <mergeCell ref="I411:M412"/>
    <mergeCell ref="S411:T411"/>
    <mergeCell ref="U411:W411"/>
    <mergeCell ref="A413:H414"/>
    <mergeCell ref="I413:M414"/>
    <mergeCell ref="S413:T413"/>
    <mergeCell ref="U413:W413"/>
    <mergeCell ref="AG411:AJ411"/>
    <mergeCell ref="AM411:AQ411"/>
    <mergeCell ref="S412:T412"/>
    <mergeCell ref="U412:X412"/>
    <mergeCell ref="Y412:AB412"/>
    <mergeCell ref="AC412:AF412"/>
    <mergeCell ref="AG413:AJ413"/>
    <mergeCell ref="AM413:AQ413"/>
    <mergeCell ref="S414:T414"/>
    <mergeCell ref="U414:X414"/>
    <mergeCell ref="Y414:AB414"/>
    <mergeCell ref="AC414:AF414"/>
    <mergeCell ref="AG414:AJ414"/>
    <mergeCell ref="AK414:AL414"/>
    <mergeCell ref="AM414:AQ414"/>
    <mergeCell ref="A408:H410"/>
    <mergeCell ref="I408:M410"/>
    <mergeCell ref="N408:T410"/>
    <mergeCell ref="R405:R407"/>
    <mergeCell ref="S405:S407"/>
    <mergeCell ref="T405:T407"/>
    <mergeCell ref="U405:U407"/>
    <mergeCell ref="X408:AG408"/>
    <mergeCell ref="AK408:AL408"/>
    <mergeCell ref="AM408:AR408"/>
    <mergeCell ref="U409:X410"/>
    <mergeCell ref="Y409:AB410"/>
    <mergeCell ref="AC409:AF410"/>
    <mergeCell ref="AG409:AJ410"/>
    <mergeCell ref="AK409:AL410"/>
    <mergeCell ref="AM409:AR409"/>
    <mergeCell ref="AM410:AR410"/>
    <mergeCell ref="AM396:AQ396"/>
    <mergeCell ref="AM400:AN402"/>
    <mergeCell ref="A404:H407"/>
    <mergeCell ref="I404:J404"/>
    <mergeCell ref="L404:M404"/>
    <mergeCell ref="N404:S404"/>
    <mergeCell ref="T404:V404"/>
    <mergeCell ref="AK404:AL406"/>
    <mergeCell ref="AM404:AN406"/>
    <mergeCell ref="AO404:AP406"/>
    <mergeCell ref="AQ404:AR406"/>
    <mergeCell ref="I405:I407"/>
    <mergeCell ref="J405:J407"/>
    <mergeCell ref="K405:K407"/>
    <mergeCell ref="L405:L407"/>
    <mergeCell ref="M405:M407"/>
    <mergeCell ref="N405:N407"/>
    <mergeCell ref="O405:O407"/>
    <mergeCell ref="P405:P407"/>
    <mergeCell ref="Q405:Q407"/>
    <mergeCell ref="V405:V407"/>
    <mergeCell ref="AG393:AJ393"/>
    <mergeCell ref="AK393:AL393"/>
    <mergeCell ref="AM393:AQ393"/>
    <mergeCell ref="A392:H393"/>
    <mergeCell ref="I392:M393"/>
    <mergeCell ref="S392:T392"/>
    <mergeCell ref="U392:W392"/>
    <mergeCell ref="A394:D395"/>
    <mergeCell ref="E394:M395"/>
    <mergeCell ref="N394:T395"/>
    <mergeCell ref="U394:X394"/>
    <mergeCell ref="AG392:AJ392"/>
    <mergeCell ref="AM392:AQ392"/>
    <mergeCell ref="S393:T393"/>
    <mergeCell ref="U393:X393"/>
    <mergeCell ref="Y393:AB393"/>
    <mergeCell ref="AC393:AF393"/>
    <mergeCell ref="AG394:AJ394"/>
    <mergeCell ref="AM394:AQ394"/>
    <mergeCell ref="U395:X395"/>
    <mergeCell ref="Y395:AB395"/>
    <mergeCell ref="AC395:AF395"/>
    <mergeCell ref="AG395:AJ395"/>
    <mergeCell ref="AM395:AQ395"/>
    <mergeCell ref="AG389:AJ389"/>
    <mergeCell ref="AK389:AL389"/>
    <mergeCell ref="AM389:AQ389"/>
    <mergeCell ref="A388:H389"/>
    <mergeCell ref="I388:M389"/>
    <mergeCell ref="S388:T388"/>
    <mergeCell ref="U388:W388"/>
    <mergeCell ref="A390:H391"/>
    <mergeCell ref="I390:M391"/>
    <mergeCell ref="S390:T390"/>
    <mergeCell ref="U390:W390"/>
    <mergeCell ref="AG388:AJ388"/>
    <mergeCell ref="AM388:AQ388"/>
    <mergeCell ref="S389:T389"/>
    <mergeCell ref="U389:X389"/>
    <mergeCell ref="Y389:AB389"/>
    <mergeCell ref="AC389:AF389"/>
    <mergeCell ref="AG390:AJ390"/>
    <mergeCell ref="AM390:AQ390"/>
    <mergeCell ref="S391:T391"/>
    <mergeCell ref="U391:X391"/>
    <mergeCell ref="Y391:AB391"/>
    <mergeCell ref="AC391:AF391"/>
    <mergeCell ref="AG391:AJ391"/>
    <mergeCell ref="AK391:AL391"/>
    <mergeCell ref="AM391:AQ391"/>
    <mergeCell ref="AG385:AJ385"/>
    <mergeCell ref="AK385:AL385"/>
    <mergeCell ref="AM385:AQ385"/>
    <mergeCell ref="A384:H385"/>
    <mergeCell ref="I384:M385"/>
    <mergeCell ref="S384:T384"/>
    <mergeCell ref="U384:W384"/>
    <mergeCell ref="A386:H387"/>
    <mergeCell ref="I386:M387"/>
    <mergeCell ref="S386:T386"/>
    <mergeCell ref="U386:W386"/>
    <mergeCell ref="AG384:AJ384"/>
    <mergeCell ref="AM384:AQ384"/>
    <mergeCell ref="S385:T385"/>
    <mergeCell ref="U385:X385"/>
    <mergeCell ref="Y385:AB385"/>
    <mergeCell ref="AC385:AF385"/>
    <mergeCell ref="AG386:AJ386"/>
    <mergeCell ref="AM386:AQ386"/>
    <mergeCell ref="S387:T387"/>
    <mergeCell ref="U387:X387"/>
    <mergeCell ref="Y387:AB387"/>
    <mergeCell ref="AC387:AF387"/>
    <mergeCell ref="AG387:AJ387"/>
    <mergeCell ref="AK387:AL387"/>
    <mergeCell ref="AM387:AQ387"/>
    <mergeCell ref="AG381:AJ381"/>
    <mergeCell ref="AK381:AL381"/>
    <mergeCell ref="AM381:AQ381"/>
    <mergeCell ref="A380:H381"/>
    <mergeCell ref="I380:M381"/>
    <mergeCell ref="S380:T380"/>
    <mergeCell ref="U380:W380"/>
    <mergeCell ref="A382:H383"/>
    <mergeCell ref="I382:M383"/>
    <mergeCell ref="S382:T382"/>
    <mergeCell ref="U382:W382"/>
    <mergeCell ref="AG380:AJ380"/>
    <mergeCell ref="AM380:AQ380"/>
    <mergeCell ref="S381:T381"/>
    <mergeCell ref="U381:X381"/>
    <mergeCell ref="Y381:AB381"/>
    <mergeCell ref="AC381:AF381"/>
    <mergeCell ref="AG382:AJ382"/>
    <mergeCell ref="AM382:AQ382"/>
    <mergeCell ref="S383:T383"/>
    <mergeCell ref="U383:X383"/>
    <mergeCell ref="Y383:AB383"/>
    <mergeCell ref="AC383:AF383"/>
    <mergeCell ref="AG383:AJ383"/>
    <mergeCell ref="AK383:AL383"/>
    <mergeCell ref="AM383:AQ383"/>
    <mergeCell ref="AG377:AJ377"/>
    <mergeCell ref="AK377:AL377"/>
    <mergeCell ref="AM377:AQ377"/>
    <mergeCell ref="A376:H377"/>
    <mergeCell ref="I376:M377"/>
    <mergeCell ref="S376:T376"/>
    <mergeCell ref="U376:W376"/>
    <mergeCell ref="A378:H379"/>
    <mergeCell ref="I378:M379"/>
    <mergeCell ref="S378:T378"/>
    <mergeCell ref="U378:W378"/>
    <mergeCell ref="AG376:AJ376"/>
    <mergeCell ref="AM376:AQ376"/>
    <mergeCell ref="S377:T377"/>
    <mergeCell ref="U377:X377"/>
    <mergeCell ref="Y377:AB377"/>
    <mergeCell ref="AC377:AF377"/>
    <mergeCell ref="AG378:AJ378"/>
    <mergeCell ref="AM378:AQ378"/>
    <mergeCell ref="S379:T379"/>
    <mergeCell ref="U379:X379"/>
    <mergeCell ref="Y379:AB379"/>
    <mergeCell ref="AC379:AF379"/>
    <mergeCell ref="AG379:AJ379"/>
    <mergeCell ref="AK379:AL379"/>
    <mergeCell ref="AM379:AQ379"/>
    <mergeCell ref="A373:H375"/>
    <mergeCell ref="I373:M375"/>
    <mergeCell ref="N373:T375"/>
    <mergeCell ref="R370:R372"/>
    <mergeCell ref="S370:S372"/>
    <mergeCell ref="T370:T372"/>
    <mergeCell ref="U370:U372"/>
    <mergeCell ref="X373:AG373"/>
    <mergeCell ref="AK373:AL373"/>
    <mergeCell ref="AM373:AR373"/>
    <mergeCell ref="U374:X375"/>
    <mergeCell ref="Y374:AB375"/>
    <mergeCell ref="AC374:AF375"/>
    <mergeCell ref="AG374:AJ375"/>
    <mergeCell ref="AK374:AL375"/>
    <mergeCell ref="AM374:AR374"/>
    <mergeCell ref="AM375:AR375"/>
    <mergeCell ref="AM361:AQ361"/>
    <mergeCell ref="AM365:AN367"/>
    <mergeCell ref="A369:H372"/>
    <mergeCell ref="I369:J369"/>
    <mergeCell ref="L369:M369"/>
    <mergeCell ref="N369:S369"/>
    <mergeCell ref="T369:V369"/>
    <mergeCell ref="AK369:AL371"/>
    <mergeCell ref="AM369:AN371"/>
    <mergeCell ref="AO369:AP371"/>
    <mergeCell ref="AQ369:AR371"/>
    <mergeCell ref="I370:I372"/>
    <mergeCell ref="J370:J372"/>
    <mergeCell ref="K370:K372"/>
    <mergeCell ref="L370:L372"/>
    <mergeCell ref="M370:M372"/>
    <mergeCell ref="N370:N372"/>
    <mergeCell ref="O370:O372"/>
    <mergeCell ref="P370:P372"/>
    <mergeCell ref="Q370:Q372"/>
    <mergeCell ref="V370:V372"/>
    <mergeCell ref="AG358:AJ358"/>
    <mergeCell ref="AK358:AL358"/>
    <mergeCell ref="AM358:AQ358"/>
    <mergeCell ref="A357:H358"/>
    <mergeCell ref="I357:M358"/>
    <mergeCell ref="S357:T357"/>
    <mergeCell ref="U357:W357"/>
    <mergeCell ref="A359:D360"/>
    <mergeCell ref="E359:M360"/>
    <mergeCell ref="N359:T360"/>
    <mergeCell ref="U359:X359"/>
    <mergeCell ref="AG357:AJ357"/>
    <mergeCell ref="AM357:AQ357"/>
    <mergeCell ref="S358:T358"/>
    <mergeCell ref="U358:X358"/>
    <mergeCell ref="Y358:AB358"/>
    <mergeCell ref="AC358:AF358"/>
    <mergeCell ref="AG359:AJ359"/>
    <mergeCell ref="AM359:AQ359"/>
    <mergeCell ref="U360:X360"/>
    <mergeCell ref="Y360:AB360"/>
    <mergeCell ref="AC360:AF360"/>
    <mergeCell ref="AG360:AJ360"/>
    <mergeCell ref="AM360:AQ360"/>
    <mergeCell ref="AG354:AJ354"/>
    <mergeCell ref="AK354:AL354"/>
    <mergeCell ref="AM354:AQ354"/>
    <mergeCell ref="A353:H354"/>
    <mergeCell ref="I353:M354"/>
    <mergeCell ref="S353:T353"/>
    <mergeCell ref="U353:W353"/>
    <mergeCell ref="A355:H356"/>
    <mergeCell ref="I355:M356"/>
    <mergeCell ref="S355:T355"/>
    <mergeCell ref="U355:W355"/>
    <mergeCell ref="AG353:AJ353"/>
    <mergeCell ref="AM353:AQ353"/>
    <mergeCell ref="S354:T354"/>
    <mergeCell ref="U354:X354"/>
    <mergeCell ref="Y354:AB354"/>
    <mergeCell ref="AC354:AF354"/>
    <mergeCell ref="AG355:AJ355"/>
    <mergeCell ref="AM355:AQ355"/>
    <mergeCell ref="S356:T356"/>
    <mergeCell ref="U356:X356"/>
    <mergeCell ref="Y356:AB356"/>
    <mergeCell ref="AC356:AF356"/>
    <mergeCell ref="AG356:AJ356"/>
    <mergeCell ref="AK356:AL356"/>
    <mergeCell ref="AM356:AQ356"/>
    <mergeCell ref="AG350:AJ350"/>
    <mergeCell ref="AK350:AL350"/>
    <mergeCell ref="AM350:AQ350"/>
    <mergeCell ref="A349:H350"/>
    <mergeCell ref="I349:M350"/>
    <mergeCell ref="S349:T349"/>
    <mergeCell ref="U349:W349"/>
    <mergeCell ref="A351:H352"/>
    <mergeCell ref="I351:M352"/>
    <mergeCell ref="S351:T351"/>
    <mergeCell ref="U351:W351"/>
    <mergeCell ref="AG349:AJ349"/>
    <mergeCell ref="AM349:AQ349"/>
    <mergeCell ref="S350:T350"/>
    <mergeCell ref="U350:X350"/>
    <mergeCell ref="Y350:AB350"/>
    <mergeCell ref="AC350:AF350"/>
    <mergeCell ref="AG351:AJ351"/>
    <mergeCell ref="AM351:AQ351"/>
    <mergeCell ref="S352:T352"/>
    <mergeCell ref="U352:X352"/>
    <mergeCell ref="Y352:AB352"/>
    <mergeCell ref="AC352:AF352"/>
    <mergeCell ref="AG352:AJ352"/>
    <mergeCell ref="AK352:AL352"/>
    <mergeCell ref="AM352:AQ352"/>
    <mergeCell ref="AG346:AJ346"/>
    <mergeCell ref="AK346:AL346"/>
    <mergeCell ref="AM346:AQ346"/>
    <mergeCell ref="A345:H346"/>
    <mergeCell ref="I345:M346"/>
    <mergeCell ref="S345:T345"/>
    <mergeCell ref="U345:W345"/>
    <mergeCell ref="A347:H348"/>
    <mergeCell ref="I347:M348"/>
    <mergeCell ref="S347:T347"/>
    <mergeCell ref="U347:W347"/>
    <mergeCell ref="AG345:AJ345"/>
    <mergeCell ref="AM345:AQ345"/>
    <mergeCell ref="S346:T346"/>
    <mergeCell ref="U346:X346"/>
    <mergeCell ref="Y346:AB346"/>
    <mergeCell ref="AC346:AF346"/>
    <mergeCell ref="AG347:AJ347"/>
    <mergeCell ref="AM347:AQ347"/>
    <mergeCell ref="S348:T348"/>
    <mergeCell ref="U348:X348"/>
    <mergeCell ref="Y348:AB348"/>
    <mergeCell ref="AC348:AF348"/>
    <mergeCell ref="AG348:AJ348"/>
    <mergeCell ref="AK348:AL348"/>
    <mergeCell ref="AM348:AQ348"/>
    <mergeCell ref="AG342:AJ342"/>
    <mergeCell ref="AK342:AL342"/>
    <mergeCell ref="AM342:AQ342"/>
    <mergeCell ref="A341:H342"/>
    <mergeCell ref="I341:M342"/>
    <mergeCell ref="S341:T341"/>
    <mergeCell ref="U341:W341"/>
    <mergeCell ref="A343:H344"/>
    <mergeCell ref="I343:M344"/>
    <mergeCell ref="S343:T343"/>
    <mergeCell ref="U343:W343"/>
    <mergeCell ref="AG341:AJ341"/>
    <mergeCell ref="AM341:AQ341"/>
    <mergeCell ref="S342:T342"/>
    <mergeCell ref="U342:X342"/>
    <mergeCell ref="Y342:AB342"/>
    <mergeCell ref="AC342:AF342"/>
    <mergeCell ref="AG343:AJ343"/>
    <mergeCell ref="AM343:AQ343"/>
    <mergeCell ref="S344:T344"/>
    <mergeCell ref="U344:X344"/>
    <mergeCell ref="Y344:AB344"/>
    <mergeCell ref="AC344:AF344"/>
    <mergeCell ref="AG344:AJ344"/>
    <mergeCell ref="AK344:AL344"/>
    <mergeCell ref="AM344:AQ344"/>
    <mergeCell ref="AO334:AP336"/>
    <mergeCell ref="AQ334:AR336"/>
    <mergeCell ref="I335:I337"/>
    <mergeCell ref="J335:J337"/>
    <mergeCell ref="K335:K337"/>
    <mergeCell ref="L335:L337"/>
    <mergeCell ref="M335:M337"/>
    <mergeCell ref="N335:N337"/>
    <mergeCell ref="O335:O337"/>
    <mergeCell ref="P335:P337"/>
    <mergeCell ref="A338:H340"/>
    <mergeCell ref="I338:M340"/>
    <mergeCell ref="N338:T340"/>
    <mergeCell ref="X338:AG338"/>
    <mergeCell ref="S335:S337"/>
    <mergeCell ref="T335:T337"/>
    <mergeCell ref="U335:U337"/>
    <mergeCell ref="V335:V337"/>
    <mergeCell ref="AK338:AL338"/>
    <mergeCell ref="AM338:AR338"/>
    <mergeCell ref="U339:X340"/>
    <mergeCell ref="Y339:AB340"/>
    <mergeCell ref="AC339:AF340"/>
    <mergeCell ref="AG339:AJ340"/>
    <mergeCell ref="AK339:AL340"/>
    <mergeCell ref="AM339:AR339"/>
    <mergeCell ref="AM340:AR340"/>
    <mergeCell ref="AM104:AQ104"/>
    <mergeCell ref="U105:X105"/>
    <mergeCell ref="Y105:AB105"/>
    <mergeCell ref="AC105:AF105"/>
    <mergeCell ref="AG105:AJ105"/>
    <mergeCell ref="AM105:AQ105"/>
    <mergeCell ref="AN115:AN116"/>
    <mergeCell ref="AO115:AR116"/>
    <mergeCell ref="AM106:AQ106"/>
    <mergeCell ref="AI107:AK107"/>
    <mergeCell ref="AL107:AM107"/>
    <mergeCell ref="AN107:AQ107"/>
    <mergeCell ref="Z111:AA111"/>
    <mergeCell ref="AB111:AM111"/>
    <mergeCell ref="Z113:AA116"/>
    <mergeCell ref="AI113:AM114"/>
    <mergeCell ref="AH115:AM116"/>
    <mergeCell ref="AB109:AR109"/>
    <mergeCell ref="AB115:AG115"/>
    <mergeCell ref="AB116:AG116"/>
    <mergeCell ref="AB110:AM110"/>
    <mergeCell ref="AO113:AR114"/>
    <mergeCell ref="AB113:AG114"/>
    <mergeCell ref="AG104:AJ104"/>
    <mergeCell ref="S99:T99"/>
    <mergeCell ref="U99:X99"/>
    <mergeCell ref="Y99:AB99"/>
    <mergeCell ref="AC99:AF99"/>
    <mergeCell ref="AG99:AJ99"/>
    <mergeCell ref="AK99:AL99"/>
    <mergeCell ref="AM99:AQ99"/>
    <mergeCell ref="AM100:AQ100"/>
    <mergeCell ref="S101:T101"/>
    <mergeCell ref="U101:X101"/>
    <mergeCell ref="Y101:AB101"/>
    <mergeCell ref="AC101:AF101"/>
    <mergeCell ref="AG101:AJ101"/>
    <mergeCell ref="AK101:AL101"/>
    <mergeCell ref="AM101:AQ101"/>
    <mergeCell ref="AM102:AQ102"/>
    <mergeCell ref="S103:T103"/>
    <mergeCell ref="U103:X103"/>
    <mergeCell ref="Y103:AB103"/>
    <mergeCell ref="AC103:AF103"/>
    <mergeCell ref="AG103:AJ103"/>
    <mergeCell ref="AK103:AL103"/>
    <mergeCell ref="AM103:AQ103"/>
    <mergeCell ref="AG102:AJ102"/>
    <mergeCell ref="AC95:AF95"/>
    <mergeCell ref="AG95:AJ95"/>
    <mergeCell ref="AK95:AL95"/>
    <mergeCell ref="AK92:AL93"/>
    <mergeCell ref="AM92:AR92"/>
    <mergeCell ref="AM93:AR93"/>
    <mergeCell ref="AK97:AL97"/>
    <mergeCell ref="AM97:AQ97"/>
    <mergeCell ref="AM95:AQ95"/>
    <mergeCell ref="A96:H97"/>
    <mergeCell ref="I96:M97"/>
    <mergeCell ref="S96:T96"/>
    <mergeCell ref="U96:W96"/>
    <mergeCell ref="AG96:AJ96"/>
    <mergeCell ref="AM96:AQ96"/>
    <mergeCell ref="S97:T97"/>
    <mergeCell ref="AM98:AQ98"/>
    <mergeCell ref="AC97:AF97"/>
    <mergeCell ref="AG97:AJ97"/>
    <mergeCell ref="U97:X97"/>
    <mergeCell ref="Y97:AB97"/>
    <mergeCell ref="AM83:AN85"/>
    <mergeCell ref="A87:H90"/>
    <mergeCell ref="I87:J87"/>
    <mergeCell ref="L87:M87"/>
    <mergeCell ref="N87:S87"/>
    <mergeCell ref="T87:V87"/>
    <mergeCell ref="AK87:AL89"/>
    <mergeCell ref="A91:H93"/>
    <mergeCell ref="I91:M93"/>
    <mergeCell ref="N91:T93"/>
    <mergeCell ref="N88:N90"/>
    <mergeCell ref="O88:O90"/>
    <mergeCell ref="P88:P90"/>
    <mergeCell ref="Q88:Q90"/>
    <mergeCell ref="J88:J90"/>
    <mergeCell ref="K88:K90"/>
    <mergeCell ref="L88:L90"/>
    <mergeCell ref="X91:AG91"/>
    <mergeCell ref="U92:X93"/>
    <mergeCell ref="Y92:AB93"/>
    <mergeCell ref="AC92:AF93"/>
    <mergeCell ref="AG92:AJ93"/>
    <mergeCell ref="R88:R90"/>
    <mergeCell ref="S88:S90"/>
    <mergeCell ref="T88:T90"/>
    <mergeCell ref="M9:AD10"/>
    <mergeCell ref="AM9:AN11"/>
    <mergeCell ref="A13:H16"/>
    <mergeCell ref="I13:J13"/>
    <mergeCell ref="L13:M13"/>
    <mergeCell ref="N13:S13"/>
    <mergeCell ref="T13:V13"/>
    <mergeCell ref="AK13:AL15"/>
    <mergeCell ref="P14:P16"/>
    <mergeCell ref="U14:U16"/>
    <mergeCell ref="M46:AD47"/>
    <mergeCell ref="AM46:AN48"/>
    <mergeCell ref="AI70:AK70"/>
    <mergeCell ref="AL70:AM70"/>
    <mergeCell ref="AN70:AQ70"/>
    <mergeCell ref="AM87:AN89"/>
    <mergeCell ref="AH78:AM79"/>
    <mergeCell ref="T50:V50"/>
    <mergeCell ref="U51:U53"/>
    <mergeCell ref="V51:V53"/>
    <mergeCell ref="I88:I90"/>
    <mergeCell ref="A67:D68"/>
    <mergeCell ref="E67:M68"/>
    <mergeCell ref="N67:T68"/>
    <mergeCell ref="U67:X67"/>
    <mergeCell ref="AO78:AR79"/>
    <mergeCell ref="AM69:AQ69"/>
    <mergeCell ref="C71:D71"/>
    <mergeCell ref="F71:G71"/>
    <mergeCell ref="M88:M90"/>
    <mergeCell ref="AN78:AN79"/>
    <mergeCell ref="M83:AD84"/>
    <mergeCell ref="X17:AG17"/>
    <mergeCell ref="AM17:AR17"/>
    <mergeCell ref="U18:X19"/>
    <mergeCell ref="Y18:AB19"/>
    <mergeCell ref="AC18:AF19"/>
    <mergeCell ref="AG18:AJ19"/>
    <mergeCell ref="AK18:AL19"/>
    <mergeCell ref="AM18:AR18"/>
    <mergeCell ref="AM19:AR19"/>
    <mergeCell ref="V14:V16"/>
    <mergeCell ref="A17:H19"/>
    <mergeCell ref="I17:M19"/>
    <mergeCell ref="N17:T19"/>
    <mergeCell ref="Q14:Q16"/>
    <mergeCell ref="R14:R16"/>
    <mergeCell ref="S14:S16"/>
    <mergeCell ref="T14:T16"/>
    <mergeCell ref="AM13:AN15"/>
    <mergeCell ref="AO13:AP15"/>
    <mergeCell ref="AQ13:AR15"/>
    <mergeCell ref="I14:I16"/>
    <mergeCell ref="J14:J16"/>
    <mergeCell ref="K14:K16"/>
    <mergeCell ref="L14:L16"/>
    <mergeCell ref="M14:M16"/>
    <mergeCell ref="N14:N16"/>
    <mergeCell ref="O14:O16"/>
    <mergeCell ref="U23:X23"/>
    <mergeCell ref="Y23:AB23"/>
    <mergeCell ref="AC23:AF23"/>
    <mergeCell ref="AG23:AJ23"/>
    <mergeCell ref="AK23:AL23"/>
    <mergeCell ref="AM23:AQ23"/>
    <mergeCell ref="AG21:AJ21"/>
    <mergeCell ref="AK21:AL21"/>
    <mergeCell ref="AM21:AQ21"/>
    <mergeCell ref="A22:H23"/>
    <mergeCell ref="I22:M23"/>
    <mergeCell ref="S22:T22"/>
    <mergeCell ref="U22:W22"/>
    <mergeCell ref="AG22:AJ22"/>
    <mergeCell ref="AM22:AQ22"/>
    <mergeCell ref="S23:T23"/>
    <mergeCell ref="A20:H21"/>
    <mergeCell ref="I20:M21"/>
    <mergeCell ref="S20:T20"/>
    <mergeCell ref="U20:W20"/>
    <mergeCell ref="AG20:AJ20"/>
    <mergeCell ref="AM20:AQ20"/>
    <mergeCell ref="S21:T21"/>
    <mergeCell ref="U21:X21"/>
    <mergeCell ref="Y21:AB21"/>
    <mergeCell ref="AC21:AF21"/>
    <mergeCell ref="U27:X27"/>
    <mergeCell ref="Y27:AB27"/>
    <mergeCell ref="AC27:AF27"/>
    <mergeCell ref="AG27:AJ27"/>
    <mergeCell ref="AK27:AL27"/>
    <mergeCell ref="AM27:AQ27"/>
    <mergeCell ref="AG25:AJ25"/>
    <mergeCell ref="AK25:AL25"/>
    <mergeCell ref="AM25:AQ25"/>
    <mergeCell ref="A26:H27"/>
    <mergeCell ref="I26:M27"/>
    <mergeCell ref="S26:T26"/>
    <mergeCell ref="U26:W26"/>
    <mergeCell ref="AG26:AJ26"/>
    <mergeCell ref="AM26:AQ26"/>
    <mergeCell ref="S27:T27"/>
    <mergeCell ref="A24:H25"/>
    <mergeCell ref="I24:M25"/>
    <mergeCell ref="S24:T24"/>
    <mergeCell ref="U24:W24"/>
    <mergeCell ref="AG24:AJ24"/>
    <mergeCell ref="AM24:AQ24"/>
    <mergeCell ref="S25:T25"/>
    <mergeCell ref="U25:X25"/>
    <mergeCell ref="Y25:AB25"/>
    <mergeCell ref="AC25:AF25"/>
    <mergeCell ref="Y31:AB31"/>
    <mergeCell ref="AC31:AF31"/>
    <mergeCell ref="AG31:AJ31"/>
    <mergeCell ref="AM31:AQ31"/>
    <mergeCell ref="AM32:AQ32"/>
    <mergeCell ref="AI33:AK33"/>
    <mergeCell ref="AL33:AM33"/>
    <mergeCell ref="AN33:AQ33"/>
    <mergeCell ref="AG29:AJ29"/>
    <mergeCell ref="AK29:AL29"/>
    <mergeCell ref="AM29:AQ29"/>
    <mergeCell ref="A30:D31"/>
    <mergeCell ref="E30:M31"/>
    <mergeCell ref="N30:T31"/>
    <mergeCell ref="U30:X30"/>
    <mergeCell ref="AG30:AJ30"/>
    <mergeCell ref="AM30:AQ30"/>
    <mergeCell ref="U31:X31"/>
    <mergeCell ref="A28:H29"/>
    <mergeCell ref="I28:M29"/>
    <mergeCell ref="S28:T28"/>
    <mergeCell ref="U28:W28"/>
    <mergeCell ref="AG28:AJ28"/>
    <mergeCell ref="AM28:AQ28"/>
    <mergeCell ref="S29:T29"/>
    <mergeCell ref="U29:X29"/>
    <mergeCell ref="Y29:AB29"/>
    <mergeCell ref="AC29:AF29"/>
    <mergeCell ref="Z39:AA42"/>
    <mergeCell ref="AB39:AG40"/>
    <mergeCell ref="AI39:AM40"/>
    <mergeCell ref="AO39:AR40"/>
    <mergeCell ref="AH41:AM42"/>
    <mergeCell ref="AN41:AN42"/>
    <mergeCell ref="AO41:AR42"/>
    <mergeCell ref="AB41:AG41"/>
    <mergeCell ref="AB42:AG42"/>
    <mergeCell ref="Z35:AA35"/>
    <mergeCell ref="AB35:AR35"/>
    <mergeCell ref="W36:Y36"/>
    <mergeCell ref="AB36:AM36"/>
    <mergeCell ref="Z37:AA37"/>
    <mergeCell ref="AB37:AM37"/>
    <mergeCell ref="C34:D34"/>
    <mergeCell ref="F34:G34"/>
    <mergeCell ref="I34:J34"/>
    <mergeCell ref="AI34:AJ34"/>
    <mergeCell ref="AL34:AM34"/>
    <mergeCell ref="AO34:AQ34"/>
    <mergeCell ref="C37:F37"/>
    <mergeCell ref="AO50:AP52"/>
    <mergeCell ref="AQ50:AR52"/>
    <mergeCell ref="I51:I53"/>
    <mergeCell ref="J51:J53"/>
    <mergeCell ref="K51:K53"/>
    <mergeCell ref="L51:L53"/>
    <mergeCell ref="M51:M53"/>
    <mergeCell ref="N51:N53"/>
    <mergeCell ref="O51:O53"/>
    <mergeCell ref="P51:P53"/>
    <mergeCell ref="A50:H53"/>
    <mergeCell ref="I50:J50"/>
    <mergeCell ref="L50:M50"/>
    <mergeCell ref="N50:S50"/>
    <mergeCell ref="AK50:AL52"/>
    <mergeCell ref="AM50:AN52"/>
    <mergeCell ref="Q51:Q53"/>
    <mergeCell ref="R51:R53"/>
    <mergeCell ref="S51:S53"/>
    <mergeCell ref="T51:T53"/>
    <mergeCell ref="AM55:AR55"/>
    <mergeCell ref="AM56:AR56"/>
    <mergeCell ref="A57:H58"/>
    <mergeCell ref="I57:M58"/>
    <mergeCell ref="S57:T57"/>
    <mergeCell ref="U57:W57"/>
    <mergeCell ref="AG57:AJ57"/>
    <mergeCell ref="AM57:AQ57"/>
    <mergeCell ref="S58:T58"/>
    <mergeCell ref="U58:X58"/>
    <mergeCell ref="A54:H56"/>
    <mergeCell ref="I54:M56"/>
    <mergeCell ref="N54:T56"/>
    <mergeCell ref="X54:AG54"/>
    <mergeCell ref="AM54:AR54"/>
    <mergeCell ref="U55:X56"/>
    <mergeCell ref="Y55:AB56"/>
    <mergeCell ref="AC55:AF56"/>
    <mergeCell ref="AG55:AJ56"/>
    <mergeCell ref="AK55:AL56"/>
    <mergeCell ref="AM59:AQ59"/>
    <mergeCell ref="S60:T60"/>
    <mergeCell ref="U60:X60"/>
    <mergeCell ref="Y60:AB60"/>
    <mergeCell ref="AC60:AF60"/>
    <mergeCell ref="AG60:AJ60"/>
    <mergeCell ref="AK60:AL60"/>
    <mergeCell ref="AM60:AQ60"/>
    <mergeCell ref="Y58:AB58"/>
    <mergeCell ref="AC58:AF58"/>
    <mergeCell ref="AG58:AJ58"/>
    <mergeCell ref="AK58:AL58"/>
    <mergeCell ref="AM58:AQ58"/>
    <mergeCell ref="A59:H60"/>
    <mergeCell ref="I59:M60"/>
    <mergeCell ref="S59:T59"/>
    <mergeCell ref="U59:W59"/>
    <mergeCell ref="AG59:AJ59"/>
    <mergeCell ref="U64:X64"/>
    <mergeCell ref="Y64:AB64"/>
    <mergeCell ref="AC64:AF64"/>
    <mergeCell ref="AG64:AJ64"/>
    <mergeCell ref="AK64:AL64"/>
    <mergeCell ref="AM64:AQ64"/>
    <mergeCell ref="AG62:AJ62"/>
    <mergeCell ref="AK62:AL62"/>
    <mergeCell ref="AM62:AQ62"/>
    <mergeCell ref="A63:H64"/>
    <mergeCell ref="I63:M64"/>
    <mergeCell ref="S63:T63"/>
    <mergeCell ref="U63:W63"/>
    <mergeCell ref="AG63:AJ63"/>
    <mergeCell ref="AM63:AQ63"/>
    <mergeCell ref="S64:T64"/>
    <mergeCell ref="A61:H62"/>
    <mergeCell ref="I61:M62"/>
    <mergeCell ref="S61:T61"/>
    <mergeCell ref="U61:W61"/>
    <mergeCell ref="AG61:AJ61"/>
    <mergeCell ref="AM61:AQ61"/>
    <mergeCell ref="S62:T62"/>
    <mergeCell ref="U62:X62"/>
    <mergeCell ref="Y62:AB62"/>
    <mergeCell ref="AC62:AF62"/>
    <mergeCell ref="AG66:AJ66"/>
    <mergeCell ref="AK66:AL66"/>
    <mergeCell ref="AM66:AQ66"/>
    <mergeCell ref="AG67:AJ67"/>
    <mergeCell ref="AM67:AQ67"/>
    <mergeCell ref="U68:X68"/>
    <mergeCell ref="Y68:AB68"/>
    <mergeCell ref="AC68:AF68"/>
    <mergeCell ref="AG68:AJ68"/>
    <mergeCell ref="AM68:AQ68"/>
    <mergeCell ref="A65:H66"/>
    <mergeCell ref="I65:M66"/>
    <mergeCell ref="S65:T65"/>
    <mergeCell ref="U65:W65"/>
    <mergeCell ref="AG65:AJ65"/>
    <mergeCell ref="AM65:AQ65"/>
    <mergeCell ref="S66:T66"/>
    <mergeCell ref="U66:X66"/>
    <mergeCell ref="Y66:AB66"/>
    <mergeCell ref="AC66:AF66"/>
    <mergeCell ref="Z76:AA79"/>
    <mergeCell ref="AB76:AG77"/>
    <mergeCell ref="AI76:AM77"/>
    <mergeCell ref="AB78:AG78"/>
    <mergeCell ref="AB79:AG79"/>
    <mergeCell ref="Z72:AA72"/>
    <mergeCell ref="AB72:AR72"/>
    <mergeCell ref="Z74:AA74"/>
    <mergeCell ref="AB74:AM74"/>
    <mergeCell ref="AO76:AR77"/>
    <mergeCell ref="I71:J71"/>
    <mergeCell ref="AI71:AJ71"/>
    <mergeCell ref="AL71:AM71"/>
    <mergeCell ref="AO71:AQ71"/>
    <mergeCell ref="W73:Y73"/>
    <mergeCell ref="C74:F74"/>
    <mergeCell ref="AB73:AM73"/>
    <mergeCell ref="A102:H103"/>
    <mergeCell ref="I102:M103"/>
    <mergeCell ref="S102:T102"/>
    <mergeCell ref="U102:W102"/>
    <mergeCell ref="A104:D105"/>
    <mergeCell ref="E104:M105"/>
    <mergeCell ref="N104:T105"/>
    <mergeCell ref="U104:X104"/>
    <mergeCell ref="AQ87:AR89"/>
    <mergeCell ref="U88:U90"/>
    <mergeCell ref="V88:V90"/>
    <mergeCell ref="A100:H101"/>
    <mergeCell ref="AG98:AJ98"/>
    <mergeCell ref="I100:M101"/>
    <mergeCell ref="S100:T100"/>
    <mergeCell ref="U100:W100"/>
    <mergeCell ref="AG100:AJ100"/>
    <mergeCell ref="A98:H99"/>
    <mergeCell ref="I98:M99"/>
    <mergeCell ref="S98:T98"/>
    <mergeCell ref="U98:W98"/>
    <mergeCell ref="U94:W94"/>
    <mergeCell ref="AO87:AP89"/>
    <mergeCell ref="AM91:AR91"/>
    <mergeCell ref="A94:H95"/>
    <mergeCell ref="I94:M95"/>
    <mergeCell ref="S94:T94"/>
    <mergeCell ref="AG94:AJ94"/>
    <mergeCell ref="AM94:AQ94"/>
    <mergeCell ref="S95:T95"/>
    <mergeCell ref="U95:X95"/>
    <mergeCell ref="Y95:AB95"/>
    <mergeCell ref="AM120:AN122"/>
    <mergeCell ref="T124:V124"/>
    <mergeCell ref="AK124:AL126"/>
    <mergeCell ref="AM124:AN126"/>
    <mergeCell ref="AM151:AQ151"/>
    <mergeCell ref="AK159:AL161"/>
    <mergeCell ref="T159:V159"/>
    <mergeCell ref="V160:V162"/>
    <mergeCell ref="AO159:AP161"/>
    <mergeCell ref="AM159:AN161"/>
    <mergeCell ref="C108:D108"/>
    <mergeCell ref="F108:G108"/>
    <mergeCell ref="I108:J108"/>
    <mergeCell ref="W110:Y110"/>
    <mergeCell ref="AI108:AJ108"/>
    <mergeCell ref="AL108:AM108"/>
    <mergeCell ref="AO108:AQ108"/>
    <mergeCell ref="Z109:AA109"/>
    <mergeCell ref="C111:F111"/>
    <mergeCell ref="T125:T127"/>
    <mergeCell ref="U125:U127"/>
    <mergeCell ref="V125:V127"/>
    <mergeCell ref="AM128:AR128"/>
    <mergeCell ref="AQ124:AR126"/>
    <mergeCell ref="AO124:AP126"/>
    <mergeCell ref="O125:O127"/>
    <mergeCell ref="P125:P127"/>
    <mergeCell ref="I125:I127"/>
    <mergeCell ref="J125:J127"/>
    <mergeCell ref="K125:K127"/>
    <mergeCell ref="L125:L127"/>
    <mergeCell ref="U160:U162"/>
    <mergeCell ref="S125:S127"/>
    <mergeCell ref="A124:H127"/>
    <mergeCell ref="I124:J124"/>
    <mergeCell ref="L124:M124"/>
    <mergeCell ref="N124:S124"/>
    <mergeCell ref="Q125:Q127"/>
    <mergeCell ref="R125:R127"/>
    <mergeCell ref="M125:M127"/>
    <mergeCell ref="N125:N127"/>
    <mergeCell ref="I159:J159"/>
    <mergeCell ref="AM155:AN157"/>
    <mergeCell ref="AM131:AQ131"/>
    <mergeCell ref="S132:T132"/>
    <mergeCell ref="U132:X132"/>
    <mergeCell ref="Y132:AB132"/>
    <mergeCell ref="AC132:AF132"/>
    <mergeCell ref="AG132:AJ132"/>
    <mergeCell ref="AK132:AL132"/>
    <mergeCell ref="AM132:AQ132"/>
    <mergeCell ref="A131:H132"/>
    <mergeCell ref="I131:M132"/>
    <mergeCell ref="S131:T131"/>
    <mergeCell ref="AK128:AL128"/>
    <mergeCell ref="A128:H130"/>
    <mergeCell ref="I128:M130"/>
    <mergeCell ref="N128:T130"/>
    <mergeCell ref="U131:W131"/>
    <mergeCell ref="AG131:AJ131"/>
    <mergeCell ref="AK129:AL130"/>
    <mergeCell ref="AM129:AR129"/>
    <mergeCell ref="AM130:AR130"/>
    <mergeCell ref="X128:AG128"/>
    <mergeCell ref="U129:X130"/>
    <mergeCell ref="Y129:AB130"/>
    <mergeCell ref="AC129:AF130"/>
    <mergeCell ref="AG129:AJ130"/>
    <mergeCell ref="U136:X136"/>
    <mergeCell ref="Y136:AB136"/>
    <mergeCell ref="AC136:AF136"/>
    <mergeCell ref="AG136:AJ136"/>
    <mergeCell ref="AK136:AL136"/>
    <mergeCell ref="AM136:AQ136"/>
    <mergeCell ref="AG134:AJ134"/>
    <mergeCell ref="AK134:AL134"/>
    <mergeCell ref="AM134:AQ134"/>
    <mergeCell ref="A135:H136"/>
    <mergeCell ref="I135:M136"/>
    <mergeCell ref="S135:T135"/>
    <mergeCell ref="U135:W135"/>
    <mergeCell ref="AG135:AJ135"/>
    <mergeCell ref="AM135:AQ135"/>
    <mergeCell ref="S136:T136"/>
    <mergeCell ref="A133:H134"/>
    <mergeCell ref="I133:M134"/>
    <mergeCell ref="S133:T133"/>
    <mergeCell ref="U133:W133"/>
    <mergeCell ref="AG133:AJ133"/>
    <mergeCell ref="AM133:AQ133"/>
    <mergeCell ref="S134:T134"/>
    <mergeCell ref="U134:X134"/>
    <mergeCell ref="Y134:AB134"/>
    <mergeCell ref="AC134:AF134"/>
    <mergeCell ref="U140:X140"/>
    <mergeCell ref="Y140:AB140"/>
    <mergeCell ref="AC140:AF140"/>
    <mergeCell ref="AG140:AJ140"/>
    <mergeCell ref="AK140:AL140"/>
    <mergeCell ref="AM140:AQ140"/>
    <mergeCell ref="AG138:AJ138"/>
    <mergeCell ref="AK138:AL138"/>
    <mergeCell ref="AM138:AQ138"/>
    <mergeCell ref="A139:H140"/>
    <mergeCell ref="I139:M140"/>
    <mergeCell ref="S139:T139"/>
    <mergeCell ref="U139:W139"/>
    <mergeCell ref="AG139:AJ139"/>
    <mergeCell ref="AM139:AQ139"/>
    <mergeCell ref="S140:T140"/>
    <mergeCell ref="A137:H138"/>
    <mergeCell ref="I137:M138"/>
    <mergeCell ref="S137:T137"/>
    <mergeCell ref="U137:W137"/>
    <mergeCell ref="AG137:AJ137"/>
    <mergeCell ref="AM137:AQ137"/>
    <mergeCell ref="S138:T138"/>
    <mergeCell ref="U138:X138"/>
    <mergeCell ref="Y138:AB138"/>
    <mergeCell ref="AC138:AF138"/>
    <mergeCell ref="U144:X144"/>
    <mergeCell ref="Y144:AB144"/>
    <mergeCell ref="AC144:AF144"/>
    <mergeCell ref="AG144:AJ144"/>
    <mergeCell ref="AK144:AL144"/>
    <mergeCell ref="AM144:AQ144"/>
    <mergeCell ref="AG142:AJ142"/>
    <mergeCell ref="AK142:AL142"/>
    <mergeCell ref="AM142:AQ142"/>
    <mergeCell ref="A143:H144"/>
    <mergeCell ref="I143:M144"/>
    <mergeCell ref="S143:T143"/>
    <mergeCell ref="U143:W143"/>
    <mergeCell ref="AG143:AJ143"/>
    <mergeCell ref="AM143:AQ143"/>
    <mergeCell ref="S144:T144"/>
    <mergeCell ref="A141:H142"/>
    <mergeCell ref="I141:M142"/>
    <mergeCell ref="S141:T141"/>
    <mergeCell ref="U141:W141"/>
    <mergeCell ref="AG141:AJ141"/>
    <mergeCell ref="AM141:AQ141"/>
    <mergeCell ref="S142:T142"/>
    <mergeCell ref="U142:X142"/>
    <mergeCell ref="Y142:AB142"/>
    <mergeCell ref="AC142:AF142"/>
    <mergeCell ref="U148:X148"/>
    <mergeCell ref="Y148:AB148"/>
    <mergeCell ref="AC148:AF148"/>
    <mergeCell ref="AG148:AJ148"/>
    <mergeCell ref="AK148:AL148"/>
    <mergeCell ref="AM148:AQ148"/>
    <mergeCell ref="AG146:AJ146"/>
    <mergeCell ref="AK146:AL146"/>
    <mergeCell ref="AM146:AQ146"/>
    <mergeCell ref="A147:H148"/>
    <mergeCell ref="I147:M148"/>
    <mergeCell ref="S147:T147"/>
    <mergeCell ref="U147:W147"/>
    <mergeCell ref="AG147:AJ147"/>
    <mergeCell ref="AM147:AQ147"/>
    <mergeCell ref="S148:T148"/>
    <mergeCell ref="A145:H146"/>
    <mergeCell ref="I145:M146"/>
    <mergeCell ref="S145:T145"/>
    <mergeCell ref="U145:W145"/>
    <mergeCell ref="AG145:AJ145"/>
    <mergeCell ref="AM145:AQ145"/>
    <mergeCell ref="S146:T146"/>
    <mergeCell ref="U146:X146"/>
    <mergeCell ref="Y146:AB146"/>
    <mergeCell ref="AC146:AF146"/>
    <mergeCell ref="X163:AG163"/>
    <mergeCell ref="AK163:AL163"/>
    <mergeCell ref="AM163:AR163"/>
    <mergeCell ref="U164:X165"/>
    <mergeCell ref="Y164:AB165"/>
    <mergeCell ref="AC164:AF165"/>
    <mergeCell ref="AG164:AJ165"/>
    <mergeCell ref="AK164:AL165"/>
    <mergeCell ref="AM164:AR164"/>
    <mergeCell ref="AM165:AR165"/>
    <mergeCell ref="AM150:AQ150"/>
    <mergeCell ref="A163:H165"/>
    <mergeCell ref="I163:M165"/>
    <mergeCell ref="N163:T165"/>
    <mergeCell ref="R160:R162"/>
    <mergeCell ref="S160:S162"/>
    <mergeCell ref="T160:T162"/>
    <mergeCell ref="A159:H162"/>
    <mergeCell ref="Q160:Q162"/>
    <mergeCell ref="N159:S159"/>
    <mergeCell ref="A149:D150"/>
    <mergeCell ref="E149:M150"/>
    <mergeCell ref="N149:T150"/>
    <mergeCell ref="U149:X149"/>
    <mergeCell ref="AG149:AJ149"/>
    <mergeCell ref="AM149:AQ149"/>
    <mergeCell ref="U150:X150"/>
    <mergeCell ref="Y150:AB150"/>
    <mergeCell ref="AC150:AF150"/>
    <mergeCell ref="AG150:AJ150"/>
    <mergeCell ref="U169:X169"/>
    <mergeCell ref="Y169:AB169"/>
    <mergeCell ref="AC169:AF169"/>
    <mergeCell ref="AG169:AJ169"/>
    <mergeCell ref="AK169:AL169"/>
    <mergeCell ref="AM169:AQ169"/>
    <mergeCell ref="AG167:AJ167"/>
    <mergeCell ref="AK167:AL167"/>
    <mergeCell ref="AM167:AQ167"/>
    <mergeCell ref="A168:H169"/>
    <mergeCell ref="I168:M169"/>
    <mergeCell ref="S168:T168"/>
    <mergeCell ref="U168:W168"/>
    <mergeCell ref="AG168:AJ168"/>
    <mergeCell ref="AM168:AQ168"/>
    <mergeCell ref="S169:T169"/>
    <mergeCell ref="A166:H167"/>
    <mergeCell ref="I166:M167"/>
    <mergeCell ref="S166:T166"/>
    <mergeCell ref="U166:W166"/>
    <mergeCell ref="AG166:AJ166"/>
    <mergeCell ref="AM166:AQ166"/>
    <mergeCell ref="S167:T167"/>
    <mergeCell ref="U167:X167"/>
    <mergeCell ref="Y167:AB167"/>
    <mergeCell ref="AC167:AF167"/>
    <mergeCell ref="U173:X173"/>
    <mergeCell ref="Y173:AB173"/>
    <mergeCell ref="AC173:AF173"/>
    <mergeCell ref="AG173:AJ173"/>
    <mergeCell ref="AK173:AL173"/>
    <mergeCell ref="AM173:AQ173"/>
    <mergeCell ref="AG171:AJ171"/>
    <mergeCell ref="AK171:AL171"/>
    <mergeCell ref="AM171:AQ171"/>
    <mergeCell ref="A172:H173"/>
    <mergeCell ref="I172:M173"/>
    <mergeCell ref="S172:T172"/>
    <mergeCell ref="U172:W172"/>
    <mergeCell ref="AG172:AJ172"/>
    <mergeCell ref="AM172:AQ172"/>
    <mergeCell ref="S173:T173"/>
    <mergeCell ref="A170:H171"/>
    <mergeCell ref="I170:M171"/>
    <mergeCell ref="S170:T170"/>
    <mergeCell ref="U170:W170"/>
    <mergeCell ref="AG170:AJ170"/>
    <mergeCell ref="AM170:AQ170"/>
    <mergeCell ref="S171:T171"/>
    <mergeCell ref="U171:X171"/>
    <mergeCell ref="Y171:AB171"/>
    <mergeCell ref="AC171:AF171"/>
    <mergeCell ref="U177:X177"/>
    <mergeCell ref="Y177:AB177"/>
    <mergeCell ref="AC177:AF177"/>
    <mergeCell ref="AG177:AJ177"/>
    <mergeCell ref="AK177:AL177"/>
    <mergeCell ref="AM177:AQ177"/>
    <mergeCell ref="AG175:AJ175"/>
    <mergeCell ref="AK175:AL175"/>
    <mergeCell ref="AM175:AQ175"/>
    <mergeCell ref="A176:H177"/>
    <mergeCell ref="I176:M177"/>
    <mergeCell ref="S176:T176"/>
    <mergeCell ref="U176:W176"/>
    <mergeCell ref="AG176:AJ176"/>
    <mergeCell ref="AM176:AQ176"/>
    <mergeCell ref="S177:T177"/>
    <mergeCell ref="A174:H175"/>
    <mergeCell ref="I174:M175"/>
    <mergeCell ref="S174:T174"/>
    <mergeCell ref="U174:W174"/>
    <mergeCell ref="AG174:AJ174"/>
    <mergeCell ref="AM174:AQ174"/>
    <mergeCell ref="S175:T175"/>
    <mergeCell ref="U175:X175"/>
    <mergeCell ref="Y175:AB175"/>
    <mergeCell ref="AC175:AF175"/>
    <mergeCell ref="A180:H181"/>
    <mergeCell ref="I180:M181"/>
    <mergeCell ref="S180:T180"/>
    <mergeCell ref="U180:W180"/>
    <mergeCell ref="AG180:AJ180"/>
    <mergeCell ref="AM180:AQ180"/>
    <mergeCell ref="S181:T181"/>
    <mergeCell ref="A178:H179"/>
    <mergeCell ref="I178:M179"/>
    <mergeCell ref="S178:T178"/>
    <mergeCell ref="U178:W178"/>
    <mergeCell ref="AG178:AJ178"/>
    <mergeCell ref="AM178:AQ178"/>
    <mergeCell ref="S179:T179"/>
    <mergeCell ref="U179:X179"/>
    <mergeCell ref="Y179:AB179"/>
    <mergeCell ref="AC179:AF179"/>
    <mergeCell ref="A184:D185"/>
    <mergeCell ref="E184:M185"/>
    <mergeCell ref="N184:T185"/>
    <mergeCell ref="U184:X184"/>
    <mergeCell ref="AG184:AJ184"/>
    <mergeCell ref="AM184:AQ184"/>
    <mergeCell ref="U185:X185"/>
    <mergeCell ref="A182:H183"/>
    <mergeCell ref="I182:M183"/>
    <mergeCell ref="S182:T182"/>
    <mergeCell ref="U182:W182"/>
    <mergeCell ref="AG182:AJ182"/>
    <mergeCell ref="AM182:AQ182"/>
    <mergeCell ref="S183:T183"/>
    <mergeCell ref="U183:X183"/>
    <mergeCell ref="Y183:AB183"/>
    <mergeCell ref="AC183:AF183"/>
    <mergeCell ref="T195:T197"/>
    <mergeCell ref="AQ159:AR161"/>
    <mergeCell ref="I160:I162"/>
    <mergeCell ref="J160:J162"/>
    <mergeCell ref="K160:K162"/>
    <mergeCell ref="L160:L162"/>
    <mergeCell ref="M160:M162"/>
    <mergeCell ref="N160:N162"/>
    <mergeCell ref="O160:O162"/>
    <mergeCell ref="P160:P162"/>
    <mergeCell ref="L159:M159"/>
    <mergeCell ref="Y185:AB185"/>
    <mergeCell ref="AC185:AF185"/>
    <mergeCell ref="AG185:AJ185"/>
    <mergeCell ref="AM185:AQ185"/>
    <mergeCell ref="AO194:AP196"/>
    <mergeCell ref="AM190:AN192"/>
    <mergeCell ref="AM194:AN196"/>
    <mergeCell ref="AQ194:AR196"/>
    <mergeCell ref="AM186:AQ186"/>
    <mergeCell ref="AG183:AJ183"/>
    <mergeCell ref="AK183:AL183"/>
    <mergeCell ref="AM183:AQ183"/>
    <mergeCell ref="U181:X181"/>
    <mergeCell ref="Y181:AB181"/>
    <mergeCell ref="AC181:AF181"/>
    <mergeCell ref="AG181:AJ181"/>
    <mergeCell ref="AK181:AL181"/>
    <mergeCell ref="AM181:AQ181"/>
    <mergeCell ref="AG179:AJ179"/>
    <mergeCell ref="AK179:AL179"/>
    <mergeCell ref="AM179:AQ179"/>
    <mergeCell ref="U199:X200"/>
    <mergeCell ref="Y199:AB200"/>
    <mergeCell ref="AC199:AF200"/>
    <mergeCell ref="AG199:AJ200"/>
    <mergeCell ref="AK199:AL200"/>
    <mergeCell ref="AM199:AR199"/>
    <mergeCell ref="AM200:AR200"/>
    <mergeCell ref="K195:K197"/>
    <mergeCell ref="L195:L197"/>
    <mergeCell ref="M195:M197"/>
    <mergeCell ref="X198:AG198"/>
    <mergeCell ref="AK198:AL198"/>
    <mergeCell ref="AM198:AR198"/>
    <mergeCell ref="A194:H197"/>
    <mergeCell ref="I194:J194"/>
    <mergeCell ref="L194:M194"/>
    <mergeCell ref="N194:S194"/>
    <mergeCell ref="Q195:Q197"/>
    <mergeCell ref="A198:H200"/>
    <mergeCell ref="I198:M200"/>
    <mergeCell ref="N198:T200"/>
    <mergeCell ref="R195:R197"/>
    <mergeCell ref="S195:S197"/>
    <mergeCell ref="T194:V194"/>
    <mergeCell ref="AK194:AL196"/>
    <mergeCell ref="V195:V197"/>
    <mergeCell ref="U195:U197"/>
    <mergeCell ref="I195:I197"/>
    <mergeCell ref="J195:J197"/>
    <mergeCell ref="N195:N197"/>
    <mergeCell ref="O195:O197"/>
    <mergeCell ref="P195:P197"/>
    <mergeCell ref="U204:X204"/>
    <mergeCell ref="Y204:AB204"/>
    <mergeCell ref="AC204:AF204"/>
    <mergeCell ref="AG204:AJ204"/>
    <mergeCell ref="AK204:AL204"/>
    <mergeCell ref="AM204:AQ204"/>
    <mergeCell ref="AG202:AJ202"/>
    <mergeCell ref="AK202:AL202"/>
    <mergeCell ref="AM202:AQ202"/>
    <mergeCell ref="A203:H204"/>
    <mergeCell ref="I203:M204"/>
    <mergeCell ref="S203:T203"/>
    <mergeCell ref="U203:W203"/>
    <mergeCell ref="AG203:AJ203"/>
    <mergeCell ref="AM203:AQ203"/>
    <mergeCell ref="S204:T204"/>
    <mergeCell ref="A201:H202"/>
    <mergeCell ref="I201:M202"/>
    <mergeCell ref="S201:T201"/>
    <mergeCell ref="U201:W201"/>
    <mergeCell ref="AG201:AJ201"/>
    <mergeCell ref="AM201:AQ201"/>
    <mergeCell ref="S202:T202"/>
    <mergeCell ref="U202:X202"/>
    <mergeCell ref="Y202:AB202"/>
    <mergeCell ref="AC202:AF202"/>
    <mergeCell ref="U208:X208"/>
    <mergeCell ref="Y208:AB208"/>
    <mergeCell ref="AC208:AF208"/>
    <mergeCell ref="AG208:AJ208"/>
    <mergeCell ref="AK208:AL208"/>
    <mergeCell ref="AM208:AQ208"/>
    <mergeCell ref="AG206:AJ206"/>
    <mergeCell ref="AK206:AL206"/>
    <mergeCell ref="AM206:AQ206"/>
    <mergeCell ref="A207:H208"/>
    <mergeCell ref="I207:M208"/>
    <mergeCell ref="S207:T207"/>
    <mergeCell ref="U207:W207"/>
    <mergeCell ref="AG207:AJ207"/>
    <mergeCell ref="AM207:AQ207"/>
    <mergeCell ref="S208:T208"/>
    <mergeCell ref="A205:H206"/>
    <mergeCell ref="I205:M206"/>
    <mergeCell ref="S205:T205"/>
    <mergeCell ref="U205:W205"/>
    <mergeCell ref="AG205:AJ205"/>
    <mergeCell ref="AM205:AQ205"/>
    <mergeCell ref="S206:T206"/>
    <mergeCell ref="U206:X206"/>
    <mergeCell ref="Y206:AB206"/>
    <mergeCell ref="AC206:AF206"/>
    <mergeCell ref="U212:X212"/>
    <mergeCell ref="Y212:AB212"/>
    <mergeCell ref="AC212:AF212"/>
    <mergeCell ref="AG212:AJ212"/>
    <mergeCell ref="AK212:AL212"/>
    <mergeCell ref="AM212:AQ212"/>
    <mergeCell ref="AG210:AJ210"/>
    <mergeCell ref="AK210:AL210"/>
    <mergeCell ref="AM210:AQ210"/>
    <mergeCell ref="A211:H212"/>
    <mergeCell ref="I211:M212"/>
    <mergeCell ref="S211:T211"/>
    <mergeCell ref="U211:W211"/>
    <mergeCell ref="AG211:AJ211"/>
    <mergeCell ref="AM211:AQ211"/>
    <mergeCell ref="S212:T212"/>
    <mergeCell ref="A209:H210"/>
    <mergeCell ref="I209:M210"/>
    <mergeCell ref="S209:T209"/>
    <mergeCell ref="U209:W209"/>
    <mergeCell ref="AG209:AJ209"/>
    <mergeCell ref="AM209:AQ209"/>
    <mergeCell ref="S210:T210"/>
    <mergeCell ref="U210:X210"/>
    <mergeCell ref="Y210:AB210"/>
    <mergeCell ref="AC210:AF210"/>
    <mergeCell ref="U216:X216"/>
    <mergeCell ref="Y216:AB216"/>
    <mergeCell ref="AC216:AF216"/>
    <mergeCell ref="AG216:AJ216"/>
    <mergeCell ref="AK216:AL216"/>
    <mergeCell ref="AM216:AQ216"/>
    <mergeCell ref="AG214:AJ214"/>
    <mergeCell ref="AK214:AL214"/>
    <mergeCell ref="AM214:AQ214"/>
    <mergeCell ref="A215:H216"/>
    <mergeCell ref="I215:M216"/>
    <mergeCell ref="S215:T215"/>
    <mergeCell ref="U215:W215"/>
    <mergeCell ref="AG215:AJ215"/>
    <mergeCell ref="AM215:AQ215"/>
    <mergeCell ref="S216:T216"/>
    <mergeCell ref="A213:H214"/>
    <mergeCell ref="I213:M214"/>
    <mergeCell ref="S213:T213"/>
    <mergeCell ref="U213:W213"/>
    <mergeCell ref="AG213:AJ213"/>
    <mergeCell ref="AM213:AQ213"/>
    <mergeCell ref="S214:T214"/>
    <mergeCell ref="U214:X214"/>
    <mergeCell ref="Y214:AB214"/>
    <mergeCell ref="AC214:AF214"/>
    <mergeCell ref="AQ229:AR231"/>
    <mergeCell ref="Y220:AB220"/>
    <mergeCell ref="AC220:AF220"/>
    <mergeCell ref="AG220:AJ220"/>
    <mergeCell ref="AM220:AQ220"/>
    <mergeCell ref="AM225:AN227"/>
    <mergeCell ref="A229:H232"/>
    <mergeCell ref="I229:J229"/>
    <mergeCell ref="L229:M229"/>
    <mergeCell ref="N229:S229"/>
    <mergeCell ref="T229:V229"/>
    <mergeCell ref="AG218:AJ218"/>
    <mergeCell ref="AK218:AL218"/>
    <mergeCell ref="AM218:AQ218"/>
    <mergeCell ref="A219:D220"/>
    <mergeCell ref="E219:M220"/>
    <mergeCell ref="N219:T220"/>
    <mergeCell ref="U219:X219"/>
    <mergeCell ref="AG219:AJ219"/>
    <mergeCell ref="AM219:AQ219"/>
    <mergeCell ref="U220:X220"/>
    <mergeCell ref="A217:H218"/>
    <mergeCell ref="I217:M218"/>
    <mergeCell ref="S217:T217"/>
    <mergeCell ref="U217:W217"/>
    <mergeCell ref="AG217:AJ217"/>
    <mergeCell ref="AM217:AQ217"/>
    <mergeCell ref="S218:T218"/>
    <mergeCell ref="U218:X218"/>
    <mergeCell ref="Y218:AB218"/>
    <mergeCell ref="AC218:AF218"/>
    <mergeCell ref="AM221:AQ221"/>
    <mergeCell ref="O230:O232"/>
    <mergeCell ref="P230:P232"/>
    <mergeCell ref="S230:S232"/>
    <mergeCell ref="T230:T232"/>
    <mergeCell ref="U230:U232"/>
    <mergeCell ref="V230:V232"/>
    <mergeCell ref="I230:I232"/>
    <mergeCell ref="J230:J232"/>
    <mergeCell ref="K230:K232"/>
    <mergeCell ref="L230:L232"/>
    <mergeCell ref="M230:M232"/>
    <mergeCell ref="N230:N232"/>
    <mergeCell ref="AK229:AL231"/>
    <mergeCell ref="AM229:AN231"/>
    <mergeCell ref="Q230:Q232"/>
    <mergeCell ref="R230:R232"/>
    <mergeCell ref="AO229:AP231"/>
    <mergeCell ref="U237:X237"/>
    <mergeCell ref="Y237:AB237"/>
    <mergeCell ref="AC237:AF237"/>
    <mergeCell ref="AG237:AJ237"/>
    <mergeCell ref="AK237:AL237"/>
    <mergeCell ref="AM237:AQ237"/>
    <mergeCell ref="AK234:AL235"/>
    <mergeCell ref="AM234:AR234"/>
    <mergeCell ref="AM235:AR235"/>
    <mergeCell ref="A236:H237"/>
    <mergeCell ref="I236:M237"/>
    <mergeCell ref="S236:T236"/>
    <mergeCell ref="U236:W236"/>
    <mergeCell ref="AG236:AJ236"/>
    <mergeCell ref="AM236:AQ236"/>
    <mergeCell ref="S237:T237"/>
    <mergeCell ref="A233:H235"/>
    <mergeCell ref="I233:M235"/>
    <mergeCell ref="N233:T235"/>
    <mergeCell ref="X233:AG233"/>
    <mergeCell ref="AK233:AL233"/>
    <mergeCell ref="AM233:AR233"/>
    <mergeCell ref="U234:X235"/>
    <mergeCell ref="Y234:AB235"/>
    <mergeCell ref="AC234:AF235"/>
    <mergeCell ref="AG234:AJ235"/>
    <mergeCell ref="U241:X241"/>
    <mergeCell ref="Y241:AB241"/>
    <mergeCell ref="AC241:AF241"/>
    <mergeCell ref="AG241:AJ241"/>
    <mergeCell ref="AK241:AL241"/>
    <mergeCell ref="AM241:AQ241"/>
    <mergeCell ref="AG239:AJ239"/>
    <mergeCell ref="AK239:AL239"/>
    <mergeCell ref="AM239:AQ239"/>
    <mergeCell ref="A240:H241"/>
    <mergeCell ref="I240:M241"/>
    <mergeCell ref="S240:T240"/>
    <mergeCell ref="U240:W240"/>
    <mergeCell ref="AG240:AJ240"/>
    <mergeCell ref="AM240:AQ240"/>
    <mergeCell ref="S241:T241"/>
    <mergeCell ref="A238:H239"/>
    <mergeCell ref="I238:M239"/>
    <mergeCell ref="S238:T238"/>
    <mergeCell ref="U238:W238"/>
    <mergeCell ref="AG238:AJ238"/>
    <mergeCell ref="AM238:AQ238"/>
    <mergeCell ref="S239:T239"/>
    <mergeCell ref="U239:X239"/>
    <mergeCell ref="Y239:AB239"/>
    <mergeCell ref="AC239:AF239"/>
    <mergeCell ref="U245:X245"/>
    <mergeCell ref="Y245:AB245"/>
    <mergeCell ref="AC245:AF245"/>
    <mergeCell ref="AG245:AJ245"/>
    <mergeCell ref="AK245:AL245"/>
    <mergeCell ref="AM245:AQ245"/>
    <mergeCell ref="AG243:AJ243"/>
    <mergeCell ref="AK243:AL243"/>
    <mergeCell ref="AM243:AQ243"/>
    <mergeCell ref="A244:H245"/>
    <mergeCell ref="I244:M245"/>
    <mergeCell ref="S244:T244"/>
    <mergeCell ref="U244:W244"/>
    <mergeCell ref="AG244:AJ244"/>
    <mergeCell ref="AM244:AQ244"/>
    <mergeCell ref="S245:T245"/>
    <mergeCell ref="A242:H243"/>
    <mergeCell ref="I242:M243"/>
    <mergeCell ref="S242:T242"/>
    <mergeCell ref="U242:W242"/>
    <mergeCell ref="AG242:AJ242"/>
    <mergeCell ref="AM242:AQ242"/>
    <mergeCell ref="S243:T243"/>
    <mergeCell ref="U243:X243"/>
    <mergeCell ref="Y243:AB243"/>
    <mergeCell ref="AC243:AF243"/>
    <mergeCell ref="U249:X249"/>
    <mergeCell ref="Y249:AB249"/>
    <mergeCell ref="AC249:AF249"/>
    <mergeCell ref="AG249:AJ249"/>
    <mergeCell ref="AK249:AL249"/>
    <mergeCell ref="AM249:AQ249"/>
    <mergeCell ref="AG247:AJ247"/>
    <mergeCell ref="AK247:AL247"/>
    <mergeCell ref="AM247:AQ247"/>
    <mergeCell ref="A248:H249"/>
    <mergeCell ref="I248:M249"/>
    <mergeCell ref="S248:T248"/>
    <mergeCell ref="U248:W248"/>
    <mergeCell ref="AG248:AJ248"/>
    <mergeCell ref="AM248:AQ248"/>
    <mergeCell ref="S249:T249"/>
    <mergeCell ref="A246:H247"/>
    <mergeCell ref="I246:M247"/>
    <mergeCell ref="S246:T246"/>
    <mergeCell ref="U246:W246"/>
    <mergeCell ref="AG246:AJ246"/>
    <mergeCell ref="AM246:AQ246"/>
    <mergeCell ref="S247:T247"/>
    <mergeCell ref="U247:X247"/>
    <mergeCell ref="Y247:AB247"/>
    <mergeCell ref="AC247:AF247"/>
    <mergeCell ref="U253:X253"/>
    <mergeCell ref="Y253:AB253"/>
    <mergeCell ref="AC253:AF253"/>
    <mergeCell ref="AG253:AJ253"/>
    <mergeCell ref="AK253:AL253"/>
    <mergeCell ref="AM253:AQ253"/>
    <mergeCell ref="AG251:AJ251"/>
    <mergeCell ref="AK251:AL251"/>
    <mergeCell ref="AM251:AQ251"/>
    <mergeCell ref="A252:H253"/>
    <mergeCell ref="I252:M253"/>
    <mergeCell ref="S252:T252"/>
    <mergeCell ref="U252:W252"/>
    <mergeCell ref="AG252:AJ252"/>
    <mergeCell ref="AM252:AQ252"/>
    <mergeCell ref="S253:T253"/>
    <mergeCell ref="A250:H251"/>
    <mergeCell ref="I250:M251"/>
    <mergeCell ref="S250:T250"/>
    <mergeCell ref="U250:W250"/>
    <mergeCell ref="AG250:AJ250"/>
    <mergeCell ref="AM250:AQ250"/>
    <mergeCell ref="S251:T251"/>
    <mergeCell ref="U251:X251"/>
    <mergeCell ref="Y251:AB251"/>
    <mergeCell ref="AC251:AF251"/>
    <mergeCell ref="AM255:AQ255"/>
    <mergeCell ref="AM256:AQ256"/>
    <mergeCell ref="AM260:AN262"/>
    <mergeCell ref="A264:H267"/>
    <mergeCell ref="I264:J264"/>
    <mergeCell ref="L264:M264"/>
    <mergeCell ref="N264:S264"/>
    <mergeCell ref="T264:V264"/>
    <mergeCell ref="AK264:AL266"/>
    <mergeCell ref="AM264:AN266"/>
    <mergeCell ref="A254:D255"/>
    <mergeCell ref="E254:M255"/>
    <mergeCell ref="N254:T255"/>
    <mergeCell ref="U254:X254"/>
    <mergeCell ref="AG254:AJ254"/>
    <mergeCell ref="AM254:AQ254"/>
    <mergeCell ref="U255:X255"/>
    <mergeCell ref="Y255:AB255"/>
    <mergeCell ref="AC255:AF255"/>
    <mergeCell ref="AG255:AJ255"/>
    <mergeCell ref="X268:AG268"/>
    <mergeCell ref="AK268:AL268"/>
    <mergeCell ref="AM268:AR268"/>
    <mergeCell ref="U269:X270"/>
    <mergeCell ref="Y269:AB270"/>
    <mergeCell ref="AC269:AF270"/>
    <mergeCell ref="AG269:AJ270"/>
    <mergeCell ref="AK269:AL270"/>
    <mergeCell ref="AM269:AR269"/>
    <mergeCell ref="AM270:AR270"/>
    <mergeCell ref="Q265:Q267"/>
    <mergeCell ref="V265:V267"/>
    <mergeCell ref="A268:H270"/>
    <mergeCell ref="I268:M270"/>
    <mergeCell ref="N268:T270"/>
    <mergeCell ref="R265:R267"/>
    <mergeCell ref="S265:S267"/>
    <mergeCell ref="T265:T267"/>
    <mergeCell ref="U265:U267"/>
    <mergeCell ref="AO264:AP266"/>
    <mergeCell ref="AQ264:AR266"/>
    <mergeCell ref="I265:I267"/>
    <mergeCell ref="J265:J267"/>
    <mergeCell ref="K265:K267"/>
    <mergeCell ref="L265:L267"/>
    <mergeCell ref="M265:M267"/>
    <mergeCell ref="N265:N267"/>
    <mergeCell ref="O265:O267"/>
    <mergeCell ref="P265:P267"/>
    <mergeCell ref="U274:X274"/>
    <mergeCell ref="Y274:AB274"/>
    <mergeCell ref="AC274:AF274"/>
    <mergeCell ref="AG274:AJ274"/>
    <mergeCell ref="AK274:AL274"/>
    <mergeCell ref="AM274:AQ274"/>
    <mergeCell ref="AG272:AJ272"/>
    <mergeCell ref="AK272:AL272"/>
    <mergeCell ref="AM272:AQ272"/>
    <mergeCell ref="A273:H274"/>
    <mergeCell ref="I273:M274"/>
    <mergeCell ref="S273:T273"/>
    <mergeCell ref="U273:W273"/>
    <mergeCell ref="AG273:AJ273"/>
    <mergeCell ref="AM273:AQ273"/>
    <mergeCell ref="S274:T274"/>
    <mergeCell ref="A271:H272"/>
    <mergeCell ref="I271:M272"/>
    <mergeCell ref="S271:T271"/>
    <mergeCell ref="U271:W271"/>
    <mergeCell ref="AG271:AJ271"/>
    <mergeCell ref="AM271:AQ271"/>
    <mergeCell ref="S272:T272"/>
    <mergeCell ref="U272:X272"/>
    <mergeCell ref="Y272:AB272"/>
    <mergeCell ref="AC272:AF272"/>
    <mergeCell ref="U278:X278"/>
    <mergeCell ref="Y278:AB278"/>
    <mergeCell ref="AC278:AF278"/>
    <mergeCell ref="AG278:AJ278"/>
    <mergeCell ref="AK278:AL278"/>
    <mergeCell ref="AM278:AQ278"/>
    <mergeCell ref="AG276:AJ276"/>
    <mergeCell ref="AK276:AL276"/>
    <mergeCell ref="AM276:AQ276"/>
    <mergeCell ref="A277:H278"/>
    <mergeCell ref="I277:M278"/>
    <mergeCell ref="S277:T277"/>
    <mergeCell ref="U277:W277"/>
    <mergeCell ref="AG277:AJ277"/>
    <mergeCell ref="AM277:AQ277"/>
    <mergeCell ref="S278:T278"/>
    <mergeCell ref="A275:H276"/>
    <mergeCell ref="I275:M276"/>
    <mergeCell ref="S275:T275"/>
    <mergeCell ref="U275:W275"/>
    <mergeCell ref="AG275:AJ275"/>
    <mergeCell ref="AM275:AQ275"/>
    <mergeCell ref="S276:T276"/>
    <mergeCell ref="U276:X276"/>
    <mergeCell ref="Y276:AB276"/>
    <mergeCell ref="AC276:AF276"/>
    <mergeCell ref="U282:X282"/>
    <mergeCell ref="Y282:AB282"/>
    <mergeCell ref="AC282:AF282"/>
    <mergeCell ref="AG282:AJ282"/>
    <mergeCell ref="AK282:AL282"/>
    <mergeCell ref="AM282:AQ282"/>
    <mergeCell ref="AG280:AJ280"/>
    <mergeCell ref="AK280:AL280"/>
    <mergeCell ref="AM280:AQ280"/>
    <mergeCell ref="A281:H282"/>
    <mergeCell ref="I281:M282"/>
    <mergeCell ref="S281:T281"/>
    <mergeCell ref="U281:W281"/>
    <mergeCell ref="AG281:AJ281"/>
    <mergeCell ref="AM281:AQ281"/>
    <mergeCell ref="S282:T282"/>
    <mergeCell ref="A279:H280"/>
    <mergeCell ref="I279:M280"/>
    <mergeCell ref="S279:T279"/>
    <mergeCell ref="U279:W279"/>
    <mergeCell ref="AG279:AJ279"/>
    <mergeCell ref="AM279:AQ279"/>
    <mergeCell ref="S280:T280"/>
    <mergeCell ref="U280:X280"/>
    <mergeCell ref="Y280:AB280"/>
    <mergeCell ref="AC280:AF280"/>
    <mergeCell ref="U286:X286"/>
    <mergeCell ref="Y286:AB286"/>
    <mergeCell ref="AC286:AF286"/>
    <mergeCell ref="AG286:AJ286"/>
    <mergeCell ref="AK286:AL286"/>
    <mergeCell ref="AM286:AQ286"/>
    <mergeCell ref="AG284:AJ284"/>
    <mergeCell ref="AK284:AL284"/>
    <mergeCell ref="AM284:AQ284"/>
    <mergeCell ref="A285:H286"/>
    <mergeCell ref="I285:M286"/>
    <mergeCell ref="S285:T285"/>
    <mergeCell ref="U285:W285"/>
    <mergeCell ref="AG285:AJ285"/>
    <mergeCell ref="AM285:AQ285"/>
    <mergeCell ref="S286:T286"/>
    <mergeCell ref="A283:H284"/>
    <mergeCell ref="I283:M284"/>
    <mergeCell ref="S283:T283"/>
    <mergeCell ref="U283:W283"/>
    <mergeCell ref="AG283:AJ283"/>
    <mergeCell ref="AM283:AQ283"/>
    <mergeCell ref="S284:T284"/>
    <mergeCell ref="U284:X284"/>
    <mergeCell ref="Y284:AB284"/>
    <mergeCell ref="AC284:AF284"/>
    <mergeCell ref="P300:P302"/>
    <mergeCell ref="Q300:Q302"/>
    <mergeCell ref="V300:V302"/>
    <mergeCell ref="U300:U302"/>
    <mergeCell ref="Y290:AB290"/>
    <mergeCell ref="AC290:AF290"/>
    <mergeCell ref="AG290:AJ290"/>
    <mergeCell ref="AM290:AQ290"/>
    <mergeCell ref="AM291:AQ291"/>
    <mergeCell ref="AM295:AN297"/>
    <mergeCell ref="AG288:AJ288"/>
    <mergeCell ref="AK288:AL288"/>
    <mergeCell ref="AM288:AQ288"/>
    <mergeCell ref="A289:D290"/>
    <mergeCell ref="E289:M290"/>
    <mergeCell ref="N289:T290"/>
    <mergeCell ref="U289:X289"/>
    <mergeCell ref="AG289:AJ289"/>
    <mergeCell ref="AM289:AQ289"/>
    <mergeCell ref="U290:X290"/>
    <mergeCell ref="A287:H288"/>
    <mergeCell ref="I287:M288"/>
    <mergeCell ref="S287:T287"/>
    <mergeCell ref="U287:W287"/>
    <mergeCell ref="AG287:AJ287"/>
    <mergeCell ref="AM287:AQ287"/>
    <mergeCell ref="S288:T288"/>
    <mergeCell ref="U288:X288"/>
    <mergeCell ref="Y288:AB288"/>
    <mergeCell ref="AC288:AF288"/>
    <mergeCell ref="X303:AG303"/>
    <mergeCell ref="AK303:AL303"/>
    <mergeCell ref="AM303:AR303"/>
    <mergeCell ref="U304:X305"/>
    <mergeCell ref="Y304:AB305"/>
    <mergeCell ref="AC304:AF305"/>
    <mergeCell ref="AG304:AJ305"/>
    <mergeCell ref="AK304:AL305"/>
    <mergeCell ref="AM304:AR304"/>
    <mergeCell ref="AM305:AR305"/>
    <mergeCell ref="A303:H305"/>
    <mergeCell ref="I303:M305"/>
    <mergeCell ref="N303:T305"/>
    <mergeCell ref="R300:R302"/>
    <mergeCell ref="S300:S302"/>
    <mergeCell ref="T300:T302"/>
    <mergeCell ref="A299:H302"/>
    <mergeCell ref="I299:J299"/>
    <mergeCell ref="L299:M299"/>
    <mergeCell ref="N299:S299"/>
    <mergeCell ref="AM299:AN301"/>
    <mergeCell ref="AO299:AP301"/>
    <mergeCell ref="AQ299:AR301"/>
    <mergeCell ref="I300:I302"/>
    <mergeCell ref="J300:J302"/>
    <mergeCell ref="K300:K302"/>
    <mergeCell ref="L300:L302"/>
    <mergeCell ref="M300:M302"/>
    <mergeCell ref="N300:N302"/>
    <mergeCell ref="O300:O302"/>
    <mergeCell ref="T299:V299"/>
    <mergeCell ref="AK299:AL301"/>
    <mergeCell ref="U309:X309"/>
    <mergeCell ref="Y309:AB309"/>
    <mergeCell ref="AC309:AF309"/>
    <mergeCell ref="AG309:AJ309"/>
    <mergeCell ref="AK309:AL309"/>
    <mergeCell ref="AM309:AQ309"/>
    <mergeCell ref="AG307:AJ307"/>
    <mergeCell ref="AK307:AL307"/>
    <mergeCell ref="AM307:AQ307"/>
    <mergeCell ref="A308:H309"/>
    <mergeCell ref="I308:M309"/>
    <mergeCell ref="S308:T308"/>
    <mergeCell ref="U308:W308"/>
    <mergeCell ref="AG308:AJ308"/>
    <mergeCell ref="AM308:AQ308"/>
    <mergeCell ref="S309:T309"/>
    <mergeCell ref="A306:H307"/>
    <mergeCell ref="I306:M307"/>
    <mergeCell ref="S306:T306"/>
    <mergeCell ref="U306:W306"/>
    <mergeCell ref="AG306:AJ306"/>
    <mergeCell ref="AM306:AQ306"/>
    <mergeCell ref="S307:T307"/>
    <mergeCell ref="U307:X307"/>
    <mergeCell ref="Y307:AB307"/>
    <mergeCell ref="AC307:AF307"/>
    <mergeCell ref="U313:X313"/>
    <mergeCell ref="Y313:AB313"/>
    <mergeCell ref="AC313:AF313"/>
    <mergeCell ref="AG313:AJ313"/>
    <mergeCell ref="AK313:AL313"/>
    <mergeCell ref="AM313:AQ313"/>
    <mergeCell ref="AG311:AJ311"/>
    <mergeCell ref="AK311:AL311"/>
    <mergeCell ref="AM311:AQ311"/>
    <mergeCell ref="A312:H313"/>
    <mergeCell ref="I312:M313"/>
    <mergeCell ref="S312:T312"/>
    <mergeCell ref="U312:W312"/>
    <mergeCell ref="AG312:AJ312"/>
    <mergeCell ref="AM312:AQ312"/>
    <mergeCell ref="S313:T313"/>
    <mergeCell ref="A310:H311"/>
    <mergeCell ref="I310:M311"/>
    <mergeCell ref="S310:T310"/>
    <mergeCell ref="U310:W310"/>
    <mergeCell ref="AG310:AJ310"/>
    <mergeCell ref="AM310:AQ310"/>
    <mergeCell ref="S311:T311"/>
    <mergeCell ref="U311:X311"/>
    <mergeCell ref="Y311:AB311"/>
    <mergeCell ref="AC311:AF311"/>
    <mergeCell ref="U317:X317"/>
    <mergeCell ref="Y317:AB317"/>
    <mergeCell ref="AC317:AF317"/>
    <mergeCell ref="AG317:AJ317"/>
    <mergeCell ref="AK317:AL317"/>
    <mergeCell ref="AM317:AQ317"/>
    <mergeCell ref="AG315:AJ315"/>
    <mergeCell ref="AK315:AL315"/>
    <mergeCell ref="AM315:AQ315"/>
    <mergeCell ref="A316:H317"/>
    <mergeCell ref="I316:M317"/>
    <mergeCell ref="S316:T316"/>
    <mergeCell ref="U316:W316"/>
    <mergeCell ref="AG316:AJ316"/>
    <mergeCell ref="AM316:AQ316"/>
    <mergeCell ref="S317:T317"/>
    <mergeCell ref="A314:H315"/>
    <mergeCell ref="I314:M315"/>
    <mergeCell ref="S314:T314"/>
    <mergeCell ref="U314:W314"/>
    <mergeCell ref="AG314:AJ314"/>
    <mergeCell ref="AM314:AQ314"/>
    <mergeCell ref="S315:T315"/>
    <mergeCell ref="U315:X315"/>
    <mergeCell ref="Y315:AB315"/>
    <mergeCell ref="AC315:AF315"/>
    <mergeCell ref="AG319:AJ319"/>
    <mergeCell ref="AK319:AL319"/>
    <mergeCell ref="AM319:AQ319"/>
    <mergeCell ref="A320:H321"/>
    <mergeCell ref="I320:M321"/>
    <mergeCell ref="S320:T320"/>
    <mergeCell ref="U320:W320"/>
    <mergeCell ref="AG320:AJ320"/>
    <mergeCell ref="AM320:AQ320"/>
    <mergeCell ref="S321:T321"/>
    <mergeCell ref="A318:H319"/>
    <mergeCell ref="I318:M319"/>
    <mergeCell ref="S318:T318"/>
    <mergeCell ref="U318:W318"/>
    <mergeCell ref="AG318:AJ318"/>
    <mergeCell ref="AM318:AQ318"/>
    <mergeCell ref="S319:T319"/>
    <mergeCell ref="U319:X319"/>
    <mergeCell ref="Y319:AB319"/>
    <mergeCell ref="AC319:AF319"/>
    <mergeCell ref="A322:H323"/>
    <mergeCell ref="I322:M323"/>
    <mergeCell ref="S322:T322"/>
    <mergeCell ref="U322:W322"/>
    <mergeCell ref="AG322:AJ322"/>
    <mergeCell ref="AM322:AQ322"/>
    <mergeCell ref="S323:T323"/>
    <mergeCell ref="U323:X323"/>
    <mergeCell ref="Y323:AB323"/>
    <mergeCell ref="AC323:AF323"/>
    <mergeCell ref="AG323:AJ323"/>
    <mergeCell ref="AK323:AL323"/>
    <mergeCell ref="AM323:AQ323"/>
    <mergeCell ref="U321:X321"/>
    <mergeCell ref="Y321:AB321"/>
    <mergeCell ref="AC321:AF321"/>
    <mergeCell ref="AG321:AJ321"/>
    <mergeCell ref="AK321:AL321"/>
    <mergeCell ref="AM321:AQ321"/>
    <mergeCell ref="AM645:AN647"/>
    <mergeCell ref="A649:H652"/>
    <mergeCell ref="I649:J649"/>
    <mergeCell ref="L649:M649"/>
    <mergeCell ref="N649:S649"/>
    <mergeCell ref="T649:V649"/>
    <mergeCell ref="AK649:AL651"/>
    <mergeCell ref="AM649:AN651"/>
    <mergeCell ref="Q650:Q652"/>
    <mergeCell ref="R650:R652"/>
    <mergeCell ref="AM326:AQ326"/>
    <mergeCell ref="AG324:AJ324"/>
    <mergeCell ref="AM324:AQ324"/>
    <mergeCell ref="U325:X325"/>
    <mergeCell ref="Y325:AB325"/>
    <mergeCell ref="AC325:AF325"/>
    <mergeCell ref="AG325:AJ325"/>
    <mergeCell ref="AM325:AQ325"/>
    <mergeCell ref="A324:D325"/>
    <mergeCell ref="E324:M325"/>
    <mergeCell ref="N324:T325"/>
    <mergeCell ref="U324:X324"/>
    <mergeCell ref="AM330:AN332"/>
    <mergeCell ref="A334:H337"/>
    <mergeCell ref="I334:J334"/>
    <mergeCell ref="L334:M334"/>
    <mergeCell ref="N334:S334"/>
    <mergeCell ref="T334:V334"/>
    <mergeCell ref="AK334:AL336"/>
    <mergeCell ref="AM334:AN336"/>
    <mergeCell ref="Q335:Q337"/>
    <mergeCell ref="R335:R337"/>
    <mergeCell ref="X653:AG653"/>
    <mergeCell ref="AK653:AL653"/>
    <mergeCell ref="AM653:AR653"/>
    <mergeCell ref="U654:X655"/>
    <mergeCell ref="Y654:AB655"/>
    <mergeCell ref="AC654:AF655"/>
    <mergeCell ref="AG654:AJ655"/>
    <mergeCell ref="AK654:AL655"/>
    <mergeCell ref="AM654:AR654"/>
    <mergeCell ref="AM655:AR655"/>
    <mergeCell ref="S650:S652"/>
    <mergeCell ref="T650:T652"/>
    <mergeCell ref="U650:U652"/>
    <mergeCell ref="V650:V652"/>
    <mergeCell ref="A653:H655"/>
    <mergeCell ref="I653:M655"/>
    <mergeCell ref="N653:T655"/>
    <mergeCell ref="AO649:AP651"/>
    <mergeCell ref="AQ649:AR651"/>
    <mergeCell ref="I650:I652"/>
    <mergeCell ref="J650:J652"/>
    <mergeCell ref="K650:K652"/>
    <mergeCell ref="L650:L652"/>
    <mergeCell ref="M650:M652"/>
    <mergeCell ref="N650:N652"/>
    <mergeCell ref="O650:O652"/>
    <mergeCell ref="P650:P652"/>
    <mergeCell ref="U659:X659"/>
    <mergeCell ref="Y659:AB659"/>
    <mergeCell ref="AC659:AF659"/>
    <mergeCell ref="AG659:AJ659"/>
    <mergeCell ref="AK659:AL659"/>
    <mergeCell ref="AM659:AQ659"/>
    <mergeCell ref="AG657:AJ657"/>
    <mergeCell ref="AK657:AL657"/>
    <mergeCell ref="AM657:AQ657"/>
    <mergeCell ref="A658:H659"/>
    <mergeCell ref="I658:M659"/>
    <mergeCell ref="S658:T658"/>
    <mergeCell ref="U658:W658"/>
    <mergeCell ref="AG658:AJ658"/>
    <mergeCell ref="AM658:AQ658"/>
    <mergeCell ref="S659:T659"/>
    <mergeCell ref="A656:H657"/>
    <mergeCell ref="I656:M657"/>
    <mergeCell ref="S656:T656"/>
    <mergeCell ref="U656:W656"/>
    <mergeCell ref="AG656:AJ656"/>
    <mergeCell ref="AM656:AQ656"/>
    <mergeCell ref="S657:T657"/>
    <mergeCell ref="U657:X657"/>
    <mergeCell ref="Y657:AB657"/>
    <mergeCell ref="AC657:AF657"/>
    <mergeCell ref="U663:X663"/>
    <mergeCell ref="Y663:AB663"/>
    <mergeCell ref="AC663:AF663"/>
    <mergeCell ref="AG663:AJ663"/>
    <mergeCell ref="AK663:AL663"/>
    <mergeCell ref="AM663:AQ663"/>
    <mergeCell ref="AG661:AJ661"/>
    <mergeCell ref="AK661:AL661"/>
    <mergeCell ref="AM661:AQ661"/>
    <mergeCell ref="A662:H663"/>
    <mergeCell ref="I662:M663"/>
    <mergeCell ref="S662:T662"/>
    <mergeCell ref="U662:W662"/>
    <mergeCell ref="AG662:AJ662"/>
    <mergeCell ref="AM662:AQ662"/>
    <mergeCell ref="S663:T663"/>
    <mergeCell ref="A660:H661"/>
    <mergeCell ref="I660:M661"/>
    <mergeCell ref="S660:T660"/>
    <mergeCell ref="U660:W660"/>
    <mergeCell ref="AG660:AJ660"/>
    <mergeCell ref="AM660:AQ660"/>
    <mergeCell ref="S661:T661"/>
    <mergeCell ref="U661:X661"/>
    <mergeCell ref="Y661:AB661"/>
    <mergeCell ref="AC661:AF661"/>
    <mergeCell ref="U667:X667"/>
    <mergeCell ref="Y667:AB667"/>
    <mergeCell ref="AC667:AF667"/>
    <mergeCell ref="AG667:AJ667"/>
    <mergeCell ref="AK667:AL667"/>
    <mergeCell ref="AM667:AQ667"/>
    <mergeCell ref="AG665:AJ665"/>
    <mergeCell ref="AK665:AL665"/>
    <mergeCell ref="AM665:AQ665"/>
    <mergeCell ref="A666:H667"/>
    <mergeCell ref="I666:M667"/>
    <mergeCell ref="S666:T666"/>
    <mergeCell ref="U666:W666"/>
    <mergeCell ref="AG666:AJ666"/>
    <mergeCell ref="AM666:AQ666"/>
    <mergeCell ref="S667:T667"/>
    <mergeCell ref="A664:H665"/>
    <mergeCell ref="I664:M665"/>
    <mergeCell ref="S664:T664"/>
    <mergeCell ref="U664:W664"/>
    <mergeCell ref="AG664:AJ664"/>
    <mergeCell ref="AM664:AQ664"/>
    <mergeCell ref="S665:T665"/>
    <mergeCell ref="U665:X665"/>
    <mergeCell ref="Y665:AB665"/>
    <mergeCell ref="AC665:AF665"/>
    <mergeCell ref="U671:X671"/>
    <mergeCell ref="Y671:AB671"/>
    <mergeCell ref="AC671:AF671"/>
    <mergeCell ref="AG671:AJ671"/>
    <mergeCell ref="AK671:AL671"/>
    <mergeCell ref="AM671:AQ671"/>
    <mergeCell ref="AG669:AJ669"/>
    <mergeCell ref="AK669:AL669"/>
    <mergeCell ref="AM669:AQ669"/>
    <mergeCell ref="A670:H671"/>
    <mergeCell ref="I670:M671"/>
    <mergeCell ref="S670:T670"/>
    <mergeCell ref="U670:W670"/>
    <mergeCell ref="AG670:AJ670"/>
    <mergeCell ref="AM670:AQ670"/>
    <mergeCell ref="S671:T671"/>
    <mergeCell ref="A668:H669"/>
    <mergeCell ref="I668:M669"/>
    <mergeCell ref="S668:T668"/>
    <mergeCell ref="U668:W668"/>
    <mergeCell ref="AG668:AJ668"/>
    <mergeCell ref="AM668:AQ668"/>
    <mergeCell ref="S669:T669"/>
    <mergeCell ref="U669:X669"/>
    <mergeCell ref="Y669:AB669"/>
    <mergeCell ref="AC669:AF669"/>
    <mergeCell ref="P685:P687"/>
    <mergeCell ref="Q685:Q687"/>
    <mergeCell ref="V685:V687"/>
    <mergeCell ref="U685:U687"/>
    <mergeCell ref="Y675:AB675"/>
    <mergeCell ref="AC675:AF675"/>
    <mergeCell ref="AG675:AJ675"/>
    <mergeCell ref="AM675:AQ675"/>
    <mergeCell ref="AM676:AQ676"/>
    <mergeCell ref="AM680:AN682"/>
    <mergeCell ref="AG673:AJ673"/>
    <mergeCell ref="AK673:AL673"/>
    <mergeCell ref="AM673:AQ673"/>
    <mergeCell ref="A674:D675"/>
    <mergeCell ref="E674:M675"/>
    <mergeCell ref="N674:T675"/>
    <mergeCell ref="U674:X674"/>
    <mergeCell ref="AG674:AJ674"/>
    <mergeCell ref="AM674:AQ674"/>
    <mergeCell ref="U675:X675"/>
    <mergeCell ref="A672:H673"/>
    <mergeCell ref="I672:M673"/>
    <mergeCell ref="S672:T672"/>
    <mergeCell ref="U672:W672"/>
    <mergeCell ref="AG672:AJ672"/>
    <mergeCell ref="AM672:AQ672"/>
    <mergeCell ref="S673:T673"/>
    <mergeCell ref="U673:X673"/>
    <mergeCell ref="Y673:AB673"/>
    <mergeCell ref="AC673:AF673"/>
    <mergeCell ref="X688:AG688"/>
    <mergeCell ref="AK688:AL688"/>
    <mergeCell ref="AM688:AR688"/>
    <mergeCell ref="U689:X690"/>
    <mergeCell ref="Y689:AB690"/>
    <mergeCell ref="AC689:AF690"/>
    <mergeCell ref="AG689:AJ690"/>
    <mergeCell ref="AK689:AL690"/>
    <mergeCell ref="AM689:AR689"/>
    <mergeCell ref="AM690:AR690"/>
    <mergeCell ref="A688:H690"/>
    <mergeCell ref="I688:M690"/>
    <mergeCell ref="N688:T690"/>
    <mergeCell ref="R685:R687"/>
    <mergeCell ref="S685:S687"/>
    <mergeCell ref="T685:T687"/>
    <mergeCell ref="A684:H687"/>
    <mergeCell ref="I684:J684"/>
    <mergeCell ref="L684:M684"/>
    <mergeCell ref="N684:S684"/>
    <mergeCell ref="AM684:AN686"/>
    <mergeCell ref="AO684:AP686"/>
    <mergeCell ref="AQ684:AR686"/>
    <mergeCell ref="I685:I687"/>
    <mergeCell ref="J685:J687"/>
    <mergeCell ref="K685:K687"/>
    <mergeCell ref="L685:L687"/>
    <mergeCell ref="M685:M687"/>
    <mergeCell ref="N685:N687"/>
    <mergeCell ref="O685:O687"/>
    <mergeCell ref="T684:V684"/>
    <mergeCell ref="AK684:AL686"/>
    <mergeCell ref="U694:X694"/>
    <mergeCell ref="Y694:AB694"/>
    <mergeCell ref="AC694:AF694"/>
    <mergeCell ref="AG694:AJ694"/>
    <mergeCell ref="AK694:AL694"/>
    <mergeCell ref="AM694:AQ694"/>
    <mergeCell ref="AG692:AJ692"/>
    <mergeCell ref="AK692:AL692"/>
    <mergeCell ref="AM692:AQ692"/>
    <mergeCell ref="A693:H694"/>
    <mergeCell ref="I693:M694"/>
    <mergeCell ref="S693:T693"/>
    <mergeCell ref="U693:W693"/>
    <mergeCell ref="AG693:AJ693"/>
    <mergeCell ref="AM693:AQ693"/>
    <mergeCell ref="S694:T694"/>
    <mergeCell ref="A691:H692"/>
    <mergeCell ref="I691:M692"/>
    <mergeCell ref="S691:T691"/>
    <mergeCell ref="U691:W691"/>
    <mergeCell ref="AG691:AJ691"/>
    <mergeCell ref="AM691:AQ691"/>
    <mergeCell ref="S692:T692"/>
    <mergeCell ref="U692:X692"/>
    <mergeCell ref="Y692:AB692"/>
    <mergeCell ref="AC692:AF692"/>
    <mergeCell ref="U698:X698"/>
    <mergeCell ref="Y698:AB698"/>
    <mergeCell ref="AC698:AF698"/>
    <mergeCell ref="AG698:AJ698"/>
    <mergeCell ref="AK698:AL698"/>
    <mergeCell ref="AM698:AQ698"/>
    <mergeCell ref="AG696:AJ696"/>
    <mergeCell ref="AK696:AL696"/>
    <mergeCell ref="AM696:AQ696"/>
    <mergeCell ref="A697:H698"/>
    <mergeCell ref="I697:M698"/>
    <mergeCell ref="S697:T697"/>
    <mergeCell ref="U697:W697"/>
    <mergeCell ref="AG697:AJ697"/>
    <mergeCell ref="AM697:AQ697"/>
    <mergeCell ref="S698:T698"/>
    <mergeCell ref="A695:H696"/>
    <mergeCell ref="I695:M696"/>
    <mergeCell ref="S695:T695"/>
    <mergeCell ref="U695:W695"/>
    <mergeCell ref="AG695:AJ695"/>
    <mergeCell ref="AM695:AQ695"/>
    <mergeCell ref="S696:T696"/>
    <mergeCell ref="U696:X696"/>
    <mergeCell ref="Y696:AB696"/>
    <mergeCell ref="AC696:AF696"/>
    <mergeCell ref="U702:X702"/>
    <mergeCell ref="Y702:AB702"/>
    <mergeCell ref="AC702:AF702"/>
    <mergeCell ref="AG702:AJ702"/>
    <mergeCell ref="AK702:AL702"/>
    <mergeCell ref="AM702:AQ702"/>
    <mergeCell ref="AG700:AJ700"/>
    <mergeCell ref="AK700:AL700"/>
    <mergeCell ref="AM700:AQ700"/>
    <mergeCell ref="A701:H702"/>
    <mergeCell ref="I701:M702"/>
    <mergeCell ref="S701:T701"/>
    <mergeCell ref="U701:W701"/>
    <mergeCell ref="AG701:AJ701"/>
    <mergeCell ref="AM701:AQ701"/>
    <mergeCell ref="S702:T702"/>
    <mergeCell ref="A699:H700"/>
    <mergeCell ref="I699:M700"/>
    <mergeCell ref="S699:T699"/>
    <mergeCell ref="U699:W699"/>
    <mergeCell ref="AG699:AJ699"/>
    <mergeCell ref="AM699:AQ699"/>
    <mergeCell ref="S700:T700"/>
    <mergeCell ref="U700:X700"/>
    <mergeCell ref="Y700:AB700"/>
    <mergeCell ref="AC700:AF700"/>
    <mergeCell ref="U706:X706"/>
    <mergeCell ref="Y706:AB706"/>
    <mergeCell ref="AC706:AF706"/>
    <mergeCell ref="AG706:AJ706"/>
    <mergeCell ref="AK706:AL706"/>
    <mergeCell ref="AM706:AQ706"/>
    <mergeCell ref="AG704:AJ704"/>
    <mergeCell ref="AK704:AL704"/>
    <mergeCell ref="AM704:AQ704"/>
    <mergeCell ref="A705:H706"/>
    <mergeCell ref="I705:M706"/>
    <mergeCell ref="S705:T705"/>
    <mergeCell ref="U705:W705"/>
    <mergeCell ref="AG705:AJ705"/>
    <mergeCell ref="AM705:AQ705"/>
    <mergeCell ref="S706:T706"/>
    <mergeCell ref="A703:H704"/>
    <mergeCell ref="I703:M704"/>
    <mergeCell ref="S703:T703"/>
    <mergeCell ref="U703:W703"/>
    <mergeCell ref="AG703:AJ703"/>
    <mergeCell ref="AM703:AQ703"/>
    <mergeCell ref="S704:T704"/>
    <mergeCell ref="U704:X704"/>
    <mergeCell ref="Y704:AB704"/>
    <mergeCell ref="AC704:AF704"/>
    <mergeCell ref="P720:P722"/>
    <mergeCell ref="Q720:Q722"/>
    <mergeCell ref="V720:V722"/>
    <mergeCell ref="U720:U722"/>
    <mergeCell ref="Y710:AB710"/>
    <mergeCell ref="AC710:AF710"/>
    <mergeCell ref="AG710:AJ710"/>
    <mergeCell ref="AM710:AQ710"/>
    <mergeCell ref="AM711:AQ711"/>
    <mergeCell ref="AM715:AN717"/>
    <mergeCell ref="AG708:AJ708"/>
    <mergeCell ref="AK708:AL708"/>
    <mergeCell ref="AM708:AQ708"/>
    <mergeCell ref="A709:D710"/>
    <mergeCell ref="E709:M710"/>
    <mergeCell ref="N709:T710"/>
    <mergeCell ref="U709:X709"/>
    <mergeCell ref="AG709:AJ709"/>
    <mergeCell ref="AM709:AQ709"/>
    <mergeCell ref="U710:X710"/>
    <mergeCell ref="A707:H708"/>
    <mergeCell ref="I707:M708"/>
    <mergeCell ref="S707:T707"/>
    <mergeCell ref="U707:W707"/>
    <mergeCell ref="AG707:AJ707"/>
    <mergeCell ref="AM707:AQ707"/>
    <mergeCell ref="S708:T708"/>
    <mergeCell ref="U708:X708"/>
    <mergeCell ref="Y708:AB708"/>
    <mergeCell ref="AC708:AF708"/>
    <mergeCell ref="X723:AG723"/>
    <mergeCell ref="AK723:AL723"/>
    <mergeCell ref="AM723:AR723"/>
    <mergeCell ref="U724:X725"/>
    <mergeCell ref="Y724:AB725"/>
    <mergeCell ref="AC724:AF725"/>
    <mergeCell ref="AG724:AJ725"/>
    <mergeCell ref="AK724:AL725"/>
    <mergeCell ref="AM724:AR724"/>
    <mergeCell ref="AM725:AR725"/>
    <mergeCell ref="A723:H725"/>
    <mergeCell ref="I723:M725"/>
    <mergeCell ref="N723:T725"/>
    <mergeCell ref="R720:R722"/>
    <mergeCell ref="S720:S722"/>
    <mergeCell ref="T720:T722"/>
    <mergeCell ref="A719:H722"/>
    <mergeCell ref="I719:J719"/>
    <mergeCell ref="L719:M719"/>
    <mergeCell ref="N719:S719"/>
    <mergeCell ref="AM719:AN721"/>
    <mergeCell ref="AO719:AP721"/>
    <mergeCell ref="AQ719:AR721"/>
    <mergeCell ref="I720:I722"/>
    <mergeCell ref="J720:J722"/>
    <mergeCell ref="K720:K722"/>
    <mergeCell ref="L720:L722"/>
    <mergeCell ref="M720:M722"/>
    <mergeCell ref="N720:N722"/>
    <mergeCell ref="O720:O722"/>
    <mergeCell ref="T719:V719"/>
    <mergeCell ref="AK719:AL721"/>
    <mergeCell ref="U729:X729"/>
    <mergeCell ref="Y729:AB729"/>
    <mergeCell ref="AC729:AF729"/>
    <mergeCell ref="AG729:AJ729"/>
    <mergeCell ref="AK729:AL729"/>
    <mergeCell ref="AM729:AQ729"/>
    <mergeCell ref="AG727:AJ727"/>
    <mergeCell ref="AK727:AL727"/>
    <mergeCell ref="AM727:AQ727"/>
    <mergeCell ref="A728:H729"/>
    <mergeCell ref="I728:M729"/>
    <mergeCell ref="S728:T728"/>
    <mergeCell ref="U728:W728"/>
    <mergeCell ref="AG728:AJ728"/>
    <mergeCell ref="AM728:AQ728"/>
    <mergeCell ref="S729:T729"/>
    <mergeCell ref="A726:H727"/>
    <mergeCell ref="I726:M727"/>
    <mergeCell ref="S726:T726"/>
    <mergeCell ref="U726:W726"/>
    <mergeCell ref="AG726:AJ726"/>
    <mergeCell ref="AM726:AQ726"/>
    <mergeCell ref="S727:T727"/>
    <mergeCell ref="U727:X727"/>
    <mergeCell ref="Y727:AB727"/>
    <mergeCell ref="AC727:AF727"/>
    <mergeCell ref="U733:X733"/>
    <mergeCell ref="Y733:AB733"/>
    <mergeCell ref="AC733:AF733"/>
    <mergeCell ref="AG733:AJ733"/>
    <mergeCell ref="AK733:AL733"/>
    <mergeCell ref="AM733:AQ733"/>
    <mergeCell ref="AG731:AJ731"/>
    <mergeCell ref="AK731:AL731"/>
    <mergeCell ref="AM731:AQ731"/>
    <mergeCell ref="A732:H733"/>
    <mergeCell ref="I732:M733"/>
    <mergeCell ref="S732:T732"/>
    <mergeCell ref="U732:W732"/>
    <mergeCell ref="AG732:AJ732"/>
    <mergeCell ref="AM732:AQ732"/>
    <mergeCell ref="S733:T733"/>
    <mergeCell ref="A730:H731"/>
    <mergeCell ref="I730:M731"/>
    <mergeCell ref="S730:T730"/>
    <mergeCell ref="U730:W730"/>
    <mergeCell ref="AG730:AJ730"/>
    <mergeCell ref="AM730:AQ730"/>
    <mergeCell ref="S731:T731"/>
    <mergeCell ref="U731:X731"/>
    <mergeCell ref="Y731:AB731"/>
    <mergeCell ref="AC731:AF731"/>
    <mergeCell ref="U737:X737"/>
    <mergeCell ref="Y737:AB737"/>
    <mergeCell ref="AC737:AF737"/>
    <mergeCell ref="AG737:AJ737"/>
    <mergeCell ref="AK737:AL737"/>
    <mergeCell ref="AM737:AQ737"/>
    <mergeCell ref="AG735:AJ735"/>
    <mergeCell ref="AK735:AL735"/>
    <mergeCell ref="AM735:AQ735"/>
    <mergeCell ref="A736:H737"/>
    <mergeCell ref="I736:M737"/>
    <mergeCell ref="S736:T736"/>
    <mergeCell ref="U736:W736"/>
    <mergeCell ref="AG736:AJ736"/>
    <mergeCell ref="AM736:AQ736"/>
    <mergeCell ref="S737:T737"/>
    <mergeCell ref="A734:H735"/>
    <mergeCell ref="I734:M735"/>
    <mergeCell ref="S734:T734"/>
    <mergeCell ref="U734:W734"/>
    <mergeCell ref="AG734:AJ734"/>
    <mergeCell ref="AM734:AQ734"/>
    <mergeCell ref="S735:T735"/>
    <mergeCell ref="U735:X735"/>
    <mergeCell ref="Y735:AB735"/>
    <mergeCell ref="AC735:AF735"/>
    <mergeCell ref="U741:X741"/>
    <mergeCell ref="Y741:AB741"/>
    <mergeCell ref="AC741:AF741"/>
    <mergeCell ref="AG741:AJ741"/>
    <mergeCell ref="AK741:AL741"/>
    <mergeCell ref="AM741:AQ741"/>
    <mergeCell ref="AG739:AJ739"/>
    <mergeCell ref="AK739:AL739"/>
    <mergeCell ref="AM739:AQ739"/>
    <mergeCell ref="A740:H741"/>
    <mergeCell ref="I740:M741"/>
    <mergeCell ref="S740:T740"/>
    <mergeCell ref="U740:W740"/>
    <mergeCell ref="AG740:AJ740"/>
    <mergeCell ref="AM740:AQ740"/>
    <mergeCell ref="S741:T741"/>
    <mergeCell ref="A738:H739"/>
    <mergeCell ref="I738:M739"/>
    <mergeCell ref="S738:T738"/>
    <mergeCell ref="U738:W738"/>
    <mergeCell ref="AG738:AJ738"/>
    <mergeCell ref="AM738:AQ738"/>
    <mergeCell ref="S739:T739"/>
    <mergeCell ref="U739:X739"/>
    <mergeCell ref="Y739:AB739"/>
    <mergeCell ref="AC739:AF739"/>
    <mergeCell ref="P755:P757"/>
    <mergeCell ref="Q755:Q757"/>
    <mergeCell ref="V755:V757"/>
    <mergeCell ref="U755:U757"/>
    <mergeCell ref="Y745:AB745"/>
    <mergeCell ref="AC745:AF745"/>
    <mergeCell ref="AG745:AJ745"/>
    <mergeCell ref="AM745:AQ745"/>
    <mergeCell ref="AM746:AQ746"/>
    <mergeCell ref="AM750:AN752"/>
    <mergeCell ref="AG743:AJ743"/>
    <mergeCell ref="AK743:AL743"/>
    <mergeCell ref="AM743:AQ743"/>
    <mergeCell ref="A744:D745"/>
    <mergeCell ref="E744:M745"/>
    <mergeCell ref="N744:T745"/>
    <mergeCell ref="U744:X744"/>
    <mergeCell ref="AG744:AJ744"/>
    <mergeCell ref="AM744:AQ744"/>
    <mergeCell ref="U745:X745"/>
    <mergeCell ref="A742:H743"/>
    <mergeCell ref="I742:M743"/>
    <mergeCell ref="S742:T742"/>
    <mergeCell ref="U742:W742"/>
    <mergeCell ref="AG742:AJ742"/>
    <mergeCell ref="AM742:AQ742"/>
    <mergeCell ref="S743:T743"/>
    <mergeCell ref="U743:X743"/>
    <mergeCell ref="Y743:AB743"/>
    <mergeCell ref="AC743:AF743"/>
    <mergeCell ref="X758:AG758"/>
    <mergeCell ref="AK758:AL758"/>
    <mergeCell ref="AM758:AR758"/>
    <mergeCell ref="U759:X760"/>
    <mergeCell ref="Y759:AB760"/>
    <mergeCell ref="AC759:AF760"/>
    <mergeCell ref="AG759:AJ760"/>
    <mergeCell ref="AK759:AL760"/>
    <mergeCell ref="AM759:AR759"/>
    <mergeCell ref="AM760:AR760"/>
    <mergeCell ref="A758:H760"/>
    <mergeCell ref="I758:M760"/>
    <mergeCell ref="N758:T760"/>
    <mergeCell ref="R755:R757"/>
    <mergeCell ref="S755:S757"/>
    <mergeCell ref="T755:T757"/>
    <mergeCell ref="A754:H757"/>
    <mergeCell ref="I754:J754"/>
    <mergeCell ref="L754:M754"/>
    <mergeCell ref="N754:S754"/>
    <mergeCell ref="AM754:AN756"/>
    <mergeCell ref="AO754:AP756"/>
    <mergeCell ref="AQ754:AR756"/>
    <mergeCell ref="I755:I757"/>
    <mergeCell ref="J755:J757"/>
    <mergeCell ref="K755:K757"/>
    <mergeCell ref="L755:L757"/>
    <mergeCell ref="M755:M757"/>
    <mergeCell ref="N755:N757"/>
    <mergeCell ref="O755:O757"/>
    <mergeCell ref="T754:V754"/>
    <mergeCell ref="AK754:AL756"/>
    <mergeCell ref="U764:X764"/>
    <mergeCell ref="Y764:AB764"/>
    <mergeCell ref="AC764:AF764"/>
    <mergeCell ref="AG764:AJ764"/>
    <mergeCell ref="AK764:AL764"/>
    <mergeCell ref="AM764:AQ764"/>
    <mergeCell ref="AG762:AJ762"/>
    <mergeCell ref="AK762:AL762"/>
    <mergeCell ref="AM762:AQ762"/>
    <mergeCell ref="A763:H764"/>
    <mergeCell ref="I763:M764"/>
    <mergeCell ref="S763:T763"/>
    <mergeCell ref="U763:W763"/>
    <mergeCell ref="AG763:AJ763"/>
    <mergeCell ref="AM763:AQ763"/>
    <mergeCell ref="S764:T764"/>
    <mergeCell ref="A761:H762"/>
    <mergeCell ref="I761:M762"/>
    <mergeCell ref="S761:T761"/>
    <mergeCell ref="U761:W761"/>
    <mergeCell ref="AG761:AJ761"/>
    <mergeCell ref="AM761:AQ761"/>
    <mergeCell ref="S762:T762"/>
    <mergeCell ref="U762:X762"/>
    <mergeCell ref="Y762:AB762"/>
    <mergeCell ref="AC762:AF762"/>
    <mergeCell ref="U768:X768"/>
    <mergeCell ref="Y768:AB768"/>
    <mergeCell ref="AC768:AF768"/>
    <mergeCell ref="AG768:AJ768"/>
    <mergeCell ref="AK768:AL768"/>
    <mergeCell ref="AM768:AQ768"/>
    <mergeCell ref="AG766:AJ766"/>
    <mergeCell ref="AK766:AL766"/>
    <mergeCell ref="AM766:AQ766"/>
    <mergeCell ref="A767:H768"/>
    <mergeCell ref="I767:M768"/>
    <mergeCell ref="S767:T767"/>
    <mergeCell ref="U767:W767"/>
    <mergeCell ref="AG767:AJ767"/>
    <mergeCell ref="AM767:AQ767"/>
    <mergeCell ref="S768:T768"/>
    <mergeCell ref="A765:H766"/>
    <mergeCell ref="I765:M766"/>
    <mergeCell ref="S765:T765"/>
    <mergeCell ref="U765:W765"/>
    <mergeCell ref="AG765:AJ765"/>
    <mergeCell ref="AM765:AQ765"/>
    <mergeCell ref="S766:T766"/>
    <mergeCell ref="U766:X766"/>
    <mergeCell ref="Y766:AB766"/>
    <mergeCell ref="AC766:AF766"/>
    <mergeCell ref="U772:X772"/>
    <mergeCell ref="Y772:AB772"/>
    <mergeCell ref="AC772:AF772"/>
    <mergeCell ref="AG772:AJ772"/>
    <mergeCell ref="AK772:AL772"/>
    <mergeCell ref="AM772:AQ772"/>
    <mergeCell ref="AG770:AJ770"/>
    <mergeCell ref="AK770:AL770"/>
    <mergeCell ref="AM770:AQ770"/>
    <mergeCell ref="A771:H772"/>
    <mergeCell ref="I771:M772"/>
    <mergeCell ref="S771:T771"/>
    <mergeCell ref="U771:W771"/>
    <mergeCell ref="AG771:AJ771"/>
    <mergeCell ref="AM771:AQ771"/>
    <mergeCell ref="S772:T772"/>
    <mergeCell ref="A769:H770"/>
    <mergeCell ref="I769:M770"/>
    <mergeCell ref="S769:T769"/>
    <mergeCell ref="U769:W769"/>
    <mergeCell ref="AG769:AJ769"/>
    <mergeCell ref="AM769:AQ769"/>
    <mergeCell ref="S770:T770"/>
    <mergeCell ref="U770:X770"/>
    <mergeCell ref="Y770:AB770"/>
    <mergeCell ref="AC770:AF770"/>
    <mergeCell ref="U776:X776"/>
    <mergeCell ref="Y776:AB776"/>
    <mergeCell ref="AC776:AF776"/>
    <mergeCell ref="AG776:AJ776"/>
    <mergeCell ref="AK776:AL776"/>
    <mergeCell ref="AM776:AQ776"/>
    <mergeCell ref="AG774:AJ774"/>
    <mergeCell ref="AK774:AL774"/>
    <mergeCell ref="AM774:AQ774"/>
    <mergeCell ref="A775:H776"/>
    <mergeCell ref="I775:M776"/>
    <mergeCell ref="S775:T775"/>
    <mergeCell ref="U775:W775"/>
    <mergeCell ref="AG775:AJ775"/>
    <mergeCell ref="AM775:AQ775"/>
    <mergeCell ref="S776:T776"/>
    <mergeCell ref="A773:H774"/>
    <mergeCell ref="I773:M774"/>
    <mergeCell ref="S773:T773"/>
    <mergeCell ref="U773:W773"/>
    <mergeCell ref="AG773:AJ773"/>
    <mergeCell ref="AM773:AQ773"/>
    <mergeCell ref="S774:T774"/>
    <mergeCell ref="U774:X774"/>
    <mergeCell ref="Y774:AB774"/>
    <mergeCell ref="AC774:AF774"/>
    <mergeCell ref="P790:P792"/>
    <mergeCell ref="Q790:Q792"/>
    <mergeCell ref="V790:V792"/>
    <mergeCell ref="U790:U792"/>
    <mergeCell ref="Y780:AB780"/>
    <mergeCell ref="AC780:AF780"/>
    <mergeCell ref="AG780:AJ780"/>
    <mergeCell ref="AM780:AQ780"/>
    <mergeCell ref="AM781:AQ781"/>
    <mergeCell ref="AM785:AN787"/>
    <mergeCell ref="AG778:AJ778"/>
    <mergeCell ref="AK778:AL778"/>
    <mergeCell ref="AM778:AQ778"/>
    <mergeCell ref="A779:D780"/>
    <mergeCell ref="E779:M780"/>
    <mergeCell ref="N779:T780"/>
    <mergeCell ref="U779:X779"/>
    <mergeCell ref="AG779:AJ779"/>
    <mergeCell ref="AM779:AQ779"/>
    <mergeCell ref="U780:X780"/>
    <mergeCell ref="A777:H778"/>
    <mergeCell ref="I777:M778"/>
    <mergeCell ref="S777:T777"/>
    <mergeCell ref="U777:W777"/>
    <mergeCell ref="AG777:AJ777"/>
    <mergeCell ref="AM777:AQ777"/>
    <mergeCell ref="S778:T778"/>
    <mergeCell ref="U778:X778"/>
    <mergeCell ref="Y778:AB778"/>
    <mergeCell ref="AC778:AF778"/>
    <mergeCell ref="X793:AG793"/>
    <mergeCell ref="AK793:AL793"/>
    <mergeCell ref="AM793:AR793"/>
    <mergeCell ref="U794:X795"/>
    <mergeCell ref="Y794:AB795"/>
    <mergeCell ref="AC794:AF795"/>
    <mergeCell ref="AG794:AJ795"/>
    <mergeCell ref="AK794:AL795"/>
    <mergeCell ref="AM794:AR794"/>
    <mergeCell ref="AM795:AR795"/>
    <mergeCell ref="A793:H795"/>
    <mergeCell ref="I793:M795"/>
    <mergeCell ref="N793:T795"/>
    <mergeCell ref="R790:R792"/>
    <mergeCell ref="S790:S792"/>
    <mergeCell ref="T790:T792"/>
    <mergeCell ref="A789:H792"/>
    <mergeCell ref="I789:J789"/>
    <mergeCell ref="L789:M789"/>
    <mergeCell ref="N789:S789"/>
    <mergeCell ref="AM789:AN791"/>
    <mergeCell ref="AO789:AP791"/>
    <mergeCell ref="AQ789:AR791"/>
    <mergeCell ref="I790:I792"/>
    <mergeCell ref="J790:J792"/>
    <mergeCell ref="K790:K792"/>
    <mergeCell ref="L790:L792"/>
    <mergeCell ref="M790:M792"/>
    <mergeCell ref="N790:N792"/>
    <mergeCell ref="O790:O792"/>
    <mergeCell ref="T789:V789"/>
    <mergeCell ref="AK789:AL791"/>
    <mergeCell ref="U799:X799"/>
    <mergeCell ref="Y799:AB799"/>
    <mergeCell ref="AC799:AF799"/>
    <mergeCell ref="AG799:AJ799"/>
    <mergeCell ref="AK799:AL799"/>
    <mergeCell ref="AM799:AQ799"/>
    <mergeCell ref="AG797:AJ797"/>
    <mergeCell ref="AK797:AL797"/>
    <mergeCell ref="AM797:AQ797"/>
    <mergeCell ref="A798:H799"/>
    <mergeCell ref="I798:M799"/>
    <mergeCell ref="S798:T798"/>
    <mergeCell ref="U798:W798"/>
    <mergeCell ref="AG798:AJ798"/>
    <mergeCell ref="AM798:AQ798"/>
    <mergeCell ref="S799:T799"/>
    <mergeCell ref="A796:H797"/>
    <mergeCell ref="I796:M797"/>
    <mergeCell ref="S796:T796"/>
    <mergeCell ref="U796:W796"/>
    <mergeCell ref="AG796:AJ796"/>
    <mergeCell ref="AM796:AQ796"/>
    <mergeCell ref="S797:T797"/>
    <mergeCell ref="U797:X797"/>
    <mergeCell ref="Y797:AB797"/>
    <mergeCell ref="AC797:AF797"/>
    <mergeCell ref="U803:X803"/>
    <mergeCell ref="Y803:AB803"/>
    <mergeCell ref="AC803:AF803"/>
    <mergeCell ref="AG803:AJ803"/>
    <mergeCell ref="AK803:AL803"/>
    <mergeCell ref="AM803:AQ803"/>
    <mergeCell ref="AG801:AJ801"/>
    <mergeCell ref="AK801:AL801"/>
    <mergeCell ref="AM801:AQ801"/>
    <mergeCell ref="A802:H803"/>
    <mergeCell ref="I802:M803"/>
    <mergeCell ref="S802:T802"/>
    <mergeCell ref="U802:W802"/>
    <mergeCell ref="AG802:AJ802"/>
    <mergeCell ref="AM802:AQ802"/>
    <mergeCell ref="S803:T803"/>
    <mergeCell ref="A800:H801"/>
    <mergeCell ref="I800:M801"/>
    <mergeCell ref="S800:T800"/>
    <mergeCell ref="U800:W800"/>
    <mergeCell ref="AG800:AJ800"/>
    <mergeCell ref="AM800:AQ800"/>
    <mergeCell ref="S801:T801"/>
    <mergeCell ref="U801:X801"/>
    <mergeCell ref="Y801:AB801"/>
    <mergeCell ref="AC801:AF801"/>
    <mergeCell ref="U807:X807"/>
    <mergeCell ref="Y807:AB807"/>
    <mergeCell ref="AC807:AF807"/>
    <mergeCell ref="AG807:AJ807"/>
    <mergeCell ref="AK807:AL807"/>
    <mergeCell ref="AM807:AQ807"/>
    <mergeCell ref="AG805:AJ805"/>
    <mergeCell ref="AK805:AL805"/>
    <mergeCell ref="AM805:AQ805"/>
    <mergeCell ref="A806:H807"/>
    <mergeCell ref="I806:M807"/>
    <mergeCell ref="S806:T806"/>
    <mergeCell ref="U806:W806"/>
    <mergeCell ref="AG806:AJ806"/>
    <mergeCell ref="AM806:AQ806"/>
    <mergeCell ref="S807:T807"/>
    <mergeCell ref="A804:H805"/>
    <mergeCell ref="I804:M805"/>
    <mergeCell ref="S804:T804"/>
    <mergeCell ref="U804:W804"/>
    <mergeCell ref="AG804:AJ804"/>
    <mergeCell ref="AM804:AQ804"/>
    <mergeCell ref="S805:T805"/>
    <mergeCell ref="U805:X805"/>
    <mergeCell ref="Y805:AB805"/>
    <mergeCell ref="AC805:AF805"/>
    <mergeCell ref="U811:X811"/>
    <mergeCell ref="Y811:AB811"/>
    <mergeCell ref="AC811:AF811"/>
    <mergeCell ref="AG811:AJ811"/>
    <mergeCell ref="AK811:AL811"/>
    <mergeCell ref="AM811:AQ811"/>
    <mergeCell ref="AG809:AJ809"/>
    <mergeCell ref="AK809:AL809"/>
    <mergeCell ref="AM809:AQ809"/>
    <mergeCell ref="A810:H811"/>
    <mergeCell ref="I810:M811"/>
    <mergeCell ref="S810:T810"/>
    <mergeCell ref="U810:W810"/>
    <mergeCell ref="AG810:AJ810"/>
    <mergeCell ref="AM810:AQ810"/>
    <mergeCell ref="S811:T811"/>
    <mergeCell ref="A808:H809"/>
    <mergeCell ref="I808:M809"/>
    <mergeCell ref="S808:T808"/>
    <mergeCell ref="U808:W808"/>
    <mergeCell ref="AG808:AJ808"/>
    <mergeCell ref="AM808:AQ808"/>
    <mergeCell ref="S809:T809"/>
    <mergeCell ref="U809:X809"/>
    <mergeCell ref="Y809:AB809"/>
    <mergeCell ref="AC809:AF809"/>
    <mergeCell ref="P825:P827"/>
    <mergeCell ref="Q825:Q827"/>
    <mergeCell ref="V825:V827"/>
    <mergeCell ref="U825:U827"/>
    <mergeCell ref="Y815:AB815"/>
    <mergeCell ref="AC815:AF815"/>
    <mergeCell ref="AG815:AJ815"/>
    <mergeCell ref="AM815:AQ815"/>
    <mergeCell ref="AM816:AQ816"/>
    <mergeCell ref="AM820:AN822"/>
    <mergeCell ref="AG813:AJ813"/>
    <mergeCell ref="AK813:AL813"/>
    <mergeCell ref="AM813:AQ813"/>
    <mergeCell ref="A814:D815"/>
    <mergeCell ref="E814:M815"/>
    <mergeCell ref="N814:T815"/>
    <mergeCell ref="U814:X814"/>
    <mergeCell ref="AG814:AJ814"/>
    <mergeCell ref="AM814:AQ814"/>
    <mergeCell ref="U815:X815"/>
    <mergeCell ref="A812:H813"/>
    <mergeCell ref="I812:M813"/>
    <mergeCell ref="S812:T812"/>
    <mergeCell ref="U812:W812"/>
    <mergeCell ref="AG812:AJ812"/>
    <mergeCell ref="AM812:AQ812"/>
    <mergeCell ref="S813:T813"/>
    <mergeCell ref="U813:X813"/>
    <mergeCell ref="Y813:AB813"/>
    <mergeCell ref="AC813:AF813"/>
    <mergeCell ref="X828:AG828"/>
    <mergeCell ref="AK828:AL828"/>
    <mergeCell ref="AM828:AR828"/>
    <mergeCell ref="U829:X830"/>
    <mergeCell ref="Y829:AB830"/>
    <mergeCell ref="AC829:AF830"/>
    <mergeCell ref="AG829:AJ830"/>
    <mergeCell ref="AK829:AL830"/>
    <mergeCell ref="AM829:AR829"/>
    <mergeCell ref="AM830:AR830"/>
    <mergeCell ref="A828:H830"/>
    <mergeCell ref="I828:M830"/>
    <mergeCell ref="N828:T830"/>
    <mergeCell ref="R825:R827"/>
    <mergeCell ref="S825:S827"/>
    <mergeCell ref="T825:T827"/>
    <mergeCell ref="A824:H827"/>
    <mergeCell ref="I824:J824"/>
    <mergeCell ref="L824:M824"/>
    <mergeCell ref="N824:S824"/>
    <mergeCell ref="AM824:AN826"/>
    <mergeCell ref="AO824:AP826"/>
    <mergeCell ref="AQ824:AR826"/>
    <mergeCell ref="I825:I827"/>
    <mergeCell ref="J825:J827"/>
    <mergeCell ref="K825:K827"/>
    <mergeCell ref="L825:L827"/>
    <mergeCell ref="M825:M827"/>
    <mergeCell ref="N825:N827"/>
    <mergeCell ref="O825:O827"/>
    <mergeCell ref="T824:V824"/>
    <mergeCell ref="AK824:AL826"/>
    <mergeCell ref="U834:X834"/>
    <mergeCell ref="Y834:AB834"/>
    <mergeCell ref="AC834:AF834"/>
    <mergeCell ref="AG834:AJ834"/>
    <mergeCell ref="AK834:AL834"/>
    <mergeCell ref="AM834:AQ834"/>
    <mergeCell ref="AG832:AJ832"/>
    <mergeCell ref="AK832:AL832"/>
    <mergeCell ref="AM832:AQ832"/>
    <mergeCell ref="A833:H834"/>
    <mergeCell ref="I833:M834"/>
    <mergeCell ref="S833:T833"/>
    <mergeCell ref="U833:W833"/>
    <mergeCell ref="AG833:AJ833"/>
    <mergeCell ref="AM833:AQ833"/>
    <mergeCell ref="S834:T834"/>
    <mergeCell ref="A831:H832"/>
    <mergeCell ref="I831:M832"/>
    <mergeCell ref="S831:T831"/>
    <mergeCell ref="U831:W831"/>
    <mergeCell ref="AG831:AJ831"/>
    <mergeCell ref="AM831:AQ831"/>
    <mergeCell ref="S832:T832"/>
    <mergeCell ref="U832:X832"/>
    <mergeCell ref="Y832:AB832"/>
    <mergeCell ref="AC832:AF832"/>
    <mergeCell ref="U838:X838"/>
    <mergeCell ref="Y838:AB838"/>
    <mergeCell ref="AC838:AF838"/>
    <mergeCell ref="AG838:AJ838"/>
    <mergeCell ref="AK838:AL838"/>
    <mergeCell ref="AM838:AQ838"/>
    <mergeCell ref="AG836:AJ836"/>
    <mergeCell ref="AK836:AL836"/>
    <mergeCell ref="AM836:AQ836"/>
    <mergeCell ref="A837:H838"/>
    <mergeCell ref="I837:M838"/>
    <mergeCell ref="S837:T837"/>
    <mergeCell ref="U837:W837"/>
    <mergeCell ref="AG837:AJ837"/>
    <mergeCell ref="AM837:AQ837"/>
    <mergeCell ref="S838:T838"/>
    <mergeCell ref="A835:H836"/>
    <mergeCell ref="I835:M836"/>
    <mergeCell ref="S835:T835"/>
    <mergeCell ref="U835:W835"/>
    <mergeCell ref="AG835:AJ835"/>
    <mergeCell ref="AM835:AQ835"/>
    <mergeCell ref="S836:T836"/>
    <mergeCell ref="U836:X836"/>
    <mergeCell ref="Y836:AB836"/>
    <mergeCell ref="AC836:AF836"/>
    <mergeCell ref="U842:X842"/>
    <mergeCell ref="Y842:AB842"/>
    <mergeCell ref="AC842:AF842"/>
    <mergeCell ref="AG842:AJ842"/>
    <mergeCell ref="AK842:AL842"/>
    <mergeCell ref="AM842:AQ842"/>
    <mergeCell ref="AG840:AJ840"/>
    <mergeCell ref="AK840:AL840"/>
    <mergeCell ref="AM840:AQ840"/>
    <mergeCell ref="A841:H842"/>
    <mergeCell ref="I841:M842"/>
    <mergeCell ref="S841:T841"/>
    <mergeCell ref="U841:W841"/>
    <mergeCell ref="AG841:AJ841"/>
    <mergeCell ref="AM841:AQ841"/>
    <mergeCell ref="S842:T842"/>
    <mergeCell ref="A839:H840"/>
    <mergeCell ref="I839:M840"/>
    <mergeCell ref="S839:T839"/>
    <mergeCell ref="U839:W839"/>
    <mergeCell ref="AG839:AJ839"/>
    <mergeCell ref="AM839:AQ839"/>
    <mergeCell ref="S840:T840"/>
    <mergeCell ref="U840:X840"/>
    <mergeCell ref="Y840:AB840"/>
    <mergeCell ref="AC840:AF840"/>
    <mergeCell ref="AG848:AJ848"/>
    <mergeCell ref="AK848:AL848"/>
    <mergeCell ref="AM848:AQ848"/>
    <mergeCell ref="U846:X846"/>
    <mergeCell ref="Y846:AB846"/>
    <mergeCell ref="AC846:AF846"/>
    <mergeCell ref="AG846:AJ846"/>
    <mergeCell ref="AK846:AL846"/>
    <mergeCell ref="AM846:AQ846"/>
    <mergeCell ref="AG844:AJ844"/>
    <mergeCell ref="AK844:AL844"/>
    <mergeCell ref="AM844:AQ844"/>
    <mergeCell ref="A845:H846"/>
    <mergeCell ref="I845:M846"/>
    <mergeCell ref="S845:T845"/>
    <mergeCell ref="U845:W845"/>
    <mergeCell ref="AG845:AJ845"/>
    <mergeCell ref="AM845:AQ845"/>
    <mergeCell ref="S846:T846"/>
    <mergeCell ref="A843:H844"/>
    <mergeCell ref="I843:M844"/>
    <mergeCell ref="S843:T843"/>
    <mergeCell ref="U843:W843"/>
    <mergeCell ref="AG843:AJ843"/>
    <mergeCell ref="AM843:AQ843"/>
    <mergeCell ref="S844:T844"/>
    <mergeCell ref="U844:X844"/>
    <mergeCell ref="Y844:AB844"/>
    <mergeCell ref="AC844:AF844"/>
    <mergeCell ref="U1:V1"/>
    <mergeCell ref="A1:E1"/>
    <mergeCell ref="F1:J1"/>
    <mergeCell ref="K1:L1"/>
    <mergeCell ref="M1:O1"/>
    <mergeCell ref="P1:Q1"/>
    <mergeCell ref="R1:T1"/>
    <mergeCell ref="L3:AR3"/>
    <mergeCell ref="AE4:AG4"/>
    <mergeCell ref="U4:V4"/>
    <mergeCell ref="AM851:AQ851"/>
    <mergeCell ref="AG849:AJ849"/>
    <mergeCell ref="AM849:AQ849"/>
    <mergeCell ref="U850:X850"/>
    <mergeCell ref="Y850:AB850"/>
    <mergeCell ref="AC850:AF850"/>
    <mergeCell ref="AG850:AJ850"/>
    <mergeCell ref="AM850:AQ850"/>
    <mergeCell ref="A849:D850"/>
    <mergeCell ref="E849:M850"/>
    <mergeCell ref="N849:T850"/>
    <mergeCell ref="U849:X849"/>
    <mergeCell ref="A847:H848"/>
    <mergeCell ref="I847:M848"/>
    <mergeCell ref="S847:T847"/>
    <mergeCell ref="U847:W847"/>
    <mergeCell ref="AG847:AJ847"/>
    <mergeCell ref="AM847:AQ847"/>
    <mergeCell ref="S848:T848"/>
    <mergeCell ref="U848:X848"/>
    <mergeCell ref="Y848:AB848"/>
    <mergeCell ref="AC848:AF848"/>
  </mergeCells>
  <phoneticPr fontId="3"/>
  <conditionalFormatting sqref="AM20:AQ20 AM100:AQ100 AM22:AQ22 AM24:AQ24 AM26:AQ26 AM57:AQ57 AM28:AQ28 AM63:AQ63 AM59:AQ59 AM61:AQ61 AM94:AQ94 AM65:AQ65 AM96:AQ96 AM98:AQ98 AM102:AQ102 AM104:AQ104 AM139:AQ139 AM213:AQ213 AM131:AQ131 AM133:AQ133 AM135:AQ135 AM137:AQ137 AM143:AQ143 AM145:AQ145 AM141:AQ141 AM176:AQ176 AM147:AQ147 AM168:AQ168 AM170:AQ170 AM172:AQ172 AM174:AQ174 AM178:AQ178 AM182:AQ182 AM180:AQ180 AM209:AQ209 AM201:AQ201 AM166:AQ166 AM203:AQ203 AM205:AQ205 AM207:AQ207 AM211:AQ211 AM215:AQ215 AM217:AQ217 AM219:AQ219 AM244:AQ244 AM318:AQ318 AM236:AQ236 AM238:AQ238 AM240:AQ240 AM242:AQ242 AM248:AQ248 AM250:AQ250 AM246:AQ246 AM281:AQ281 AM252:AQ252 AM273:AQ273 AM275:AQ275 AM277:AQ277 AM279:AQ279 AM283:AQ283 AM287:AQ287 AM285:AQ285 AM314:AQ314 AM306:AQ306 AM271:AQ271 AM308:AQ308 AM310:AQ310 AM312:AQ312 AM316:AQ316 AM320:AQ320 AM322:AQ322 AM324:AQ324 AM349:AQ349 AM423:AQ423 AM341:AQ341 AM343:AQ343 AM345:AQ345 AM347:AQ347 AM353:AQ353 AM355:AQ355 AM351:AQ351 AM386:AQ386 AM357:AQ357 AM378:AQ378 AM380:AQ380 AM382:AQ382 AM384:AQ384 AM388:AQ388 AM392:AQ392 AM390:AQ390 AM419:AQ419 AM411:AQ411 AM376:AQ376 AM413:AQ413 AM415:AQ415 AM417:AQ417 AM421:AQ421 AM425:AQ425 AM427:AQ427 AM429:AQ429 AM664:AQ664 AM738:AQ738 AM656:AQ656 AM658:AQ658 AM660:AQ660 AM662:AQ662 AM668:AQ668 AM670:AQ670 AM666:AQ666 AM701:AQ701 AM672:AQ672 AM693:AQ693 AM695:AQ695 AM697:AQ697 AM699:AQ699 AM703:AQ703 AM707:AQ707 AM705:AQ705 AM734:AQ734 AM726:AQ726 AM691:AQ691 AM728:AQ728 AM730:AQ730 AM732:AQ732 AM736:AQ736 AM740:AQ740 AM742:AQ742 AM744:AQ744 AM769:AQ769 AM843:AQ843 AM761:AQ761 AM763:AQ763 AM765:AQ765 AM767:AQ767 AM773:AQ773 AM775:AQ775 AM771:AQ771 AM806:AQ806 AM777:AQ777 AM798:AQ798 AM800:AQ800 AM802:AQ802 AM804:AQ804 AM808:AQ808 AM812:AQ812 AM810:AQ810 AM839:AQ839 AM831:AQ831 AM796:AQ796 AM833:AQ833 AM835:AQ835 AM837:AQ837 AM841:AQ841 AM845:AQ845 AM847:AQ847 AM849:AQ849 AM454:AQ454 AM528:AQ528 AM446:AQ446 AM448:AQ448 AM450:AQ450 AM452:AQ452 AM458:AQ458 AM460:AQ460 AM456:AQ456 AM491:AQ491 AM462:AQ462 AM483:AQ483 AM485:AQ485 AM487:AQ487 AM489:AQ489 AM493:AQ493 AM497:AQ497 AM495:AQ495 AM524:AQ524 AM516:AQ516 AM481:AQ481 AM518:AQ518 AM520:AQ520 AM522:AQ522 AM526:AQ526 AM530:AQ530 AM532:AQ532 AM534:AQ534 AM559:AQ559 AM633:AQ633 AM551:AQ551 AM553:AQ553 AM555:AQ555 AM557:AQ557 AM563:AQ563 AM565:AQ565 AM561:AQ561 AM596:AQ596 AM567:AQ567 AM588:AQ588 AM590:AQ590 AM592:AQ592 AM594:AQ594 AM598:AQ598 AM602:AQ602 AM600:AQ600 AM629:AQ629 AM621:AQ621 AM586:AQ586 AM623:AQ623 AM625:AQ625 AM627:AQ627 AM631:AQ631 AM635:AQ635 AM637:AQ637 AM639:AQ639">
    <cfRule type="expression" dxfId="2" priority="1" stopIfTrue="1">
      <formula>AND(U20="賃金で算定",AM20=0)</formula>
    </cfRule>
  </conditionalFormatting>
  <conditionalFormatting sqref="U103:X103 U23:X23 U25:X25 U27:X27 U29:X29 U58:X58 U60:X60 U62:X62 U64:X64 U66:X66 U95:X95 U97:X97 U99:X99 U101:X101 U167 U134:X134 U136:X136 U138:X138 U140:X140 U142:X142 U144:X144 U146:X146 U148:X148 U169:X169 U171:X171 U173:X173 U175:X175 U177:X177 U179:X179 U181:X181 U183:X183 U132 U202 U204:X204 U206:X206 U208:X208 U210:X210 U212:X212 U214:X214 U216:X216 U218:X218 U21:X21 U272 U239:X239 U241:X241 U243:X243 U245:X245 U247:X247 U249:X249 U251:X251 U253:X253 U274:X274 U276:X276 U278:X278 U280:X280 U282:X282 U284:X284 U286:X286 U288:X288 U237 U307 U309:X309 U311:X311 U313:X313 U315:X315 U317:X317 U319:X319 U321:X321 U323:X323 U377 U344:X344 U346:X346 U348:X348 U350:X350 U352:X352 U354:X354 U356:X356 U358:X358 U379:X379 U381:X381 U383:X383 U385:X385 U387:X387 U389:X389 U391:X391 U393:X393 U342 U412 U414:X414 U416:X416 U418:X418 U420:X420 U422:X422 U424:X424 U426:X426 U428:X428 U692 U659:X659 U661:X661 U663:X663 U665:X665 U667:X667 U669:X669 U671:X671 U673:X673 U694:X694 U696:X696 U698:X698 U700:X700 U702:X702 U704:X704 U706:X706 U708:X708 U657 U727 U729:X729 U731:X731 U733:X733 U735:X735 U737:X737 U739:X739 U741:X741 U743:X743 U797 U764:X764 U766:X766 U768:X768 U770:X770 U772:X772 U774:X774 U776:X776 U778:X778 U799:X799 U801:X801 U803:X803 U805:X805 U807:X807 U809:X809 U811:X811 U813:X813 U762 U832 U834:X834 U836:X836 U838:X838 U840:X840 U842:X842 U844:X844 U846:X846 U848:X848 U482 U449:X449 U451:X451 U453:X453 U455:X455 U457:X457 U459:X459 U461:X461 U463:X463 U484:X484 U486:X486 U488:X488 U490:X490 U492:X492 U494:X494 U496:X496 U498:X498 U447 U517 U519:X519 U521:X521 U523:X523 U525:X525 U527:X527 U529:X529 U531:X531 U533:X533 U587 U554:X554 U556:X556 U558:X558 U560:X560 U562:X562 U564:X564 U566:X566 U568:X568 U589:X589 U591:X591 U593:X593 U595:X595 U597:X597 U599:X599 U601:X601 U603:X603 U552 U622 U624:X624 U626:X626 U628:X628 U630:X630 U632:X632 U634:X634 U636:X636 U638:X638">
    <cfRule type="expression" dxfId="1" priority="2" stopIfTrue="1">
      <formula>AND(U20="賃金で算定",AM20=0)</formula>
    </cfRule>
  </conditionalFormatting>
  <dataValidations count="6">
    <dataValidation imeMode="off" allowBlank="1" showInputMessage="1" showErrorMessage="1" sqref="B7 G35 AT13 Y1:AA1048576 AB1:AF40 AO41:AR42 AB41:AG41 AB43:AF1048576"/>
    <dataValidation type="list" allowBlank="1" showInputMessage="1" showErrorMessage="1" sqref="U131:W131 U133:W133 U135:W135 U137:W137 U139:W139 U141:W141 U143:W143 U145:W145 U147:W147 U20 U22 U24 U26 U28 U236:W236 U238:W238 U240:W240 U242:W242 U244:W244 U246:W246 U248:W248 U250:W250 U252:W252 U341:W341 U343:W343 U345:W345 U347:W347 U349:W349 U351:W351 U353:W353 U355:W355 U357:W357 U656:W656 U658:W658 U660:W660 U662:W662 U664:W664 U666:W666 U668:W668 U670:W670 U672:W672 U761:W761 U763:W763 U765:W765 U767:W767 U769:W769 U771:W771 U773:W773 U775:W775 U777:W777 U446:W446 U448:W448 U450:W450 U452:W452 U454:W454 U456:W456 U458:W458 U460:W460 U462:W462 U551:W551 U553:W553 U555:W555 U557:W557 U559:W559 U561:W561 U563:W563 U565:W565 U567:W567">
      <formula1>$AV$3:$AV$4</formula1>
    </dataValidation>
    <dataValidation type="list" allowBlank="1" showInputMessage="1" showErrorMessage="1" sqref="R1:T1">
      <formula1>$AY$3:$AY$34</formula1>
    </dataValidation>
    <dataValidation type="list" allowBlank="1" showInputMessage="1" showErrorMessage="1" sqref="M1:O1">
      <formula1>$AX$3:$AX$15</formula1>
    </dataValidation>
    <dataValidation type="list" allowBlank="1" showInputMessage="1" showErrorMessage="1" sqref="F1:J1">
      <formula1>$AW$3:$AW$4</formula1>
    </dataValidation>
    <dataValidation imeMode="hiragana" allowBlank="1" showInputMessage="1" showErrorMessage="1" sqref="AB42:AG42 AH41:AM42"/>
  </dataValidations>
  <printOptions horizontalCentered="1"/>
  <pageMargins left="0.59055118110236227" right="0.39370078740157483" top="0.59055118110236227" bottom="0.39370078740157483" header="0.31496062992125984" footer="0.31496062992125984"/>
  <pageSetup paperSize="9" scale="98" orientation="landscape" horizontalDpi="4294967294" verticalDpi="300" r:id="rId1"/>
  <headerFooter alignWithMargins="0"/>
  <rowBreaks count="24" manualBreakCount="24">
    <brk id="6" max="16383" man="1"/>
    <brk id="43" max="16383" man="1"/>
    <brk id="80" max="16383" man="1"/>
    <brk id="117" max="16383" man="1"/>
    <brk id="152" max="16383" man="1"/>
    <brk id="187" max="16383" man="1"/>
    <brk id="222" max="16383" man="1"/>
    <brk id="257" max="16383" man="1"/>
    <brk id="292" max="16383" man="1"/>
    <brk id="327" max="16383" man="1"/>
    <brk id="362" max="16383" man="1"/>
    <brk id="397" max="16383" man="1"/>
    <brk id="432" max="16383" man="1"/>
    <brk id="467" max="16383" man="1"/>
    <brk id="502" max="16383" man="1"/>
    <brk id="537" max="16383" man="1"/>
    <brk id="572" max="16383" man="1"/>
    <brk id="607" max="16383" man="1"/>
    <brk id="642" max="16383" man="1"/>
    <brk id="677" max="16383" man="1"/>
    <brk id="712" max="16383" man="1"/>
    <brk id="747" max="16383" man="1"/>
    <brk id="782" max="16383" man="1"/>
    <brk id="817" max="16383" man="1"/>
  </rowBreaks>
  <ignoredErrors>
    <ignoredError sqref="AM58 AM60 AM62 AM64 AM173 AM169 AM171 AM181 AM179 AM177 AM175 AM167"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U264"/>
  <sheetViews>
    <sheetView showGridLines="0" showRowColHeaders="0" view="pageBreakPreview" zoomScale="85" zoomScaleNormal="80" zoomScaleSheetLayoutView="85" workbookViewId="0">
      <pane ySplit="14" topLeftCell="A15" activePane="bottomLeft" state="frozen"/>
      <selection pane="bottomLeft" activeCell="AR5" sqref="AR5:AU5"/>
    </sheetView>
  </sheetViews>
  <sheetFormatPr defaultRowHeight="15.95" customHeight="1"/>
  <cols>
    <col min="1" max="1" width="1.75" style="296" customWidth="1"/>
    <col min="2" max="11" width="1.625" style="296" customWidth="1"/>
    <col min="12" max="12" width="2.375" style="296" customWidth="1"/>
    <col min="13" max="13" width="1.625" style="296" customWidth="1"/>
    <col min="14" max="15" width="2.25" style="296" customWidth="1"/>
    <col min="16" max="29" width="1.625" style="296" customWidth="1"/>
    <col min="30" max="31" width="1.625" style="778" customWidth="1"/>
    <col min="32" max="41" width="1.625" style="296" customWidth="1"/>
    <col min="42" max="47" width="1.625" style="778" customWidth="1"/>
    <col min="48" max="61" width="1.625" style="296" customWidth="1"/>
    <col min="62" max="62" width="7.875" style="296" customWidth="1"/>
    <col min="63" max="64" width="5.75" style="296" hidden="1" customWidth="1"/>
    <col min="65" max="65" width="5.625" style="355" hidden="1" customWidth="1"/>
    <col min="66" max="67" width="5.625" style="356" hidden="1" customWidth="1"/>
    <col min="68" max="68" width="7.25" style="296" hidden="1" customWidth="1"/>
    <col min="69" max="69" width="7.5" style="296" hidden="1" customWidth="1"/>
    <col min="70" max="72" width="5.75" style="296" hidden="1" customWidth="1"/>
    <col min="73" max="78" width="5.75" style="296" customWidth="1"/>
    <col min="79" max="16384" width="9" style="296"/>
  </cols>
  <sheetData>
    <row r="1" spans="2:73" ht="15.95" customHeight="1">
      <c r="BL1" s="342"/>
      <c r="BM1" s="937" t="s">
        <v>748</v>
      </c>
      <c r="BP1" s="939">
        <f>IF(work6総括表!P5=0,"",work6総括表!P5)</f>
        <v>-0.1</v>
      </c>
    </row>
    <row r="2" spans="2:73" ht="15.95" customHeight="1">
      <c r="BP2" s="938"/>
    </row>
    <row r="3" spans="2:73" ht="15.95" customHeight="1">
      <c r="BL3" s="298"/>
      <c r="BM3" s="358" t="s">
        <v>319</v>
      </c>
      <c r="BN3" s="357"/>
      <c r="BO3" s="357"/>
      <c r="BQ3" s="296" t="s">
        <v>733</v>
      </c>
    </row>
    <row r="4" spans="2:73" ht="15.95" customHeight="1">
      <c r="AF4" s="778"/>
      <c r="AP4" s="296"/>
      <c r="BL4" s="298"/>
    </row>
    <row r="5" spans="2:73" ht="15.95" customHeight="1">
      <c r="AF5" s="1857" t="s">
        <v>560</v>
      </c>
      <c r="AG5" s="1857"/>
      <c r="AH5" s="1857"/>
      <c r="AI5" s="1857"/>
      <c r="AJ5" s="1857"/>
      <c r="AK5" s="1857"/>
      <c r="AL5" s="1857"/>
      <c r="AM5" s="1857"/>
      <c r="AN5" s="1857"/>
      <c r="AO5" s="1857"/>
      <c r="AP5" s="1857"/>
      <c r="AQ5" s="973"/>
      <c r="AR5" s="1858">
        <v>41730</v>
      </c>
      <c r="AS5" s="1859"/>
      <c r="AT5" s="1859"/>
      <c r="AU5" s="1860"/>
      <c r="AV5" s="1861" t="s">
        <v>87</v>
      </c>
      <c r="AW5" s="1857"/>
      <c r="AX5" s="1862">
        <v>7</v>
      </c>
      <c r="AY5" s="1863"/>
      <c r="AZ5" s="1864"/>
      <c r="BA5" s="1856" t="s">
        <v>88</v>
      </c>
      <c r="BB5" s="1857"/>
      <c r="BC5" s="1862">
        <v>10</v>
      </c>
      <c r="BD5" s="1863"/>
      <c r="BE5" s="1864"/>
      <c r="BF5" s="1856" t="s">
        <v>101</v>
      </c>
      <c r="BG5" s="1857"/>
      <c r="BM5" s="359" t="s">
        <v>87</v>
      </c>
      <c r="BN5" s="360" t="s">
        <v>159</v>
      </c>
      <c r="BO5" s="360" t="s">
        <v>320</v>
      </c>
      <c r="BQ5" s="934">
        <f>work5労務比率・保険料率!L4</f>
        <v>0.6</v>
      </c>
    </row>
    <row r="6" spans="2:73" ht="15.95" customHeight="1">
      <c r="AF6" s="778"/>
      <c r="AP6" s="296"/>
      <c r="AV6" s="778"/>
      <c r="BL6" s="298"/>
      <c r="BM6" s="359"/>
      <c r="BN6" s="360"/>
      <c r="BO6" s="360"/>
    </row>
    <row r="7" spans="2:73" ht="15" customHeight="1">
      <c r="B7" s="297" t="s">
        <v>247</v>
      </c>
      <c r="AL7" s="353"/>
      <c r="BK7" s="342"/>
      <c r="BL7" s="298"/>
      <c r="BM7" s="361"/>
      <c r="BN7" s="362"/>
      <c r="BO7" s="362"/>
      <c r="BP7" s="354"/>
      <c r="BQ7" s="354"/>
      <c r="BR7" s="342"/>
      <c r="BS7" s="342"/>
      <c r="BT7" s="342"/>
      <c r="BU7" s="342"/>
    </row>
    <row r="8" spans="2:73" ht="11.1" customHeight="1">
      <c r="B8" s="297"/>
      <c r="N8" s="1903" t="s">
        <v>248</v>
      </c>
      <c r="O8" s="1903"/>
      <c r="P8" s="1903"/>
      <c r="Q8" s="1903"/>
      <c r="R8" s="1903"/>
      <c r="S8" s="1903"/>
      <c r="T8" s="1903"/>
      <c r="U8" s="1903"/>
      <c r="V8" s="1903"/>
      <c r="AN8" s="1987" t="str">
        <f>IF(BP1="","","メリット増減率")</f>
        <v>メリット増減率</v>
      </c>
      <c r="AO8" s="1987"/>
      <c r="AP8" s="1987"/>
      <c r="AQ8" s="1987"/>
      <c r="AR8" s="1987"/>
      <c r="AS8" s="1987"/>
      <c r="AT8" s="1987"/>
      <c r="AU8" s="1988">
        <f>BP1</f>
        <v>-0.1</v>
      </c>
      <c r="AV8" s="1988"/>
      <c r="AW8" s="1988"/>
      <c r="AX8" s="1988"/>
      <c r="BB8" s="1941" t="s">
        <v>318</v>
      </c>
      <c r="BC8" s="1942"/>
      <c r="BD8" s="1943"/>
      <c r="BL8" s="299"/>
      <c r="BM8" s="363">
        <f>work1基本情報!H15</f>
        <v>41730</v>
      </c>
      <c r="BN8" s="364">
        <v>6</v>
      </c>
      <c r="BO8" s="364">
        <v>1</v>
      </c>
    </row>
    <row r="9" spans="2:73" s="298" customFormat="1" ht="9.9499999999999993" customHeight="1">
      <c r="C9" s="1916" t="s">
        <v>249</v>
      </c>
      <c r="D9" s="1916"/>
      <c r="E9" s="1916"/>
      <c r="F9" s="1918">
        <f>work1基本情報!H21</f>
        <v>41365</v>
      </c>
      <c r="G9" s="1919"/>
      <c r="H9" s="1919"/>
      <c r="I9" s="1921" t="s">
        <v>250</v>
      </c>
      <c r="J9" s="1921"/>
      <c r="K9" s="1921"/>
      <c r="L9" s="1921"/>
      <c r="M9" s="1921"/>
      <c r="N9" s="1921"/>
      <c r="O9" s="1921"/>
      <c r="P9" s="1921"/>
      <c r="Q9" s="1921"/>
      <c r="R9" s="1921"/>
      <c r="S9" s="1921"/>
      <c r="T9" s="1921"/>
      <c r="U9" s="1921"/>
      <c r="V9" s="1921"/>
      <c r="W9" s="1921"/>
      <c r="X9" s="1921"/>
      <c r="Y9" s="1921"/>
      <c r="Z9" s="1921"/>
      <c r="AA9" s="1921"/>
      <c r="AB9" s="1921"/>
      <c r="AC9" s="1921"/>
      <c r="AD9" s="1921"/>
      <c r="AE9" s="1921"/>
      <c r="AF9" s="1921"/>
      <c r="AG9" s="1921"/>
      <c r="AH9" s="1921"/>
      <c r="AI9" s="1921"/>
      <c r="AJ9" s="1921"/>
      <c r="AN9" s="1987"/>
      <c r="AO9" s="1987"/>
      <c r="AP9" s="1987"/>
      <c r="AQ9" s="1987"/>
      <c r="AR9" s="1987"/>
      <c r="AS9" s="1987"/>
      <c r="AT9" s="1987"/>
      <c r="AU9" s="1988"/>
      <c r="AV9" s="1988"/>
      <c r="AW9" s="1988"/>
      <c r="AX9" s="1988"/>
      <c r="BB9" s="1944"/>
      <c r="BC9" s="1945"/>
      <c r="BD9" s="1946"/>
      <c r="BJ9" s="14"/>
      <c r="BL9" s="299"/>
      <c r="BM9" s="359"/>
      <c r="BN9" s="364">
        <f>BN8+1</f>
        <v>7</v>
      </c>
      <c r="BO9" s="364">
        <f>BO8+1</f>
        <v>2</v>
      </c>
    </row>
    <row r="10" spans="2:73" s="298" customFormat="1" ht="9.9499999999999993" customHeight="1">
      <c r="C10" s="1917"/>
      <c r="D10" s="1917"/>
      <c r="E10" s="1917"/>
      <c r="F10" s="1920"/>
      <c r="G10" s="1920"/>
      <c r="H10" s="1920"/>
      <c r="I10" s="1922"/>
      <c r="J10" s="1922"/>
      <c r="K10" s="1922"/>
      <c r="L10" s="1922"/>
      <c r="M10" s="1922"/>
      <c r="N10" s="1922"/>
      <c r="O10" s="1922"/>
      <c r="P10" s="1922"/>
      <c r="Q10" s="1922"/>
      <c r="R10" s="1922"/>
      <c r="S10" s="1922"/>
      <c r="T10" s="1922"/>
      <c r="U10" s="1922"/>
      <c r="V10" s="1922"/>
      <c r="W10" s="1922"/>
      <c r="X10" s="1922"/>
      <c r="Y10" s="1922"/>
      <c r="Z10" s="1922"/>
      <c r="AA10" s="1922"/>
      <c r="AB10" s="1922"/>
      <c r="AC10" s="1922"/>
      <c r="AD10" s="1922"/>
      <c r="AE10" s="1922"/>
      <c r="AF10" s="1922"/>
      <c r="AG10" s="1922"/>
      <c r="AH10" s="1922"/>
      <c r="AI10" s="1922"/>
      <c r="AJ10" s="1922"/>
      <c r="AP10" s="785"/>
      <c r="AQ10" s="785"/>
      <c r="AR10" s="785"/>
      <c r="AS10" s="785"/>
      <c r="AT10" s="785"/>
      <c r="AU10" s="785"/>
      <c r="BB10" s="1947"/>
      <c r="BC10" s="1948"/>
      <c r="BD10" s="1949"/>
      <c r="BL10" s="296"/>
      <c r="BM10" s="359"/>
      <c r="BN10" s="364">
        <f t="shared" ref="BN10:BN19" si="0">BN9+1</f>
        <v>8</v>
      </c>
      <c r="BO10" s="364">
        <f t="shared" ref="BO10:BO38" si="1">BO9+1</f>
        <v>3</v>
      </c>
    </row>
    <row r="11" spans="2:73" ht="3" customHeight="1" thickBot="1">
      <c r="BM11" s="359"/>
      <c r="BN11" s="364">
        <f t="shared" si="0"/>
        <v>9</v>
      </c>
      <c r="BO11" s="364">
        <f t="shared" si="1"/>
        <v>4</v>
      </c>
    </row>
    <row r="12" spans="2:73" s="298" customFormat="1" ht="12" customHeight="1">
      <c r="B12" s="1926" t="s">
        <v>141</v>
      </c>
      <c r="C12" s="1927"/>
      <c r="D12" s="1927"/>
      <c r="E12" s="1927"/>
      <c r="F12" s="1927"/>
      <c r="G12" s="1927"/>
      <c r="H12" s="1927"/>
      <c r="I12" s="1927"/>
      <c r="J12" s="1927"/>
      <c r="K12" s="1927"/>
      <c r="L12" s="1927"/>
      <c r="M12" s="1904" t="s">
        <v>251</v>
      </c>
      <c r="N12" s="1904"/>
      <c r="O12" s="1904"/>
      <c r="P12" s="1904"/>
      <c r="Q12" s="1904" t="s">
        <v>143</v>
      </c>
      <c r="R12" s="1904"/>
      <c r="S12" s="1904" t="s">
        <v>252</v>
      </c>
      <c r="T12" s="1904"/>
      <c r="U12" s="1904"/>
      <c r="V12" s="1904"/>
      <c r="W12" s="1904" t="s">
        <v>74</v>
      </c>
      <c r="X12" s="1904"/>
      <c r="Y12" s="1904"/>
      <c r="Z12" s="1904"/>
      <c r="AA12" s="1904"/>
      <c r="AB12" s="1904"/>
      <c r="AC12" s="1904"/>
      <c r="AD12" s="1904"/>
      <c r="AE12" s="1904"/>
      <c r="AF12" s="1904"/>
      <c r="AG12" s="1904"/>
      <c r="AH12" s="1904"/>
      <c r="AI12" s="1957" t="s">
        <v>253</v>
      </c>
      <c r="AJ12" s="1958"/>
      <c r="AK12" s="1958"/>
      <c r="AL12" s="1958"/>
      <c r="AM12" s="1958"/>
      <c r="AN12" s="1959"/>
      <c r="AP12" s="785"/>
      <c r="AQ12" s="785"/>
      <c r="AR12" s="1985" t="s">
        <v>254</v>
      </c>
      <c r="AS12" s="1953"/>
      <c r="AT12" s="1953"/>
      <c r="AU12" s="1953"/>
      <c r="AV12" s="1953"/>
      <c r="AW12" s="1953"/>
      <c r="AX12" s="1953"/>
      <c r="AY12" s="1953"/>
      <c r="AZ12" s="1953"/>
      <c r="BA12" s="1950">
        <f>MAX(work4報告書!V5:V14)</f>
        <v>7</v>
      </c>
      <c r="BB12" s="1951"/>
      <c r="BC12" s="1953" t="s">
        <v>255</v>
      </c>
      <c r="BD12" s="1953"/>
      <c r="BE12" s="1954"/>
      <c r="BJ12" s="14"/>
      <c r="BL12" s="296"/>
      <c r="BM12" s="355"/>
      <c r="BN12" s="364">
        <f t="shared" si="0"/>
        <v>10</v>
      </c>
      <c r="BO12" s="364">
        <f t="shared" si="1"/>
        <v>5</v>
      </c>
    </row>
    <row r="13" spans="2:73" s="298" customFormat="1" ht="9.9499999999999993" customHeight="1">
      <c r="B13" s="1928"/>
      <c r="C13" s="1929"/>
      <c r="D13" s="1929"/>
      <c r="E13" s="1929"/>
      <c r="F13" s="1929"/>
      <c r="G13" s="1929"/>
      <c r="H13" s="1929"/>
      <c r="I13" s="1929"/>
      <c r="J13" s="1929"/>
      <c r="K13" s="1929"/>
      <c r="L13" s="1929"/>
      <c r="M13" s="1905">
        <f>work1基本情報!C9</f>
        <v>1</v>
      </c>
      <c r="N13" s="1906"/>
      <c r="O13" s="1909">
        <f>work1基本情報!D9</f>
        <v>6</v>
      </c>
      <c r="P13" s="1906"/>
      <c r="Q13" s="1925">
        <f>work1基本情報!E9</f>
        <v>1</v>
      </c>
      <c r="R13" s="1925"/>
      <c r="S13" s="1923">
        <f>work1基本情報!F9</f>
        <v>0</v>
      </c>
      <c r="T13" s="1923"/>
      <c r="U13" s="1925">
        <f>work1基本情報!G9</f>
        <v>3</v>
      </c>
      <c r="V13" s="1925"/>
      <c r="W13" s="1923">
        <f>work1基本情報!H9</f>
        <v>6</v>
      </c>
      <c r="X13" s="1923"/>
      <c r="Y13" s="1925">
        <f>work1基本情報!I9</f>
        <v>0</v>
      </c>
      <c r="Z13" s="1925"/>
      <c r="AA13" s="1923" t="str">
        <f>work1基本情報!J9</f>
        <v>×</v>
      </c>
      <c r="AB13" s="1923"/>
      <c r="AC13" s="1925" t="str">
        <f>work1基本情報!K9</f>
        <v>×</v>
      </c>
      <c r="AD13" s="1925"/>
      <c r="AE13" s="1923" t="str">
        <f>work1基本情報!L9</f>
        <v>×</v>
      </c>
      <c r="AF13" s="1923"/>
      <c r="AG13" s="1925" t="str">
        <f>work1基本情報!M9</f>
        <v>×</v>
      </c>
      <c r="AH13" s="1925"/>
      <c r="AI13" s="1923">
        <f>work1基本情報!O9</f>
        <v>0</v>
      </c>
      <c r="AJ13" s="1923"/>
      <c r="AK13" s="1925">
        <f>work1基本情報!P9</f>
        <v>0</v>
      </c>
      <c r="AL13" s="1925"/>
      <c r="AM13" s="1905">
        <f>work1基本情報!Q9</f>
        <v>0</v>
      </c>
      <c r="AN13" s="1971"/>
      <c r="AP13" s="785"/>
      <c r="AQ13" s="785"/>
      <c r="AR13" s="1986"/>
      <c r="AS13" s="1955"/>
      <c r="AT13" s="1955"/>
      <c r="AU13" s="1955"/>
      <c r="AV13" s="1955"/>
      <c r="AW13" s="1955"/>
      <c r="AX13" s="1955"/>
      <c r="AY13" s="1955"/>
      <c r="AZ13" s="1955"/>
      <c r="BA13" s="1952"/>
      <c r="BB13" s="1952"/>
      <c r="BC13" s="1955"/>
      <c r="BD13" s="1955"/>
      <c r="BE13" s="1956"/>
      <c r="BL13" s="296"/>
      <c r="BM13" s="355"/>
      <c r="BN13" s="364">
        <f t="shared" si="0"/>
        <v>11</v>
      </c>
      <c r="BO13" s="364">
        <f t="shared" si="1"/>
        <v>6</v>
      </c>
    </row>
    <row r="14" spans="2:73" s="298" customFormat="1" ht="9.9499999999999993" customHeight="1" thickBot="1">
      <c r="B14" s="1930"/>
      <c r="C14" s="1931"/>
      <c r="D14" s="1931"/>
      <c r="E14" s="1931"/>
      <c r="F14" s="1931"/>
      <c r="G14" s="1931"/>
      <c r="H14" s="1931"/>
      <c r="I14" s="1931"/>
      <c r="J14" s="1931"/>
      <c r="K14" s="1931"/>
      <c r="L14" s="1931"/>
      <c r="M14" s="1907"/>
      <c r="N14" s="1908"/>
      <c r="O14" s="1910"/>
      <c r="P14" s="1908"/>
      <c r="Q14" s="1925"/>
      <c r="R14" s="1925"/>
      <c r="S14" s="1924"/>
      <c r="T14" s="1924"/>
      <c r="U14" s="1925"/>
      <c r="V14" s="1925"/>
      <c r="W14" s="1924"/>
      <c r="X14" s="1924"/>
      <c r="Y14" s="1925"/>
      <c r="Z14" s="1925"/>
      <c r="AA14" s="1924"/>
      <c r="AB14" s="1924"/>
      <c r="AC14" s="1925"/>
      <c r="AD14" s="1925"/>
      <c r="AE14" s="1924"/>
      <c r="AF14" s="1924"/>
      <c r="AG14" s="1925"/>
      <c r="AH14" s="1925"/>
      <c r="AI14" s="1924"/>
      <c r="AJ14" s="1924"/>
      <c r="AK14" s="1925"/>
      <c r="AL14" s="1925"/>
      <c r="AM14" s="1907"/>
      <c r="AN14" s="1972"/>
      <c r="AO14" s="798"/>
      <c r="AP14" s="799"/>
      <c r="AQ14" s="799"/>
      <c r="AR14" s="799"/>
      <c r="AS14" s="799"/>
      <c r="AT14" s="799"/>
      <c r="AU14" s="799"/>
      <c r="AV14" s="800"/>
      <c r="AW14" s="800"/>
      <c r="AX14" s="800"/>
      <c r="AY14" s="800"/>
      <c r="AZ14" s="800"/>
      <c r="BA14" s="800"/>
      <c r="BB14" s="800"/>
      <c r="BC14" s="800"/>
      <c r="BD14" s="800"/>
      <c r="BE14" s="800"/>
      <c r="BL14" s="296"/>
      <c r="BM14" s="355"/>
      <c r="BN14" s="364">
        <f t="shared" si="0"/>
        <v>12</v>
      </c>
      <c r="BO14" s="364">
        <f t="shared" si="1"/>
        <v>7</v>
      </c>
    </row>
    <row r="15" spans="2:73" s="299" customFormat="1" ht="12" customHeight="1">
      <c r="B15" s="1989" t="s">
        <v>120</v>
      </c>
      <c r="C15" s="1990"/>
      <c r="D15" s="1993" t="s">
        <v>256</v>
      </c>
      <c r="E15" s="1994"/>
      <c r="F15" s="1994"/>
      <c r="G15" s="1994"/>
      <c r="H15" s="1994"/>
      <c r="I15" s="1994"/>
      <c r="J15" s="1994"/>
      <c r="K15" s="1994"/>
      <c r="L15" s="1995"/>
      <c r="M15" s="1999" t="s">
        <v>257</v>
      </c>
      <c r="N15" s="1974"/>
      <c r="O15" s="1974"/>
      <c r="P15" s="1974"/>
      <c r="Q15" s="1974"/>
      <c r="R15" s="1974"/>
      <c r="S15" s="2000"/>
      <c r="T15" s="1973" t="s">
        <v>258</v>
      </c>
      <c r="U15" s="1974"/>
      <c r="V15" s="1974"/>
      <c r="W15" s="1974"/>
      <c r="X15" s="1974"/>
      <c r="Y15" s="1974"/>
      <c r="Z15" s="1974"/>
      <c r="AA15" s="1974"/>
      <c r="AB15" s="1974"/>
      <c r="AC15" s="2003"/>
      <c r="AD15" s="1981" t="s">
        <v>259</v>
      </c>
      <c r="AE15" s="1982"/>
      <c r="AF15" s="1973" t="s">
        <v>158</v>
      </c>
      <c r="AG15" s="1974"/>
      <c r="AH15" s="1974"/>
      <c r="AI15" s="1974"/>
      <c r="AJ15" s="1974"/>
      <c r="AK15" s="1974"/>
      <c r="AL15" s="1974"/>
      <c r="AM15" s="1974"/>
      <c r="AN15" s="1974"/>
      <c r="AO15" s="1975"/>
      <c r="AP15" s="1978" t="s">
        <v>260</v>
      </c>
      <c r="AQ15" s="1979"/>
      <c r="AR15" s="1979"/>
      <c r="AS15" s="1979"/>
      <c r="AT15" s="1979"/>
      <c r="AU15" s="1980"/>
      <c r="AV15" s="1960" t="s">
        <v>261</v>
      </c>
      <c r="AW15" s="1961"/>
      <c r="AX15" s="1961"/>
      <c r="AY15" s="1961"/>
      <c r="AZ15" s="1961"/>
      <c r="BA15" s="1961"/>
      <c r="BB15" s="1961"/>
      <c r="BC15" s="1961"/>
      <c r="BD15" s="1961"/>
      <c r="BE15" s="1962"/>
      <c r="BL15" s="296"/>
      <c r="BM15" s="355"/>
      <c r="BN15" s="364">
        <v>1</v>
      </c>
      <c r="BO15" s="364">
        <f t="shared" si="1"/>
        <v>8</v>
      </c>
      <c r="BP15" s="298"/>
      <c r="BQ15" s="298"/>
    </row>
    <row r="16" spans="2:73" s="299" customFormat="1" ht="12" customHeight="1">
      <c r="B16" s="1991"/>
      <c r="C16" s="1992"/>
      <c r="D16" s="1996"/>
      <c r="E16" s="1997"/>
      <c r="F16" s="1997"/>
      <c r="G16" s="1997"/>
      <c r="H16" s="1997"/>
      <c r="I16" s="1997"/>
      <c r="J16" s="1997"/>
      <c r="K16" s="1997"/>
      <c r="L16" s="1998"/>
      <c r="M16" s="2001"/>
      <c r="N16" s="1964"/>
      <c r="O16" s="1964"/>
      <c r="P16" s="1964"/>
      <c r="Q16" s="1964"/>
      <c r="R16" s="1964"/>
      <c r="S16" s="2002"/>
      <c r="T16" s="1976"/>
      <c r="U16" s="1964"/>
      <c r="V16" s="1964"/>
      <c r="W16" s="1964"/>
      <c r="X16" s="1964"/>
      <c r="Y16" s="1964"/>
      <c r="Z16" s="1964"/>
      <c r="AA16" s="1964"/>
      <c r="AB16" s="1964"/>
      <c r="AC16" s="1977"/>
      <c r="AD16" s="1983"/>
      <c r="AE16" s="1984"/>
      <c r="AF16" s="1976"/>
      <c r="AG16" s="1964"/>
      <c r="AH16" s="1964"/>
      <c r="AI16" s="1964"/>
      <c r="AJ16" s="1964"/>
      <c r="AK16" s="1964"/>
      <c r="AL16" s="1964"/>
      <c r="AM16" s="1964"/>
      <c r="AN16" s="1964"/>
      <c r="AO16" s="1977"/>
      <c r="AP16" s="1966" t="s">
        <v>262</v>
      </c>
      <c r="AQ16" s="1967"/>
      <c r="AR16" s="1968"/>
      <c r="AS16" s="1969" t="s">
        <v>263</v>
      </c>
      <c r="AT16" s="1967"/>
      <c r="AU16" s="1970"/>
      <c r="AV16" s="1963"/>
      <c r="AW16" s="1964"/>
      <c r="AX16" s="1964"/>
      <c r="AY16" s="1964"/>
      <c r="AZ16" s="1964"/>
      <c r="BA16" s="1964"/>
      <c r="BB16" s="1964"/>
      <c r="BC16" s="1964"/>
      <c r="BD16" s="1964"/>
      <c r="BE16" s="1965"/>
      <c r="BL16" s="296"/>
      <c r="BM16" s="355"/>
      <c r="BN16" s="364">
        <f t="shared" si="0"/>
        <v>2</v>
      </c>
      <c r="BO16" s="364">
        <f t="shared" si="1"/>
        <v>9</v>
      </c>
      <c r="BP16" s="298"/>
      <c r="BQ16" s="298"/>
    </row>
    <row r="17" spans="2:67" ht="7.5" customHeight="1">
      <c r="B17" s="2004">
        <v>31</v>
      </c>
      <c r="C17" s="2005"/>
      <c r="D17" s="2012" t="s">
        <v>264</v>
      </c>
      <c r="E17" s="2013"/>
      <c r="F17" s="2013"/>
      <c r="G17" s="2013"/>
      <c r="H17" s="2013"/>
      <c r="I17" s="2013"/>
      <c r="J17" s="2013"/>
      <c r="K17" s="2013"/>
      <c r="L17" s="2014"/>
      <c r="M17" s="2019" t="s">
        <v>525</v>
      </c>
      <c r="N17" s="2020"/>
      <c r="O17" s="2020"/>
      <c r="P17" s="2020"/>
      <c r="Q17" s="2020"/>
      <c r="R17" s="2020"/>
      <c r="S17" s="2021"/>
      <c r="T17" s="2052" t="str">
        <f>work6総括表!W5</f>
        <v/>
      </c>
      <c r="U17" s="2053"/>
      <c r="V17" s="2053"/>
      <c r="W17" s="2053"/>
      <c r="X17" s="2053"/>
      <c r="Y17" s="2053"/>
      <c r="Z17" s="2053"/>
      <c r="AA17" s="2053"/>
      <c r="AB17" s="2053"/>
      <c r="AC17" s="2032" t="s">
        <v>90</v>
      </c>
      <c r="AD17" s="1893">
        <v>19</v>
      </c>
      <c r="AE17" s="1894"/>
      <c r="AF17" s="2045"/>
      <c r="AG17" s="2047">
        <f>work6総括表!Y5</f>
        <v>0</v>
      </c>
      <c r="AH17" s="2048"/>
      <c r="AI17" s="2048"/>
      <c r="AJ17" s="2048"/>
      <c r="AK17" s="2048"/>
      <c r="AL17" s="2048"/>
      <c r="AM17" s="2049"/>
      <c r="AN17" s="2041" t="s">
        <v>265</v>
      </c>
      <c r="AO17" s="2042"/>
      <c r="AP17" s="2028" t="s">
        <v>266</v>
      </c>
      <c r="AQ17" s="2029"/>
      <c r="AR17" s="2030"/>
      <c r="AS17" s="2028" t="s">
        <v>266</v>
      </c>
      <c r="AT17" s="2029"/>
      <c r="AU17" s="2030"/>
      <c r="AV17" s="2074">
        <f>IF(AS18="",ROUNDDOWN(AG17*AP18,0),ROUNDDOWN(AG17*AS18,0))</f>
        <v>0</v>
      </c>
      <c r="AW17" s="2075"/>
      <c r="AX17" s="2075"/>
      <c r="AY17" s="2075"/>
      <c r="AZ17" s="2075"/>
      <c r="BA17" s="2075"/>
      <c r="BB17" s="2075"/>
      <c r="BC17" s="2075"/>
      <c r="BD17" s="2076"/>
      <c r="BE17" s="2059" t="s">
        <v>90</v>
      </c>
      <c r="BN17" s="364">
        <f t="shared" si="0"/>
        <v>3</v>
      </c>
      <c r="BO17" s="364">
        <f t="shared" si="1"/>
        <v>10</v>
      </c>
    </row>
    <row r="18" spans="2:67" ht="9.75" customHeight="1">
      <c r="B18" s="2006"/>
      <c r="C18" s="2007"/>
      <c r="D18" s="2015"/>
      <c r="E18" s="2013"/>
      <c r="F18" s="2013"/>
      <c r="G18" s="2013"/>
      <c r="H18" s="2013"/>
      <c r="I18" s="2013"/>
      <c r="J18" s="2013"/>
      <c r="K18" s="2013"/>
      <c r="L18" s="2014"/>
      <c r="M18" s="2022"/>
      <c r="N18" s="2023"/>
      <c r="O18" s="2023"/>
      <c r="P18" s="2023"/>
      <c r="Q18" s="2023"/>
      <c r="R18" s="2023"/>
      <c r="S18" s="2024"/>
      <c r="T18" s="2054">
        <f>work6総括表!X5</f>
        <v>0</v>
      </c>
      <c r="U18" s="2055"/>
      <c r="V18" s="2055"/>
      <c r="W18" s="2055"/>
      <c r="X18" s="2055"/>
      <c r="Y18" s="2055"/>
      <c r="Z18" s="2055"/>
      <c r="AA18" s="2055"/>
      <c r="AB18" s="2055"/>
      <c r="AC18" s="2033"/>
      <c r="AD18" s="1895"/>
      <c r="AE18" s="1896"/>
      <c r="AF18" s="2046"/>
      <c r="AG18" s="1888"/>
      <c r="AH18" s="1889"/>
      <c r="AI18" s="1889"/>
      <c r="AJ18" s="1889"/>
      <c r="AK18" s="1889"/>
      <c r="AL18" s="1889"/>
      <c r="AM18" s="1890"/>
      <c r="AN18" s="2043"/>
      <c r="AO18" s="2044"/>
      <c r="AP18" s="2034">
        <v>118</v>
      </c>
      <c r="AQ18" s="2035"/>
      <c r="AR18" s="2036"/>
      <c r="AS18" s="2061" t="str">
        <f>IF(OR(work6総括表!$P$5=0,AG17=0),"",((AP18/1000-BQ5/1000)*(1+work6総括表!$P$5)+BQ5/1000)*1000)</f>
        <v/>
      </c>
      <c r="AT18" s="2062"/>
      <c r="AU18" s="2063"/>
      <c r="AV18" s="2077"/>
      <c r="AW18" s="2078"/>
      <c r="AX18" s="2078"/>
      <c r="AY18" s="2078"/>
      <c r="AZ18" s="2078"/>
      <c r="BA18" s="2078"/>
      <c r="BB18" s="2078"/>
      <c r="BC18" s="2078"/>
      <c r="BD18" s="2079"/>
      <c r="BE18" s="2060"/>
      <c r="BF18" s="300"/>
      <c r="BG18" s="300"/>
      <c r="BH18" s="300"/>
      <c r="BI18" s="301" t="s">
        <v>267</v>
      </c>
      <c r="BN18" s="364">
        <f t="shared" si="0"/>
        <v>4</v>
      </c>
      <c r="BO18" s="364">
        <f t="shared" si="1"/>
        <v>11</v>
      </c>
    </row>
    <row r="19" spans="2:67" ht="9.75" customHeight="1">
      <c r="B19" s="2006"/>
      <c r="C19" s="2007"/>
      <c r="D19" s="2015"/>
      <c r="E19" s="2013"/>
      <c r="F19" s="2013"/>
      <c r="G19" s="2013"/>
      <c r="H19" s="2013"/>
      <c r="I19" s="2013"/>
      <c r="J19" s="2013"/>
      <c r="K19" s="2013"/>
      <c r="L19" s="2014"/>
      <c r="M19" s="1875" t="s">
        <v>522</v>
      </c>
      <c r="N19" s="1876"/>
      <c r="O19" s="1876"/>
      <c r="P19" s="1876"/>
      <c r="Q19" s="1876"/>
      <c r="R19" s="1876"/>
      <c r="S19" s="1877"/>
      <c r="T19" s="1865" t="str">
        <f>work6総括表!W6</f>
        <v/>
      </c>
      <c r="U19" s="1866"/>
      <c r="V19" s="1866"/>
      <c r="W19" s="1866"/>
      <c r="X19" s="1866"/>
      <c r="Y19" s="1866"/>
      <c r="Z19" s="1866"/>
      <c r="AA19" s="1866"/>
      <c r="AB19" s="1866"/>
      <c r="AC19" s="309"/>
      <c r="AD19" s="1895">
        <v>19</v>
      </c>
      <c r="AE19" s="1896"/>
      <c r="AF19" s="1891"/>
      <c r="AG19" s="1881">
        <f>work6総括表!Y6</f>
        <v>0</v>
      </c>
      <c r="AH19" s="1881"/>
      <c r="AI19" s="1881"/>
      <c r="AJ19" s="1881"/>
      <c r="AK19" s="1881"/>
      <c r="AL19" s="1881"/>
      <c r="AM19" s="1881"/>
      <c r="AN19" s="310"/>
      <c r="AO19" s="309"/>
      <c r="AP19" s="1895">
        <v>103</v>
      </c>
      <c r="AQ19" s="2037"/>
      <c r="AR19" s="1896"/>
      <c r="AS19" s="2068" t="str">
        <f>IF(OR(work6総括表!$P$5=0,AG19=0),"",((AP19/1000-$BQ$5/1000)*(1+work6総括表!$P$5)+$BQ$5/1000)*1000)</f>
        <v/>
      </c>
      <c r="AT19" s="2069"/>
      <c r="AU19" s="2070"/>
      <c r="AV19" s="2064">
        <f>IF(AS19="",ROUNDDOWN(AG19*AP19,0),ROUNDDOWN(AG19*AS19,0))</f>
        <v>0</v>
      </c>
      <c r="AW19" s="1881"/>
      <c r="AX19" s="1881"/>
      <c r="AY19" s="1881"/>
      <c r="AZ19" s="1881"/>
      <c r="BA19" s="1881"/>
      <c r="BB19" s="1881"/>
      <c r="BC19" s="1881"/>
      <c r="BD19" s="1881"/>
      <c r="BE19" s="2066"/>
      <c r="BF19" s="300"/>
      <c r="BG19" s="300"/>
      <c r="BH19" s="300"/>
      <c r="BI19" s="301"/>
      <c r="BN19" s="365">
        <f t="shared" si="0"/>
        <v>5</v>
      </c>
      <c r="BO19" s="364">
        <f t="shared" si="1"/>
        <v>12</v>
      </c>
    </row>
    <row r="20" spans="2:67" ht="9.75" customHeight="1">
      <c r="B20" s="2006"/>
      <c r="C20" s="2007"/>
      <c r="D20" s="2015"/>
      <c r="E20" s="2013"/>
      <c r="F20" s="2013"/>
      <c r="G20" s="2013"/>
      <c r="H20" s="2013"/>
      <c r="I20" s="2013"/>
      <c r="J20" s="2013"/>
      <c r="K20" s="2013"/>
      <c r="L20" s="2014"/>
      <c r="M20" s="2025"/>
      <c r="N20" s="2026"/>
      <c r="O20" s="2026"/>
      <c r="P20" s="2026"/>
      <c r="Q20" s="2026"/>
      <c r="R20" s="2026"/>
      <c r="S20" s="2027"/>
      <c r="T20" s="1914">
        <f>work6総括表!X6</f>
        <v>0</v>
      </c>
      <c r="U20" s="1915"/>
      <c r="V20" s="1915"/>
      <c r="W20" s="1915"/>
      <c r="X20" s="1915"/>
      <c r="Y20" s="1915"/>
      <c r="Z20" s="1915"/>
      <c r="AA20" s="1915"/>
      <c r="AB20" s="1915"/>
      <c r="AC20" s="350"/>
      <c r="AD20" s="1895"/>
      <c r="AE20" s="1896"/>
      <c r="AF20" s="1884"/>
      <c r="AG20" s="2031"/>
      <c r="AH20" s="2031"/>
      <c r="AI20" s="2031"/>
      <c r="AJ20" s="2031"/>
      <c r="AK20" s="2031"/>
      <c r="AL20" s="2031"/>
      <c r="AM20" s="2031"/>
      <c r="AN20" s="2056"/>
      <c r="AO20" s="2056"/>
      <c r="AP20" s="1895"/>
      <c r="AQ20" s="2037"/>
      <c r="AR20" s="1896"/>
      <c r="AS20" s="2071"/>
      <c r="AT20" s="2072"/>
      <c r="AU20" s="2073"/>
      <c r="AV20" s="2065"/>
      <c r="AW20" s="2031"/>
      <c r="AX20" s="2031"/>
      <c r="AY20" s="2031"/>
      <c r="AZ20" s="2031"/>
      <c r="BA20" s="2031"/>
      <c r="BB20" s="2031"/>
      <c r="BC20" s="2031"/>
      <c r="BD20" s="2031"/>
      <c r="BE20" s="2067"/>
      <c r="BF20" s="305">
        <v>4</v>
      </c>
      <c r="BG20" s="305">
        <v>3</v>
      </c>
      <c r="BH20" s="305">
        <v>2</v>
      </c>
      <c r="BI20" s="305">
        <v>1</v>
      </c>
      <c r="BO20" s="364">
        <f t="shared" si="1"/>
        <v>13</v>
      </c>
    </row>
    <row r="21" spans="2:67" ht="9.75" customHeight="1">
      <c r="B21" s="2008"/>
      <c r="C21" s="2009"/>
      <c r="D21" s="2015"/>
      <c r="E21" s="2013"/>
      <c r="F21" s="2013"/>
      <c r="G21" s="2013"/>
      <c r="H21" s="2013"/>
      <c r="I21" s="2013"/>
      <c r="J21" s="2013"/>
      <c r="K21" s="2013"/>
      <c r="L21" s="2014"/>
      <c r="M21" s="1875" t="s">
        <v>523</v>
      </c>
      <c r="N21" s="1876"/>
      <c r="O21" s="1876"/>
      <c r="P21" s="1876"/>
      <c r="Q21" s="1876"/>
      <c r="R21" s="1876"/>
      <c r="S21" s="1877"/>
      <c r="T21" s="1865" t="str">
        <f>work6総括表!W7</f>
        <v/>
      </c>
      <c r="U21" s="1866"/>
      <c r="V21" s="1866"/>
      <c r="W21" s="1866"/>
      <c r="X21" s="1866"/>
      <c r="Y21" s="1866"/>
      <c r="Z21" s="1866"/>
      <c r="AA21" s="1866"/>
      <c r="AB21" s="1866"/>
      <c r="AC21" s="312"/>
      <c r="AD21" s="1895">
        <v>18</v>
      </c>
      <c r="AE21" s="1896"/>
      <c r="AF21" s="1891"/>
      <c r="AG21" s="1881">
        <f>work6総括表!Y7</f>
        <v>0</v>
      </c>
      <c r="AH21" s="1881"/>
      <c r="AI21" s="1881"/>
      <c r="AJ21" s="1881"/>
      <c r="AK21" s="1881"/>
      <c r="AL21" s="1881"/>
      <c r="AM21" s="1881"/>
      <c r="AN21" s="313"/>
      <c r="AO21" s="313"/>
      <c r="AP21" s="1895">
        <v>89</v>
      </c>
      <c r="AQ21" s="2037"/>
      <c r="AR21" s="1896"/>
      <c r="AS21" s="2068" t="str">
        <f>IF(OR(work6総括表!$P$5=0,AG21=0),"",((AP21/1000-$BQ$5/1000)*(1+work6総括表!$P$5)+$BQ$5/1000)*1000)</f>
        <v/>
      </c>
      <c r="AT21" s="2069"/>
      <c r="AU21" s="2070"/>
      <c r="AV21" s="2064">
        <f>IF(AS21="",ROUNDDOWN(AG21*AP21,0),ROUNDDOWN(AG21*AS21,0))</f>
        <v>0</v>
      </c>
      <c r="AW21" s="1881"/>
      <c r="AX21" s="1881"/>
      <c r="AY21" s="1881"/>
      <c r="AZ21" s="1881"/>
      <c r="BA21" s="1881"/>
      <c r="BB21" s="1881"/>
      <c r="BC21" s="1881"/>
      <c r="BD21" s="1881"/>
      <c r="BE21" s="965"/>
      <c r="BF21" s="305"/>
      <c r="BG21" s="305"/>
      <c r="BH21" s="305"/>
      <c r="BI21" s="305"/>
      <c r="BO21" s="364">
        <f t="shared" si="1"/>
        <v>14</v>
      </c>
    </row>
    <row r="22" spans="2:67" ht="9.75" customHeight="1">
      <c r="B22" s="2010"/>
      <c r="C22" s="2011"/>
      <c r="D22" s="2016"/>
      <c r="E22" s="2017"/>
      <c r="F22" s="2017"/>
      <c r="G22" s="2017"/>
      <c r="H22" s="2017"/>
      <c r="I22" s="2017"/>
      <c r="J22" s="2017"/>
      <c r="K22" s="2017"/>
      <c r="L22" s="2018"/>
      <c r="M22" s="1878"/>
      <c r="N22" s="1879"/>
      <c r="O22" s="1879"/>
      <c r="P22" s="1879"/>
      <c r="Q22" s="1879"/>
      <c r="R22" s="1879"/>
      <c r="S22" s="1880"/>
      <c r="T22" s="2057">
        <f>work6総括表!X7</f>
        <v>0</v>
      </c>
      <c r="U22" s="2058"/>
      <c r="V22" s="2058"/>
      <c r="W22" s="2058"/>
      <c r="X22" s="2058"/>
      <c r="Y22" s="2058"/>
      <c r="Z22" s="2058"/>
      <c r="AA22" s="2058"/>
      <c r="AB22" s="2058"/>
      <c r="AC22" s="790"/>
      <c r="AD22" s="2038"/>
      <c r="AE22" s="2040"/>
      <c r="AF22" s="1892"/>
      <c r="AG22" s="1882"/>
      <c r="AH22" s="1882"/>
      <c r="AI22" s="1882"/>
      <c r="AJ22" s="1882"/>
      <c r="AK22" s="1882"/>
      <c r="AL22" s="1882"/>
      <c r="AM22" s="1882"/>
      <c r="AN22" s="2050"/>
      <c r="AO22" s="2051"/>
      <c r="AP22" s="2038"/>
      <c r="AQ22" s="2039"/>
      <c r="AR22" s="2040"/>
      <c r="AS22" s="2083"/>
      <c r="AT22" s="2084"/>
      <c r="AU22" s="2085"/>
      <c r="AV22" s="2086"/>
      <c r="AW22" s="1882"/>
      <c r="AX22" s="1882"/>
      <c r="AY22" s="1882"/>
      <c r="AZ22" s="1882"/>
      <c r="BA22" s="1882"/>
      <c r="BB22" s="1882"/>
      <c r="BC22" s="1882"/>
      <c r="BD22" s="1882"/>
      <c r="BE22" s="803"/>
      <c r="BF22" s="2104" t="s">
        <v>268</v>
      </c>
      <c r="BG22" s="2104" t="s">
        <v>269</v>
      </c>
      <c r="BH22" s="2118" t="s">
        <v>270</v>
      </c>
      <c r="BI22" s="2117" t="s">
        <v>271</v>
      </c>
      <c r="BO22" s="364">
        <f t="shared" si="1"/>
        <v>15</v>
      </c>
    </row>
    <row r="23" spans="2:67" ht="9.75" customHeight="1">
      <c r="B23" s="2099">
        <v>32</v>
      </c>
      <c r="C23" s="2100"/>
      <c r="D23" s="2101" t="s">
        <v>122</v>
      </c>
      <c r="E23" s="2102"/>
      <c r="F23" s="2102"/>
      <c r="G23" s="2102"/>
      <c r="H23" s="2102"/>
      <c r="I23" s="2102"/>
      <c r="J23" s="2102"/>
      <c r="K23" s="2102"/>
      <c r="L23" s="2103"/>
      <c r="M23" s="2019" t="s">
        <v>525</v>
      </c>
      <c r="N23" s="2020"/>
      <c r="O23" s="2020"/>
      <c r="P23" s="2020"/>
      <c r="Q23" s="2020"/>
      <c r="R23" s="2020"/>
      <c r="S23" s="2021"/>
      <c r="T23" s="1871" t="str">
        <f>work6総括表!W9</f>
        <v/>
      </c>
      <c r="U23" s="1872"/>
      <c r="V23" s="1872"/>
      <c r="W23" s="1872"/>
      <c r="X23" s="1872"/>
      <c r="Y23" s="1872"/>
      <c r="Z23" s="1872"/>
      <c r="AA23" s="1872"/>
      <c r="AB23" s="1872"/>
      <c r="AC23" s="2032"/>
      <c r="AD23" s="1893">
        <v>21</v>
      </c>
      <c r="AE23" s="1894"/>
      <c r="AF23" s="2087"/>
      <c r="AG23" s="2047">
        <f>work6総括表!Y9</f>
        <v>0</v>
      </c>
      <c r="AH23" s="2048"/>
      <c r="AI23" s="2048"/>
      <c r="AJ23" s="2048"/>
      <c r="AK23" s="2048"/>
      <c r="AL23" s="2048"/>
      <c r="AM23" s="2049"/>
      <c r="AN23" s="2041"/>
      <c r="AO23" s="2042"/>
      <c r="AP23" s="1893">
        <v>21</v>
      </c>
      <c r="AQ23" s="2124"/>
      <c r="AR23" s="1894"/>
      <c r="AS23" s="2088" t="str">
        <f>IF(OR(work6総括表!$P$5=0,AG23=0),"",((AP23/1000-$BQ$5/1000)*(1+work6総括表!$P$5)+$BQ$5/1000)*1000)</f>
        <v/>
      </c>
      <c r="AT23" s="2089"/>
      <c r="AU23" s="2090"/>
      <c r="AV23" s="2081">
        <f>IF(AS23="",ROUNDDOWN(AG23*AP23,0),ROUNDDOWN(AG23*AS23,0))</f>
        <v>0</v>
      </c>
      <c r="AW23" s="2082"/>
      <c r="AX23" s="2082"/>
      <c r="AY23" s="2082"/>
      <c r="AZ23" s="2082"/>
      <c r="BA23" s="2082"/>
      <c r="BB23" s="2082"/>
      <c r="BC23" s="2082"/>
      <c r="BD23" s="2082"/>
      <c r="BE23" s="2059"/>
      <c r="BF23" s="2104"/>
      <c r="BG23" s="2104"/>
      <c r="BH23" s="2118"/>
      <c r="BI23" s="2117"/>
      <c r="BO23" s="364">
        <f t="shared" si="1"/>
        <v>16</v>
      </c>
    </row>
    <row r="24" spans="2:67" ht="9.75" customHeight="1">
      <c r="B24" s="2099"/>
      <c r="C24" s="2100"/>
      <c r="D24" s="2101"/>
      <c r="E24" s="2102"/>
      <c r="F24" s="2102"/>
      <c r="G24" s="2102"/>
      <c r="H24" s="2102"/>
      <c r="I24" s="2102"/>
      <c r="J24" s="2102"/>
      <c r="K24" s="2102"/>
      <c r="L24" s="2103"/>
      <c r="M24" s="2022"/>
      <c r="N24" s="2023"/>
      <c r="O24" s="2023"/>
      <c r="P24" s="2023"/>
      <c r="Q24" s="2023"/>
      <c r="R24" s="2023"/>
      <c r="S24" s="2024"/>
      <c r="T24" s="1914">
        <f>work6総括表!X9</f>
        <v>0</v>
      </c>
      <c r="U24" s="1915"/>
      <c r="V24" s="1915"/>
      <c r="W24" s="1915"/>
      <c r="X24" s="1915"/>
      <c r="Y24" s="1915"/>
      <c r="Z24" s="1915"/>
      <c r="AA24" s="1915"/>
      <c r="AB24" s="1915"/>
      <c r="AC24" s="2033"/>
      <c r="AD24" s="1895"/>
      <c r="AE24" s="1896"/>
      <c r="AF24" s="1884"/>
      <c r="AG24" s="1888"/>
      <c r="AH24" s="1889"/>
      <c r="AI24" s="1889"/>
      <c r="AJ24" s="1889"/>
      <c r="AK24" s="1889"/>
      <c r="AL24" s="1889"/>
      <c r="AM24" s="1890"/>
      <c r="AN24" s="2043"/>
      <c r="AO24" s="2044"/>
      <c r="AP24" s="1895"/>
      <c r="AQ24" s="2037"/>
      <c r="AR24" s="1896"/>
      <c r="AS24" s="2071"/>
      <c r="AT24" s="2072"/>
      <c r="AU24" s="2073"/>
      <c r="AV24" s="2065"/>
      <c r="AW24" s="2031"/>
      <c r="AX24" s="2031"/>
      <c r="AY24" s="2031"/>
      <c r="AZ24" s="2031"/>
      <c r="BA24" s="2031"/>
      <c r="BB24" s="2031"/>
      <c r="BC24" s="2031"/>
      <c r="BD24" s="2031"/>
      <c r="BE24" s="2060"/>
      <c r="BF24" s="2104"/>
      <c r="BG24" s="2104"/>
      <c r="BH24" s="2118"/>
      <c r="BI24" s="2117"/>
      <c r="BO24" s="364">
        <f t="shared" si="1"/>
        <v>17</v>
      </c>
    </row>
    <row r="25" spans="2:67" ht="9.75" customHeight="1">
      <c r="B25" s="2099"/>
      <c r="C25" s="2100"/>
      <c r="D25" s="2101"/>
      <c r="E25" s="2102"/>
      <c r="F25" s="2102"/>
      <c r="G25" s="2102"/>
      <c r="H25" s="2102"/>
      <c r="I25" s="2102"/>
      <c r="J25" s="2102"/>
      <c r="K25" s="2102"/>
      <c r="L25" s="2103"/>
      <c r="M25" s="1875" t="s">
        <v>522</v>
      </c>
      <c r="N25" s="1876"/>
      <c r="O25" s="1876"/>
      <c r="P25" s="1876"/>
      <c r="Q25" s="1876"/>
      <c r="R25" s="1876"/>
      <c r="S25" s="1877"/>
      <c r="T25" s="1865" t="str">
        <f>work6総括表!W10</f>
        <v/>
      </c>
      <c r="U25" s="1866"/>
      <c r="V25" s="1866"/>
      <c r="W25" s="1866"/>
      <c r="X25" s="1866"/>
      <c r="Y25" s="1866"/>
      <c r="Z25" s="1866"/>
      <c r="AA25" s="1866"/>
      <c r="AB25" s="1866"/>
      <c r="AC25" s="309"/>
      <c r="AD25" s="1895">
        <v>21</v>
      </c>
      <c r="AE25" s="1896"/>
      <c r="AF25" s="1891"/>
      <c r="AG25" s="1881">
        <f>work6総括表!Y10</f>
        <v>0</v>
      </c>
      <c r="AH25" s="1881"/>
      <c r="AI25" s="1881"/>
      <c r="AJ25" s="1881"/>
      <c r="AK25" s="1881"/>
      <c r="AL25" s="1881"/>
      <c r="AM25" s="1881"/>
      <c r="AN25" s="310"/>
      <c r="AO25" s="309"/>
      <c r="AP25" s="1895">
        <v>15</v>
      </c>
      <c r="AQ25" s="2037"/>
      <c r="AR25" s="1896"/>
      <c r="AS25" s="2068" t="str">
        <f>IF(OR(work6総括表!$P$5=0,AG25=0),"",((AP25/1000-$BQ$5/1000)*(1+work6総括表!$P$5)+$BQ$5/1000)*1000)</f>
        <v/>
      </c>
      <c r="AT25" s="2069"/>
      <c r="AU25" s="2070"/>
      <c r="AV25" s="2064">
        <f>IF(AS25="",ROUNDDOWN(AG25*AP25,0),ROUNDDOWN(AG25*AS25,0))</f>
        <v>0</v>
      </c>
      <c r="AW25" s="1881"/>
      <c r="AX25" s="1881"/>
      <c r="AY25" s="1881"/>
      <c r="AZ25" s="1881"/>
      <c r="BA25" s="1881"/>
      <c r="BB25" s="1881"/>
      <c r="BC25" s="1881"/>
      <c r="BD25" s="1881"/>
      <c r="BE25" s="2066"/>
      <c r="BF25" s="2104"/>
      <c r="BG25" s="2104"/>
      <c r="BH25" s="2118"/>
      <c r="BI25" s="2117"/>
      <c r="BO25" s="364">
        <f t="shared" si="1"/>
        <v>18</v>
      </c>
    </row>
    <row r="26" spans="2:67" ht="9.75" customHeight="1">
      <c r="B26" s="2099"/>
      <c r="C26" s="2100"/>
      <c r="D26" s="2101"/>
      <c r="E26" s="2102"/>
      <c r="F26" s="2102"/>
      <c r="G26" s="2102"/>
      <c r="H26" s="2102"/>
      <c r="I26" s="2102"/>
      <c r="J26" s="2102"/>
      <c r="K26" s="2102"/>
      <c r="L26" s="2103"/>
      <c r="M26" s="2025"/>
      <c r="N26" s="2026"/>
      <c r="O26" s="2026"/>
      <c r="P26" s="2026"/>
      <c r="Q26" s="2026"/>
      <c r="R26" s="2026"/>
      <c r="S26" s="2027"/>
      <c r="T26" s="1914">
        <f>work6総括表!X10</f>
        <v>0</v>
      </c>
      <c r="U26" s="1915"/>
      <c r="V26" s="1915"/>
      <c r="W26" s="1915"/>
      <c r="X26" s="1915"/>
      <c r="Y26" s="1915"/>
      <c r="Z26" s="1915"/>
      <c r="AA26" s="1915"/>
      <c r="AB26" s="1915"/>
      <c r="AC26" s="311"/>
      <c r="AD26" s="1895"/>
      <c r="AE26" s="1896"/>
      <c r="AF26" s="1884"/>
      <c r="AG26" s="2031"/>
      <c r="AH26" s="2031"/>
      <c r="AI26" s="2031"/>
      <c r="AJ26" s="2031"/>
      <c r="AK26" s="2031"/>
      <c r="AL26" s="2031"/>
      <c r="AM26" s="2031"/>
      <c r="AN26" s="2056"/>
      <c r="AO26" s="2056"/>
      <c r="AP26" s="1895"/>
      <c r="AQ26" s="2037"/>
      <c r="AR26" s="1896"/>
      <c r="AS26" s="2071"/>
      <c r="AT26" s="2072"/>
      <c r="AU26" s="2073"/>
      <c r="AV26" s="2065"/>
      <c r="AW26" s="2031"/>
      <c r="AX26" s="2031"/>
      <c r="AY26" s="2031"/>
      <c r="AZ26" s="2031"/>
      <c r="BA26" s="2031"/>
      <c r="BB26" s="2031"/>
      <c r="BC26" s="2031"/>
      <c r="BD26" s="2031"/>
      <c r="BE26" s="2067"/>
      <c r="BF26" s="2104"/>
      <c r="BG26" s="2104"/>
      <c r="BH26" s="2118"/>
      <c r="BI26" s="2117"/>
      <c r="BO26" s="364">
        <f t="shared" si="1"/>
        <v>19</v>
      </c>
    </row>
    <row r="27" spans="2:67" ht="9.75" customHeight="1">
      <c r="B27" s="2099"/>
      <c r="C27" s="2100"/>
      <c r="D27" s="2101"/>
      <c r="E27" s="2102"/>
      <c r="F27" s="2102"/>
      <c r="G27" s="2102"/>
      <c r="H27" s="2102"/>
      <c r="I27" s="2102"/>
      <c r="J27" s="2102"/>
      <c r="K27" s="2102"/>
      <c r="L27" s="2103"/>
      <c r="M27" s="1875" t="s">
        <v>523</v>
      </c>
      <c r="N27" s="1876"/>
      <c r="O27" s="1876"/>
      <c r="P27" s="1876"/>
      <c r="Q27" s="1876"/>
      <c r="R27" s="1876"/>
      <c r="S27" s="1877"/>
      <c r="T27" s="1865" t="str">
        <f ca="1">work6総括表!W11</f>
        <v/>
      </c>
      <c r="U27" s="1866"/>
      <c r="V27" s="1866"/>
      <c r="W27" s="1866"/>
      <c r="X27" s="1866"/>
      <c r="Y27" s="1866"/>
      <c r="Z27" s="1866"/>
      <c r="AA27" s="1866"/>
      <c r="AB27" s="1866"/>
      <c r="AC27" s="312"/>
      <c r="AD27" s="1895">
        <v>20</v>
      </c>
      <c r="AE27" s="1896"/>
      <c r="AF27" s="1891"/>
      <c r="AG27" s="1881">
        <f ca="1">work6総括表!Y11</f>
        <v>15120</v>
      </c>
      <c r="AH27" s="1881"/>
      <c r="AI27" s="1881"/>
      <c r="AJ27" s="1881"/>
      <c r="AK27" s="1881"/>
      <c r="AL27" s="1881"/>
      <c r="AM27" s="1881"/>
      <c r="AN27" s="313"/>
      <c r="AO27" s="313"/>
      <c r="AP27" s="1895">
        <v>16</v>
      </c>
      <c r="AQ27" s="2037"/>
      <c r="AR27" s="1896"/>
      <c r="AS27" s="2068">
        <f ca="1">IF(OR(work6総括表!$P$5=0,AG27=0),"",((AP27/1000-$BQ$5/1000)*(1+work6総括表!$P$5)+$BQ$5/1000)*1000)</f>
        <v>14.46</v>
      </c>
      <c r="AT27" s="2069"/>
      <c r="AU27" s="2070"/>
      <c r="AV27" s="2064">
        <f ca="1">IF(AS27="",ROUNDDOWN(AG27*AP27,0),ROUNDDOWN(AG27*AS27,0))</f>
        <v>218635</v>
      </c>
      <c r="AW27" s="1881"/>
      <c r="AX27" s="1881"/>
      <c r="AY27" s="1881"/>
      <c r="AZ27" s="1881"/>
      <c r="BA27" s="1881"/>
      <c r="BB27" s="1881"/>
      <c r="BC27" s="1881"/>
      <c r="BD27" s="1881"/>
      <c r="BE27" s="965"/>
      <c r="BF27" s="2104"/>
      <c r="BG27" s="2104"/>
      <c r="BH27" s="2118"/>
      <c r="BI27" s="2117"/>
      <c r="BO27" s="364">
        <f t="shared" si="1"/>
        <v>20</v>
      </c>
    </row>
    <row r="28" spans="2:67" ht="9.75" customHeight="1">
      <c r="B28" s="2099"/>
      <c r="C28" s="2100"/>
      <c r="D28" s="2101"/>
      <c r="E28" s="2102"/>
      <c r="F28" s="2102"/>
      <c r="G28" s="2102"/>
      <c r="H28" s="2102"/>
      <c r="I28" s="2102"/>
      <c r="J28" s="2102"/>
      <c r="K28" s="2102"/>
      <c r="L28" s="2103"/>
      <c r="M28" s="1878"/>
      <c r="N28" s="1879"/>
      <c r="O28" s="1879"/>
      <c r="P28" s="1879"/>
      <c r="Q28" s="1879"/>
      <c r="R28" s="1879"/>
      <c r="S28" s="1880"/>
      <c r="T28" s="1934">
        <f ca="1">work6総括表!X11</f>
        <v>75600000</v>
      </c>
      <c r="U28" s="1935"/>
      <c r="V28" s="1935"/>
      <c r="W28" s="1935"/>
      <c r="X28" s="1935"/>
      <c r="Y28" s="1935"/>
      <c r="Z28" s="1935"/>
      <c r="AA28" s="1935"/>
      <c r="AB28" s="1935"/>
      <c r="AC28" s="791"/>
      <c r="AD28" s="2094"/>
      <c r="AE28" s="2096"/>
      <c r="AF28" s="2087"/>
      <c r="AG28" s="2082"/>
      <c r="AH28" s="2082"/>
      <c r="AI28" s="2082"/>
      <c r="AJ28" s="2082"/>
      <c r="AK28" s="2082"/>
      <c r="AL28" s="2082"/>
      <c r="AM28" s="2082"/>
      <c r="AN28" s="2122"/>
      <c r="AO28" s="2123"/>
      <c r="AP28" s="2094"/>
      <c r="AQ28" s="2095"/>
      <c r="AR28" s="2096"/>
      <c r="AS28" s="2088"/>
      <c r="AT28" s="2089"/>
      <c r="AU28" s="2090"/>
      <c r="AV28" s="2081"/>
      <c r="AW28" s="2082"/>
      <c r="AX28" s="2082"/>
      <c r="AY28" s="2082"/>
      <c r="AZ28" s="2082"/>
      <c r="BA28" s="2082"/>
      <c r="BB28" s="2082"/>
      <c r="BC28" s="2082"/>
      <c r="BD28" s="2082"/>
      <c r="BE28" s="804"/>
      <c r="BF28" s="2104"/>
      <c r="BG28" s="2104"/>
      <c r="BH28" s="2118"/>
      <c r="BI28" s="2117"/>
      <c r="BO28" s="364">
        <f t="shared" si="1"/>
        <v>21</v>
      </c>
    </row>
    <row r="29" spans="2:67" ht="9.75" customHeight="1">
      <c r="B29" s="2105">
        <v>33</v>
      </c>
      <c r="C29" s="2106"/>
      <c r="D29" s="2109" t="s">
        <v>123</v>
      </c>
      <c r="E29" s="2110"/>
      <c r="F29" s="2110"/>
      <c r="G29" s="2110"/>
      <c r="H29" s="2110"/>
      <c r="I29" s="2110"/>
      <c r="J29" s="2110"/>
      <c r="K29" s="2110"/>
      <c r="L29" s="2111"/>
      <c r="M29" s="2019" t="s">
        <v>525</v>
      </c>
      <c r="N29" s="2020"/>
      <c r="O29" s="2020"/>
      <c r="P29" s="2020"/>
      <c r="Q29" s="2020"/>
      <c r="R29" s="2020"/>
      <c r="S29" s="2021"/>
      <c r="T29" s="1873" t="str">
        <f>work6総括表!W13</f>
        <v/>
      </c>
      <c r="U29" s="1874"/>
      <c r="V29" s="1874"/>
      <c r="W29" s="1874"/>
      <c r="X29" s="1874"/>
      <c r="Y29" s="1874"/>
      <c r="Z29" s="1874"/>
      <c r="AA29" s="1874"/>
      <c r="AB29" s="1874"/>
      <c r="AC29" s="2116"/>
      <c r="AD29" s="2153">
        <v>20</v>
      </c>
      <c r="AE29" s="2154"/>
      <c r="AF29" s="1883"/>
      <c r="AG29" s="1885">
        <f>work6総括表!Y13</f>
        <v>0</v>
      </c>
      <c r="AH29" s="1886"/>
      <c r="AI29" s="1886"/>
      <c r="AJ29" s="1886"/>
      <c r="AK29" s="1886"/>
      <c r="AL29" s="1886"/>
      <c r="AM29" s="1887"/>
      <c r="AN29" s="2097"/>
      <c r="AO29" s="2098"/>
      <c r="AP29" s="2153">
        <v>14</v>
      </c>
      <c r="AQ29" s="2155"/>
      <c r="AR29" s="2154"/>
      <c r="AS29" s="2091" t="str">
        <f>IF(OR(work6総括表!$P$5=0,AG29=0),"",((AP29/1000-$BQ$5/1000)*(1+work6総括表!$P$5)+$BQ$5/1000)*1000)</f>
        <v/>
      </c>
      <c r="AT29" s="2092"/>
      <c r="AU29" s="2093"/>
      <c r="AV29" s="2115">
        <f>IF(AS29="",ROUNDDOWN(AG29*AP29,0),ROUNDDOWN(AG29*AS29,0))</f>
        <v>0</v>
      </c>
      <c r="AW29" s="1940"/>
      <c r="AX29" s="1940"/>
      <c r="AY29" s="1940"/>
      <c r="AZ29" s="1940"/>
      <c r="BA29" s="1940"/>
      <c r="BB29" s="1940"/>
      <c r="BC29" s="1940"/>
      <c r="BD29" s="1940"/>
      <c r="BE29" s="2080"/>
      <c r="BF29" s="2104"/>
      <c r="BG29" s="2104"/>
      <c r="BH29" s="2118"/>
      <c r="BI29" s="2117"/>
      <c r="BO29" s="364">
        <f t="shared" si="1"/>
        <v>22</v>
      </c>
    </row>
    <row r="30" spans="2:67" ht="9.75" customHeight="1">
      <c r="B30" s="2099"/>
      <c r="C30" s="2100"/>
      <c r="D30" s="2101"/>
      <c r="E30" s="2102"/>
      <c r="F30" s="2102"/>
      <c r="G30" s="2102"/>
      <c r="H30" s="2102"/>
      <c r="I30" s="2102"/>
      <c r="J30" s="2102"/>
      <c r="K30" s="2102"/>
      <c r="L30" s="2103"/>
      <c r="M30" s="2022"/>
      <c r="N30" s="2023"/>
      <c r="O30" s="2023"/>
      <c r="P30" s="2023"/>
      <c r="Q30" s="2023"/>
      <c r="R30" s="2023"/>
      <c r="S30" s="2024"/>
      <c r="T30" s="1914">
        <f>work6総括表!X13</f>
        <v>0</v>
      </c>
      <c r="U30" s="1915"/>
      <c r="V30" s="1915"/>
      <c r="W30" s="1915"/>
      <c r="X30" s="1915"/>
      <c r="Y30" s="1915"/>
      <c r="Z30" s="1915"/>
      <c r="AA30" s="1915"/>
      <c r="AB30" s="1915"/>
      <c r="AC30" s="2033"/>
      <c r="AD30" s="1895"/>
      <c r="AE30" s="1896"/>
      <c r="AF30" s="1884"/>
      <c r="AG30" s="1888"/>
      <c r="AH30" s="1889"/>
      <c r="AI30" s="1889"/>
      <c r="AJ30" s="1889"/>
      <c r="AK30" s="1889"/>
      <c r="AL30" s="1889"/>
      <c r="AM30" s="1890"/>
      <c r="AN30" s="2043"/>
      <c r="AO30" s="2044"/>
      <c r="AP30" s="1895"/>
      <c r="AQ30" s="2037"/>
      <c r="AR30" s="1896"/>
      <c r="AS30" s="2071"/>
      <c r="AT30" s="2072"/>
      <c r="AU30" s="2073"/>
      <c r="AV30" s="2065"/>
      <c r="AW30" s="2031"/>
      <c r="AX30" s="2031"/>
      <c r="AY30" s="2031"/>
      <c r="AZ30" s="2031"/>
      <c r="BA30" s="2031"/>
      <c r="BB30" s="2031"/>
      <c r="BC30" s="2031"/>
      <c r="BD30" s="2031"/>
      <c r="BE30" s="2060"/>
      <c r="BF30" s="2104"/>
      <c r="BG30" s="2104"/>
      <c r="BH30" s="2118"/>
      <c r="BI30" s="2117"/>
      <c r="BO30" s="364">
        <f t="shared" si="1"/>
        <v>23</v>
      </c>
    </row>
    <row r="31" spans="2:67" ht="9.75" customHeight="1">
      <c r="B31" s="2099"/>
      <c r="C31" s="2100"/>
      <c r="D31" s="2101"/>
      <c r="E31" s="2102"/>
      <c r="F31" s="2102"/>
      <c r="G31" s="2102"/>
      <c r="H31" s="2102"/>
      <c r="I31" s="2102"/>
      <c r="J31" s="2102"/>
      <c r="K31" s="2102"/>
      <c r="L31" s="2103"/>
      <c r="M31" s="1875" t="s">
        <v>522</v>
      </c>
      <c r="N31" s="1876"/>
      <c r="O31" s="1876"/>
      <c r="P31" s="1876"/>
      <c r="Q31" s="1876"/>
      <c r="R31" s="1876"/>
      <c r="S31" s="1877"/>
      <c r="T31" s="1865" t="str">
        <f>work6総括表!W14</f>
        <v/>
      </c>
      <c r="U31" s="1866"/>
      <c r="V31" s="1866"/>
      <c r="W31" s="1866"/>
      <c r="X31" s="1866"/>
      <c r="Y31" s="1866"/>
      <c r="Z31" s="1866"/>
      <c r="AA31" s="1866"/>
      <c r="AB31" s="1866"/>
      <c r="AC31" s="309"/>
      <c r="AD31" s="1895">
        <v>19</v>
      </c>
      <c r="AE31" s="1896"/>
      <c r="AF31" s="1891"/>
      <c r="AG31" s="1881">
        <f>work6総括表!Y14</f>
        <v>0</v>
      </c>
      <c r="AH31" s="1881"/>
      <c r="AI31" s="1881"/>
      <c r="AJ31" s="1881"/>
      <c r="AK31" s="1881"/>
      <c r="AL31" s="1881"/>
      <c r="AM31" s="1881"/>
      <c r="AN31" s="310"/>
      <c r="AO31" s="309"/>
      <c r="AP31" s="1895">
        <v>11</v>
      </c>
      <c r="AQ31" s="2037"/>
      <c r="AR31" s="1896"/>
      <c r="AS31" s="2068" t="str">
        <f>IF(OR(work6総括表!$P$5=0,AG31=0),"",((AP31/1000-$BQ$5/1000)*(1+work6総括表!$P$5)+$BQ$5/1000)*1000)</f>
        <v/>
      </c>
      <c r="AT31" s="2069"/>
      <c r="AU31" s="2070"/>
      <c r="AV31" s="2064">
        <f>IF(AS31="",ROUNDDOWN(AG31*AP31,0),ROUNDDOWN(AG31*AS31,0))</f>
        <v>0</v>
      </c>
      <c r="AW31" s="1881"/>
      <c r="AX31" s="1881"/>
      <c r="AY31" s="1881"/>
      <c r="AZ31" s="1881"/>
      <c r="BA31" s="1881"/>
      <c r="BB31" s="1881"/>
      <c r="BC31" s="1881"/>
      <c r="BD31" s="1881"/>
      <c r="BE31" s="2066"/>
      <c r="BF31" s="2104"/>
      <c r="BG31" s="2104"/>
      <c r="BH31" s="2118"/>
      <c r="BI31" s="2117"/>
      <c r="BO31" s="364">
        <f t="shared" si="1"/>
        <v>24</v>
      </c>
    </row>
    <row r="32" spans="2:67" ht="9.75" customHeight="1">
      <c r="B32" s="2099"/>
      <c r="C32" s="2100"/>
      <c r="D32" s="2101"/>
      <c r="E32" s="2102"/>
      <c r="F32" s="2102"/>
      <c r="G32" s="2102"/>
      <c r="H32" s="2102"/>
      <c r="I32" s="2102"/>
      <c r="J32" s="2102"/>
      <c r="K32" s="2102"/>
      <c r="L32" s="2103"/>
      <c r="M32" s="2025"/>
      <c r="N32" s="2026"/>
      <c r="O32" s="2026"/>
      <c r="P32" s="2026"/>
      <c r="Q32" s="2026"/>
      <c r="R32" s="2026"/>
      <c r="S32" s="2027"/>
      <c r="T32" s="1914">
        <f>work6総括表!X14</f>
        <v>0</v>
      </c>
      <c r="U32" s="1915"/>
      <c r="V32" s="1915"/>
      <c r="W32" s="1915"/>
      <c r="X32" s="1915"/>
      <c r="Y32" s="1915"/>
      <c r="Z32" s="1915"/>
      <c r="AA32" s="1915"/>
      <c r="AB32" s="1915"/>
      <c r="AC32" s="311"/>
      <c r="AD32" s="1895"/>
      <c r="AE32" s="1896"/>
      <c r="AF32" s="1884"/>
      <c r="AG32" s="2031"/>
      <c r="AH32" s="2031"/>
      <c r="AI32" s="2031"/>
      <c r="AJ32" s="2031"/>
      <c r="AK32" s="2031"/>
      <c r="AL32" s="2031"/>
      <c r="AM32" s="2031"/>
      <c r="AN32" s="2056"/>
      <c r="AO32" s="2056"/>
      <c r="AP32" s="1895"/>
      <c r="AQ32" s="2037"/>
      <c r="AR32" s="1896"/>
      <c r="AS32" s="2071"/>
      <c r="AT32" s="2072"/>
      <c r="AU32" s="2073"/>
      <c r="AV32" s="2065"/>
      <c r="AW32" s="2031"/>
      <c r="AX32" s="2031"/>
      <c r="AY32" s="2031"/>
      <c r="AZ32" s="2031"/>
      <c r="BA32" s="2031"/>
      <c r="BB32" s="2031"/>
      <c r="BC32" s="2031"/>
      <c r="BD32" s="2031"/>
      <c r="BE32" s="2067"/>
      <c r="BF32" s="2104"/>
      <c r="BG32" s="2104"/>
      <c r="BH32" s="2118"/>
      <c r="BI32" s="2117"/>
      <c r="BO32" s="364">
        <f t="shared" si="1"/>
        <v>25</v>
      </c>
    </row>
    <row r="33" spans="2:67" ht="9.75" customHeight="1">
      <c r="B33" s="2099"/>
      <c r="C33" s="2100"/>
      <c r="D33" s="2101"/>
      <c r="E33" s="2102"/>
      <c r="F33" s="2102"/>
      <c r="G33" s="2102"/>
      <c r="H33" s="2102"/>
      <c r="I33" s="2102"/>
      <c r="J33" s="2102"/>
      <c r="K33" s="2102"/>
      <c r="L33" s="2103"/>
      <c r="M33" s="1875" t="s">
        <v>523</v>
      </c>
      <c r="N33" s="1876"/>
      <c r="O33" s="1876"/>
      <c r="P33" s="1876"/>
      <c r="Q33" s="1876"/>
      <c r="R33" s="1876"/>
      <c r="S33" s="1877"/>
      <c r="T33" s="1865" t="str">
        <f ca="1">work6総括表!W15</f>
        <v/>
      </c>
      <c r="U33" s="1866"/>
      <c r="V33" s="1866"/>
      <c r="W33" s="1866"/>
      <c r="X33" s="1866"/>
      <c r="Y33" s="1866"/>
      <c r="Z33" s="1866"/>
      <c r="AA33" s="1866"/>
      <c r="AB33" s="1866"/>
      <c r="AC33" s="312"/>
      <c r="AD33" s="1895">
        <v>18</v>
      </c>
      <c r="AE33" s="1896"/>
      <c r="AF33" s="1891"/>
      <c r="AG33" s="1881">
        <f ca="1">work6総括表!Y15</f>
        <v>5877</v>
      </c>
      <c r="AH33" s="1881"/>
      <c r="AI33" s="1881"/>
      <c r="AJ33" s="1881"/>
      <c r="AK33" s="1881"/>
      <c r="AL33" s="1881"/>
      <c r="AM33" s="1881"/>
      <c r="AN33" s="313"/>
      <c r="AO33" s="313"/>
      <c r="AP33" s="1895">
        <v>10</v>
      </c>
      <c r="AQ33" s="2037"/>
      <c r="AR33" s="1896"/>
      <c r="AS33" s="2068">
        <f ca="1">IF(OR(work6総括表!$P$5=0,AG33=0),"",((AP33/1000-$BQ$5/1000)*(1+work6総括表!$P$5)+$BQ$5/1000)*1000)</f>
        <v>9.06</v>
      </c>
      <c r="AT33" s="2069"/>
      <c r="AU33" s="2070"/>
      <c r="AV33" s="2064">
        <f ca="1">IF(AS33="",ROUNDDOWN(AG33*AP33,0),ROUNDDOWN(AG33*AS33,0))</f>
        <v>53245</v>
      </c>
      <c r="AW33" s="1881"/>
      <c r="AX33" s="1881"/>
      <c r="AY33" s="1881"/>
      <c r="AZ33" s="1881"/>
      <c r="BA33" s="1881"/>
      <c r="BB33" s="1881"/>
      <c r="BC33" s="1881"/>
      <c r="BD33" s="1881"/>
      <c r="BE33" s="965"/>
      <c r="BF33" s="2104"/>
      <c r="BG33" s="2104"/>
      <c r="BH33" s="2118"/>
      <c r="BI33" s="2117"/>
      <c r="BO33" s="364">
        <f>BO32+1</f>
        <v>26</v>
      </c>
    </row>
    <row r="34" spans="2:67" ht="9.75" customHeight="1">
      <c r="B34" s="2107"/>
      <c r="C34" s="2108"/>
      <c r="D34" s="2112"/>
      <c r="E34" s="2113"/>
      <c r="F34" s="2113"/>
      <c r="G34" s="2113"/>
      <c r="H34" s="2113"/>
      <c r="I34" s="2113"/>
      <c r="J34" s="2113"/>
      <c r="K34" s="2113"/>
      <c r="L34" s="2114"/>
      <c r="M34" s="1878"/>
      <c r="N34" s="1879"/>
      <c r="O34" s="1879"/>
      <c r="P34" s="1879"/>
      <c r="Q34" s="1879"/>
      <c r="R34" s="1879"/>
      <c r="S34" s="1880"/>
      <c r="T34" s="2057">
        <f ca="1">work6総括表!X15</f>
        <v>32655000</v>
      </c>
      <c r="U34" s="2058"/>
      <c r="V34" s="2058"/>
      <c r="W34" s="2058"/>
      <c r="X34" s="2058"/>
      <c r="Y34" s="2058"/>
      <c r="Z34" s="2058"/>
      <c r="AA34" s="2058"/>
      <c r="AB34" s="2058"/>
      <c r="AC34" s="790"/>
      <c r="AD34" s="2038"/>
      <c r="AE34" s="2040"/>
      <c r="AF34" s="1892"/>
      <c r="AG34" s="1882"/>
      <c r="AH34" s="1882"/>
      <c r="AI34" s="1882"/>
      <c r="AJ34" s="1882"/>
      <c r="AK34" s="1882"/>
      <c r="AL34" s="1882"/>
      <c r="AM34" s="1882"/>
      <c r="AN34" s="2050"/>
      <c r="AO34" s="2051"/>
      <c r="AP34" s="2038"/>
      <c r="AQ34" s="2039"/>
      <c r="AR34" s="2040"/>
      <c r="AS34" s="2083"/>
      <c r="AT34" s="2084"/>
      <c r="AU34" s="2085"/>
      <c r="AV34" s="2086"/>
      <c r="AW34" s="1882"/>
      <c r="AX34" s="1882"/>
      <c r="AY34" s="1882"/>
      <c r="AZ34" s="1882"/>
      <c r="BA34" s="1882"/>
      <c r="BB34" s="1882"/>
      <c r="BC34" s="1882"/>
      <c r="BD34" s="1882"/>
      <c r="BE34" s="803"/>
      <c r="BF34" s="2104"/>
      <c r="BG34" s="2104"/>
      <c r="BH34" s="2118"/>
      <c r="BI34" s="2117"/>
      <c r="BO34" s="364">
        <f t="shared" si="1"/>
        <v>27</v>
      </c>
    </row>
    <row r="35" spans="2:67" ht="9.75" customHeight="1">
      <c r="B35" s="2099">
        <v>34</v>
      </c>
      <c r="C35" s="2100"/>
      <c r="D35" s="2119" t="s">
        <v>272</v>
      </c>
      <c r="E35" s="2120"/>
      <c r="F35" s="2120"/>
      <c r="G35" s="2120"/>
      <c r="H35" s="2120"/>
      <c r="I35" s="2120"/>
      <c r="J35" s="2120"/>
      <c r="K35" s="2120"/>
      <c r="L35" s="2121"/>
      <c r="M35" s="2019" t="s">
        <v>525</v>
      </c>
      <c r="N35" s="2020"/>
      <c r="O35" s="2020"/>
      <c r="P35" s="2020"/>
      <c r="Q35" s="2020"/>
      <c r="R35" s="2020"/>
      <c r="S35" s="2021"/>
      <c r="T35" s="1871" t="str">
        <f>work6総括表!W17</f>
        <v/>
      </c>
      <c r="U35" s="1872"/>
      <c r="V35" s="1872"/>
      <c r="W35" s="1872"/>
      <c r="X35" s="1872"/>
      <c r="Y35" s="1872"/>
      <c r="Z35" s="1872"/>
      <c r="AA35" s="1872"/>
      <c r="AB35" s="1872"/>
      <c r="AC35" s="2032"/>
      <c r="AD35" s="1893">
        <v>23</v>
      </c>
      <c r="AE35" s="1894"/>
      <c r="AF35" s="2087"/>
      <c r="AG35" s="2047">
        <f>work6総括表!Y17</f>
        <v>0</v>
      </c>
      <c r="AH35" s="2048"/>
      <c r="AI35" s="2048"/>
      <c r="AJ35" s="2048"/>
      <c r="AK35" s="2048"/>
      <c r="AL35" s="2048"/>
      <c r="AM35" s="2049"/>
      <c r="AN35" s="2041"/>
      <c r="AO35" s="2042"/>
      <c r="AP35" s="1893">
        <v>23</v>
      </c>
      <c r="AQ35" s="2124"/>
      <c r="AR35" s="1894"/>
      <c r="AS35" s="2088" t="str">
        <f>IF(OR(work6総括表!$P$5=0,AG35=0),"",((AP35/1000-$BQ$5/1000)*(1+work6総括表!$P$5)+$BQ$5/1000)*1000)</f>
        <v/>
      </c>
      <c r="AT35" s="2089"/>
      <c r="AU35" s="2090"/>
      <c r="AV35" s="2081">
        <f>IF(AS35="",ROUNDDOWN(AG35*AP35,0),ROUNDDOWN(AG35*AS35,0))</f>
        <v>0</v>
      </c>
      <c r="AW35" s="2082"/>
      <c r="AX35" s="2082"/>
      <c r="AY35" s="2082"/>
      <c r="AZ35" s="2082"/>
      <c r="BA35" s="2082"/>
      <c r="BB35" s="2082"/>
      <c r="BC35" s="2082"/>
      <c r="BD35" s="2082"/>
      <c r="BE35" s="2059"/>
      <c r="BF35" s="2104"/>
      <c r="BG35" s="2104"/>
      <c r="BH35" s="2118"/>
      <c r="BI35" s="2117"/>
      <c r="BO35" s="364">
        <f t="shared" si="1"/>
        <v>28</v>
      </c>
    </row>
    <row r="36" spans="2:67" ht="9.75" customHeight="1">
      <c r="B36" s="2099"/>
      <c r="C36" s="2100"/>
      <c r="D36" s="2119"/>
      <c r="E36" s="2120"/>
      <c r="F36" s="2120"/>
      <c r="G36" s="2120"/>
      <c r="H36" s="2120"/>
      <c r="I36" s="2120"/>
      <c r="J36" s="2120"/>
      <c r="K36" s="2120"/>
      <c r="L36" s="2121"/>
      <c r="M36" s="2022"/>
      <c r="N36" s="2023"/>
      <c r="O36" s="2023"/>
      <c r="P36" s="2023"/>
      <c r="Q36" s="2023"/>
      <c r="R36" s="2023"/>
      <c r="S36" s="2024"/>
      <c r="T36" s="1914">
        <f>work6総括表!X17</f>
        <v>0</v>
      </c>
      <c r="U36" s="1915"/>
      <c r="V36" s="1915"/>
      <c r="W36" s="1915"/>
      <c r="X36" s="1915"/>
      <c r="Y36" s="1915"/>
      <c r="Z36" s="1915"/>
      <c r="AA36" s="1915"/>
      <c r="AB36" s="1915"/>
      <c r="AC36" s="2033"/>
      <c r="AD36" s="1895"/>
      <c r="AE36" s="1896"/>
      <c r="AF36" s="1884"/>
      <c r="AG36" s="1888"/>
      <c r="AH36" s="1889"/>
      <c r="AI36" s="1889"/>
      <c r="AJ36" s="1889"/>
      <c r="AK36" s="1889"/>
      <c r="AL36" s="1889"/>
      <c r="AM36" s="1890"/>
      <c r="AN36" s="2043"/>
      <c r="AO36" s="2044"/>
      <c r="AP36" s="1895"/>
      <c r="AQ36" s="2037"/>
      <c r="AR36" s="1896"/>
      <c r="AS36" s="2071"/>
      <c r="AT36" s="2072"/>
      <c r="AU36" s="2073"/>
      <c r="AV36" s="2065"/>
      <c r="AW36" s="2031"/>
      <c r="AX36" s="2031"/>
      <c r="AY36" s="2031"/>
      <c r="AZ36" s="2031"/>
      <c r="BA36" s="2031"/>
      <c r="BB36" s="2031"/>
      <c r="BC36" s="2031"/>
      <c r="BD36" s="2031"/>
      <c r="BE36" s="2060"/>
      <c r="BF36" s="2104"/>
      <c r="BG36" s="2104"/>
      <c r="BH36" s="2118"/>
      <c r="BI36" s="2117"/>
      <c r="BO36" s="364">
        <f t="shared" si="1"/>
        <v>29</v>
      </c>
    </row>
    <row r="37" spans="2:67" ht="9.75" customHeight="1">
      <c r="B37" s="2099"/>
      <c r="C37" s="2100"/>
      <c r="D37" s="2119"/>
      <c r="E37" s="2120"/>
      <c r="F37" s="2120"/>
      <c r="G37" s="2120"/>
      <c r="H37" s="2120"/>
      <c r="I37" s="2120"/>
      <c r="J37" s="2120"/>
      <c r="K37" s="2120"/>
      <c r="L37" s="2121"/>
      <c r="M37" s="1875" t="s">
        <v>522</v>
      </c>
      <c r="N37" s="1876"/>
      <c r="O37" s="1876"/>
      <c r="P37" s="1876"/>
      <c r="Q37" s="1876"/>
      <c r="R37" s="1876"/>
      <c r="S37" s="1877"/>
      <c r="T37" s="1865" t="str">
        <f>work6総括表!W18</f>
        <v/>
      </c>
      <c r="U37" s="1866"/>
      <c r="V37" s="1866"/>
      <c r="W37" s="1866"/>
      <c r="X37" s="1866"/>
      <c r="Y37" s="1866"/>
      <c r="Z37" s="1866"/>
      <c r="AA37" s="1866"/>
      <c r="AB37" s="1866"/>
      <c r="AC37" s="309"/>
      <c r="AD37" s="1895">
        <v>24</v>
      </c>
      <c r="AE37" s="1896"/>
      <c r="AF37" s="1891"/>
      <c r="AG37" s="1881">
        <f>work6総括表!Y18</f>
        <v>0</v>
      </c>
      <c r="AH37" s="1881"/>
      <c r="AI37" s="1881"/>
      <c r="AJ37" s="1881"/>
      <c r="AK37" s="1881"/>
      <c r="AL37" s="1881"/>
      <c r="AM37" s="1881"/>
      <c r="AN37" s="310"/>
      <c r="AO37" s="309"/>
      <c r="AP37" s="1895">
        <v>18</v>
      </c>
      <c r="AQ37" s="2037"/>
      <c r="AR37" s="1896"/>
      <c r="AS37" s="2068" t="str">
        <f>IF(OR(work6総括表!$P$5=0,AG37=0),"",((AP37/1000-$BQ$5/1000)*(1+work6総括表!$P$5)+$BQ$5/1000)*1000)</f>
        <v/>
      </c>
      <c r="AT37" s="2069"/>
      <c r="AU37" s="2070"/>
      <c r="AV37" s="2064">
        <f>IF(AS37="",ROUNDDOWN(AG37*AP37,0),ROUNDDOWN(AG37*AS37,0))</f>
        <v>0</v>
      </c>
      <c r="AW37" s="1881"/>
      <c r="AX37" s="1881"/>
      <c r="AY37" s="1881"/>
      <c r="AZ37" s="1881"/>
      <c r="BA37" s="1881"/>
      <c r="BB37" s="1881"/>
      <c r="BC37" s="1881"/>
      <c r="BD37" s="1881"/>
      <c r="BE37" s="2066"/>
      <c r="BF37" s="2104"/>
      <c r="BG37" s="2104"/>
      <c r="BH37" s="2118"/>
      <c r="BI37" s="2117"/>
      <c r="BO37" s="364">
        <f t="shared" si="1"/>
        <v>30</v>
      </c>
    </row>
    <row r="38" spans="2:67" ht="9.75" customHeight="1">
      <c r="B38" s="2099"/>
      <c r="C38" s="2100"/>
      <c r="D38" s="2119"/>
      <c r="E38" s="2120"/>
      <c r="F38" s="2120"/>
      <c r="G38" s="2120"/>
      <c r="H38" s="2120"/>
      <c r="I38" s="2120"/>
      <c r="J38" s="2120"/>
      <c r="K38" s="2120"/>
      <c r="L38" s="2121"/>
      <c r="M38" s="2025"/>
      <c r="N38" s="2026"/>
      <c r="O38" s="2026"/>
      <c r="P38" s="2026"/>
      <c r="Q38" s="2026"/>
      <c r="R38" s="2026"/>
      <c r="S38" s="2027"/>
      <c r="T38" s="1914">
        <f>work6総括表!X18</f>
        <v>0</v>
      </c>
      <c r="U38" s="1915"/>
      <c r="V38" s="1915"/>
      <c r="W38" s="1915"/>
      <c r="X38" s="1915"/>
      <c r="Y38" s="1915"/>
      <c r="Z38" s="1915"/>
      <c r="AA38" s="1915"/>
      <c r="AB38" s="1915"/>
      <c r="AC38" s="311"/>
      <c r="AD38" s="1895"/>
      <c r="AE38" s="1896"/>
      <c r="AF38" s="1884"/>
      <c r="AG38" s="2031"/>
      <c r="AH38" s="2031"/>
      <c r="AI38" s="2031"/>
      <c r="AJ38" s="2031"/>
      <c r="AK38" s="2031"/>
      <c r="AL38" s="2031"/>
      <c r="AM38" s="2031"/>
      <c r="AN38" s="2056"/>
      <c r="AO38" s="2056"/>
      <c r="AP38" s="1895"/>
      <c r="AQ38" s="2037"/>
      <c r="AR38" s="1896"/>
      <c r="AS38" s="2071"/>
      <c r="AT38" s="2072"/>
      <c r="AU38" s="2073"/>
      <c r="AV38" s="2065"/>
      <c r="AW38" s="2031"/>
      <c r="AX38" s="2031"/>
      <c r="AY38" s="2031"/>
      <c r="AZ38" s="2031"/>
      <c r="BA38" s="2031"/>
      <c r="BB38" s="2031"/>
      <c r="BC38" s="2031"/>
      <c r="BD38" s="2031"/>
      <c r="BE38" s="2067"/>
      <c r="BF38" s="2104"/>
      <c r="BG38" s="2104"/>
      <c r="BH38" s="2118"/>
      <c r="BI38" s="2117"/>
      <c r="BO38" s="365">
        <f t="shared" si="1"/>
        <v>31</v>
      </c>
    </row>
    <row r="39" spans="2:67" ht="9.75" customHeight="1">
      <c r="B39" s="2099"/>
      <c r="C39" s="2100"/>
      <c r="D39" s="2119"/>
      <c r="E39" s="2120"/>
      <c r="F39" s="2120"/>
      <c r="G39" s="2120"/>
      <c r="H39" s="2120"/>
      <c r="I39" s="2120"/>
      <c r="J39" s="2120"/>
      <c r="K39" s="2120"/>
      <c r="L39" s="2121"/>
      <c r="M39" s="1875" t="s">
        <v>523</v>
      </c>
      <c r="N39" s="1876"/>
      <c r="O39" s="1876"/>
      <c r="P39" s="1876"/>
      <c r="Q39" s="1876"/>
      <c r="R39" s="1876"/>
      <c r="S39" s="1877"/>
      <c r="T39" s="1865" t="str">
        <f>work6総括表!W19</f>
        <v/>
      </c>
      <c r="U39" s="1866"/>
      <c r="V39" s="1866"/>
      <c r="W39" s="1866"/>
      <c r="X39" s="1866"/>
      <c r="Y39" s="1866"/>
      <c r="Z39" s="1866"/>
      <c r="AA39" s="1866"/>
      <c r="AB39" s="1866"/>
      <c r="AC39" s="312"/>
      <c r="AD39" s="1895">
        <v>23</v>
      </c>
      <c r="AE39" s="1896"/>
      <c r="AF39" s="1891"/>
      <c r="AG39" s="1881">
        <f>work6総括表!Y19</f>
        <v>0</v>
      </c>
      <c r="AH39" s="1881"/>
      <c r="AI39" s="1881"/>
      <c r="AJ39" s="1881"/>
      <c r="AK39" s="1881"/>
      <c r="AL39" s="1881"/>
      <c r="AM39" s="1881"/>
      <c r="AN39" s="313"/>
      <c r="AO39" s="313"/>
      <c r="AP39" s="1895">
        <v>17</v>
      </c>
      <c r="AQ39" s="2037"/>
      <c r="AR39" s="1896"/>
      <c r="AS39" s="2068" t="str">
        <f>IF(OR(work6総括表!$P$5=0,AG39=0),"",((AP39/1000-$BQ$5/1000)*(1+work6総括表!$P$5)+$BQ$5/1000)*1000)</f>
        <v/>
      </c>
      <c r="AT39" s="2069"/>
      <c r="AU39" s="2070"/>
      <c r="AV39" s="2064">
        <f>IF(AS39="",ROUNDDOWN(AG39*AP39,0),ROUNDDOWN(AG39*AS39,0))</f>
        <v>0</v>
      </c>
      <c r="AW39" s="1881"/>
      <c r="AX39" s="1881"/>
      <c r="AY39" s="1881"/>
      <c r="AZ39" s="1881"/>
      <c r="BA39" s="1881"/>
      <c r="BB39" s="1881"/>
      <c r="BC39" s="1881"/>
      <c r="BD39" s="1881"/>
      <c r="BE39" s="965"/>
      <c r="BF39" s="2104"/>
      <c r="BG39" s="2104"/>
      <c r="BH39" s="2118"/>
      <c r="BI39" s="2117"/>
    </row>
    <row r="40" spans="2:67" ht="9.75" customHeight="1">
      <c r="B40" s="2099"/>
      <c r="C40" s="2100"/>
      <c r="D40" s="2119"/>
      <c r="E40" s="2120"/>
      <c r="F40" s="2120"/>
      <c r="G40" s="2120"/>
      <c r="H40" s="2120"/>
      <c r="I40" s="2120"/>
      <c r="J40" s="2120"/>
      <c r="K40" s="2120"/>
      <c r="L40" s="2121"/>
      <c r="M40" s="1878"/>
      <c r="N40" s="1879"/>
      <c r="O40" s="1879"/>
      <c r="P40" s="1879"/>
      <c r="Q40" s="1879"/>
      <c r="R40" s="1879"/>
      <c r="S40" s="1880"/>
      <c r="T40" s="1934">
        <f>work6総括表!X19</f>
        <v>0</v>
      </c>
      <c r="U40" s="1935"/>
      <c r="V40" s="1935"/>
      <c r="W40" s="1935"/>
      <c r="X40" s="1935"/>
      <c r="Y40" s="1935"/>
      <c r="Z40" s="1935"/>
      <c r="AA40" s="1935"/>
      <c r="AB40" s="1935"/>
      <c r="AC40" s="791"/>
      <c r="AD40" s="2094"/>
      <c r="AE40" s="2096"/>
      <c r="AF40" s="2087"/>
      <c r="AG40" s="2082"/>
      <c r="AH40" s="2082"/>
      <c r="AI40" s="2082"/>
      <c r="AJ40" s="2082"/>
      <c r="AK40" s="2082"/>
      <c r="AL40" s="2082"/>
      <c r="AM40" s="2082"/>
      <c r="AN40" s="2122"/>
      <c r="AO40" s="2123"/>
      <c r="AP40" s="2094"/>
      <c r="AQ40" s="2095"/>
      <c r="AR40" s="2096"/>
      <c r="AS40" s="2088"/>
      <c r="AT40" s="2089"/>
      <c r="AU40" s="2090"/>
      <c r="AV40" s="2081"/>
      <c r="AW40" s="2082"/>
      <c r="AX40" s="2082"/>
      <c r="AY40" s="2082"/>
      <c r="AZ40" s="2082"/>
      <c r="BA40" s="2082"/>
      <c r="BB40" s="2082"/>
      <c r="BC40" s="2082"/>
      <c r="BD40" s="2082"/>
      <c r="BE40" s="804"/>
      <c r="BF40" s="2104"/>
      <c r="BG40" s="2104"/>
      <c r="BH40" s="2118"/>
      <c r="BI40" s="2117"/>
    </row>
    <row r="41" spans="2:67" ht="9.75" customHeight="1">
      <c r="B41" s="2105">
        <v>35</v>
      </c>
      <c r="C41" s="2106"/>
      <c r="D41" s="2109" t="s">
        <v>273</v>
      </c>
      <c r="E41" s="2110"/>
      <c r="F41" s="2110"/>
      <c r="G41" s="2110"/>
      <c r="H41" s="2110"/>
      <c r="I41" s="2110"/>
      <c r="J41" s="2110"/>
      <c r="K41" s="2110"/>
      <c r="L41" s="2111"/>
      <c r="M41" s="2019" t="s">
        <v>525</v>
      </c>
      <c r="N41" s="2020"/>
      <c r="O41" s="2020"/>
      <c r="P41" s="2020"/>
      <c r="Q41" s="2020"/>
      <c r="R41" s="2020"/>
      <c r="S41" s="2021"/>
      <c r="T41" s="1873" t="str">
        <f>work6総括表!W21</f>
        <v/>
      </c>
      <c r="U41" s="1874"/>
      <c r="V41" s="1874"/>
      <c r="W41" s="1874"/>
      <c r="X41" s="1874"/>
      <c r="Y41" s="1874"/>
      <c r="Z41" s="1874"/>
      <c r="AA41" s="1874"/>
      <c r="AB41" s="1874"/>
      <c r="AC41" s="2116"/>
      <c r="AD41" s="2153">
        <v>21</v>
      </c>
      <c r="AE41" s="2154"/>
      <c r="AF41" s="1883"/>
      <c r="AG41" s="1885">
        <f>work6総括表!Y21</f>
        <v>0</v>
      </c>
      <c r="AH41" s="1886"/>
      <c r="AI41" s="1886"/>
      <c r="AJ41" s="1886"/>
      <c r="AK41" s="1886"/>
      <c r="AL41" s="1886"/>
      <c r="AM41" s="1887"/>
      <c r="AN41" s="2097"/>
      <c r="AO41" s="2098"/>
      <c r="AP41" s="2153">
        <v>15</v>
      </c>
      <c r="AQ41" s="2155"/>
      <c r="AR41" s="2154"/>
      <c r="AS41" s="2091" t="str">
        <f>IF(OR(work6総括表!$P$5=0,AG41=0),"",((AP41/1000-$BQ$5/1000)*(1+work6総括表!$P$5)+$BQ$5/1000)*1000)</f>
        <v/>
      </c>
      <c r="AT41" s="2092"/>
      <c r="AU41" s="2093"/>
      <c r="AV41" s="2115">
        <f>IF(AS41="",ROUNDDOWN(AG41*AP41,0),ROUNDDOWN(AG41*AS41,0))</f>
        <v>0</v>
      </c>
      <c r="AW41" s="1940"/>
      <c r="AX41" s="1940"/>
      <c r="AY41" s="1940"/>
      <c r="AZ41" s="1940"/>
      <c r="BA41" s="1940"/>
      <c r="BB41" s="1940"/>
      <c r="BC41" s="1940"/>
      <c r="BD41" s="1940"/>
      <c r="BE41" s="2080"/>
      <c r="BF41" s="2104"/>
      <c r="BG41" s="2104"/>
      <c r="BH41" s="2118"/>
      <c r="BI41" s="2117"/>
    </row>
    <row r="42" spans="2:67" ht="9.75" customHeight="1">
      <c r="B42" s="2099"/>
      <c r="C42" s="2100"/>
      <c r="D42" s="2101"/>
      <c r="E42" s="2102"/>
      <c r="F42" s="2102"/>
      <c r="G42" s="2102"/>
      <c r="H42" s="2102"/>
      <c r="I42" s="2102"/>
      <c r="J42" s="2102"/>
      <c r="K42" s="2102"/>
      <c r="L42" s="2103"/>
      <c r="M42" s="2022"/>
      <c r="N42" s="2023"/>
      <c r="O42" s="2023"/>
      <c r="P42" s="2023"/>
      <c r="Q42" s="2023"/>
      <c r="R42" s="2023"/>
      <c r="S42" s="2024"/>
      <c r="T42" s="1914">
        <f>work6総括表!X21</f>
        <v>0</v>
      </c>
      <c r="U42" s="1915"/>
      <c r="V42" s="1915"/>
      <c r="W42" s="1915"/>
      <c r="X42" s="1915"/>
      <c r="Y42" s="1915"/>
      <c r="Z42" s="1915"/>
      <c r="AA42" s="1915"/>
      <c r="AB42" s="1915"/>
      <c r="AC42" s="2033"/>
      <c r="AD42" s="1895"/>
      <c r="AE42" s="1896"/>
      <c r="AF42" s="1884"/>
      <c r="AG42" s="1888"/>
      <c r="AH42" s="1889"/>
      <c r="AI42" s="1889"/>
      <c r="AJ42" s="1889"/>
      <c r="AK42" s="1889"/>
      <c r="AL42" s="1889"/>
      <c r="AM42" s="1890"/>
      <c r="AN42" s="2043"/>
      <c r="AO42" s="2044"/>
      <c r="AP42" s="1895"/>
      <c r="AQ42" s="2037"/>
      <c r="AR42" s="1896"/>
      <c r="AS42" s="2071"/>
      <c r="AT42" s="2072"/>
      <c r="AU42" s="2073"/>
      <c r="AV42" s="2065"/>
      <c r="AW42" s="2031"/>
      <c r="AX42" s="2031"/>
      <c r="AY42" s="2031"/>
      <c r="AZ42" s="2031"/>
      <c r="BA42" s="2031"/>
      <c r="BB42" s="2031"/>
      <c r="BC42" s="2031"/>
      <c r="BD42" s="2031"/>
      <c r="BE42" s="2060"/>
      <c r="BF42" s="2104"/>
      <c r="BG42" s="2104"/>
      <c r="BH42" s="2118"/>
      <c r="BI42" s="2117"/>
    </row>
    <row r="43" spans="2:67" ht="9.75" customHeight="1">
      <c r="B43" s="2099"/>
      <c r="C43" s="2100"/>
      <c r="D43" s="2101"/>
      <c r="E43" s="2102"/>
      <c r="F43" s="2102"/>
      <c r="G43" s="2102"/>
      <c r="H43" s="2102"/>
      <c r="I43" s="2102"/>
      <c r="J43" s="2102"/>
      <c r="K43" s="2102"/>
      <c r="L43" s="2103"/>
      <c r="M43" s="1875" t="s">
        <v>522</v>
      </c>
      <c r="N43" s="1876"/>
      <c r="O43" s="1876"/>
      <c r="P43" s="1876"/>
      <c r="Q43" s="1876"/>
      <c r="R43" s="1876"/>
      <c r="S43" s="1877"/>
      <c r="T43" s="1865" t="str">
        <f ca="1">work6総括表!W22</f>
        <v/>
      </c>
      <c r="U43" s="1866"/>
      <c r="V43" s="1866"/>
      <c r="W43" s="1866"/>
      <c r="X43" s="1866"/>
      <c r="Y43" s="1866"/>
      <c r="Z43" s="1866"/>
      <c r="AA43" s="1866"/>
      <c r="AB43" s="1866"/>
      <c r="AC43" s="309"/>
      <c r="AD43" s="1895">
        <v>21</v>
      </c>
      <c r="AE43" s="1896"/>
      <c r="AF43" s="1891"/>
      <c r="AG43" s="1881">
        <f ca="1">work6総括表!Y22</f>
        <v>13693</v>
      </c>
      <c r="AH43" s="1881"/>
      <c r="AI43" s="1881"/>
      <c r="AJ43" s="1881"/>
      <c r="AK43" s="1881"/>
      <c r="AL43" s="1881"/>
      <c r="AM43" s="1881"/>
      <c r="AN43" s="310"/>
      <c r="AO43" s="309"/>
      <c r="AP43" s="1895">
        <v>13</v>
      </c>
      <c r="AQ43" s="2037"/>
      <c r="AR43" s="1896"/>
      <c r="AS43" s="2068">
        <f ca="1">IF(OR(work6総括表!$P$5=0,AG43=0),"",((AP43/1000-$BQ$5/1000)*(1+work6総括表!$P$5)+$BQ$5/1000)*1000)</f>
        <v>11.76</v>
      </c>
      <c r="AT43" s="2069"/>
      <c r="AU43" s="2070"/>
      <c r="AV43" s="2064">
        <f ca="1">IF(AS43="",ROUNDDOWN(AG43*AP43,0),ROUNDDOWN(AG43*AS43,0))</f>
        <v>161029</v>
      </c>
      <c r="AW43" s="1881"/>
      <c r="AX43" s="1881"/>
      <c r="AY43" s="1881"/>
      <c r="AZ43" s="1881"/>
      <c r="BA43" s="1881"/>
      <c r="BB43" s="1881"/>
      <c r="BC43" s="1881"/>
      <c r="BD43" s="1881"/>
      <c r="BE43" s="2066"/>
      <c r="BF43" s="2104"/>
      <c r="BG43" s="2104"/>
      <c r="BH43" s="2118"/>
      <c r="BI43" s="2117"/>
    </row>
    <row r="44" spans="2:67" ht="9.75" customHeight="1">
      <c r="B44" s="2099"/>
      <c r="C44" s="2100"/>
      <c r="D44" s="2101"/>
      <c r="E44" s="2102"/>
      <c r="F44" s="2102"/>
      <c r="G44" s="2102"/>
      <c r="H44" s="2102"/>
      <c r="I44" s="2102"/>
      <c r="J44" s="2102"/>
      <c r="K44" s="2102"/>
      <c r="L44" s="2103"/>
      <c r="M44" s="2025"/>
      <c r="N44" s="2026"/>
      <c r="O44" s="2026"/>
      <c r="P44" s="2026"/>
      <c r="Q44" s="2026"/>
      <c r="R44" s="2026"/>
      <c r="S44" s="2027"/>
      <c r="T44" s="1914">
        <f ca="1">work6総括表!X22</f>
        <v>65205000</v>
      </c>
      <c r="U44" s="1915"/>
      <c r="V44" s="1915"/>
      <c r="W44" s="1915"/>
      <c r="X44" s="1915"/>
      <c r="Y44" s="1915"/>
      <c r="Z44" s="1915"/>
      <c r="AA44" s="1915"/>
      <c r="AB44" s="1915"/>
      <c r="AC44" s="311"/>
      <c r="AD44" s="1895"/>
      <c r="AE44" s="1896"/>
      <c r="AF44" s="1884"/>
      <c r="AG44" s="2031"/>
      <c r="AH44" s="2031"/>
      <c r="AI44" s="2031"/>
      <c r="AJ44" s="2031"/>
      <c r="AK44" s="2031"/>
      <c r="AL44" s="2031"/>
      <c r="AM44" s="2031"/>
      <c r="AN44" s="2056"/>
      <c r="AO44" s="2056"/>
      <c r="AP44" s="1895"/>
      <c r="AQ44" s="2037"/>
      <c r="AR44" s="1896"/>
      <c r="AS44" s="2071"/>
      <c r="AT44" s="2072"/>
      <c r="AU44" s="2073"/>
      <c r="AV44" s="2065"/>
      <c r="AW44" s="2031"/>
      <c r="AX44" s="2031"/>
      <c r="AY44" s="2031"/>
      <c r="AZ44" s="2031"/>
      <c r="BA44" s="2031"/>
      <c r="BB44" s="2031"/>
      <c r="BC44" s="2031"/>
      <c r="BD44" s="2031"/>
      <c r="BE44" s="2067"/>
      <c r="BF44" s="2104"/>
      <c r="BG44" s="2104"/>
      <c r="BH44" s="2118"/>
      <c r="BI44" s="2117"/>
      <c r="BJ44" s="14"/>
    </row>
    <row r="45" spans="2:67" ht="9.75" customHeight="1">
      <c r="B45" s="2099"/>
      <c r="C45" s="2100"/>
      <c r="D45" s="2101"/>
      <c r="E45" s="2102"/>
      <c r="F45" s="2102"/>
      <c r="G45" s="2102"/>
      <c r="H45" s="2102"/>
      <c r="I45" s="2102"/>
      <c r="J45" s="2102"/>
      <c r="K45" s="2102"/>
      <c r="L45" s="2103"/>
      <c r="M45" s="1875" t="s">
        <v>523</v>
      </c>
      <c r="N45" s="1876"/>
      <c r="O45" s="1876"/>
      <c r="P45" s="1876"/>
      <c r="Q45" s="1876"/>
      <c r="R45" s="1876"/>
      <c r="S45" s="1877"/>
      <c r="T45" s="1865" t="str">
        <f ca="1">work6総括表!W23</f>
        <v/>
      </c>
      <c r="U45" s="1866"/>
      <c r="V45" s="1866"/>
      <c r="W45" s="1866"/>
      <c r="X45" s="1866"/>
      <c r="Y45" s="1866"/>
      <c r="Z45" s="1866"/>
      <c r="AA45" s="1866"/>
      <c r="AB45" s="1866"/>
      <c r="AC45" s="312"/>
      <c r="AD45" s="1895">
        <v>21</v>
      </c>
      <c r="AE45" s="1896"/>
      <c r="AF45" s="1891"/>
      <c r="AG45" s="1881">
        <f ca="1">work6総括表!Y23</f>
        <v>41171</v>
      </c>
      <c r="AH45" s="1881"/>
      <c r="AI45" s="1881"/>
      <c r="AJ45" s="1881"/>
      <c r="AK45" s="1881"/>
      <c r="AL45" s="1881"/>
      <c r="AM45" s="1881"/>
      <c r="AN45" s="313"/>
      <c r="AO45" s="313"/>
      <c r="AP45" s="1895">
        <v>13</v>
      </c>
      <c r="AQ45" s="2037"/>
      <c r="AR45" s="1896"/>
      <c r="AS45" s="2068">
        <f ca="1">IF(OR(work6総括表!$P$5=0,AG45=0),"",((AP45/1000-$BQ$5/1000)*(1+work6総括表!$P$5)+$BQ$5/1000)*1000)</f>
        <v>11.76</v>
      </c>
      <c r="AT45" s="2069"/>
      <c r="AU45" s="2070"/>
      <c r="AV45" s="2064">
        <f ca="1">IF(AS45="",ROUNDDOWN(AG45*AP45,0),ROUNDDOWN(AG45*AS45,0))</f>
        <v>484170</v>
      </c>
      <c r="AW45" s="1881"/>
      <c r="AX45" s="1881"/>
      <c r="AY45" s="1881"/>
      <c r="AZ45" s="1881"/>
      <c r="BA45" s="1881"/>
      <c r="BB45" s="1881"/>
      <c r="BC45" s="1881"/>
      <c r="BD45" s="1881"/>
      <c r="BE45" s="965"/>
      <c r="BF45" s="2104"/>
      <c r="BG45" s="2104"/>
      <c r="BH45" s="2118"/>
      <c r="BI45" s="2117"/>
    </row>
    <row r="46" spans="2:67" ht="9.75" customHeight="1">
      <c r="B46" s="2107"/>
      <c r="C46" s="2108"/>
      <c r="D46" s="2112"/>
      <c r="E46" s="2113"/>
      <c r="F46" s="2113"/>
      <c r="G46" s="2113"/>
      <c r="H46" s="2113"/>
      <c r="I46" s="2113"/>
      <c r="J46" s="2113"/>
      <c r="K46" s="2113"/>
      <c r="L46" s="2114"/>
      <c r="M46" s="1878"/>
      <c r="N46" s="1879"/>
      <c r="O46" s="1879"/>
      <c r="P46" s="1879"/>
      <c r="Q46" s="1879"/>
      <c r="R46" s="1879"/>
      <c r="S46" s="1880"/>
      <c r="T46" s="2057">
        <f ca="1">work6総括表!X23</f>
        <v>196056000</v>
      </c>
      <c r="U46" s="2058"/>
      <c r="V46" s="2058"/>
      <c r="W46" s="2058"/>
      <c r="X46" s="2058"/>
      <c r="Y46" s="2058"/>
      <c r="Z46" s="2058"/>
      <c r="AA46" s="2058"/>
      <c r="AB46" s="2058"/>
      <c r="AC46" s="790"/>
      <c r="AD46" s="2038"/>
      <c r="AE46" s="2040"/>
      <c r="AF46" s="1892"/>
      <c r="AG46" s="1882"/>
      <c r="AH46" s="1882"/>
      <c r="AI46" s="1882"/>
      <c r="AJ46" s="1882"/>
      <c r="AK46" s="1882"/>
      <c r="AL46" s="1882"/>
      <c r="AM46" s="1882"/>
      <c r="AN46" s="2050"/>
      <c r="AO46" s="2051"/>
      <c r="AP46" s="2038"/>
      <c r="AQ46" s="2039"/>
      <c r="AR46" s="2040"/>
      <c r="AS46" s="2083"/>
      <c r="AT46" s="2084"/>
      <c r="AU46" s="2085"/>
      <c r="AV46" s="2086"/>
      <c r="AW46" s="1882"/>
      <c r="AX46" s="1882"/>
      <c r="AY46" s="1882"/>
      <c r="AZ46" s="1882"/>
      <c r="BA46" s="1882"/>
      <c r="BB46" s="1882"/>
      <c r="BC46" s="1882"/>
      <c r="BD46" s="1882"/>
      <c r="BE46" s="803"/>
      <c r="BF46" s="2104"/>
      <c r="BG46" s="2104"/>
      <c r="BH46" s="2118"/>
      <c r="BI46" s="2117"/>
    </row>
    <row r="47" spans="2:67" ht="9.75" customHeight="1">
      <c r="B47" s="2099">
        <v>38</v>
      </c>
      <c r="C47" s="2100"/>
      <c r="D47" s="2119" t="s">
        <v>274</v>
      </c>
      <c r="E47" s="2120"/>
      <c r="F47" s="2120"/>
      <c r="G47" s="2120"/>
      <c r="H47" s="2120"/>
      <c r="I47" s="2120"/>
      <c r="J47" s="2120"/>
      <c r="K47" s="2120"/>
      <c r="L47" s="2121"/>
      <c r="M47" s="2019" t="s">
        <v>525</v>
      </c>
      <c r="N47" s="2020"/>
      <c r="O47" s="2020"/>
      <c r="P47" s="2020"/>
      <c r="Q47" s="2020"/>
      <c r="R47" s="2020"/>
      <c r="S47" s="2021"/>
      <c r="T47" s="1871" t="str">
        <f>work6総括表!W25</f>
        <v/>
      </c>
      <c r="U47" s="1872"/>
      <c r="V47" s="1872"/>
      <c r="W47" s="1872"/>
      <c r="X47" s="1872"/>
      <c r="Y47" s="1872"/>
      <c r="Z47" s="1872"/>
      <c r="AA47" s="1872"/>
      <c r="AB47" s="1872"/>
      <c r="AC47" s="2032"/>
      <c r="AD47" s="1893">
        <v>21</v>
      </c>
      <c r="AE47" s="1894"/>
      <c r="AF47" s="2087"/>
      <c r="AG47" s="2082">
        <f>work6総括表!Y25</f>
        <v>0</v>
      </c>
      <c r="AH47" s="2082"/>
      <c r="AI47" s="2082"/>
      <c r="AJ47" s="2082"/>
      <c r="AK47" s="2082"/>
      <c r="AL47" s="2082"/>
      <c r="AM47" s="2082"/>
      <c r="AN47" s="2041"/>
      <c r="AO47" s="2042"/>
      <c r="AP47" s="1893">
        <v>14</v>
      </c>
      <c r="AQ47" s="2124"/>
      <c r="AR47" s="1894"/>
      <c r="AS47" s="2088" t="str">
        <f>IF(OR(work6総括表!$P$5=0,AG47=0),"",((AP47/1000-$BQ$5/1000)*(1+work6総括表!$P$5)+$BQ$5/1000)*1000)</f>
        <v/>
      </c>
      <c r="AT47" s="2089"/>
      <c r="AU47" s="2090"/>
      <c r="AV47" s="2081">
        <f>IF(AS47="",ROUNDDOWN(AG47*AP47,0),ROUNDDOWN(AG47*AS47,0))</f>
        <v>0</v>
      </c>
      <c r="AW47" s="2082"/>
      <c r="AX47" s="2082"/>
      <c r="AY47" s="2082"/>
      <c r="AZ47" s="2082"/>
      <c r="BA47" s="2082"/>
      <c r="BB47" s="2082"/>
      <c r="BC47" s="2082"/>
      <c r="BD47" s="2082"/>
      <c r="BE47" s="2059"/>
      <c r="BF47" s="2104"/>
      <c r="BG47" s="2104"/>
      <c r="BH47" s="2118"/>
      <c r="BI47" s="2117"/>
    </row>
    <row r="48" spans="2:67" ht="9.75" customHeight="1">
      <c r="B48" s="2099"/>
      <c r="C48" s="2100"/>
      <c r="D48" s="2119"/>
      <c r="E48" s="2120"/>
      <c r="F48" s="2120"/>
      <c r="G48" s="2120"/>
      <c r="H48" s="2120"/>
      <c r="I48" s="2120"/>
      <c r="J48" s="2120"/>
      <c r="K48" s="2120"/>
      <c r="L48" s="2121"/>
      <c r="M48" s="2022"/>
      <c r="N48" s="2023"/>
      <c r="O48" s="2023"/>
      <c r="P48" s="2023"/>
      <c r="Q48" s="2023"/>
      <c r="R48" s="2023"/>
      <c r="S48" s="2024"/>
      <c r="T48" s="1914">
        <f>work6総括表!X25</f>
        <v>0</v>
      </c>
      <c r="U48" s="1915"/>
      <c r="V48" s="1915"/>
      <c r="W48" s="1915"/>
      <c r="X48" s="1915"/>
      <c r="Y48" s="1915"/>
      <c r="Z48" s="1915"/>
      <c r="AA48" s="1915"/>
      <c r="AB48" s="1915"/>
      <c r="AC48" s="2033"/>
      <c r="AD48" s="1895"/>
      <c r="AE48" s="1896"/>
      <c r="AF48" s="1884"/>
      <c r="AG48" s="2031"/>
      <c r="AH48" s="2031"/>
      <c r="AI48" s="2031"/>
      <c r="AJ48" s="2031"/>
      <c r="AK48" s="2031"/>
      <c r="AL48" s="2031"/>
      <c r="AM48" s="2031"/>
      <c r="AN48" s="2043"/>
      <c r="AO48" s="2044"/>
      <c r="AP48" s="1895"/>
      <c r="AQ48" s="2037"/>
      <c r="AR48" s="1896"/>
      <c r="AS48" s="2071"/>
      <c r="AT48" s="2072"/>
      <c r="AU48" s="2073"/>
      <c r="AV48" s="2065"/>
      <c r="AW48" s="2031"/>
      <c r="AX48" s="2031"/>
      <c r="AY48" s="2031"/>
      <c r="AZ48" s="2031"/>
      <c r="BA48" s="2031"/>
      <c r="BB48" s="2031"/>
      <c r="BC48" s="2031"/>
      <c r="BD48" s="2031"/>
      <c r="BE48" s="2060"/>
      <c r="BF48" s="2104"/>
      <c r="BG48" s="2104"/>
      <c r="BH48" s="2118"/>
      <c r="BI48" s="2117"/>
    </row>
    <row r="49" spans="2:61" ht="9.75" customHeight="1">
      <c r="B49" s="2099"/>
      <c r="C49" s="2100"/>
      <c r="D49" s="2119"/>
      <c r="E49" s="2120"/>
      <c r="F49" s="2120"/>
      <c r="G49" s="2120"/>
      <c r="H49" s="2120"/>
      <c r="I49" s="2120"/>
      <c r="J49" s="2120"/>
      <c r="K49" s="2120"/>
      <c r="L49" s="2121"/>
      <c r="M49" s="1875" t="s">
        <v>522</v>
      </c>
      <c r="N49" s="1876"/>
      <c r="O49" s="1876"/>
      <c r="P49" s="1876"/>
      <c r="Q49" s="1876"/>
      <c r="R49" s="1876"/>
      <c r="S49" s="1877"/>
      <c r="T49" s="1865" t="str">
        <f>work6総括表!W26</f>
        <v/>
      </c>
      <c r="U49" s="1866"/>
      <c r="V49" s="1866"/>
      <c r="W49" s="1866"/>
      <c r="X49" s="1866"/>
      <c r="Y49" s="1866"/>
      <c r="Z49" s="1866"/>
      <c r="AA49" s="1866"/>
      <c r="AB49" s="1866"/>
      <c r="AC49" s="309"/>
      <c r="AD49" s="1895">
        <v>22</v>
      </c>
      <c r="AE49" s="1896"/>
      <c r="AF49" s="1891"/>
      <c r="AG49" s="1881">
        <f>work6総括表!Y26</f>
        <v>0</v>
      </c>
      <c r="AH49" s="1881"/>
      <c r="AI49" s="1881"/>
      <c r="AJ49" s="1881"/>
      <c r="AK49" s="1881"/>
      <c r="AL49" s="1881"/>
      <c r="AM49" s="1881"/>
      <c r="AN49" s="310"/>
      <c r="AO49" s="309"/>
      <c r="AP49" s="1895">
        <v>14</v>
      </c>
      <c r="AQ49" s="2037"/>
      <c r="AR49" s="1896"/>
      <c r="AS49" s="2068" t="str">
        <f>IF(OR(work6総括表!$P$5=0,AG49=0),"",((AP49/1000-$BQ$5/1000)*(1+work6総括表!$P$5)+$BQ$5/1000)*1000)</f>
        <v/>
      </c>
      <c r="AT49" s="2069"/>
      <c r="AU49" s="2070"/>
      <c r="AV49" s="2064">
        <f>IF(AS49="",ROUNDDOWN(AG49*AP49,0),ROUNDDOWN(AG49*AS49,0))</f>
        <v>0</v>
      </c>
      <c r="AW49" s="1881"/>
      <c r="AX49" s="1881"/>
      <c r="AY49" s="1881"/>
      <c r="AZ49" s="1881"/>
      <c r="BA49" s="1881"/>
      <c r="BB49" s="1881"/>
      <c r="BC49" s="1881"/>
      <c r="BD49" s="1881"/>
      <c r="BE49" s="2066"/>
      <c r="BF49" s="2104"/>
      <c r="BG49" s="2104"/>
      <c r="BH49" s="2118"/>
      <c r="BI49" s="2117"/>
    </row>
    <row r="50" spans="2:61" ht="9.75" customHeight="1">
      <c r="B50" s="2099"/>
      <c r="C50" s="2100"/>
      <c r="D50" s="2119"/>
      <c r="E50" s="2120"/>
      <c r="F50" s="2120"/>
      <c r="G50" s="2120"/>
      <c r="H50" s="2120"/>
      <c r="I50" s="2120"/>
      <c r="J50" s="2120"/>
      <c r="K50" s="2120"/>
      <c r="L50" s="2121"/>
      <c r="M50" s="2025"/>
      <c r="N50" s="2026"/>
      <c r="O50" s="2026"/>
      <c r="P50" s="2026"/>
      <c r="Q50" s="2026"/>
      <c r="R50" s="2026"/>
      <c r="S50" s="2027"/>
      <c r="T50" s="1914">
        <f>work6総括表!X26</f>
        <v>0</v>
      </c>
      <c r="U50" s="1915"/>
      <c r="V50" s="1915"/>
      <c r="W50" s="1915"/>
      <c r="X50" s="1915"/>
      <c r="Y50" s="1915"/>
      <c r="Z50" s="1915"/>
      <c r="AA50" s="1915"/>
      <c r="AB50" s="1915"/>
      <c r="AC50" s="311"/>
      <c r="AD50" s="1895"/>
      <c r="AE50" s="1896"/>
      <c r="AF50" s="1884"/>
      <c r="AG50" s="2031"/>
      <c r="AH50" s="2031"/>
      <c r="AI50" s="2031"/>
      <c r="AJ50" s="2031"/>
      <c r="AK50" s="2031"/>
      <c r="AL50" s="2031"/>
      <c r="AM50" s="2031"/>
      <c r="AN50" s="2056"/>
      <c r="AO50" s="2056"/>
      <c r="AP50" s="1895"/>
      <c r="AQ50" s="2037"/>
      <c r="AR50" s="1896"/>
      <c r="AS50" s="2071"/>
      <c r="AT50" s="2072"/>
      <c r="AU50" s="2073"/>
      <c r="AV50" s="2065"/>
      <c r="AW50" s="2031"/>
      <c r="AX50" s="2031"/>
      <c r="AY50" s="2031"/>
      <c r="AZ50" s="2031"/>
      <c r="BA50" s="2031"/>
      <c r="BB50" s="2031"/>
      <c r="BC50" s="2031"/>
      <c r="BD50" s="2031"/>
      <c r="BE50" s="2067"/>
      <c r="BF50" s="2104"/>
      <c r="BG50" s="2104"/>
      <c r="BH50" s="2118"/>
      <c r="BI50" s="2117"/>
    </row>
    <row r="51" spans="2:61" ht="9.75" customHeight="1">
      <c r="B51" s="2099"/>
      <c r="C51" s="2100"/>
      <c r="D51" s="2119"/>
      <c r="E51" s="2120"/>
      <c r="F51" s="2120"/>
      <c r="G51" s="2120"/>
      <c r="H51" s="2120"/>
      <c r="I51" s="2120"/>
      <c r="J51" s="2120"/>
      <c r="K51" s="2120"/>
      <c r="L51" s="2121"/>
      <c r="M51" s="1875" t="s">
        <v>523</v>
      </c>
      <c r="N51" s="1876"/>
      <c r="O51" s="1876"/>
      <c r="P51" s="1876"/>
      <c r="Q51" s="1876"/>
      <c r="R51" s="1876"/>
      <c r="S51" s="1877"/>
      <c r="T51" s="1865" t="str">
        <f ca="1">work6総括表!W27</f>
        <v/>
      </c>
      <c r="U51" s="1866"/>
      <c r="V51" s="1866"/>
      <c r="W51" s="1866"/>
      <c r="X51" s="1866"/>
      <c r="Y51" s="1866"/>
      <c r="Z51" s="1866"/>
      <c r="AA51" s="1866"/>
      <c r="AB51" s="1866"/>
      <c r="AC51" s="312"/>
      <c r="AD51" s="1895">
        <v>22</v>
      </c>
      <c r="AE51" s="1896"/>
      <c r="AF51" s="1891"/>
      <c r="AG51" s="1881">
        <f ca="1">work6総括表!Y27</f>
        <v>4571</v>
      </c>
      <c r="AH51" s="1881"/>
      <c r="AI51" s="1881"/>
      <c r="AJ51" s="1881"/>
      <c r="AK51" s="1881"/>
      <c r="AL51" s="1881"/>
      <c r="AM51" s="1881"/>
      <c r="AN51" s="313"/>
      <c r="AO51" s="313"/>
      <c r="AP51" s="1895">
        <v>15</v>
      </c>
      <c r="AQ51" s="2037"/>
      <c r="AR51" s="1896"/>
      <c r="AS51" s="2068">
        <f ca="1">IF(OR(work6総括表!$P$5=0,AG51=0),"",((AP51/1000-$BQ$5/1000)*(1+work6総括表!$P$5)+$BQ$5/1000)*1000)</f>
        <v>13.559999999999999</v>
      </c>
      <c r="AT51" s="2069"/>
      <c r="AU51" s="2070"/>
      <c r="AV51" s="2064">
        <f ca="1">IF(AS51="",ROUNDDOWN(AG51*AP51,0),ROUNDDOWN(AG51*AS51,0))</f>
        <v>61982</v>
      </c>
      <c r="AW51" s="1881"/>
      <c r="AX51" s="1881"/>
      <c r="AY51" s="1881"/>
      <c r="AZ51" s="1881"/>
      <c r="BA51" s="1881"/>
      <c r="BB51" s="1881"/>
      <c r="BC51" s="1881"/>
      <c r="BD51" s="1881"/>
      <c r="BE51" s="965"/>
      <c r="BF51" s="2104"/>
      <c r="BG51" s="2104"/>
      <c r="BH51" s="2118"/>
      <c r="BI51" s="2117"/>
    </row>
    <row r="52" spans="2:61" ht="9.75" customHeight="1">
      <c r="B52" s="2099"/>
      <c r="C52" s="2100"/>
      <c r="D52" s="2119"/>
      <c r="E52" s="2120"/>
      <c r="F52" s="2120"/>
      <c r="G52" s="2120"/>
      <c r="H52" s="2120"/>
      <c r="I52" s="2120"/>
      <c r="J52" s="2120"/>
      <c r="K52" s="2120"/>
      <c r="L52" s="2121"/>
      <c r="M52" s="1878"/>
      <c r="N52" s="1879"/>
      <c r="O52" s="1879"/>
      <c r="P52" s="1879"/>
      <c r="Q52" s="1879"/>
      <c r="R52" s="1879"/>
      <c r="S52" s="1880"/>
      <c r="T52" s="1934">
        <f ca="1">work6総括表!X27</f>
        <v>20779500</v>
      </c>
      <c r="U52" s="1935"/>
      <c r="V52" s="1935"/>
      <c r="W52" s="1935"/>
      <c r="X52" s="1935"/>
      <c r="Y52" s="1935"/>
      <c r="Z52" s="1935"/>
      <c r="AA52" s="1935"/>
      <c r="AB52" s="1935"/>
      <c r="AC52" s="791"/>
      <c r="AD52" s="2094"/>
      <c r="AE52" s="2096"/>
      <c r="AF52" s="2087"/>
      <c r="AG52" s="2082"/>
      <c r="AH52" s="2082"/>
      <c r="AI52" s="2082"/>
      <c r="AJ52" s="2082"/>
      <c r="AK52" s="2082"/>
      <c r="AL52" s="2082"/>
      <c r="AM52" s="2082"/>
      <c r="AN52" s="2122"/>
      <c r="AO52" s="2123"/>
      <c r="AP52" s="2094"/>
      <c r="AQ52" s="2095"/>
      <c r="AR52" s="2096"/>
      <c r="AS52" s="2088"/>
      <c r="AT52" s="2089"/>
      <c r="AU52" s="2090"/>
      <c r="AV52" s="2081"/>
      <c r="AW52" s="2082"/>
      <c r="AX52" s="2082"/>
      <c r="AY52" s="2082"/>
      <c r="AZ52" s="2082"/>
      <c r="BA52" s="2082"/>
      <c r="BB52" s="2082"/>
      <c r="BC52" s="2082"/>
      <c r="BD52" s="2082"/>
      <c r="BE52" s="804"/>
      <c r="BF52" s="2104"/>
      <c r="BG52" s="2104"/>
      <c r="BH52" s="2118"/>
      <c r="BI52" s="2117"/>
    </row>
    <row r="53" spans="2:61" ht="9.75" customHeight="1">
      <c r="B53" s="2105">
        <v>36</v>
      </c>
      <c r="C53" s="2106"/>
      <c r="D53" s="2125" t="s">
        <v>275</v>
      </c>
      <c r="E53" s="2126"/>
      <c r="F53" s="2126"/>
      <c r="G53" s="2125" t="s">
        <v>276</v>
      </c>
      <c r="H53" s="2131"/>
      <c r="I53" s="2131"/>
      <c r="J53" s="2131"/>
      <c r="K53" s="2131"/>
      <c r="L53" s="2132"/>
      <c r="M53" s="2019" t="s">
        <v>525</v>
      </c>
      <c r="N53" s="2020"/>
      <c r="O53" s="2020"/>
      <c r="P53" s="2020"/>
      <c r="Q53" s="2020"/>
      <c r="R53" s="2020"/>
      <c r="S53" s="2021"/>
      <c r="T53" s="1873" t="str">
        <f>work6総括表!W29</f>
        <v/>
      </c>
      <c r="U53" s="1874"/>
      <c r="V53" s="1874"/>
      <c r="W53" s="1874"/>
      <c r="X53" s="1874"/>
      <c r="Y53" s="1874"/>
      <c r="Z53" s="1874"/>
      <c r="AA53" s="1874"/>
      <c r="AB53" s="1874"/>
      <c r="AC53" s="2116"/>
      <c r="AD53" s="2153">
        <v>40</v>
      </c>
      <c r="AE53" s="2154"/>
      <c r="AF53" s="1883"/>
      <c r="AG53" s="1885">
        <f>work6総括表!Y29</f>
        <v>0</v>
      </c>
      <c r="AH53" s="1886"/>
      <c r="AI53" s="1886"/>
      <c r="AJ53" s="1886"/>
      <c r="AK53" s="1886"/>
      <c r="AL53" s="1886"/>
      <c r="AM53" s="1887"/>
      <c r="AN53" s="2097"/>
      <c r="AO53" s="2098"/>
      <c r="AP53" s="2153">
        <v>14</v>
      </c>
      <c r="AQ53" s="2155"/>
      <c r="AR53" s="2154"/>
      <c r="AS53" s="2091" t="str">
        <f>IF(OR(work6総括表!$P$5=0,AG53=0),"",((AP53/1000-$BQ$5/1000)*(1+work6総括表!$P$5)+$BQ$5/1000)*1000)</f>
        <v/>
      </c>
      <c r="AT53" s="2092"/>
      <c r="AU53" s="2093"/>
      <c r="AV53" s="2115">
        <f>IF(AS53="",ROUNDDOWN(AG53*AP53,0),ROUNDDOWN(AG53*AS53,0))</f>
        <v>0</v>
      </c>
      <c r="AW53" s="1940"/>
      <c r="AX53" s="1940"/>
      <c r="AY53" s="1940"/>
      <c r="AZ53" s="1940"/>
      <c r="BA53" s="1940"/>
      <c r="BB53" s="1940"/>
      <c r="BC53" s="1940"/>
      <c r="BD53" s="1940"/>
      <c r="BE53" s="2080"/>
      <c r="BF53" s="2104"/>
      <c r="BG53" s="2104"/>
      <c r="BH53" s="2118"/>
      <c r="BI53" s="2117"/>
    </row>
    <row r="54" spans="2:61" ht="9.75" customHeight="1">
      <c r="B54" s="2099"/>
      <c r="C54" s="2100"/>
      <c r="D54" s="2127"/>
      <c r="E54" s="2128"/>
      <c r="F54" s="2128"/>
      <c r="G54" s="2133"/>
      <c r="H54" s="2134"/>
      <c r="I54" s="2134"/>
      <c r="J54" s="2134"/>
      <c r="K54" s="2134"/>
      <c r="L54" s="2135"/>
      <c r="M54" s="2022"/>
      <c r="N54" s="2023"/>
      <c r="O54" s="2023"/>
      <c r="P54" s="2023"/>
      <c r="Q54" s="2023"/>
      <c r="R54" s="2023"/>
      <c r="S54" s="2024"/>
      <c r="T54" s="1914">
        <f>work6総括表!X29</f>
        <v>0</v>
      </c>
      <c r="U54" s="1915"/>
      <c r="V54" s="1915"/>
      <c r="W54" s="1915"/>
      <c r="X54" s="1915"/>
      <c r="Y54" s="1915"/>
      <c r="Z54" s="1915"/>
      <c r="AA54" s="1915"/>
      <c r="AB54" s="1915"/>
      <c r="AC54" s="2033"/>
      <c r="AD54" s="1895"/>
      <c r="AE54" s="1896"/>
      <c r="AF54" s="1884"/>
      <c r="AG54" s="1888"/>
      <c r="AH54" s="1889"/>
      <c r="AI54" s="1889"/>
      <c r="AJ54" s="1889"/>
      <c r="AK54" s="1889"/>
      <c r="AL54" s="1889"/>
      <c r="AM54" s="1890"/>
      <c r="AN54" s="2043"/>
      <c r="AO54" s="2044"/>
      <c r="AP54" s="1895"/>
      <c r="AQ54" s="2037"/>
      <c r="AR54" s="1896"/>
      <c r="AS54" s="2071"/>
      <c r="AT54" s="2072"/>
      <c r="AU54" s="2073"/>
      <c r="AV54" s="2065"/>
      <c r="AW54" s="2031"/>
      <c r="AX54" s="2031"/>
      <c r="AY54" s="2031"/>
      <c r="AZ54" s="2031"/>
      <c r="BA54" s="2031"/>
      <c r="BB54" s="2031"/>
      <c r="BC54" s="2031"/>
      <c r="BD54" s="2031"/>
      <c r="BE54" s="2060"/>
      <c r="BF54" s="2104"/>
      <c r="BG54" s="2104"/>
      <c r="BH54" s="2118"/>
      <c r="BI54" s="2117"/>
    </row>
    <row r="55" spans="2:61" ht="9.75" customHeight="1">
      <c r="B55" s="2099"/>
      <c r="C55" s="2100"/>
      <c r="D55" s="2127"/>
      <c r="E55" s="2128"/>
      <c r="F55" s="2128"/>
      <c r="G55" s="2133"/>
      <c r="H55" s="2134"/>
      <c r="I55" s="2134"/>
      <c r="J55" s="2134"/>
      <c r="K55" s="2134"/>
      <c r="L55" s="2135"/>
      <c r="M55" s="1875" t="s">
        <v>522</v>
      </c>
      <c r="N55" s="1876"/>
      <c r="O55" s="1876"/>
      <c r="P55" s="1876"/>
      <c r="Q55" s="1876"/>
      <c r="R55" s="1876"/>
      <c r="S55" s="1877"/>
      <c r="T55" s="1865" t="str">
        <f>work6総括表!W30</f>
        <v/>
      </c>
      <c r="U55" s="1866"/>
      <c r="V55" s="1866"/>
      <c r="W55" s="1866"/>
      <c r="X55" s="1866"/>
      <c r="Y55" s="1866"/>
      <c r="Z55" s="1866"/>
      <c r="AA55" s="1866"/>
      <c r="AB55" s="1866"/>
      <c r="AC55" s="309"/>
      <c r="AD55" s="1895">
        <v>40</v>
      </c>
      <c r="AE55" s="1896"/>
      <c r="AF55" s="1891"/>
      <c r="AG55" s="1881">
        <f>work6総括表!Y30</f>
        <v>0</v>
      </c>
      <c r="AH55" s="1881"/>
      <c r="AI55" s="1881"/>
      <c r="AJ55" s="1881"/>
      <c r="AK55" s="1881"/>
      <c r="AL55" s="1881"/>
      <c r="AM55" s="1881"/>
      <c r="AN55" s="310"/>
      <c r="AO55" s="309"/>
      <c r="AP55" s="1895">
        <v>9</v>
      </c>
      <c r="AQ55" s="2037"/>
      <c r="AR55" s="1896"/>
      <c r="AS55" s="2068" t="str">
        <f>IF(OR(work6総括表!$P$5=0,AG55=0),"",((AP55/1000-$BQ$5/1000)*(1+work6総括表!$P$5)+$BQ$5/1000)*1000)</f>
        <v/>
      </c>
      <c r="AT55" s="2069"/>
      <c r="AU55" s="2070"/>
      <c r="AV55" s="2064">
        <f>IF(AS55="",ROUNDDOWN(AG55*AP55,0),ROUNDDOWN(AG55*AS55,0))</f>
        <v>0</v>
      </c>
      <c r="AW55" s="1881"/>
      <c r="AX55" s="1881"/>
      <c r="AY55" s="1881"/>
      <c r="AZ55" s="1881"/>
      <c r="BA55" s="1881"/>
      <c r="BB55" s="1881"/>
      <c r="BC55" s="1881"/>
      <c r="BD55" s="1881"/>
      <c r="BE55" s="2066"/>
      <c r="BF55" s="2104"/>
      <c r="BG55" s="2104"/>
      <c r="BH55" s="2118"/>
      <c r="BI55" s="2117"/>
    </row>
    <row r="56" spans="2:61" ht="9.75" customHeight="1">
      <c r="B56" s="2099"/>
      <c r="C56" s="2100"/>
      <c r="D56" s="2127"/>
      <c r="E56" s="2128"/>
      <c r="F56" s="2128"/>
      <c r="G56" s="2133"/>
      <c r="H56" s="2134"/>
      <c r="I56" s="2134"/>
      <c r="J56" s="2134"/>
      <c r="K56" s="2134"/>
      <c r="L56" s="2135"/>
      <c r="M56" s="2025"/>
      <c r="N56" s="2026"/>
      <c r="O56" s="2026"/>
      <c r="P56" s="2026"/>
      <c r="Q56" s="2026"/>
      <c r="R56" s="2026"/>
      <c r="S56" s="2027"/>
      <c r="T56" s="1914">
        <f>work6総括表!X30</f>
        <v>0</v>
      </c>
      <c r="U56" s="1915"/>
      <c r="V56" s="1915"/>
      <c r="W56" s="1915"/>
      <c r="X56" s="1915"/>
      <c r="Y56" s="1915"/>
      <c r="Z56" s="1915"/>
      <c r="AA56" s="1915"/>
      <c r="AB56" s="1915"/>
      <c r="AC56" s="311"/>
      <c r="AD56" s="1895"/>
      <c r="AE56" s="1896"/>
      <c r="AF56" s="1884"/>
      <c r="AG56" s="2031"/>
      <c r="AH56" s="2031"/>
      <c r="AI56" s="2031"/>
      <c r="AJ56" s="2031"/>
      <c r="AK56" s="2031"/>
      <c r="AL56" s="2031"/>
      <c r="AM56" s="2031"/>
      <c r="AN56" s="2056"/>
      <c r="AO56" s="2056"/>
      <c r="AP56" s="1895"/>
      <c r="AQ56" s="2037"/>
      <c r="AR56" s="1896"/>
      <c r="AS56" s="2071"/>
      <c r="AT56" s="2072"/>
      <c r="AU56" s="2073"/>
      <c r="AV56" s="2065"/>
      <c r="AW56" s="2031"/>
      <c r="AX56" s="2031"/>
      <c r="AY56" s="2031"/>
      <c r="AZ56" s="2031"/>
      <c r="BA56" s="2031"/>
      <c r="BB56" s="2031"/>
      <c r="BC56" s="2031"/>
      <c r="BD56" s="2031"/>
      <c r="BE56" s="2067"/>
      <c r="BF56" s="2104"/>
      <c r="BG56" s="2104"/>
      <c r="BH56" s="2118"/>
      <c r="BI56" s="2117"/>
    </row>
    <row r="57" spans="2:61" ht="9.75" customHeight="1">
      <c r="B57" s="2099"/>
      <c r="C57" s="2100"/>
      <c r="D57" s="2127"/>
      <c r="E57" s="2128"/>
      <c r="F57" s="2128"/>
      <c r="G57" s="2133"/>
      <c r="H57" s="2134"/>
      <c r="I57" s="2134"/>
      <c r="J57" s="2134"/>
      <c r="K57" s="2134"/>
      <c r="L57" s="2135"/>
      <c r="M57" s="1875" t="s">
        <v>523</v>
      </c>
      <c r="N57" s="1876"/>
      <c r="O57" s="1876"/>
      <c r="P57" s="1876"/>
      <c r="Q57" s="1876"/>
      <c r="R57" s="1876"/>
      <c r="S57" s="1877"/>
      <c r="T57" s="1865" t="str">
        <f>work6総括表!W31</f>
        <v/>
      </c>
      <c r="U57" s="1866"/>
      <c r="V57" s="1866"/>
      <c r="W57" s="1866"/>
      <c r="X57" s="1866"/>
      <c r="Y57" s="1866"/>
      <c r="Z57" s="1866"/>
      <c r="AA57" s="1866"/>
      <c r="AB57" s="1866"/>
      <c r="AC57" s="312"/>
      <c r="AD57" s="1895">
        <v>38</v>
      </c>
      <c r="AE57" s="1896"/>
      <c r="AF57" s="1891"/>
      <c r="AG57" s="1881">
        <f>work6総括表!Y31</f>
        <v>0</v>
      </c>
      <c r="AH57" s="1881"/>
      <c r="AI57" s="1881"/>
      <c r="AJ57" s="1881"/>
      <c r="AK57" s="1881"/>
      <c r="AL57" s="1881"/>
      <c r="AM57" s="1881"/>
      <c r="AN57" s="313"/>
      <c r="AO57" s="313"/>
      <c r="AP57" s="1895">
        <v>7.5</v>
      </c>
      <c r="AQ57" s="2037"/>
      <c r="AR57" s="1896"/>
      <c r="AS57" s="2068" t="str">
        <f>IF(OR(work6総括表!$P$5=0,AG57=0),"",((AP57/1000-$BQ$5/1000)*(1+work6総括表!$P$5)+$BQ$5/1000)*1000)</f>
        <v/>
      </c>
      <c r="AT57" s="2069"/>
      <c r="AU57" s="2070"/>
      <c r="AV57" s="2064">
        <f>IF(AS57="",ROUNDDOWN(AG57*AP57,0),ROUNDDOWN(AG57*AS57,0))</f>
        <v>0</v>
      </c>
      <c r="AW57" s="1881"/>
      <c r="AX57" s="1881"/>
      <c r="AY57" s="1881"/>
      <c r="AZ57" s="1881"/>
      <c r="BA57" s="1881"/>
      <c r="BB57" s="1881"/>
      <c r="BC57" s="1881"/>
      <c r="BD57" s="1881"/>
      <c r="BE57" s="965"/>
      <c r="BF57" s="2104"/>
      <c r="BG57" s="2104"/>
      <c r="BH57" s="2118"/>
      <c r="BI57" s="2117"/>
    </row>
    <row r="58" spans="2:61" ht="9.75" customHeight="1">
      <c r="B58" s="2099"/>
      <c r="C58" s="2100"/>
      <c r="D58" s="2127"/>
      <c r="E58" s="2128"/>
      <c r="F58" s="2128"/>
      <c r="G58" s="2136"/>
      <c r="H58" s="2137"/>
      <c r="I58" s="2137"/>
      <c r="J58" s="2137"/>
      <c r="K58" s="2137"/>
      <c r="L58" s="2138"/>
      <c r="M58" s="2139"/>
      <c r="N58" s="2140"/>
      <c r="O58" s="2140"/>
      <c r="P58" s="2140"/>
      <c r="Q58" s="2140"/>
      <c r="R58" s="2140"/>
      <c r="S58" s="2141"/>
      <c r="T58" s="1914">
        <f>work6総括表!X31</f>
        <v>0</v>
      </c>
      <c r="U58" s="1915"/>
      <c r="V58" s="1915"/>
      <c r="W58" s="1915"/>
      <c r="X58" s="1915"/>
      <c r="Y58" s="1915"/>
      <c r="Z58" s="1915"/>
      <c r="AA58" s="1915"/>
      <c r="AB58" s="1915"/>
      <c r="AC58" s="314"/>
      <c r="AD58" s="1895"/>
      <c r="AE58" s="1896"/>
      <c r="AF58" s="1884"/>
      <c r="AG58" s="2031"/>
      <c r="AH58" s="2031"/>
      <c r="AI58" s="2031"/>
      <c r="AJ58" s="2031"/>
      <c r="AK58" s="2031"/>
      <c r="AL58" s="2031"/>
      <c r="AM58" s="2031"/>
      <c r="AN58" s="2151"/>
      <c r="AO58" s="2152"/>
      <c r="AP58" s="1895"/>
      <c r="AQ58" s="2037"/>
      <c r="AR58" s="1896"/>
      <c r="AS58" s="2071"/>
      <c r="AT58" s="2072"/>
      <c r="AU58" s="2073"/>
      <c r="AV58" s="2065"/>
      <c r="AW58" s="2031"/>
      <c r="AX58" s="2031"/>
      <c r="AY58" s="2031"/>
      <c r="AZ58" s="2031"/>
      <c r="BA58" s="2031"/>
      <c r="BB58" s="2031"/>
      <c r="BC58" s="2031"/>
      <c r="BD58" s="2031"/>
      <c r="BE58" s="805"/>
      <c r="BF58" s="2104"/>
      <c r="BG58" s="2104"/>
      <c r="BH58" s="2118"/>
      <c r="BI58" s="2117"/>
    </row>
    <row r="59" spans="2:61" ht="9.75" customHeight="1">
      <c r="B59" s="2099"/>
      <c r="C59" s="2100"/>
      <c r="D59" s="2127"/>
      <c r="E59" s="2128"/>
      <c r="F59" s="2128"/>
      <c r="G59" s="2142" t="s">
        <v>277</v>
      </c>
      <c r="H59" s="2143"/>
      <c r="I59" s="2143"/>
      <c r="J59" s="2143"/>
      <c r="K59" s="2143"/>
      <c r="L59" s="2144"/>
      <c r="M59" s="2148" t="s">
        <v>525</v>
      </c>
      <c r="N59" s="2149"/>
      <c r="O59" s="2149"/>
      <c r="P59" s="2149"/>
      <c r="Q59" s="2149"/>
      <c r="R59" s="2149"/>
      <c r="S59" s="2150"/>
      <c r="T59" s="1865" t="str">
        <f>work6総括表!W33</f>
        <v/>
      </c>
      <c r="U59" s="1866"/>
      <c r="V59" s="1866"/>
      <c r="W59" s="1866"/>
      <c r="X59" s="1866"/>
      <c r="Y59" s="1866"/>
      <c r="Z59" s="1866"/>
      <c r="AA59" s="1866"/>
      <c r="AB59" s="1866"/>
      <c r="AC59" s="2158"/>
      <c r="AD59" s="1895">
        <v>21</v>
      </c>
      <c r="AE59" s="1896"/>
      <c r="AF59" s="1891"/>
      <c r="AG59" s="2159">
        <f>work6総括表!Y33</f>
        <v>0</v>
      </c>
      <c r="AH59" s="2160"/>
      <c r="AI59" s="2160"/>
      <c r="AJ59" s="2160"/>
      <c r="AK59" s="2160"/>
      <c r="AL59" s="2160"/>
      <c r="AM59" s="2161"/>
      <c r="AN59" s="2156"/>
      <c r="AO59" s="2157"/>
      <c r="AP59" s="1895">
        <v>14</v>
      </c>
      <c r="AQ59" s="2037"/>
      <c r="AR59" s="1896"/>
      <c r="AS59" s="2068" t="str">
        <f>IF(OR(work6総括表!$P$5=0,AG59=0),"",((AP59/1000-$BQ$5/1000)*(1+work6総括表!$P$5)+$BQ$5/1000)*1000)</f>
        <v/>
      </c>
      <c r="AT59" s="2069"/>
      <c r="AU59" s="2070"/>
      <c r="AV59" s="2064">
        <f>IF(AS59="",ROUNDDOWN(AG59*AP59,0),ROUNDDOWN(AG59*AS59,0))</f>
        <v>0</v>
      </c>
      <c r="AW59" s="1881"/>
      <c r="AX59" s="1881"/>
      <c r="AY59" s="1881"/>
      <c r="AZ59" s="1881"/>
      <c r="BA59" s="1881"/>
      <c r="BB59" s="1881"/>
      <c r="BC59" s="1881"/>
      <c r="BD59" s="1881"/>
      <c r="BE59" s="2168"/>
      <c r="BF59" s="2104"/>
      <c r="BG59" s="2104"/>
      <c r="BH59" s="2118"/>
      <c r="BI59" s="2117"/>
    </row>
    <row r="60" spans="2:61" ht="9.75" customHeight="1">
      <c r="B60" s="2099"/>
      <c r="C60" s="2100"/>
      <c r="D60" s="2127"/>
      <c r="E60" s="2128"/>
      <c r="F60" s="2128"/>
      <c r="G60" s="2142"/>
      <c r="H60" s="2143"/>
      <c r="I60" s="2143"/>
      <c r="J60" s="2143"/>
      <c r="K60" s="2143"/>
      <c r="L60" s="2144"/>
      <c r="M60" s="2022"/>
      <c r="N60" s="2023"/>
      <c r="O60" s="2023"/>
      <c r="P60" s="2023"/>
      <c r="Q60" s="2023"/>
      <c r="R60" s="2023"/>
      <c r="S60" s="2024"/>
      <c r="T60" s="1914">
        <f>work6総括表!X33</f>
        <v>0</v>
      </c>
      <c r="U60" s="1915"/>
      <c r="V60" s="1915"/>
      <c r="W60" s="1915"/>
      <c r="X60" s="1915"/>
      <c r="Y60" s="1915"/>
      <c r="Z60" s="1915"/>
      <c r="AA60" s="1915"/>
      <c r="AB60" s="1915"/>
      <c r="AC60" s="2033"/>
      <c r="AD60" s="1895"/>
      <c r="AE60" s="1896"/>
      <c r="AF60" s="1884"/>
      <c r="AG60" s="1888"/>
      <c r="AH60" s="1889"/>
      <c r="AI60" s="1889"/>
      <c r="AJ60" s="1889"/>
      <c r="AK60" s="1889"/>
      <c r="AL60" s="1889"/>
      <c r="AM60" s="1890"/>
      <c r="AN60" s="2043"/>
      <c r="AO60" s="2044"/>
      <c r="AP60" s="1895"/>
      <c r="AQ60" s="2037"/>
      <c r="AR60" s="1896"/>
      <c r="AS60" s="2071"/>
      <c r="AT60" s="2072"/>
      <c r="AU60" s="2073"/>
      <c r="AV60" s="2065"/>
      <c r="AW60" s="2031"/>
      <c r="AX60" s="2031"/>
      <c r="AY60" s="2031"/>
      <c r="AZ60" s="2031"/>
      <c r="BA60" s="2031"/>
      <c r="BB60" s="2031"/>
      <c r="BC60" s="2031"/>
      <c r="BD60" s="2031"/>
      <c r="BE60" s="2060"/>
      <c r="BF60" s="2104"/>
      <c r="BG60" s="2104"/>
      <c r="BH60" s="2118"/>
      <c r="BI60" s="2117"/>
    </row>
    <row r="61" spans="2:61" ht="9.75" customHeight="1">
      <c r="B61" s="2099"/>
      <c r="C61" s="2100"/>
      <c r="D61" s="2127"/>
      <c r="E61" s="2128"/>
      <c r="F61" s="2128"/>
      <c r="G61" s="2142"/>
      <c r="H61" s="2143"/>
      <c r="I61" s="2143"/>
      <c r="J61" s="2143"/>
      <c r="K61" s="2143"/>
      <c r="L61" s="2144"/>
      <c r="M61" s="1875" t="s">
        <v>522</v>
      </c>
      <c r="N61" s="1876"/>
      <c r="O61" s="1876"/>
      <c r="P61" s="1876"/>
      <c r="Q61" s="1876"/>
      <c r="R61" s="1876"/>
      <c r="S61" s="1877"/>
      <c r="T61" s="1865" t="str">
        <f>work6総括表!W34</f>
        <v/>
      </c>
      <c r="U61" s="1866"/>
      <c r="V61" s="1866"/>
      <c r="W61" s="1866"/>
      <c r="X61" s="1866"/>
      <c r="Y61" s="1866"/>
      <c r="Z61" s="1866"/>
      <c r="AA61" s="1866"/>
      <c r="AB61" s="1866"/>
      <c r="AC61" s="309"/>
      <c r="AD61" s="1895">
        <v>22</v>
      </c>
      <c r="AE61" s="1896"/>
      <c r="AF61" s="1891"/>
      <c r="AG61" s="1881">
        <f>work6総括表!Y34</f>
        <v>0</v>
      </c>
      <c r="AH61" s="1881"/>
      <c r="AI61" s="1881"/>
      <c r="AJ61" s="1881"/>
      <c r="AK61" s="1881"/>
      <c r="AL61" s="1881"/>
      <c r="AM61" s="1881"/>
      <c r="AN61" s="310"/>
      <c r="AO61" s="309"/>
      <c r="AP61" s="1895">
        <v>9</v>
      </c>
      <c r="AQ61" s="2037"/>
      <c r="AR61" s="1896"/>
      <c r="AS61" s="2068" t="str">
        <f>IF(OR(work6総括表!$P$5=0,AG61=0),"",((AP61/1000-$BQ$5/1000)*(1+work6総括表!$P$5)+$BQ$5/1000)*1000)</f>
        <v/>
      </c>
      <c r="AT61" s="2069"/>
      <c r="AU61" s="2070"/>
      <c r="AV61" s="2064">
        <f>IF(AS61="",ROUNDDOWN(AG61*AP61,0),ROUNDDOWN(AG61*AS61,0))</f>
        <v>0</v>
      </c>
      <c r="AW61" s="1881"/>
      <c r="AX61" s="1881"/>
      <c r="AY61" s="1881"/>
      <c r="AZ61" s="1881"/>
      <c r="BA61" s="1881"/>
      <c r="BB61" s="1881"/>
      <c r="BC61" s="1881"/>
      <c r="BD61" s="1881"/>
      <c r="BE61" s="2066"/>
      <c r="BF61" s="2104"/>
      <c r="BG61" s="2104"/>
      <c r="BH61" s="2118"/>
      <c r="BI61" s="2117"/>
    </row>
    <row r="62" spans="2:61" ht="9.75" customHeight="1">
      <c r="B62" s="2099"/>
      <c r="C62" s="2100"/>
      <c r="D62" s="2127"/>
      <c r="E62" s="2128"/>
      <c r="F62" s="2128"/>
      <c r="G62" s="2142"/>
      <c r="H62" s="2143"/>
      <c r="I62" s="2143"/>
      <c r="J62" s="2143"/>
      <c r="K62" s="2143"/>
      <c r="L62" s="2144"/>
      <c r="M62" s="2025"/>
      <c r="N62" s="2026"/>
      <c r="O62" s="2026"/>
      <c r="P62" s="2026"/>
      <c r="Q62" s="2026"/>
      <c r="R62" s="2026"/>
      <c r="S62" s="2027"/>
      <c r="T62" s="1914">
        <f>work6総括表!X34</f>
        <v>0</v>
      </c>
      <c r="U62" s="1915"/>
      <c r="V62" s="1915"/>
      <c r="W62" s="1915"/>
      <c r="X62" s="1915"/>
      <c r="Y62" s="1915"/>
      <c r="Z62" s="1915"/>
      <c r="AA62" s="1915"/>
      <c r="AB62" s="1915"/>
      <c r="AC62" s="311"/>
      <c r="AD62" s="1895"/>
      <c r="AE62" s="1896"/>
      <c r="AF62" s="1884"/>
      <c r="AG62" s="2031"/>
      <c r="AH62" s="2031"/>
      <c r="AI62" s="2031"/>
      <c r="AJ62" s="2031"/>
      <c r="AK62" s="2031"/>
      <c r="AL62" s="2031"/>
      <c r="AM62" s="2031"/>
      <c r="AN62" s="2056"/>
      <c r="AO62" s="2056"/>
      <c r="AP62" s="1895"/>
      <c r="AQ62" s="2037"/>
      <c r="AR62" s="1896"/>
      <c r="AS62" s="2071"/>
      <c r="AT62" s="2072"/>
      <c r="AU62" s="2073"/>
      <c r="AV62" s="2065"/>
      <c r="AW62" s="2031"/>
      <c r="AX62" s="2031"/>
      <c r="AY62" s="2031"/>
      <c r="AZ62" s="2031"/>
      <c r="BA62" s="2031"/>
      <c r="BB62" s="2031"/>
      <c r="BC62" s="2031"/>
      <c r="BD62" s="2031"/>
      <c r="BE62" s="2067"/>
      <c r="BF62" s="2104"/>
      <c r="BG62" s="2104"/>
      <c r="BH62" s="2118"/>
      <c r="BI62" s="2117"/>
    </row>
    <row r="63" spans="2:61" ht="9.75" customHeight="1">
      <c r="B63" s="2099"/>
      <c r="C63" s="2100"/>
      <c r="D63" s="2127"/>
      <c r="E63" s="2128"/>
      <c r="F63" s="2128"/>
      <c r="G63" s="2142"/>
      <c r="H63" s="2143"/>
      <c r="I63" s="2143"/>
      <c r="J63" s="2143"/>
      <c r="K63" s="2143"/>
      <c r="L63" s="2144"/>
      <c r="M63" s="1875" t="s">
        <v>523</v>
      </c>
      <c r="N63" s="1876"/>
      <c r="O63" s="1876"/>
      <c r="P63" s="1876"/>
      <c r="Q63" s="1876"/>
      <c r="R63" s="1876"/>
      <c r="S63" s="1877"/>
      <c r="T63" s="1865" t="str">
        <f>work6総括表!W35</f>
        <v/>
      </c>
      <c r="U63" s="1866"/>
      <c r="V63" s="1866"/>
      <c r="W63" s="1866"/>
      <c r="X63" s="1866"/>
      <c r="Y63" s="1866"/>
      <c r="Z63" s="1866"/>
      <c r="AA63" s="1866"/>
      <c r="AB63" s="1866"/>
      <c r="AC63" s="312"/>
      <c r="AD63" s="1895">
        <v>21</v>
      </c>
      <c r="AE63" s="1896"/>
      <c r="AF63" s="1891"/>
      <c r="AG63" s="1881">
        <f>work6総括表!Y35</f>
        <v>0</v>
      </c>
      <c r="AH63" s="1881"/>
      <c r="AI63" s="1881"/>
      <c r="AJ63" s="1881"/>
      <c r="AK63" s="1881"/>
      <c r="AL63" s="1881"/>
      <c r="AM63" s="1881"/>
      <c r="AN63" s="313"/>
      <c r="AO63" s="313"/>
      <c r="AP63" s="1895">
        <v>7.5</v>
      </c>
      <c r="AQ63" s="2037"/>
      <c r="AR63" s="1896"/>
      <c r="AS63" s="2068" t="str">
        <f>IF(OR(work6総括表!$P$5=0,AG63=0),"",((AP63/1000-$BQ$5/1000)*(1+work6総括表!$P$5)+$BQ$5/1000)*1000)</f>
        <v/>
      </c>
      <c r="AT63" s="2069"/>
      <c r="AU63" s="2070"/>
      <c r="AV63" s="2064">
        <f>IF(AS63="",ROUNDDOWN(AG63*AP63,0),ROUNDDOWN(AG63*AS63,0))</f>
        <v>0</v>
      </c>
      <c r="AW63" s="1881"/>
      <c r="AX63" s="1881"/>
      <c r="AY63" s="1881"/>
      <c r="AZ63" s="1881"/>
      <c r="BA63" s="1881"/>
      <c r="BB63" s="1881"/>
      <c r="BC63" s="1881"/>
      <c r="BD63" s="1881"/>
      <c r="BE63" s="965"/>
      <c r="BF63" s="2104"/>
      <c r="BG63" s="2104"/>
      <c r="BH63" s="2118"/>
      <c r="BI63" s="2117"/>
    </row>
    <row r="64" spans="2:61" ht="9.75" customHeight="1">
      <c r="B64" s="2107"/>
      <c r="C64" s="2108"/>
      <c r="D64" s="2129"/>
      <c r="E64" s="2130"/>
      <c r="F64" s="2130"/>
      <c r="G64" s="2145"/>
      <c r="H64" s="2146"/>
      <c r="I64" s="2146"/>
      <c r="J64" s="2146"/>
      <c r="K64" s="2146"/>
      <c r="L64" s="2147"/>
      <c r="M64" s="1878"/>
      <c r="N64" s="1879"/>
      <c r="O64" s="1879"/>
      <c r="P64" s="1879"/>
      <c r="Q64" s="1879"/>
      <c r="R64" s="1879"/>
      <c r="S64" s="1880"/>
      <c r="T64" s="2057">
        <f>work6総括表!X35</f>
        <v>0</v>
      </c>
      <c r="U64" s="2058"/>
      <c r="V64" s="2058"/>
      <c r="W64" s="2058"/>
      <c r="X64" s="2058"/>
      <c r="Y64" s="2058"/>
      <c r="Z64" s="2058"/>
      <c r="AA64" s="2058"/>
      <c r="AB64" s="2058"/>
      <c r="AC64" s="790"/>
      <c r="AD64" s="2038"/>
      <c r="AE64" s="2040"/>
      <c r="AF64" s="1892"/>
      <c r="AG64" s="1882"/>
      <c r="AH64" s="1882"/>
      <c r="AI64" s="1882"/>
      <c r="AJ64" s="1882"/>
      <c r="AK64" s="1882"/>
      <c r="AL64" s="1882"/>
      <c r="AM64" s="1882"/>
      <c r="AN64" s="2050"/>
      <c r="AO64" s="2051"/>
      <c r="AP64" s="2038"/>
      <c r="AQ64" s="2039"/>
      <c r="AR64" s="2040"/>
      <c r="AS64" s="2083"/>
      <c r="AT64" s="2084"/>
      <c r="AU64" s="2085"/>
      <c r="AV64" s="2086"/>
      <c r="AW64" s="1882"/>
      <c r="AX64" s="1882"/>
      <c r="AY64" s="1882"/>
      <c r="AZ64" s="1882"/>
      <c r="BA64" s="1882"/>
      <c r="BB64" s="1882"/>
      <c r="BC64" s="1882"/>
      <c r="BD64" s="1882"/>
      <c r="BE64" s="803"/>
      <c r="BF64" s="2104"/>
      <c r="BG64" s="2104"/>
      <c r="BH64" s="2118"/>
      <c r="BI64" s="2117"/>
    </row>
    <row r="65" spans="1:69" ht="9.75" customHeight="1">
      <c r="B65" s="2162">
        <v>37</v>
      </c>
      <c r="C65" s="2163"/>
      <c r="D65" s="2101" t="s">
        <v>278</v>
      </c>
      <c r="E65" s="2102"/>
      <c r="F65" s="2102"/>
      <c r="G65" s="2102"/>
      <c r="H65" s="2102"/>
      <c r="I65" s="2102"/>
      <c r="J65" s="2102"/>
      <c r="K65" s="2102"/>
      <c r="L65" s="2103"/>
      <c r="M65" s="2019" t="s">
        <v>525</v>
      </c>
      <c r="N65" s="2020"/>
      <c r="O65" s="2020"/>
      <c r="P65" s="2020"/>
      <c r="Q65" s="2020"/>
      <c r="R65" s="2020"/>
      <c r="S65" s="2021"/>
      <c r="T65" s="1871" t="str">
        <f>work6総括表!W37</f>
        <v/>
      </c>
      <c r="U65" s="1872"/>
      <c r="V65" s="1872"/>
      <c r="W65" s="1872"/>
      <c r="X65" s="1872"/>
      <c r="Y65" s="1872"/>
      <c r="Z65" s="1872"/>
      <c r="AA65" s="1872"/>
      <c r="AB65" s="1872"/>
      <c r="AC65" s="2032"/>
      <c r="AD65" s="1893">
        <v>24</v>
      </c>
      <c r="AE65" s="1894"/>
      <c r="AF65" s="2087"/>
      <c r="AG65" s="2047">
        <f>work6総括表!Y37</f>
        <v>0</v>
      </c>
      <c r="AH65" s="2048"/>
      <c r="AI65" s="2048"/>
      <c r="AJ65" s="2048"/>
      <c r="AK65" s="2048"/>
      <c r="AL65" s="2048"/>
      <c r="AM65" s="2049"/>
      <c r="AN65" s="2041"/>
      <c r="AO65" s="2042"/>
      <c r="AP65" s="1893">
        <v>21</v>
      </c>
      <c r="AQ65" s="2124"/>
      <c r="AR65" s="1894"/>
      <c r="AS65" s="2088" t="str">
        <f>IF(OR(work6総括表!$P$5=0,AG65=0),"",((AP65/1000-$BQ$5/1000)*(1+work6総括表!$P$5)+$BQ$5/1000)*1000)</f>
        <v/>
      </c>
      <c r="AT65" s="2089"/>
      <c r="AU65" s="2090"/>
      <c r="AV65" s="2081">
        <f>IF(AS65="",ROUNDDOWN(AG65*AP65,0),ROUNDDOWN(AG65*AS65,0))</f>
        <v>0</v>
      </c>
      <c r="AW65" s="2082"/>
      <c r="AX65" s="2082"/>
      <c r="AY65" s="2082"/>
      <c r="AZ65" s="2082"/>
      <c r="BA65" s="2082"/>
      <c r="BB65" s="2082"/>
      <c r="BC65" s="2082"/>
      <c r="BD65" s="2082"/>
      <c r="BE65" s="2059"/>
      <c r="BF65" s="2104"/>
      <c r="BG65" s="2104"/>
      <c r="BH65" s="2118"/>
      <c r="BI65" s="2117"/>
    </row>
    <row r="66" spans="1:69" ht="9.75" customHeight="1">
      <c r="B66" s="2164"/>
      <c r="C66" s="2165"/>
      <c r="D66" s="2101"/>
      <c r="E66" s="2102"/>
      <c r="F66" s="2102"/>
      <c r="G66" s="2102"/>
      <c r="H66" s="2102"/>
      <c r="I66" s="2102"/>
      <c r="J66" s="2102"/>
      <c r="K66" s="2102"/>
      <c r="L66" s="2103"/>
      <c r="M66" s="2022"/>
      <c r="N66" s="2023"/>
      <c r="O66" s="2023"/>
      <c r="P66" s="2023"/>
      <c r="Q66" s="2023"/>
      <c r="R66" s="2023"/>
      <c r="S66" s="2024"/>
      <c r="T66" s="1914">
        <f>work6総括表!X37</f>
        <v>0</v>
      </c>
      <c r="U66" s="1915"/>
      <c r="V66" s="1915"/>
      <c r="W66" s="1915"/>
      <c r="X66" s="1915"/>
      <c r="Y66" s="1915"/>
      <c r="Z66" s="1915"/>
      <c r="AA66" s="1915"/>
      <c r="AB66" s="1915"/>
      <c r="AC66" s="2033"/>
      <c r="AD66" s="1895"/>
      <c r="AE66" s="1896"/>
      <c r="AF66" s="1884"/>
      <c r="AG66" s="1888"/>
      <c r="AH66" s="1889"/>
      <c r="AI66" s="1889"/>
      <c r="AJ66" s="1889"/>
      <c r="AK66" s="1889"/>
      <c r="AL66" s="1889"/>
      <c r="AM66" s="1890"/>
      <c r="AN66" s="2043"/>
      <c r="AO66" s="2044"/>
      <c r="AP66" s="1895"/>
      <c r="AQ66" s="2037"/>
      <c r="AR66" s="1896"/>
      <c r="AS66" s="2071"/>
      <c r="AT66" s="2072"/>
      <c r="AU66" s="2073"/>
      <c r="AV66" s="2065"/>
      <c r="AW66" s="2031"/>
      <c r="AX66" s="2031"/>
      <c r="AY66" s="2031"/>
      <c r="AZ66" s="2031"/>
      <c r="BA66" s="2031"/>
      <c r="BB66" s="2031"/>
      <c r="BC66" s="2031"/>
      <c r="BD66" s="2031"/>
      <c r="BE66" s="2060"/>
      <c r="BF66" s="2104"/>
      <c r="BG66" s="2104"/>
      <c r="BH66" s="2118"/>
      <c r="BI66" s="2117"/>
    </row>
    <row r="67" spans="1:69" ht="9.75" customHeight="1">
      <c r="B67" s="2164"/>
      <c r="C67" s="2165"/>
      <c r="D67" s="2101"/>
      <c r="E67" s="2102"/>
      <c r="F67" s="2102"/>
      <c r="G67" s="2102"/>
      <c r="H67" s="2102"/>
      <c r="I67" s="2102"/>
      <c r="J67" s="2102"/>
      <c r="K67" s="2102"/>
      <c r="L67" s="2103"/>
      <c r="M67" s="1875" t="s">
        <v>522</v>
      </c>
      <c r="N67" s="1876"/>
      <c r="O67" s="1876"/>
      <c r="P67" s="1876"/>
      <c r="Q67" s="1876"/>
      <c r="R67" s="1876"/>
      <c r="S67" s="1877"/>
      <c r="T67" s="1865" t="str">
        <f>work6総括表!W38</f>
        <v/>
      </c>
      <c r="U67" s="1866"/>
      <c r="V67" s="1866"/>
      <c r="W67" s="1866"/>
      <c r="X67" s="1866"/>
      <c r="Y67" s="1866"/>
      <c r="Z67" s="1866"/>
      <c r="AA67" s="1866"/>
      <c r="AB67" s="1866"/>
      <c r="AC67" s="309"/>
      <c r="AD67" s="1895">
        <v>24</v>
      </c>
      <c r="AE67" s="1896"/>
      <c r="AF67" s="1891"/>
      <c r="AG67" s="1881">
        <f>work6総括表!Y38</f>
        <v>0</v>
      </c>
      <c r="AH67" s="1881"/>
      <c r="AI67" s="1881"/>
      <c r="AJ67" s="1881"/>
      <c r="AK67" s="1881"/>
      <c r="AL67" s="1881"/>
      <c r="AM67" s="1881"/>
      <c r="AN67" s="310"/>
      <c r="AO67" s="309"/>
      <c r="AP67" s="1895">
        <v>19</v>
      </c>
      <c r="AQ67" s="2037"/>
      <c r="AR67" s="1896"/>
      <c r="AS67" s="2068" t="str">
        <f>IF(OR(work6総括表!$P$5=0,AG67=0),"",((AP67/1000-$BQ$5/1000)*(1+work6総括表!$P$5)+$BQ$5/1000)*1000)</f>
        <v/>
      </c>
      <c r="AT67" s="2069"/>
      <c r="AU67" s="2070"/>
      <c r="AV67" s="2064">
        <f>IF(AS67="",ROUNDDOWN(AG67*AP67,0),ROUNDDOWN(AG67*AS67,0))</f>
        <v>0</v>
      </c>
      <c r="AW67" s="1881"/>
      <c r="AX67" s="1881"/>
      <c r="AY67" s="1881"/>
      <c r="AZ67" s="1881"/>
      <c r="BA67" s="1881"/>
      <c r="BB67" s="1881"/>
      <c r="BC67" s="1881"/>
      <c r="BD67" s="1881"/>
      <c r="BE67" s="2066"/>
      <c r="BF67" s="2104"/>
      <c r="BG67" s="2104"/>
      <c r="BH67" s="2118"/>
      <c r="BI67" s="2117"/>
    </row>
    <row r="68" spans="1:69" ht="9.75" customHeight="1">
      <c r="B68" s="2164"/>
      <c r="C68" s="2165"/>
      <c r="D68" s="2101"/>
      <c r="E68" s="2102"/>
      <c r="F68" s="2102"/>
      <c r="G68" s="2102"/>
      <c r="H68" s="2102"/>
      <c r="I68" s="2102"/>
      <c r="J68" s="2102"/>
      <c r="K68" s="2102"/>
      <c r="L68" s="2103"/>
      <c r="M68" s="2025"/>
      <c r="N68" s="2026"/>
      <c r="O68" s="2026"/>
      <c r="P68" s="2026"/>
      <c r="Q68" s="2026"/>
      <c r="R68" s="2026"/>
      <c r="S68" s="2027"/>
      <c r="T68" s="1914">
        <f>work6総括表!X38</f>
        <v>0</v>
      </c>
      <c r="U68" s="1915"/>
      <c r="V68" s="1915"/>
      <c r="W68" s="1915"/>
      <c r="X68" s="1915"/>
      <c r="Y68" s="1915"/>
      <c r="Z68" s="1915"/>
      <c r="AA68" s="1915"/>
      <c r="AB68" s="1915"/>
      <c r="AC68" s="311"/>
      <c r="AD68" s="1895"/>
      <c r="AE68" s="1896"/>
      <c r="AF68" s="1884"/>
      <c r="AG68" s="2031"/>
      <c r="AH68" s="2031"/>
      <c r="AI68" s="2031"/>
      <c r="AJ68" s="2031"/>
      <c r="AK68" s="2031"/>
      <c r="AL68" s="2031"/>
      <c r="AM68" s="2031"/>
      <c r="AN68" s="2056"/>
      <c r="AO68" s="2056"/>
      <c r="AP68" s="1895"/>
      <c r="AQ68" s="2037"/>
      <c r="AR68" s="1896"/>
      <c r="AS68" s="2071"/>
      <c r="AT68" s="2072"/>
      <c r="AU68" s="2073"/>
      <c r="AV68" s="2065"/>
      <c r="AW68" s="2031"/>
      <c r="AX68" s="2031"/>
      <c r="AY68" s="2031"/>
      <c r="AZ68" s="2031"/>
      <c r="BA68" s="2031"/>
      <c r="BB68" s="2031"/>
      <c r="BC68" s="2031"/>
      <c r="BD68" s="2031"/>
      <c r="BE68" s="2067"/>
      <c r="BF68" s="2104"/>
      <c r="BG68" s="2104"/>
      <c r="BH68" s="2118"/>
      <c r="BI68" s="2117"/>
    </row>
    <row r="69" spans="1:69" ht="9.75" customHeight="1">
      <c r="B69" s="2166"/>
      <c r="C69" s="2167"/>
      <c r="D69" s="2101"/>
      <c r="E69" s="2102"/>
      <c r="F69" s="2102"/>
      <c r="G69" s="2102"/>
      <c r="H69" s="2102"/>
      <c r="I69" s="2102"/>
      <c r="J69" s="2102"/>
      <c r="K69" s="2102"/>
      <c r="L69" s="2103"/>
      <c r="M69" s="1875" t="s">
        <v>523</v>
      </c>
      <c r="N69" s="1876"/>
      <c r="O69" s="1876"/>
      <c r="P69" s="1876"/>
      <c r="Q69" s="1876"/>
      <c r="R69" s="1876"/>
      <c r="S69" s="1877"/>
      <c r="T69" s="1865" t="str">
        <f ca="1">work6総括表!W39</f>
        <v/>
      </c>
      <c r="U69" s="1866"/>
      <c r="V69" s="1866"/>
      <c r="W69" s="1866"/>
      <c r="X69" s="1866"/>
      <c r="Y69" s="1866"/>
      <c r="Z69" s="1866"/>
      <c r="AA69" s="1866"/>
      <c r="AB69" s="1866"/>
      <c r="AC69" s="312"/>
      <c r="AD69" s="1895">
        <v>23</v>
      </c>
      <c r="AE69" s="1896"/>
      <c r="AF69" s="1891"/>
      <c r="AG69" s="1881">
        <f ca="1">work6総括表!Y39</f>
        <v>16808</v>
      </c>
      <c r="AH69" s="1881"/>
      <c r="AI69" s="1881"/>
      <c r="AJ69" s="1881"/>
      <c r="AK69" s="1881"/>
      <c r="AL69" s="1881"/>
      <c r="AM69" s="1881"/>
      <c r="AN69" s="313"/>
      <c r="AO69" s="313"/>
      <c r="AP69" s="1895">
        <v>19</v>
      </c>
      <c r="AQ69" s="2037"/>
      <c r="AR69" s="1896"/>
      <c r="AS69" s="2068">
        <f ca="1">IF(OR(work6総括表!$P$5=0,AG69=0),"",((AP69/1000-$BQ$5/1000)*(1+work6総括表!$P$5)+$BQ$5/1000)*1000)</f>
        <v>17.16</v>
      </c>
      <c r="AT69" s="2069"/>
      <c r="AU69" s="2070"/>
      <c r="AV69" s="2064">
        <f ca="1">IF(AS69="",ROUNDDOWN(AG69*AP69,0),ROUNDDOWN(AG69*AS69,0))</f>
        <v>288425</v>
      </c>
      <c r="AW69" s="1881"/>
      <c r="AX69" s="1881"/>
      <c r="AY69" s="1881"/>
      <c r="AZ69" s="1881"/>
      <c r="BA69" s="1881"/>
      <c r="BB69" s="1881"/>
      <c r="BC69" s="1881"/>
      <c r="BD69" s="1881"/>
      <c r="BE69" s="965"/>
      <c r="BF69" s="2104"/>
      <c r="BG69" s="2104"/>
      <c r="BH69" s="2118"/>
      <c r="BI69" s="2117"/>
    </row>
    <row r="70" spans="1:69" ht="9.75" customHeight="1">
      <c r="B70" s="2166"/>
      <c r="C70" s="2167"/>
      <c r="D70" s="2101"/>
      <c r="E70" s="2102"/>
      <c r="F70" s="2102"/>
      <c r="G70" s="2102"/>
      <c r="H70" s="2102"/>
      <c r="I70" s="2102"/>
      <c r="J70" s="2102"/>
      <c r="K70" s="2102"/>
      <c r="L70" s="2103"/>
      <c r="M70" s="1878"/>
      <c r="N70" s="1879"/>
      <c r="O70" s="1879"/>
      <c r="P70" s="1879"/>
      <c r="Q70" s="1879"/>
      <c r="R70" s="1879"/>
      <c r="S70" s="1880"/>
      <c r="T70" s="1934">
        <f ca="1">work6総括表!X39</f>
        <v>73080000</v>
      </c>
      <c r="U70" s="1935"/>
      <c r="V70" s="1935"/>
      <c r="W70" s="1935"/>
      <c r="X70" s="1935"/>
      <c r="Y70" s="1935"/>
      <c r="Z70" s="1935"/>
      <c r="AA70" s="1935"/>
      <c r="AB70" s="1935"/>
      <c r="AC70" s="791"/>
      <c r="AD70" s="2094"/>
      <c r="AE70" s="2096"/>
      <c r="AF70" s="2087"/>
      <c r="AG70" s="2082"/>
      <c r="AH70" s="2082"/>
      <c r="AI70" s="2082"/>
      <c r="AJ70" s="2082"/>
      <c r="AK70" s="2082"/>
      <c r="AL70" s="2082"/>
      <c r="AM70" s="2082"/>
      <c r="AN70" s="2122"/>
      <c r="AO70" s="2123"/>
      <c r="AP70" s="2094"/>
      <c r="AQ70" s="2095"/>
      <c r="AR70" s="2096"/>
      <c r="AS70" s="2088"/>
      <c r="AT70" s="2089"/>
      <c r="AU70" s="2090"/>
      <c r="AV70" s="2081"/>
      <c r="AW70" s="2082"/>
      <c r="AX70" s="2082"/>
      <c r="AY70" s="2082"/>
      <c r="AZ70" s="2082"/>
      <c r="BA70" s="2082"/>
      <c r="BB70" s="2082"/>
      <c r="BC70" s="2082"/>
      <c r="BD70" s="2082"/>
      <c r="BE70" s="804"/>
      <c r="BF70" s="2104"/>
      <c r="BG70" s="2104"/>
      <c r="BH70" s="2118"/>
      <c r="BI70" s="2117"/>
    </row>
    <row r="71" spans="1:69" ht="9.75" customHeight="1">
      <c r="A71" s="315"/>
      <c r="B71" s="2105"/>
      <c r="C71" s="2106"/>
      <c r="D71" s="2169"/>
      <c r="E71" s="2170"/>
      <c r="F71" s="2170"/>
      <c r="G71" s="2170"/>
      <c r="H71" s="2170"/>
      <c r="I71" s="2170"/>
      <c r="J71" s="2170"/>
      <c r="K71" s="2170"/>
      <c r="L71" s="2171"/>
      <c r="M71" s="2175" t="s">
        <v>524</v>
      </c>
      <c r="N71" s="2176"/>
      <c r="O71" s="2176"/>
      <c r="P71" s="2176"/>
      <c r="Q71" s="2176"/>
      <c r="R71" s="2176"/>
      <c r="S71" s="2177"/>
      <c r="T71" s="1873" t="str">
        <f>work6総括表!$W$41</f>
        <v/>
      </c>
      <c r="U71" s="1874"/>
      <c r="V71" s="1874"/>
      <c r="W71" s="1874"/>
      <c r="X71" s="1874"/>
      <c r="Y71" s="1874"/>
      <c r="Z71" s="1874"/>
      <c r="AA71" s="1874"/>
      <c r="AB71" s="1874"/>
      <c r="AC71" s="792"/>
      <c r="AD71" s="1936"/>
      <c r="AE71" s="1937"/>
      <c r="AF71" s="1883" t="s">
        <v>739</v>
      </c>
      <c r="AG71" s="1940"/>
      <c r="AH71" s="1940"/>
      <c r="AI71" s="1940"/>
      <c r="AJ71" s="1940"/>
      <c r="AK71" s="1940"/>
      <c r="AL71" s="1940"/>
      <c r="AM71" s="1940"/>
      <c r="AN71" s="793"/>
      <c r="AO71" s="794"/>
      <c r="AP71" s="2180"/>
      <c r="AQ71" s="2181"/>
      <c r="AR71" s="2182"/>
      <c r="AS71" s="2091" t="str">
        <f>IF(OR(work6総括表!$P$5=0,AG71=0),"",((AP71/1000-$BQ$5/1000)*(1+work6総括表!$P$5)+$BQ$5/1000)*1000)</f>
        <v/>
      </c>
      <c r="AT71" s="2092"/>
      <c r="AU71" s="2093"/>
      <c r="AV71" s="2115">
        <f>IF(AS71="",ROUNDDOWN(AG71*AP71,0),ROUNDDOWN(AG71*AS71,0))</f>
        <v>0</v>
      </c>
      <c r="AW71" s="1940"/>
      <c r="AX71" s="1940"/>
      <c r="AY71" s="1940"/>
      <c r="AZ71" s="1940"/>
      <c r="BA71" s="1940"/>
      <c r="BB71" s="1940"/>
      <c r="BC71" s="1940"/>
      <c r="BD71" s="1940"/>
      <c r="BE71" s="806"/>
      <c r="BF71" s="2104"/>
      <c r="BG71" s="2104"/>
      <c r="BH71" s="2118"/>
      <c r="BI71" s="2117"/>
    </row>
    <row r="72" spans="1:69" ht="9.75" customHeight="1">
      <c r="A72" s="315"/>
      <c r="B72" s="2107"/>
      <c r="C72" s="2108"/>
      <c r="D72" s="2172"/>
      <c r="E72" s="2173"/>
      <c r="F72" s="2173"/>
      <c r="G72" s="2173"/>
      <c r="H72" s="2173"/>
      <c r="I72" s="2173"/>
      <c r="J72" s="2173"/>
      <c r="K72" s="2173"/>
      <c r="L72" s="2174"/>
      <c r="M72" s="1878"/>
      <c r="N72" s="1879"/>
      <c r="O72" s="1879"/>
      <c r="P72" s="1879"/>
      <c r="Q72" s="1879"/>
      <c r="R72" s="1879"/>
      <c r="S72" s="1880"/>
      <c r="T72" s="2057"/>
      <c r="U72" s="2058"/>
      <c r="V72" s="2058"/>
      <c r="W72" s="2058"/>
      <c r="X72" s="2058"/>
      <c r="Y72" s="2058"/>
      <c r="Z72" s="2058"/>
      <c r="AA72" s="2058"/>
      <c r="AB72" s="2058"/>
      <c r="AC72" s="795"/>
      <c r="AD72" s="1938"/>
      <c r="AE72" s="1939"/>
      <c r="AF72" s="1892"/>
      <c r="AG72" s="1882"/>
      <c r="AH72" s="1882"/>
      <c r="AI72" s="1882"/>
      <c r="AJ72" s="1882"/>
      <c r="AK72" s="1882"/>
      <c r="AL72" s="1882"/>
      <c r="AM72" s="1882"/>
      <c r="AN72" s="796"/>
      <c r="AO72" s="797"/>
      <c r="AP72" s="2183"/>
      <c r="AQ72" s="2184"/>
      <c r="AR72" s="2185"/>
      <c r="AS72" s="2083"/>
      <c r="AT72" s="2084"/>
      <c r="AU72" s="2085"/>
      <c r="AV72" s="2086"/>
      <c r="AW72" s="1882"/>
      <c r="AX72" s="1882"/>
      <c r="AY72" s="1882"/>
      <c r="AZ72" s="1882"/>
      <c r="BA72" s="1882"/>
      <c r="BB72" s="1882"/>
      <c r="BC72" s="1882"/>
      <c r="BD72" s="1882"/>
      <c r="BE72" s="803"/>
      <c r="BF72" s="2104"/>
      <c r="BG72" s="2104"/>
      <c r="BH72" s="2118"/>
      <c r="BI72" s="2117"/>
    </row>
    <row r="73" spans="1:69" ht="18" customHeight="1" thickBot="1">
      <c r="B73" s="2186"/>
      <c r="C73" s="2187"/>
      <c r="D73" s="2188" t="s">
        <v>279</v>
      </c>
      <c r="E73" s="2189"/>
      <c r="F73" s="2189"/>
      <c r="G73" s="2189"/>
      <c r="H73" s="2189"/>
      <c r="I73" s="2189"/>
      <c r="J73" s="2189"/>
      <c r="K73" s="2189"/>
      <c r="L73" s="2190"/>
      <c r="M73" s="2191"/>
      <c r="N73" s="2192"/>
      <c r="O73" s="2192"/>
      <c r="P73" s="2192"/>
      <c r="Q73" s="2192"/>
      <c r="R73" s="2192"/>
      <c r="S73" s="2193"/>
      <c r="T73" s="2194">
        <f ca="1">SUM(T17:AB72)</f>
        <v>463375500</v>
      </c>
      <c r="U73" s="2195"/>
      <c r="V73" s="2195"/>
      <c r="W73" s="2195"/>
      <c r="X73" s="2195"/>
      <c r="Y73" s="2195"/>
      <c r="Z73" s="2195"/>
      <c r="AA73" s="2195"/>
      <c r="AB73" s="2196"/>
      <c r="AC73" s="801"/>
      <c r="AD73" s="2197"/>
      <c r="AE73" s="2198"/>
      <c r="AF73" s="404"/>
      <c r="AG73" s="2199">
        <f ca="1">SUM(AG17:AM72)</f>
        <v>97240</v>
      </c>
      <c r="AH73" s="2200"/>
      <c r="AI73" s="2200"/>
      <c r="AJ73" s="2200"/>
      <c r="AK73" s="2200"/>
      <c r="AL73" s="2200"/>
      <c r="AM73" s="2201"/>
      <c r="AN73" s="2241"/>
      <c r="AO73" s="2242"/>
      <c r="AP73" s="2218"/>
      <c r="AQ73" s="2219"/>
      <c r="AR73" s="2220"/>
      <c r="AS73" s="2221"/>
      <c r="AT73" s="2222"/>
      <c r="AU73" s="2223"/>
      <c r="AV73" s="2224">
        <f ca="1">SUM(AV17:BD72)</f>
        <v>1267486</v>
      </c>
      <c r="AW73" s="2225"/>
      <c r="AX73" s="2225"/>
      <c r="AY73" s="2225"/>
      <c r="AZ73" s="2225"/>
      <c r="BA73" s="2225"/>
      <c r="BB73" s="2225"/>
      <c r="BC73" s="2225"/>
      <c r="BD73" s="2226"/>
      <c r="BE73" s="805"/>
      <c r="BF73" s="2104"/>
      <c r="BG73" s="2104"/>
      <c r="BH73" s="2118"/>
      <c r="BI73" s="2117"/>
    </row>
    <row r="74" spans="1:69" ht="18" customHeight="1">
      <c r="M74" s="315"/>
      <c r="N74" s="315"/>
      <c r="O74" s="315"/>
      <c r="P74" s="315"/>
      <c r="Q74" s="315"/>
      <c r="R74" s="315"/>
      <c r="S74" s="315"/>
      <c r="T74" s="315"/>
      <c r="U74" s="315"/>
      <c r="V74" s="315"/>
      <c r="W74" s="315"/>
      <c r="X74" s="315"/>
      <c r="Y74" s="315"/>
      <c r="Z74" s="315"/>
      <c r="AA74" s="315"/>
      <c r="AB74" s="315"/>
      <c r="AC74" s="315"/>
      <c r="AD74" s="779"/>
      <c r="AE74" s="780"/>
      <c r="AF74" s="802" t="s">
        <v>740</v>
      </c>
      <c r="AG74" s="2227" t="s">
        <v>741</v>
      </c>
      <c r="AH74" s="2227"/>
      <c r="AI74" s="2227"/>
      <c r="AJ74" s="2227"/>
      <c r="AK74" s="2227"/>
      <c r="AL74" s="2227"/>
      <c r="AM74" s="2227"/>
      <c r="AN74" s="2227"/>
      <c r="AO74" s="2228"/>
      <c r="AP74" s="786" t="s">
        <v>742</v>
      </c>
      <c r="AQ74" s="2229" t="s">
        <v>280</v>
      </c>
      <c r="AR74" s="2229"/>
      <c r="AS74" s="2229"/>
      <c r="AT74" s="2229"/>
      <c r="AU74" s="2230"/>
      <c r="AV74" s="2178" t="s">
        <v>743</v>
      </c>
      <c r="AW74" s="2178"/>
      <c r="AX74" s="2178"/>
      <c r="AY74" s="2178"/>
      <c r="AZ74" s="2178"/>
      <c r="BA74" s="2178"/>
      <c r="BB74" s="2178"/>
      <c r="BC74" s="2178"/>
      <c r="BD74" s="2178"/>
      <c r="BE74" s="2179"/>
      <c r="BF74" s="2104"/>
      <c r="BG74" s="2104"/>
      <c r="BH74" s="2118"/>
      <c r="BI74" s="2117"/>
    </row>
    <row r="75" spans="1:69" ht="9.9499999999999993" customHeight="1">
      <c r="AF75" s="2202">
        <f ca="1">AG19+AG21+AG25+AG27+AG31+AG33+AG37+AG39+AG43+AG45+AG49+AG51+AG55+AG57+AG61+AG63+AG67+AG69</f>
        <v>97240</v>
      </c>
      <c r="AG75" s="2203"/>
      <c r="AH75" s="2203"/>
      <c r="AI75" s="2203"/>
      <c r="AJ75" s="2203"/>
      <c r="AK75" s="2203"/>
      <c r="AL75" s="2203"/>
      <c r="AM75" s="2203"/>
      <c r="AN75" s="2206" t="s">
        <v>265</v>
      </c>
      <c r="AO75" s="2207"/>
      <c r="AP75" s="2210" t="s">
        <v>281</v>
      </c>
      <c r="AQ75" s="2211"/>
      <c r="AR75" s="2211"/>
      <c r="AS75" s="2211"/>
      <c r="AT75" s="2211"/>
      <c r="AU75" s="2212"/>
      <c r="AV75" s="2213">
        <f ca="1">ROUNDDOWN(AF75*AP76,0)</f>
        <v>1944</v>
      </c>
      <c r="AW75" s="2203"/>
      <c r="AX75" s="2203"/>
      <c r="AY75" s="2203"/>
      <c r="AZ75" s="2203"/>
      <c r="BA75" s="2203"/>
      <c r="BB75" s="2203"/>
      <c r="BC75" s="2203"/>
      <c r="BD75" s="2203"/>
      <c r="BE75" s="2366" t="s">
        <v>90</v>
      </c>
      <c r="BF75" s="2104"/>
      <c r="BG75" s="2104"/>
      <c r="BH75" s="2118"/>
      <c r="BI75" s="2117"/>
    </row>
    <row r="76" spans="1:69" ht="9.9499999999999993" customHeight="1" thickBot="1">
      <c r="AF76" s="2204"/>
      <c r="AG76" s="2205"/>
      <c r="AH76" s="2205"/>
      <c r="AI76" s="2205"/>
      <c r="AJ76" s="2205"/>
      <c r="AK76" s="2205"/>
      <c r="AL76" s="2205"/>
      <c r="AM76" s="2205"/>
      <c r="AN76" s="2208"/>
      <c r="AO76" s="2209"/>
      <c r="AP76" s="2215">
        <v>0.02</v>
      </c>
      <c r="AQ76" s="2216"/>
      <c r="AR76" s="2216"/>
      <c r="AS76" s="2216"/>
      <c r="AT76" s="2216"/>
      <c r="AU76" s="2217"/>
      <c r="AV76" s="2214"/>
      <c r="AW76" s="2205"/>
      <c r="AX76" s="2205"/>
      <c r="AY76" s="2205"/>
      <c r="AZ76" s="2205"/>
      <c r="BA76" s="2205"/>
      <c r="BB76" s="2205"/>
      <c r="BC76" s="2205"/>
      <c r="BD76" s="2205"/>
      <c r="BE76" s="2367"/>
      <c r="BF76" s="2104"/>
      <c r="BG76" s="2104"/>
      <c r="BH76" s="2118"/>
      <c r="BI76" s="2117"/>
    </row>
    <row r="77" spans="1:69" s="326" customFormat="1" ht="11.1" customHeight="1">
      <c r="B77" s="2233" t="s">
        <v>282</v>
      </c>
      <c r="C77" s="2233"/>
      <c r="D77" s="2233"/>
      <c r="E77" s="2233"/>
      <c r="F77" s="2233"/>
      <c r="G77" s="2233"/>
      <c r="H77" s="2233"/>
      <c r="I77" s="2233"/>
      <c r="J77" s="2233"/>
      <c r="K77" s="2233"/>
      <c r="L77" s="2233"/>
      <c r="M77" s="2233"/>
      <c r="N77" s="2233"/>
      <c r="O77" s="2233"/>
      <c r="P77" s="2233"/>
      <c r="Q77" s="2233"/>
      <c r="R77" s="2233"/>
      <c r="S77" s="2233"/>
      <c r="T77" s="2233"/>
      <c r="U77" s="2233"/>
      <c r="V77" s="2233"/>
      <c r="W77" s="2233"/>
      <c r="X77" s="2233"/>
      <c r="Y77" s="2233"/>
      <c r="Z77" s="2233"/>
      <c r="AA77" s="2233"/>
      <c r="AB77" s="2233"/>
      <c r="AC77" s="2233"/>
      <c r="AD77" s="2233"/>
      <c r="AE77" s="2233"/>
      <c r="AF77" s="2233"/>
      <c r="AG77" s="2233"/>
      <c r="AH77" s="2233"/>
      <c r="AP77" s="782"/>
      <c r="AQ77" s="782"/>
      <c r="AR77" s="782"/>
      <c r="AS77" s="2234" t="s">
        <v>283</v>
      </c>
      <c r="AT77" s="2234"/>
      <c r="AU77" s="2234"/>
      <c r="AV77" s="2234"/>
      <c r="AW77" s="2235" t="str">
        <f>work1基本情報!C5</f>
        <v>930</v>
      </c>
      <c r="AX77" s="2236"/>
      <c r="AY77" s="2236"/>
      <c r="AZ77" s="2236"/>
      <c r="BA77" s="2237" t="s">
        <v>284</v>
      </c>
      <c r="BB77" s="2237"/>
      <c r="BC77" s="2237"/>
      <c r="BD77" s="2435" t="str">
        <f>work1基本情報!F5</f>
        <v>0289</v>
      </c>
      <c r="BE77" s="2436"/>
      <c r="BF77" s="2436"/>
      <c r="BG77" s="2436"/>
      <c r="BH77" s="317" t="s">
        <v>285</v>
      </c>
      <c r="BM77" s="355"/>
      <c r="BN77" s="366"/>
      <c r="BO77" s="366"/>
    </row>
    <row r="78" spans="1:69" s="326" customFormat="1" ht="11.1" customHeight="1">
      <c r="B78" s="2233"/>
      <c r="C78" s="2233"/>
      <c r="D78" s="2233"/>
      <c r="E78" s="2233"/>
      <c r="F78" s="2233"/>
      <c r="G78" s="2233"/>
      <c r="H78" s="2233"/>
      <c r="I78" s="2233"/>
      <c r="J78" s="2233"/>
      <c r="K78" s="2233"/>
      <c r="L78" s="2233"/>
      <c r="M78" s="2233"/>
      <c r="N78" s="2233"/>
      <c r="O78" s="2233"/>
      <c r="P78" s="2233"/>
      <c r="Q78" s="2233"/>
      <c r="R78" s="2233"/>
      <c r="S78" s="2233"/>
      <c r="T78" s="2233"/>
      <c r="U78" s="2233"/>
      <c r="V78" s="2233"/>
      <c r="W78" s="2233"/>
      <c r="X78" s="2233"/>
      <c r="Y78" s="2233"/>
      <c r="Z78" s="2233"/>
      <c r="AA78" s="2233"/>
      <c r="AB78" s="2233"/>
      <c r="AC78" s="2233"/>
      <c r="AD78" s="2233"/>
      <c r="AE78" s="2233"/>
      <c r="AF78" s="2233"/>
      <c r="AG78" s="2233"/>
      <c r="AH78" s="2233"/>
      <c r="AP78" s="782"/>
      <c r="AQ78" s="782"/>
      <c r="AR78" s="787"/>
      <c r="AS78" s="2238" t="s">
        <v>286</v>
      </c>
      <c r="AT78" s="2238"/>
      <c r="AU78" s="2238"/>
      <c r="AV78" s="2238"/>
      <c r="AW78" s="2235" t="str">
        <f>work1基本情報!C4</f>
        <v>076</v>
      </c>
      <c r="AX78" s="2236"/>
      <c r="AY78" s="2236"/>
      <c r="AZ78" s="340" t="s">
        <v>284</v>
      </c>
      <c r="BA78" s="2239" t="str">
        <f>work1基本情報!F4</f>
        <v>463</v>
      </c>
      <c r="BB78" s="2240"/>
      <c r="BC78" s="2240"/>
      <c r="BD78" s="341" t="s">
        <v>284</v>
      </c>
      <c r="BE78" s="2435" t="str">
        <f>work1基本情報!I4</f>
        <v>6418</v>
      </c>
      <c r="BF78" s="2436"/>
      <c r="BG78" s="2436"/>
      <c r="BH78" s="317" t="s">
        <v>285</v>
      </c>
      <c r="BM78" s="355"/>
      <c r="BN78" s="366"/>
      <c r="BO78" s="366"/>
    </row>
    <row r="79" spans="1:69" s="327" customFormat="1" ht="15" customHeight="1">
      <c r="B79" s="2248" t="s">
        <v>249</v>
      </c>
      <c r="C79" s="2248"/>
      <c r="D79" s="1902">
        <f>IF(AR5=0,"",AR5)</f>
        <v>41730</v>
      </c>
      <c r="E79" s="1902"/>
      <c r="F79" s="1902"/>
      <c r="G79" s="2249" t="s">
        <v>87</v>
      </c>
      <c r="H79" s="2249"/>
      <c r="I79" s="2231">
        <f>IF(AX5=0,"",AX5)</f>
        <v>7</v>
      </c>
      <c r="J79" s="2232"/>
      <c r="K79" s="2232"/>
      <c r="L79" s="328" t="s">
        <v>159</v>
      </c>
      <c r="M79" s="2231">
        <f>IF(BC5=0,"",BC5)</f>
        <v>10</v>
      </c>
      <c r="N79" s="2232"/>
      <c r="O79" s="2232"/>
      <c r="P79" s="2248" t="s">
        <v>101</v>
      </c>
      <c r="Q79" s="2248"/>
      <c r="AD79" s="781"/>
      <c r="AE79" s="781"/>
      <c r="AK79" s="329"/>
      <c r="AL79" s="329"/>
      <c r="AM79" s="329"/>
      <c r="AO79" s="2250" t="str">
        <f>work1基本情報!C3</f>
        <v>中新川郡舟橋村△△△△1-2-3</v>
      </c>
      <c r="AP79" s="2250"/>
      <c r="AQ79" s="2250"/>
      <c r="AR79" s="2250"/>
      <c r="AS79" s="2250"/>
      <c r="AT79" s="2250"/>
      <c r="AU79" s="2250"/>
      <c r="AV79" s="2250"/>
      <c r="AW79" s="2250"/>
      <c r="AX79" s="2250"/>
      <c r="AY79" s="2250"/>
      <c r="AZ79" s="2250"/>
      <c r="BA79" s="2250"/>
      <c r="BB79" s="2250"/>
      <c r="BC79" s="2250"/>
      <c r="BD79" s="2250"/>
      <c r="BE79" s="2250"/>
      <c r="BF79" s="2250"/>
      <c r="BG79" s="330"/>
      <c r="BH79" s="331"/>
      <c r="BM79" s="355"/>
      <c r="BN79" s="366"/>
      <c r="BO79" s="366"/>
      <c r="BP79" s="326"/>
      <c r="BQ79" s="326"/>
    </row>
    <row r="80" spans="1:69" s="326" customFormat="1" ht="11.1" customHeight="1">
      <c r="AD80" s="782"/>
      <c r="AE80" s="782"/>
      <c r="AF80" s="327"/>
      <c r="AG80" s="327"/>
      <c r="AH80" s="327"/>
      <c r="AI80" s="327"/>
      <c r="AJ80" s="327"/>
      <c r="AK80" s="2252" t="s">
        <v>4</v>
      </c>
      <c r="AL80" s="2252"/>
      <c r="AM80" s="2252"/>
      <c r="AN80" s="332"/>
      <c r="AO80" s="2251"/>
      <c r="AP80" s="2251"/>
      <c r="AQ80" s="2251"/>
      <c r="AR80" s="2251"/>
      <c r="AS80" s="2251"/>
      <c r="AT80" s="2251"/>
      <c r="AU80" s="2251"/>
      <c r="AV80" s="2251"/>
      <c r="AW80" s="2251"/>
      <c r="AX80" s="2251"/>
      <c r="AY80" s="2251"/>
      <c r="AZ80" s="2251"/>
      <c r="BA80" s="2251"/>
      <c r="BB80" s="2251"/>
      <c r="BC80" s="2251"/>
      <c r="BD80" s="2251"/>
      <c r="BE80" s="2251"/>
      <c r="BF80" s="2251"/>
      <c r="BG80" s="333"/>
      <c r="BH80" s="332"/>
      <c r="BI80" s="327"/>
      <c r="BM80" s="355"/>
      <c r="BN80" s="366"/>
      <c r="BO80" s="366"/>
    </row>
    <row r="81" spans="2:67" s="326" customFormat="1" ht="9.75" customHeight="1">
      <c r="B81" s="2243" t="str">
        <f>work1基本情報!C11</f>
        <v>富山</v>
      </c>
      <c r="C81" s="2243"/>
      <c r="D81" s="2243"/>
      <c r="E81" s="2243"/>
      <c r="F81" s="2244" t="s">
        <v>287</v>
      </c>
      <c r="G81" s="2244"/>
      <c r="H81" s="2244"/>
      <c r="I81" s="2244"/>
      <c r="J81" s="2244"/>
      <c r="K81" s="2244"/>
      <c r="L81" s="2244"/>
      <c r="M81" s="2244"/>
      <c r="N81" s="2244"/>
      <c r="O81" s="2244"/>
      <c r="P81" s="2244"/>
      <c r="Q81" s="2244"/>
      <c r="R81" s="2244"/>
      <c r="S81" s="2244"/>
      <c r="T81" s="2244"/>
      <c r="U81" s="2244"/>
      <c r="V81" s="2244"/>
      <c r="W81" s="2244"/>
      <c r="X81" s="2244"/>
      <c r="Y81" s="2244"/>
      <c r="Z81" s="2244"/>
      <c r="AA81" s="334"/>
      <c r="AD81" s="782"/>
      <c r="AE81" s="782"/>
      <c r="AF81" s="327"/>
      <c r="AG81" s="327"/>
      <c r="AH81" s="327"/>
      <c r="AI81" s="327"/>
      <c r="AJ81" s="327"/>
      <c r="AK81" s="327"/>
      <c r="AL81" s="327"/>
      <c r="AM81" s="327"/>
      <c r="AN81" s="327"/>
      <c r="AO81" s="327"/>
      <c r="AP81" s="781"/>
      <c r="AQ81" s="781"/>
      <c r="AR81" s="781"/>
      <c r="AS81" s="781"/>
      <c r="AT81" s="781"/>
      <c r="AU81" s="781"/>
      <c r="AV81" s="327"/>
      <c r="AW81" s="327"/>
      <c r="AX81" s="327"/>
      <c r="AY81" s="327"/>
      <c r="AZ81" s="327"/>
      <c r="BA81" s="2246" t="s">
        <v>288</v>
      </c>
      <c r="BB81" s="2246"/>
      <c r="BC81" s="2246"/>
      <c r="BD81" s="2246"/>
      <c r="BE81" s="2246"/>
      <c r="BF81" s="2246"/>
      <c r="BG81" s="2246"/>
      <c r="BH81" s="2246"/>
      <c r="BI81" s="327"/>
      <c r="BM81" s="355"/>
      <c r="BN81" s="366"/>
      <c r="BO81" s="366"/>
    </row>
    <row r="82" spans="2:67" s="326" customFormat="1" ht="9.75" customHeight="1">
      <c r="B82" s="2232"/>
      <c r="C82" s="2232"/>
      <c r="D82" s="2232"/>
      <c r="E82" s="2232"/>
      <c r="F82" s="2245"/>
      <c r="G82" s="2245"/>
      <c r="H82" s="2245"/>
      <c r="I82" s="2245"/>
      <c r="J82" s="2245"/>
      <c r="K82" s="2245"/>
      <c r="L82" s="2245"/>
      <c r="M82" s="2245"/>
      <c r="N82" s="2245"/>
      <c r="O82" s="2245"/>
      <c r="P82" s="2245"/>
      <c r="Q82" s="2245"/>
      <c r="R82" s="2245"/>
      <c r="S82" s="2245"/>
      <c r="T82" s="2245"/>
      <c r="U82" s="2245"/>
      <c r="V82" s="2245"/>
      <c r="W82" s="2245"/>
      <c r="X82" s="2245"/>
      <c r="Y82" s="2245"/>
      <c r="Z82" s="2245"/>
      <c r="AA82" s="335"/>
      <c r="AD82" s="782"/>
      <c r="AE82" s="782"/>
      <c r="AF82" s="327"/>
      <c r="AG82" s="327"/>
      <c r="AH82" s="327"/>
      <c r="AI82" s="327"/>
      <c r="AJ82" s="327"/>
      <c r="AK82" s="327"/>
      <c r="AL82" s="327"/>
      <c r="AM82" s="327"/>
      <c r="AO82" s="2247" t="str">
        <f>work1基本情報!C2</f>
        <v>株式会社　富山建設</v>
      </c>
      <c r="AP82" s="2247"/>
      <c r="AQ82" s="2247"/>
      <c r="AR82" s="2247"/>
      <c r="AS82" s="2247"/>
      <c r="AT82" s="2247"/>
      <c r="AU82" s="2247"/>
      <c r="AV82" s="2247"/>
      <c r="AW82" s="2247"/>
      <c r="AX82" s="2247"/>
      <c r="AY82" s="2247"/>
      <c r="AZ82" s="2247"/>
      <c r="BA82" s="2247"/>
      <c r="BB82" s="2247"/>
      <c r="BC82" s="2247"/>
      <c r="BD82" s="2247"/>
      <c r="BE82" s="2247"/>
      <c r="BF82" s="2247"/>
      <c r="BG82" s="336"/>
      <c r="BH82" s="336"/>
      <c r="BI82" s="327"/>
      <c r="BM82" s="355"/>
      <c r="BN82" s="366"/>
      <c r="BO82" s="366"/>
    </row>
    <row r="83" spans="2:67" s="326" customFormat="1" ht="9.75" customHeight="1">
      <c r="B83" s="970"/>
      <c r="C83" s="970"/>
      <c r="D83" s="970"/>
      <c r="E83" s="970"/>
      <c r="F83" s="971"/>
      <c r="G83" s="971"/>
      <c r="H83" s="971"/>
      <c r="I83" s="971"/>
      <c r="J83" s="971"/>
      <c r="K83" s="971"/>
      <c r="L83" s="971"/>
      <c r="M83" s="971"/>
      <c r="N83" s="971"/>
      <c r="O83" s="971"/>
      <c r="P83" s="971"/>
      <c r="Q83" s="971"/>
      <c r="R83" s="971"/>
      <c r="S83" s="971"/>
      <c r="T83" s="971"/>
      <c r="U83" s="971"/>
      <c r="V83" s="971"/>
      <c r="W83" s="971"/>
      <c r="X83" s="971"/>
      <c r="Y83" s="971"/>
      <c r="Z83" s="971"/>
      <c r="AA83" s="334"/>
      <c r="AD83" s="782"/>
      <c r="AE83" s="782"/>
      <c r="AF83" s="327"/>
      <c r="AG83" s="327"/>
      <c r="AH83" s="327"/>
      <c r="AI83" s="327"/>
      <c r="AJ83" s="327"/>
      <c r="AK83" s="327"/>
      <c r="AL83" s="327"/>
      <c r="AM83" s="327"/>
      <c r="AO83" s="2247"/>
      <c r="AP83" s="2247"/>
      <c r="AQ83" s="2247"/>
      <c r="AR83" s="2247"/>
      <c r="AS83" s="2247"/>
      <c r="AT83" s="2247"/>
      <c r="AU83" s="2247"/>
      <c r="AV83" s="2247"/>
      <c r="AW83" s="2247"/>
      <c r="AX83" s="2247"/>
      <c r="AY83" s="2247"/>
      <c r="AZ83" s="2247"/>
      <c r="BA83" s="2247"/>
      <c r="BB83" s="2247"/>
      <c r="BC83" s="2247"/>
      <c r="BD83" s="2247"/>
      <c r="BE83" s="2247"/>
      <c r="BF83" s="2247"/>
      <c r="BG83" s="336"/>
      <c r="BH83" s="336"/>
      <c r="BI83" s="327"/>
      <c r="BM83" s="355"/>
      <c r="BN83" s="366"/>
      <c r="BO83" s="366"/>
    </row>
    <row r="84" spans="2:67" s="326" customFormat="1" ht="9.75" customHeight="1">
      <c r="AD84" s="782"/>
      <c r="AE84" s="782"/>
      <c r="AF84" s="327"/>
      <c r="AG84" s="327"/>
      <c r="AH84" s="327" t="s">
        <v>289</v>
      </c>
      <c r="AI84" s="327"/>
      <c r="AJ84" s="327"/>
      <c r="AK84" s="329"/>
      <c r="AL84" s="329"/>
      <c r="AM84" s="329"/>
      <c r="AN84" s="337"/>
      <c r="AO84" s="940"/>
      <c r="AP84" s="2247" t="str">
        <f>work1基本情報!C6&amp;"   "&amp;work1基本情報!C7</f>
        <v>代表取締役   ○○　○○</v>
      </c>
      <c r="AQ84" s="2247"/>
      <c r="AR84" s="2247"/>
      <c r="AS84" s="2247"/>
      <c r="AT84" s="2247"/>
      <c r="AU84" s="2247"/>
      <c r="AV84" s="2247"/>
      <c r="AW84" s="2247"/>
      <c r="AX84" s="2247"/>
      <c r="AY84" s="2247"/>
      <c r="AZ84" s="2247"/>
      <c r="BA84" s="2247"/>
      <c r="BB84" s="2247"/>
      <c r="BC84" s="2247"/>
      <c r="BD84" s="2247"/>
      <c r="BE84" s="2247"/>
      <c r="BF84" s="2247"/>
      <c r="BG84" s="329"/>
      <c r="BH84" s="329"/>
      <c r="BI84" s="329"/>
      <c r="BM84" s="355"/>
      <c r="BN84" s="366"/>
      <c r="BO84" s="366"/>
    </row>
    <row r="85" spans="2:67" s="326" customFormat="1" ht="9.75" customHeight="1">
      <c r="AD85" s="782"/>
      <c r="AE85" s="782"/>
      <c r="AF85" s="327"/>
      <c r="AG85" s="327"/>
      <c r="AH85" s="327"/>
      <c r="AI85" s="327"/>
      <c r="AJ85" s="327"/>
      <c r="AK85" s="2252" t="s">
        <v>11</v>
      </c>
      <c r="AL85" s="2252"/>
      <c r="AM85" s="2252"/>
      <c r="AN85" s="338"/>
      <c r="AO85" s="941"/>
      <c r="AP85" s="2287"/>
      <c r="AQ85" s="2287"/>
      <c r="AR85" s="2287"/>
      <c r="AS85" s="2287"/>
      <c r="AT85" s="2287"/>
      <c r="AU85" s="2287"/>
      <c r="AV85" s="2287"/>
      <c r="AW85" s="2287"/>
      <c r="AX85" s="2287"/>
      <c r="AY85" s="2287"/>
      <c r="AZ85" s="2287"/>
      <c r="BA85" s="2287"/>
      <c r="BB85" s="2287"/>
      <c r="BC85" s="2287"/>
      <c r="BD85" s="2287"/>
      <c r="BE85" s="2287"/>
      <c r="BF85" s="2287"/>
      <c r="BG85" s="339"/>
      <c r="BH85" s="339" t="s">
        <v>290</v>
      </c>
      <c r="BI85" s="329"/>
      <c r="BM85" s="355"/>
      <c r="BN85" s="366"/>
      <c r="BO85" s="366"/>
    </row>
    <row r="86" spans="2:67" s="326" customFormat="1" ht="8.25" customHeight="1">
      <c r="AD86" s="782"/>
      <c r="AE86" s="782"/>
      <c r="AP86" s="782"/>
      <c r="AQ86" s="782"/>
      <c r="AR86" s="2286" t="s">
        <v>106</v>
      </c>
      <c r="AS86" s="2286"/>
      <c r="AT86" s="2286"/>
      <c r="AU86" s="2286"/>
      <c r="AV86" s="2286"/>
      <c r="AW86" s="2286"/>
      <c r="AX86" s="2286"/>
      <c r="AY86" s="2286"/>
      <c r="AZ86" s="2286"/>
      <c r="BA86" s="2286"/>
      <c r="BB86" s="2286"/>
      <c r="BC86" s="2286"/>
      <c r="BD86" s="2286"/>
      <c r="BE86" s="2286"/>
      <c r="BF86" s="2286"/>
      <c r="BG86" s="2286"/>
      <c r="BH86" s="2286"/>
      <c r="BM86" s="355"/>
      <c r="BN86" s="366"/>
      <c r="BO86" s="366"/>
    </row>
    <row r="87" spans="2:67" s="326" customFormat="1" ht="6" customHeight="1">
      <c r="AD87" s="782"/>
      <c r="AE87" s="782"/>
      <c r="AP87" s="782"/>
      <c r="AQ87" s="782"/>
      <c r="AR87" s="2286"/>
      <c r="AS87" s="2286"/>
      <c r="AT87" s="2286"/>
      <c r="AU87" s="2286"/>
      <c r="AV87" s="2286"/>
      <c r="AW87" s="2286"/>
      <c r="AX87" s="2286"/>
      <c r="AY87" s="2286"/>
      <c r="AZ87" s="2286"/>
      <c r="BA87" s="2286"/>
      <c r="BB87" s="2286"/>
      <c r="BC87" s="2286"/>
      <c r="BD87" s="2286"/>
      <c r="BE87" s="2286"/>
      <c r="BF87" s="2286"/>
      <c r="BG87" s="2286"/>
      <c r="BH87" s="2286"/>
      <c r="BM87" s="355"/>
      <c r="BN87" s="366"/>
      <c r="BO87" s="366"/>
    </row>
    <row r="88" spans="2:67" s="326" customFormat="1" ht="11.1" customHeight="1">
      <c r="B88" s="2253" t="s">
        <v>291</v>
      </c>
      <c r="C88" s="2254" t="s">
        <v>292</v>
      </c>
      <c r="D88" s="2255" t="s">
        <v>293</v>
      </c>
      <c r="E88" s="2256"/>
      <c r="F88" s="2256"/>
      <c r="G88" s="2256"/>
      <c r="H88" s="2256"/>
      <c r="I88" s="2256"/>
      <c r="J88" s="2256"/>
      <c r="K88" s="2256"/>
      <c r="L88" s="2256"/>
      <c r="M88" s="2256"/>
      <c r="N88" s="2256"/>
      <c r="O88" s="2256"/>
      <c r="P88" s="2256"/>
      <c r="Q88" s="2256"/>
      <c r="R88" s="2256"/>
      <c r="S88" s="2256"/>
      <c r="T88" s="2256"/>
      <c r="U88" s="2256"/>
      <c r="V88" s="2256"/>
      <c r="W88" s="2256"/>
      <c r="X88" s="2256"/>
      <c r="Y88" s="2257"/>
      <c r="Z88" s="2255" t="s">
        <v>294</v>
      </c>
      <c r="AA88" s="2256"/>
      <c r="AB88" s="2256"/>
      <c r="AC88" s="2256"/>
      <c r="AD88" s="2256"/>
      <c r="AE88" s="2256"/>
      <c r="AF88" s="2256"/>
      <c r="AG88" s="2256"/>
      <c r="AH88" s="2256"/>
      <c r="AI88" s="2256"/>
      <c r="AJ88" s="2256"/>
      <c r="AK88" s="2256"/>
      <c r="AL88" s="2256"/>
      <c r="AM88" s="2256"/>
      <c r="AN88" s="2256"/>
      <c r="AO88" s="2256"/>
      <c r="AP88" s="2256"/>
      <c r="AQ88" s="2257"/>
      <c r="AR88" s="2255" t="s">
        <v>295</v>
      </c>
      <c r="AS88" s="2256"/>
      <c r="AT88" s="2256"/>
      <c r="AU88" s="2256"/>
      <c r="AV88" s="2256"/>
      <c r="AW88" s="2256"/>
      <c r="AX88" s="2256"/>
      <c r="AY88" s="2256"/>
      <c r="AZ88" s="2256"/>
      <c r="BA88" s="2256"/>
      <c r="BB88" s="2256"/>
      <c r="BC88" s="2256"/>
      <c r="BD88" s="2256"/>
      <c r="BE88" s="2256"/>
      <c r="BF88" s="2256"/>
      <c r="BG88" s="2256"/>
      <c r="BH88" s="2257"/>
      <c r="BM88" s="355"/>
      <c r="BN88" s="366"/>
      <c r="BO88" s="366"/>
    </row>
    <row r="89" spans="2:67" s="326" customFormat="1" ht="14.25" customHeight="1">
      <c r="B89" s="2253"/>
      <c r="C89" s="2254"/>
      <c r="D89" s="2268" t="str">
        <f>IF('(印刷)報告書'!AB41=0,"",'(印刷)報告書'!AB41)</f>
        <v/>
      </c>
      <c r="E89" s="2269"/>
      <c r="F89" s="2269"/>
      <c r="G89" s="2269"/>
      <c r="H89" s="2269"/>
      <c r="I89" s="2269"/>
      <c r="J89" s="2269"/>
      <c r="K89" s="2269"/>
      <c r="L89" s="2269"/>
      <c r="M89" s="2269"/>
      <c r="N89" s="2269"/>
      <c r="O89" s="2269"/>
      <c r="P89" s="2269"/>
      <c r="Q89" s="2269"/>
      <c r="R89" s="2269"/>
      <c r="S89" s="2269"/>
      <c r="T89" s="2269"/>
      <c r="U89" s="2269"/>
      <c r="V89" s="2269"/>
      <c r="W89" s="2269"/>
      <c r="X89" s="2269"/>
      <c r="Y89" s="2270"/>
      <c r="Z89" s="2258" t="str">
        <f>IF('(印刷)報告書'!AH41=0,"",'(印刷)報告書'!AH41)</f>
        <v/>
      </c>
      <c r="AA89" s="2259"/>
      <c r="AB89" s="2259"/>
      <c r="AC89" s="2259"/>
      <c r="AD89" s="2259"/>
      <c r="AE89" s="2259"/>
      <c r="AF89" s="2259"/>
      <c r="AG89" s="2259"/>
      <c r="AH89" s="2259"/>
      <c r="AI89" s="2259"/>
      <c r="AJ89" s="2259"/>
      <c r="AK89" s="2259"/>
      <c r="AL89" s="2259"/>
      <c r="AM89" s="2259"/>
      <c r="AN89" s="2259"/>
      <c r="AO89" s="2260"/>
      <c r="AP89" s="2261" t="s">
        <v>296</v>
      </c>
      <c r="AQ89" s="2262"/>
      <c r="AR89" s="2258" t="str">
        <f>IF('(印刷)報告書'!AO41=0,"",'(印刷)報告書'!AO41)</f>
        <v/>
      </c>
      <c r="AS89" s="2259"/>
      <c r="AT89" s="2259"/>
      <c r="AU89" s="2259"/>
      <c r="AV89" s="2259"/>
      <c r="AW89" s="2259"/>
      <c r="AX89" s="2259"/>
      <c r="AY89" s="2259"/>
      <c r="AZ89" s="2259"/>
      <c r="BA89" s="2259"/>
      <c r="BB89" s="2259"/>
      <c r="BC89" s="2259"/>
      <c r="BD89" s="2259"/>
      <c r="BE89" s="2259"/>
      <c r="BF89" s="2259"/>
      <c r="BG89" s="2259"/>
      <c r="BH89" s="2267"/>
      <c r="BM89" s="355"/>
      <c r="BN89" s="366"/>
      <c r="BO89" s="366"/>
    </row>
    <row r="90" spans="2:67" s="326" customFormat="1" ht="7.5" customHeight="1">
      <c r="B90" s="2253"/>
      <c r="C90" s="2254"/>
      <c r="D90" s="2271" t="str">
        <f>IF('(印刷)報告書'!AB42=0,"",'(印刷)報告書'!AB42)</f>
        <v/>
      </c>
      <c r="E90" s="2272"/>
      <c r="F90" s="2272"/>
      <c r="G90" s="2272"/>
      <c r="H90" s="2272"/>
      <c r="I90" s="2272"/>
      <c r="J90" s="2272"/>
      <c r="K90" s="2272"/>
      <c r="L90" s="2272"/>
      <c r="M90" s="2272"/>
      <c r="N90" s="2272"/>
      <c r="O90" s="2272"/>
      <c r="P90" s="2272"/>
      <c r="Q90" s="2272"/>
      <c r="R90" s="2272"/>
      <c r="S90" s="2272"/>
      <c r="T90" s="2272"/>
      <c r="U90" s="2272"/>
      <c r="V90" s="2272"/>
      <c r="W90" s="2272"/>
      <c r="X90" s="2272"/>
      <c r="Y90" s="2273"/>
      <c r="Z90" s="2258"/>
      <c r="AA90" s="2259"/>
      <c r="AB90" s="2259"/>
      <c r="AC90" s="2259"/>
      <c r="AD90" s="2259"/>
      <c r="AE90" s="2259"/>
      <c r="AF90" s="2259"/>
      <c r="AG90" s="2259"/>
      <c r="AH90" s="2259"/>
      <c r="AI90" s="2259"/>
      <c r="AJ90" s="2259"/>
      <c r="AK90" s="2259"/>
      <c r="AL90" s="2259"/>
      <c r="AM90" s="2259"/>
      <c r="AN90" s="2259"/>
      <c r="AO90" s="2260"/>
      <c r="AP90" s="2263"/>
      <c r="AQ90" s="2264"/>
      <c r="AR90" s="2258"/>
      <c r="AS90" s="2259"/>
      <c r="AT90" s="2259"/>
      <c r="AU90" s="2259"/>
      <c r="AV90" s="2259"/>
      <c r="AW90" s="2259"/>
      <c r="AX90" s="2259"/>
      <c r="AY90" s="2259"/>
      <c r="AZ90" s="2259"/>
      <c r="BA90" s="2259"/>
      <c r="BB90" s="2259"/>
      <c r="BC90" s="2259"/>
      <c r="BD90" s="2259"/>
      <c r="BE90" s="2259"/>
      <c r="BF90" s="2259"/>
      <c r="BG90" s="2259"/>
      <c r="BH90" s="2267"/>
      <c r="BM90" s="355"/>
      <c r="BN90" s="366"/>
      <c r="BO90" s="366"/>
    </row>
    <row r="91" spans="2:67" s="326" customFormat="1" ht="7.5" customHeight="1">
      <c r="B91" s="2253"/>
      <c r="C91" s="2254"/>
      <c r="D91" s="2274"/>
      <c r="E91" s="2275"/>
      <c r="F91" s="2275"/>
      <c r="G91" s="2275"/>
      <c r="H91" s="2275"/>
      <c r="I91" s="2275"/>
      <c r="J91" s="2275"/>
      <c r="K91" s="2275"/>
      <c r="L91" s="2275"/>
      <c r="M91" s="2275"/>
      <c r="N91" s="2275"/>
      <c r="O91" s="2275"/>
      <c r="P91" s="2275"/>
      <c r="Q91" s="2275"/>
      <c r="R91" s="2275"/>
      <c r="S91" s="2275"/>
      <c r="T91" s="2275"/>
      <c r="U91" s="2275"/>
      <c r="V91" s="2275"/>
      <c r="W91" s="2275"/>
      <c r="X91" s="2275"/>
      <c r="Y91" s="2276"/>
      <c r="Z91" s="2258"/>
      <c r="AA91" s="2259"/>
      <c r="AB91" s="2259"/>
      <c r="AC91" s="2259"/>
      <c r="AD91" s="2259"/>
      <c r="AE91" s="2259"/>
      <c r="AF91" s="2259"/>
      <c r="AG91" s="2259"/>
      <c r="AH91" s="2259"/>
      <c r="AI91" s="2259"/>
      <c r="AJ91" s="2259"/>
      <c r="AK91" s="2259"/>
      <c r="AL91" s="2259"/>
      <c r="AM91" s="2259"/>
      <c r="AN91" s="2259"/>
      <c r="AO91" s="2260"/>
      <c r="AP91" s="2265"/>
      <c r="AQ91" s="2266"/>
      <c r="AR91" s="2258"/>
      <c r="AS91" s="2259"/>
      <c r="AT91" s="2259"/>
      <c r="AU91" s="2259"/>
      <c r="AV91" s="2259"/>
      <c r="AW91" s="2259"/>
      <c r="AX91" s="2259"/>
      <c r="AY91" s="2259"/>
      <c r="AZ91" s="2259"/>
      <c r="BA91" s="2259"/>
      <c r="BB91" s="2259"/>
      <c r="BC91" s="2259"/>
      <c r="BD91" s="2259"/>
      <c r="BE91" s="2259"/>
      <c r="BF91" s="2259"/>
      <c r="BG91" s="2259"/>
      <c r="BH91" s="2267"/>
      <c r="BM91" s="355"/>
      <c r="BN91" s="366"/>
      <c r="BO91" s="366"/>
    </row>
    <row r="92" spans="2:67" ht="3.75" customHeight="1">
      <c r="BH92" s="325"/>
    </row>
    <row r="93" spans="2:67" ht="10.5" customHeight="1">
      <c r="B93" s="297" t="s">
        <v>247</v>
      </c>
    </row>
    <row r="94" spans="2:67" ht="11.1" customHeight="1">
      <c r="B94" s="297"/>
      <c r="N94" s="1903" t="s">
        <v>248</v>
      </c>
      <c r="O94" s="1903"/>
      <c r="P94" s="1903"/>
      <c r="Q94" s="1903"/>
      <c r="R94" s="1903"/>
      <c r="S94" s="1903"/>
      <c r="T94" s="1903"/>
      <c r="U94" s="1903"/>
      <c r="V94" s="1903"/>
      <c r="AR94" s="788"/>
      <c r="AS94" s="788"/>
      <c r="AT94" s="788"/>
      <c r="AU94" s="788"/>
      <c r="AV94" s="343"/>
      <c r="AW94" s="343"/>
      <c r="AX94" s="343"/>
      <c r="AY94" s="343"/>
      <c r="AZ94" s="343"/>
      <c r="BA94" s="343"/>
      <c r="BB94" s="2277" t="s">
        <v>116</v>
      </c>
      <c r="BC94" s="2278"/>
      <c r="BD94" s="2279"/>
    </row>
    <row r="95" spans="2:67" s="298" customFormat="1" ht="9.9499999999999993" customHeight="1">
      <c r="C95" s="1916" t="s">
        <v>249</v>
      </c>
      <c r="D95" s="1916"/>
      <c r="E95" s="1916"/>
      <c r="F95" s="1918">
        <f>F9</f>
        <v>41365</v>
      </c>
      <c r="G95" s="2288"/>
      <c r="H95" s="2288"/>
      <c r="I95" s="1921" t="s">
        <v>250</v>
      </c>
      <c r="J95" s="1921"/>
      <c r="K95" s="1921"/>
      <c r="L95" s="1921"/>
      <c r="M95" s="1921"/>
      <c r="N95" s="1921"/>
      <c r="O95" s="1921"/>
      <c r="P95" s="1921"/>
      <c r="Q95" s="1921"/>
      <c r="R95" s="1921"/>
      <c r="S95" s="1921"/>
      <c r="T95" s="1921"/>
      <c r="U95" s="1921"/>
      <c r="V95" s="1921"/>
      <c r="W95" s="1921"/>
      <c r="X95" s="1921"/>
      <c r="Y95" s="1921"/>
      <c r="Z95" s="1921"/>
      <c r="AA95" s="1921"/>
      <c r="AB95" s="1921"/>
      <c r="AC95" s="1921"/>
      <c r="AD95" s="1921"/>
      <c r="AE95" s="1921"/>
      <c r="AF95" s="1921"/>
      <c r="AG95" s="1921"/>
      <c r="AH95" s="1921"/>
      <c r="AI95" s="1921"/>
      <c r="AJ95" s="1932"/>
      <c r="AP95" s="785"/>
      <c r="AQ95" s="785"/>
      <c r="AR95" s="788"/>
      <c r="AS95" s="788"/>
      <c r="AT95" s="788"/>
      <c r="AU95" s="788"/>
      <c r="AV95" s="343"/>
      <c r="AW95" s="343"/>
      <c r="AX95" s="343"/>
      <c r="AY95" s="343"/>
      <c r="BB95" s="2280"/>
      <c r="BC95" s="2281"/>
      <c r="BD95" s="2282"/>
      <c r="BM95" s="359"/>
      <c r="BN95" s="360"/>
      <c r="BO95" s="360"/>
    </row>
    <row r="96" spans="2:67" s="298" customFormat="1" ht="9.9499999999999993" customHeight="1">
      <c r="C96" s="1917"/>
      <c r="D96" s="1917"/>
      <c r="E96" s="1917"/>
      <c r="F96" s="2289"/>
      <c r="G96" s="2289"/>
      <c r="H96" s="2289"/>
      <c r="I96" s="1922"/>
      <c r="J96" s="1922"/>
      <c r="K96" s="1922"/>
      <c r="L96" s="1922"/>
      <c r="M96" s="1922"/>
      <c r="N96" s="1922"/>
      <c r="O96" s="1922"/>
      <c r="P96" s="1922"/>
      <c r="Q96" s="1922"/>
      <c r="R96" s="1922"/>
      <c r="S96" s="1922"/>
      <c r="T96" s="1922"/>
      <c r="U96" s="1922"/>
      <c r="V96" s="1922"/>
      <c r="W96" s="1922"/>
      <c r="X96" s="1922"/>
      <c r="Y96" s="1922"/>
      <c r="Z96" s="1922"/>
      <c r="AA96" s="1922"/>
      <c r="AB96" s="1922"/>
      <c r="AC96" s="1922"/>
      <c r="AD96" s="1922"/>
      <c r="AE96" s="1922"/>
      <c r="AF96" s="1922"/>
      <c r="AG96" s="1922"/>
      <c r="AH96" s="1922"/>
      <c r="AI96" s="1922"/>
      <c r="AJ96" s="1933"/>
      <c r="AP96" s="785"/>
      <c r="AQ96" s="785"/>
      <c r="AR96" s="788"/>
      <c r="AS96" s="788"/>
      <c r="AT96" s="788"/>
      <c r="AU96" s="788"/>
      <c r="AV96" s="343"/>
      <c r="AW96" s="343"/>
      <c r="AX96" s="343"/>
      <c r="AY96" s="343"/>
      <c r="BB96" s="2283"/>
      <c r="BC96" s="2284"/>
      <c r="BD96" s="2285"/>
      <c r="BM96" s="359"/>
      <c r="BN96" s="360"/>
      <c r="BO96" s="360"/>
    </row>
    <row r="97" spans="2:69" ht="4.5" customHeight="1" thickBot="1"/>
    <row r="98" spans="2:69" s="298" customFormat="1" ht="9.9499999999999993" customHeight="1">
      <c r="B98" s="1926" t="s">
        <v>141</v>
      </c>
      <c r="C98" s="1927"/>
      <c r="D98" s="1927"/>
      <c r="E98" s="1927"/>
      <c r="F98" s="1927"/>
      <c r="G98" s="1927"/>
      <c r="H98" s="1927"/>
      <c r="I98" s="1927"/>
      <c r="J98" s="1927"/>
      <c r="K98" s="1927"/>
      <c r="L98" s="1927"/>
      <c r="M98" s="1904" t="s">
        <v>251</v>
      </c>
      <c r="N98" s="1904"/>
      <c r="O98" s="1904"/>
      <c r="P98" s="1904"/>
      <c r="Q98" s="1904" t="s">
        <v>143</v>
      </c>
      <c r="R98" s="1904"/>
      <c r="S98" s="1904" t="s">
        <v>252</v>
      </c>
      <c r="T98" s="1904"/>
      <c r="U98" s="1904"/>
      <c r="V98" s="1904"/>
      <c r="W98" s="1904" t="s">
        <v>74</v>
      </c>
      <c r="X98" s="1904"/>
      <c r="Y98" s="1904"/>
      <c r="Z98" s="1904"/>
      <c r="AA98" s="1904"/>
      <c r="AB98" s="1904"/>
      <c r="AC98" s="1904"/>
      <c r="AD98" s="1904"/>
      <c r="AE98" s="1904"/>
      <c r="AF98" s="1904"/>
      <c r="AG98" s="1904"/>
      <c r="AH98" s="1904"/>
      <c r="AI98" s="1957" t="s">
        <v>253</v>
      </c>
      <c r="AJ98" s="1958"/>
      <c r="AK98" s="1958"/>
      <c r="AL98" s="1958"/>
      <c r="AM98" s="1958"/>
      <c r="AN98" s="1959"/>
      <c r="AP98" s="785"/>
      <c r="AQ98" s="785"/>
      <c r="AR98" s="1985" t="s">
        <v>254</v>
      </c>
      <c r="AS98" s="1953"/>
      <c r="AT98" s="1953"/>
      <c r="AU98" s="1953"/>
      <c r="AV98" s="1953"/>
      <c r="AW98" s="1953"/>
      <c r="AX98" s="1953"/>
      <c r="AY98" s="1953"/>
      <c r="AZ98" s="1953"/>
      <c r="BA98" s="1950">
        <f>BA12</f>
        <v>7</v>
      </c>
      <c r="BB98" s="1951"/>
      <c r="BC98" s="1953" t="s">
        <v>255</v>
      </c>
      <c r="BD98" s="1953"/>
      <c r="BE98" s="1954"/>
      <c r="BM98" s="359"/>
      <c r="BN98" s="360"/>
      <c r="BO98" s="360"/>
    </row>
    <row r="99" spans="2:69" s="298" customFormat="1" ht="9.9499999999999993" customHeight="1">
      <c r="B99" s="1928"/>
      <c r="C99" s="1929"/>
      <c r="D99" s="1929"/>
      <c r="E99" s="1929"/>
      <c r="F99" s="1929"/>
      <c r="G99" s="1929"/>
      <c r="H99" s="1929"/>
      <c r="I99" s="1929"/>
      <c r="J99" s="1929"/>
      <c r="K99" s="1929"/>
      <c r="L99" s="1929"/>
      <c r="M99" s="1925">
        <f>M13</f>
        <v>1</v>
      </c>
      <c r="N99" s="1925"/>
      <c r="O99" s="1923">
        <f>O13</f>
        <v>6</v>
      </c>
      <c r="P99" s="1923"/>
      <c r="Q99" s="1925">
        <f>Q13</f>
        <v>1</v>
      </c>
      <c r="R99" s="1925"/>
      <c r="S99" s="1923">
        <f>S13</f>
        <v>0</v>
      </c>
      <c r="T99" s="1923"/>
      <c r="U99" s="1925">
        <f>U13</f>
        <v>3</v>
      </c>
      <c r="V99" s="1925"/>
      <c r="W99" s="1923">
        <f>W13</f>
        <v>6</v>
      </c>
      <c r="X99" s="1923"/>
      <c r="Y99" s="1925">
        <f>Y13</f>
        <v>0</v>
      </c>
      <c r="Z99" s="1925"/>
      <c r="AA99" s="1923" t="str">
        <f>AA13</f>
        <v>×</v>
      </c>
      <c r="AB99" s="1923"/>
      <c r="AC99" s="1925" t="str">
        <f>AC13</f>
        <v>×</v>
      </c>
      <c r="AD99" s="1925"/>
      <c r="AE99" s="1923" t="str">
        <f>AE13</f>
        <v>×</v>
      </c>
      <c r="AF99" s="1923"/>
      <c r="AG99" s="1925" t="str">
        <f>AG13</f>
        <v>×</v>
      </c>
      <c r="AH99" s="1925"/>
      <c r="AI99" s="1923">
        <f>AI13</f>
        <v>0</v>
      </c>
      <c r="AJ99" s="1923"/>
      <c r="AK99" s="1925">
        <f>AK13</f>
        <v>0</v>
      </c>
      <c r="AL99" s="1925"/>
      <c r="AM99" s="1905">
        <f>AM13</f>
        <v>0</v>
      </c>
      <c r="AN99" s="1971"/>
      <c r="AP99" s="785"/>
      <c r="AQ99" s="785"/>
      <c r="AR99" s="1986"/>
      <c r="AS99" s="1955"/>
      <c r="AT99" s="1955"/>
      <c r="AU99" s="1955"/>
      <c r="AV99" s="1955"/>
      <c r="AW99" s="1955"/>
      <c r="AX99" s="1955"/>
      <c r="AY99" s="1955"/>
      <c r="AZ99" s="1955"/>
      <c r="BA99" s="1952"/>
      <c r="BB99" s="1952"/>
      <c r="BC99" s="1955"/>
      <c r="BD99" s="1955"/>
      <c r="BE99" s="1956"/>
      <c r="BM99" s="359"/>
      <c r="BN99" s="360"/>
      <c r="BO99" s="360"/>
    </row>
    <row r="100" spans="2:69" s="298" customFormat="1" ht="9.9499999999999993" customHeight="1" thickBot="1">
      <c r="B100" s="1930"/>
      <c r="C100" s="1931"/>
      <c r="D100" s="1931"/>
      <c r="E100" s="1931"/>
      <c r="F100" s="1931"/>
      <c r="G100" s="1931"/>
      <c r="H100" s="1931"/>
      <c r="I100" s="1931"/>
      <c r="J100" s="1931"/>
      <c r="K100" s="1931"/>
      <c r="L100" s="1931"/>
      <c r="M100" s="1925"/>
      <c r="N100" s="1925"/>
      <c r="O100" s="1924"/>
      <c r="P100" s="1924"/>
      <c r="Q100" s="1925"/>
      <c r="R100" s="1925"/>
      <c r="S100" s="1924"/>
      <c r="T100" s="1924"/>
      <c r="U100" s="1925"/>
      <c r="V100" s="1925"/>
      <c r="W100" s="1924"/>
      <c r="X100" s="1924"/>
      <c r="Y100" s="1925"/>
      <c r="Z100" s="1925"/>
      <c r="AA100" s="1924"/>
      <c r="AB100" s="1924"/>
      <c r="AC100" s="1925"/>
      <c r="AD100" s="1925"/>
      <c r="AE100" s="1924"/>
      <c r="AF100" s="1924"/>
      <c r="AG100" s="1925"/>
      <c r="AH100" s="1925"/>
      <c r="AI100" s="1924"/>
      <c r="AJ100" s="1924"/>
      <c r="AK100" s="1925"/>
      <c r="AL100" s="1925"/>
      <c r="AM100" s="1907"/>
      <c r="AN100" s="1972"/>
      <c r="AO100" s="798"/>
      <c r="AP100" s="799"/>
      <c r="AQ100" s="799"/>
      <c r="AR100" s="799"/>
      <c r="AS100" s="799"/>
      <c r="AT100" s="799"/>
      <c r="AU100" s="799"/>
      <c r="AV100" s="800"/>
      <c r="AW100" s="800"/>
      <c r="AX100" s="800"/>
      <c r="AY100" s="800"/>
      <c r="AZ100" s="800"/>
      <c r="BA100" s="800"/>
      <c r="BB100" s="800"/>
      <c r="BC100" s="800"/>
      <c r="BD100" s="800"/>
      <c r="BE100" s="800"/>
      <c r="BM100" s="359"/>
      <c r="BN100" s="360"/>
      <c r="BO100" s="360"/>
    </row>
    <row r="101" spans="2:69" s="299" customFormat="1" ht="12" customHeight="1">
      <c r="B101" s="1989" t="s">
        <v>120</v>
      </c>
      <c r="C101" s="1990"/>
      <c r="D101" s="1993" t="s">
        <v>256</v>
      </c>
      <c r="E101" s="1994"/>
      <c r="F101" s="1994"/>
      <c r="G101" s="1994"/>
      <c r="H101" s="1994"/>
      <c r="I101" s="1994"/>
      <c r="J101" s="1994"/>
      <c r="K101" s="1994"/>
      <c r="L101" s="1995"/>
      <c r="M101" s="1999" t="s">
        <v>257</v>
      </c>
      <c r="N101" s="1974"/>
      <c r="O101" s="1974"/>
      <c r="P101" s="1974"/>
      <c r="Q101" s="1974"/>
      <c r="R101" s="1974"/>
      <c r="S101" s="2000"/>
      <c r="T101" s="1973" t="s">
        <v>258</v>
      </c>
      <c r="U101" s="1974"/>
      <c r="V101" s="1974"/>
      <c r="W101" s="1974"/>
      <c r="X101" s="1974"/>
      <c r="Y101" s="1974"/>
      <c r="Z101" s="1974"/>
      <c r="AA101" s="1974"/>
      <c r="AB101" s="1974"/>
      <c r="AC101" s="2000"/>
      <c r="AD101" s="1981" t="s">
        <v>259</v>
      </c>
      <c r="AE101" s="1982"/>
      <c r="AF101" s="1973" t="s">
        <v>158</v>
      </c>
      <c r="AG101" s="1974"/>
      <c r="AH101" s="1974"/>
      <c r="AI101" s="1974"/>
      <c r="AJ101" s="1974"/>
      <c r="AK101" s="1974"/>
      <c r="AL101" s="1974"/>
      <c r="AM101" s="1974"/>
      <c r="AN101" s="1974"/>
      <c r="AO101" s="1975"/>
      <c r="AP101" s="2308" t="s">
        <v>260</v>
      </c>
      <c r="AQ101" s="2309"/>
      <c r="AR101" s="2309"/>
      <c r="AS101" s="2309"/>
      <c r="AT101" s="2309"/>
      <c r="AU101" s="2310"/>
      <c r="AV101" s="1960" t="s">
        <v>261</v>
      </c>
      <c r="AW101" s="1961"/>
      <c r="AX101" s="1961"/>
      <c r="AY101" s="1961"/>
      <c r="AZ101" s="1961"/>
      <c r="BA101" s="1961"/>
      <c r="BB101" s="1961"/>
      <c r="BC101" s="1961"/>
      <c r="BD101" s="1961"/>
      <c r="BE101" s="1962"/>
      <c r="BM101" s="359"/>
      <c r="BN101" s="360"/>
      <c r="BO101" s="360"/>
      <c r="BP101" s="298"/>
      <c r="BQ101" s="298"/>
    </row>
    <row r="102" spans="2:69" s="299" customFormat="1" ht="12" customHeight="1">
      <c r="B102" s="2290"/>
      <c r="C102" s="2291"/>
      <c r="D102" s="1996"/>
      <c r="E102" s="1997"/>
      <c r="F102" s="1997"/>
      <c r="G102" s="1997"/>
      <c r="H102" s="1997"/>
      <c r="I102" s="1997"/>
      <c r="J102" s="1997"/>
      <c r="K102" s="1997"/>
      <c r="L102" s="1998"/>
      <c r="M102" s="2001"/>
      <c r="N102" s="1964"/>
      <c r="O102" s="1964"/>
      <c r="P102" s="1964"/>
      <c r="Q102" s="1964"/>
      <c r="R102" s="1964"/>
      <c r="S102" s="2002"/>
      <c r="T102" s="1976"/>
      <c r="U102" s="1964"/>
      <c r="V102" s="1964"/>
      <c r="W102" s="1964"/>
      <c r="X102" s="1964"/>
      <c r="Y102" s="1964"/>
      <c r="Z102" s="1964"/>
      <c r="AA102" s="1964"/>
      <c r="AB102" s="1964"/>
      <c r="AC102" s="2002"/>
      <c r="AD102" s="2304"/>
      <c r="AE102" s="2305"/>
      <c r="AF102" s="2306"/>
      <c r="AG102" s="2297"/>
      <c r="AH102" s="2297"/>
      <c r="AI102" s="2297"/>
      <c r="AJ102" s="2297"/>
      <c r="AK102" s="2297"/>
      <c r="AL102" s="2297"/>
      <c r="AM102" s="2297"/>
      <c r="AN102" s="2297"/>
      <c r="AO102" s="2307"/>
      <c r="AP102" s="2299" t="s">
        <v>262</v>
      </c>
      <c r="AQ102" s="2300"/>
      <c r="AR102" s="2301"/>
      <c r="AS102" s="2302" t="s">
        <v>263</v>
      </c>
      <c r="AT102" s="2300"/>
      <c r="AU102" s="2303"/>
      <c r="AV102" s="2296"/>
      <c r="AW102" s="2297"/>
      <c r="AX102" s="2297"/>
      <c r="AY102" s="2297"/>
      <c r="AZ102" s="2297"/>
      <c r="BA102" s="2297"/>
      <c r="BB102" s="2297"/>
      <c r="BC102" s="2297"/>
      <c r="BD102" s="2297"/>
      <c r="BE102" s="2298"/>
      <c r="BM102" s="359"/>
      <c r="BN102" s="360"/>
      <c r="BO102" s="360"/>
      <c r="BP102" s="298"/>
      <c r="BQ102" s="298"/>
    </row>
    <row r="103" spans="2:69" ht="9.75" customHeight="1">
      <c r="B103" s="2292">
        <v>31</v>
      </c>
      <c r="C103" s="2293"/>
      <c r="D103" s="2012" t="s">
        <v>264</v>
      </c>
      <c r="E103" s="2013"/>
      <c r="F103" s="2013"/>
      <c r="G103" s="2013"/>
      <c r="H103" s="2013"/>
      <c r="I103" s="2013"/>
      <c r="J103" s="2013"/>
      <c r="K103" s="2013"/>
      <c r="L103" s="2014"/>
      <c r="M103" s="2019" t="str">
        <f>M17</f>
        <v xml:space="preserve">  平成19年３月31日以降
  平成21年3月31日以前のもの</v>
      </c>
      <c r="N103" s="2020"/>
      <c r="O103" s="2020"/>
      <c r="P103" s="2020"/>
      <c r="Q103" s="2020"/>
      <c r="R103" s="2020"/>
      <c r="S103" s="2021"/>
      <c r="T103" s="1871" t="str">
        <f>T17</f>
        <v/>
      </c>
      <c r="U103" s="1872"/>
      <c r="V103" s="1872"/>
      <c r="W103" s="1872"/>
      <c r="X103" s="1872"/>
      <c r="Y103" s="1872"/>
      <c r="Z103" s="1872"/>
      <c r="AA103" s="1872"/>
      <c r="AB103" s="1872"/>
      <c r="AC103" s="2294" t="s">
        <v>90</v>
      </c>
      <c r="AD103" s="2153">
        <f>AD17</f>
        <v>19</v>
      </c>
      <c r="AE103" s="2154"/>
      <c r="AF103" s="2333"/>
      <c r="AG103" s="2335">
        <f>AG17</f>
        <v>0</v>
      </c>
      <c r="AH103" s="2336"/>
      <c r="AI103" s="2336"/>
      <c r="AJ103" s="2336"/>
      <c r="AK103" s="2336"/>
      <c r="AL103" s="2336"/>
      <c r="AM103" s="2337"/>
      <c r="AN103" s="2313" t="s">
        <v>265</v>
      </c>
      <c r="AO103" s="2314"/>
      <c r="AP103" s="2317" t="s">
        <v>266</v>
      </c>
      <c r="AQ103" s="2318"/>
      <c r="AR103" s="2319"/>
      <c r="AS103" s="2317" t="s">
        <v>266</v>
      </c>
      <c r="AT103" s="2318"/>
      <c r="AU103" s="2319"/>
      <c r="AV103" s="2335">
        <f>AV17</f>
        <v>0</v>
      </c>
      <c r="AW103" s="2336"/>
      <c r="AX103" s="2336"/>
      <c r="AY103" s="2336"/>
      <c r="AZ103" s="2336"/>
      <c r="BA103" s="2336"/>
      <c r="BB103" s="2336"/>
      <c r="BC103" s="2336"/>
      <c r="BD103" s="2337"/>
      <c r="BE103" s="2338" t="s">
        <v>90</v>
      </c>
    </row>
    <row r="104" spans="2:69" ht="9.75" customHeight="1">
      <c r="B104" s="2006"/>
      <c r="C104" s="2007"/>
      <c r="D104" s="2015"/>
      <c r="E104" s="2013"/>
      <c r="F104" s="2013"/>
      <c r="G104" s="2013"/>
      <c r="H104" s="2013"/>
      <c r="I104" s="2013"/>
      <c r="J104" s="2013"/>
      <c r="K104" s="2013"/>
      <c r="L104" s="2014"/>
      <c r="M104" s="2022"/>
      <c r="N104" s="2023"/>
      <c r="O104" s="2023"/>
      <c r="P104" s="2023"/>
      <c r="Q104" s="2023"/>
      <c r="R104" s="2023"/>
      <c r="S104" s="2024"/>
      <c r="T104" s="2311">
        <f>T18</f>
        <v>0</v>
      </c>
      <c r="U104" s="2312"/>
      <c r="V104" s="2312"/>
      <c r="W104" s="2312"/>
      <c r="X104" s="2312"/>
      <c r="Y104" s="2312"/>
      <c r="Z104" s="2312"/>
      <c r="AA104" s="2312"/>
      <c r="AB104" s="2312"/>
      <c r="AC104" s="2295"/>
      <c r="AD104" s="1895"/>
      <c r="AE104" s="1896"/>
      <c r="AF104" s="2334"/>
      <c r="AG104" s="2324"/>
      <c r="AH104" s="2325"/>
      <c r="AI104" s="2325"/>
      <c r="AJ104" s="2325"/>
      <c r="AK104" s="2325"/>
      <c r="AL104" s="2325"/>
      <c r="AM104" s="2326"/>
      <c r="AN104" s="2315"/>
      <c r="AO104" s="2316"/>
      <c r="AP104" s="2034">
        <f>AP18</f>
        <v>118</v>
      </c>
      <c r="AQ104" s="2035"/>
      <c r="AR104" s="2036"/>
      <c r="AS104" s="2061" t="str">
        <f>AS18</f>
        <v/>
      </c>
      <c r="AT104" s="2062"/>
      <c r="AU104" s="2063"/>
      <c r="AV104" s="2324"/>
      <c r="AW104" s="2325"/>
      <c r="AX104" s="2325"/>
      <c r="AY104" s="2325"/>
      <c r="AZ104" s="2325"/>
      <c r="BA104" s="2325"/>
      <c r="BB104" s="2325"/>
      <c r="BC104" s="2325"/>
      <c r="BD104" s="2326"/>
      <c r="BE104" s="2339"/>
      <c r="BF104" s="300"/>
      <c r="BG104" s="300"/>
      <c r="BH104" s="300"/>
      <c r="BI104" s="301" t="s">
        <v>267</v>
      </c>
    </row>
    <row r="105" spans="2:69" ht="9.75" customHeight="1">
      <c r="B105" s="2006"/>
      <c r="C105" s="2007"/>
      <c r="D105" s="2015"/>
      <c r="E105" s="2013"/>
      <c r="F105" s="2013"/>
      <c r="G105" s="2013"/>
      <c r="H105" s="2013"/>
      <c r="I105" s="2013"/>
      <c r="J105" s="2013"/>
      <c r="K105" s="2013"/>
      <c r="L105" s="2014"/>
      <c r="M105" s="1875" t="str">
        <f>M19</f>
        <v xml:space="preserve"> 平成24年3月31日
 以前のもの</v>
      </c>
      <c r="N105" s="1876"/>
      <c r="O105" s="1876"/>
      <c r="P105" s="1876"/>
      <c r="Q105" s="1876"/>
      <c r="R105" s="1876"/>
      <c r="S105" s="1877"/>
      <c r="T105" s="1865" t="str">
        <f>T19</f>
        <v/>
      </c>
      <c r="U105" s="1866"/>
      <c r="V105" s="1866"/>
      <c r="W105" s="1866"/>
      <c r="X105" s="1866"/>
      <c r="Y105" s="1866"/>
      <c r="Z105" s="1866"/>
      <c r="AA105" s="1866"/>
      <c r="AB105" s="1866"/>
      <c r="AC105" s="302"/>
      <c r="AD105" s="1895">
        <f>AD19</f>
        <v>19</v>
      </c>
      <c r="AE105" s="1896"/>
      <c r="AF105" s="2327"/>
      <c r="AG105" s="2321">
        <f>AG19</f>
        <v>0</v>
      </c>
      <c r="AH105" s="2322"/>
      <c r="AI105" s="2322"/>
      <c r="AJ105" s="2322"/>
      <c r="AK105" s="2322"/>
      <c r="AL105" s="2322"/>
      <c r="AM105" s="2323"/>
      <c r="AN105" s="303"/>
      <c r="AO105" s="302"/>
      <c r="AP105" s="1895">
        <f>AP19</f>
        <v>103</v>
      </c>
      <c r="AQ105" s="2037"/>
      <c r="AR105" s="1896"/>
      <c r="AS105" s="2068" t="str">
        <f>AS19</f>
        <v/>
      </c>
      <c r="AT105" s="2069"/>
      <c r="AU105" s="2070"/>
      <c r="AV105" s="2321">
        <f>AV19</f>
        <v>0</v>
      </c>
      <c r="AW105" s="2322"/>
      <c r="AX105" s="2322"/>
      <c r="AY105" s="2322"/>
      <c r="AZ105" s="2322"/>
      <c r="BA105" s="2322"/>
      <c r="BB105" s="2322"/>
      <c r="BC105" s="2322"/>
      <c r="BD105" s="2323"/>
      <c r="BE105" s="2340"/>
      <c r="BF105" s="300"/>
      <c r="BG105" s="300"/>
      <c r="BH105" s="300"/>
      <c r="BI105" s="301"/>
    </row>
    <row r="106" spans="2:69" ht="9.75" customHeight="1">
      <c r="B106" s="2006"/>
      <c r="C106" s="2007"/>
      <c r="D106" s="2015"/>
      <c r="E106" s="2013"/>
      <c r="F106" s="2013"/>
      <c r="G106" s="2013"/>
      <c r="H106" s="2013"/>
      <c r="I106" s="2013"/>
      <c r="J106" s="2013"/>
      <c r="K106" s="2013"/>
      <c r="L106" s="2014"/>
      <c r="M106" s="2025"/>
      <c r="N106" s="2026"/>
      <c r="O106" s="2026"/>
      <c r="P106" s="2026"/>
      <c r="Q106" s="2026"/>
      <c r="R106" s="2026"/>
      <c r="S106" s="2027"/>
      <c r="T106" s="1867">
        <f t="shared" ref="T106:T158" si="2">T20</f>
        <v>0</v>
      </c>
      <c r="U106" s="1868"/>
      <c r="V106" s="1868"/>
      <c r="W106" s="1868"/>
      <c r="X106" s="1868"/>
      <c r="Y106" s="1868"/>
      <c r="Z106" s="1868"/>
      <c r="AA106" s="1868"/>
      <c r="AB106" s="1868"/>
      <c r="AC106" s="304"/>
      <c r="AD106" s="1895"/>
      <c r="AE106" s="1896"/>
      <c r="AF106" s="2332"/>
      <c r="AG106" s="2324"/>
      <c r="AH106" s="2325"/>
      <c r="AI106" s="2325"/>
      <c r="AJ106" s="2325"/>
      <c r="AK106" s="2325"/>
      <c r="AL106" s="2325"/>
      <c r="AM106" s="2326"/>
      <c r="AN106" s="2320"/>
      <c r="AO106" s="2320"/>
      <c r="AP106" s="1895"/>
      <c r="AQ106" s="2037"/>
      <c r="AR106" s="1896"/>
      <c r="AS106" s="2071"/>
      <c r="AT106" s="2072"/>
      <c r="AU106" s="2073"/>
      <c r="AV106" s="2324"/>
      <c r="AW106" s="2325"/>
      <c r="AX106" s="2325"/>
      <c r="AY106" s="2325"/>
      <c r="AZ106" s="2325"/>
      <c r="BA106" s="2325"/>
      <c r="BB106" s="2325"/>
      <c r="BC106" s="2325"/>
      <c r="BD106" s="2326"/>
      <c r="BE106" s="2341"/>
      <c r="BF106" s="305">
        <v>4</v>
      </c>
      <c r="BG106" s="305">
        <v>3</v>
      </c>
      <c r="BH106" s="305">
        <v>2</v>
      </c>
      <c r="BI106" s="305">
        <v>1</v>
      </c>
    </row>
    <row r="107" spans="2:69" ht="9.75" customHeight="1">
      <c r="B107" s="2008"/>
      <c r="C107" s="2009"/>
      <c r="D107" s="2015"/>
      <c r="E107" s="2013"/>
      <c r="F107" s="2013"/>
      <c r="G107" s="2013"/>
      <c r="H107" s="2013"/>
      <c r="I107" s="2013"/>
      <c r="J107" s="2013"/>
      <c r="K107" s="2013"/>
      <c r="L107" s="2014"/>
      <c r="M107" s="1875" t="str">
        <f>M21</f>
        <v xml:space="preserve"> 平成24年4月1日
 以降のもの</v>
      </c>
      <c r="N107" s="1876"/>
      <c r="O107" s="1876"/>
      <c r="P107" s="1876"/>
      <c r="Q107" s="1876"/>
      <c r="R107" s="1876"/>
      <c r="S107" s="1877"/>
      <c r="T107" s="1865" t="str">
        <f t="shared" si="2"/>
        <v/>
      </c>
      <c r="U107" s="1866"/>
      <c r="V107" s="1866"/>
      <c r="W107" s="1866"/>
      <c r="X107" s="1866"/>
      <c r="Y107" s="1866"/>
      <c r="Z107" s="1866"/>
      <c r="AA107" s="1866"/>
      <c r="AB107" s="1866"/>
      <c r="AC107" s="306"/>
      <c r="AD107" s="1895">
        <f>AD21</f>
        <v>18</v>
      </c>
      <c r="AE107" s="1896"/>
      <c r="AF107" s="2327"/>
      <c r="AG107" s="2321">
        <f>AG21</f>
        <v>0</v>
      </c>
      <c r="AH107" s="2322"/>
      <c r="AI107" s="2322"/>
      <c r="AJ107" s="2322"/>
      <c r="AK107" s="2322"/>
      <c r="AL107" s="2322"/>
      <c r="AM107" s="2323"/>
      <c r="AN107" s="307"/>
      <c r="AO107" s="307"/>
      <c r="AP107" s="1895">
        <f>AP21</f>
        <v>89</v>
      </c>
      <c r="AQ107" s="2037"/>
      <c r="AR107" s="1896"/>
      <c r="AS107" s="2068" t="str">
        <f>AS21</f>
        <v/>
      </c>
      <c r="AT107" s="2069"/>
      <c r="AU107" s="2070"/>
      <c r="AV107" s="2321">
        <f>AV21</f>
        <v>0</v>
      </c>
      <c r="AW107" s="2322"/>
      <c r="AX107" s="2322"/>
      <c r="AY107" s="2322"/>
      <c r="AZ107" s="2322"/>
      <c r="BA107" s="2322"/>
      <c r="BB107" s="2322"/>
      <c r="BC107" s="2322"/>
      <c r="BD107" s="2323"/>
      <c r="BE107" s="969"/>
      <c r="BF107" s="305"/>
      <c r="BG107" s="305"/>
      <c r="BH107" s="305"/>
      <c r="BI107" s="305"/>
    </row>
    <row r="108" spans="2:69" ht="9.75" customHeight="1">
      <c r="B108" s="2010"/>
      <c r="C108" s="2011"/>
      <c r="D108" s="2016"/>
      <c r="E108" s="2017"/>
      <c r="F108" s="2017"/>
      <c r="G108" s="2017"/>
      <c r="H108" s="2017"/>
      <c r="I108" s="2017"/>
      <c r="J108" s="2017"/>
      <c r="K108" s="2017"/>
      <c r="L108" s="2018"/>
      <c r="M108" s="1878"/>
      <c r="N108" s="1879"/>
      <c r="O108" s="1879"/>
      <c r="P108" s="1879"/>
      <c r="Q108" s="1879"/>
      <c r="R108" s="1879"/>
      <c r="S108" s="1880"/>
      <c r="T108" s="1869">
        <f t="shared" si="2"/>
        <v>0</v>
      </c>
      <c r="U108" s="1870"/>
      <c r="V108" s="1870"/>
      <c r="W108" s="1870"/>
      <c r="X108" s="1870"/>
      <c r="Y108" s="1870"/>
      <c r="Z108" s="1870"/>
      <c r="AA108" s="1870"/>
      <c r="AB108" s="1870"/>
      <c r="AC108" s="807"/>
      <c r="AD108" s="2038"/>
      <c r="AE108" s="2040"/>
      <c r="AF108" s="2328"/>
      <c r="AG108" s="2329"/>
      <c r="AH108" s="2330"/>
      <c r="AI108" s="2330"/>
      <c r="AJ108" s="2330"/>
      <c r="AK108" s="2330"/>
      <c r="AL108" s="2330"/>
      <c r="AM108" s="2331"/>
      <c r="AN108" s="2349"/>
      <c r="AO108" s="2350"/>
      <c r="AP108" s="2038"/>
      <c r="AQ108" s="2039"/>
      <c r="AR108" s="2040"/>
      <c r="AS108" s="2083"/>
      <c r="AT108" s="2084"/>
      <c r="AU108" s="2085"/>
      <c r="AV108" s="2329"/>
      <c r="AW108" s="2330"/>
      <c r="AX108" s="2330"/>
      <c r="AY108" s="2330"/>
      <c r="AZ108" s="2330"/>
      <c r="BA108" s="2330"/>
      <c r="BB108" s="2330"/>
      <c r="BC108" s="2330"/>
      <c r="BD108" s="2331"/>
      <c r="BE108" s="811"/>
      <c r="BF108" s="2104" t="s">
        <v>268</v>
      </c>
      <c r="BG108" s="2104" t="s">
        <v>269</v>
      </c>
      <c r="BH108" s="2118" t="s">
        <v>270</v>
      </c>
      <c r="BI108" s="2117" t="s">
        <v>271</v>
      </c>
    </row>
    <row r="109" spans="2:69" ht="9.75" customHeight="1">
      <c r="B109" s="2099">
        <v>32</v>
      </c>
      <c r="C109" s="2100"/>
      <c r="D109" s="2101" t="s">
        <v>122</v>
      </c>
      <c r="E109" s="2102"/>
      <c r="F109" s="2102"/>
      <c r="G109" s="2102"/>
      <c r="H109" s="2102"/>
      <c r="I109" s="2102"/>
      <c r="J109" s="2102"/>
      <c r="K109" s="2102"/>
      <c r="L109" s="2103"/>
      <c r="M109" s="2019" t="str">
        <f>M23</f>
        <v xml:space="preserve">  平成19年３月31日以降
  平成21年3月31日以前のもの</v>
      </c>
      <c r="N109" s="2020"/>
      <c r="O109" s="2020"/>
      <c r="P109" s="2020"/>
      <c r="Q109" s="2020"/>
      <c r="R109" s="2020"/>
      <c r="S109" s="2021"/>
      <c r="T109" s="1871" t="str">
        <f t="shared" si="2"/>
        <v/>
      </c>
      <c r="U109" s="1872"/>
      <c r="V109" s="1872"/>
      <c r="W109" s="1872"/>
      <c r="X109" s="1872"/>
      <c r="Y109" s="1872"/>
      <c r="Z109" s="1872"/>
      <c r="AA109" s="1872"/>
      <c r="AB109" s="1872"/>
      <c r="AC109" s="2032"/>
      <c r="AD109" s="1893">
        <f>AD23</f>
        <v>21</v>
      </c>
      <c r="AE109" s="1894"/>
      <c r="AF109" s="2345"/>
      <c r="AG109" s="2342">
        <f>AG23</f>
        <v>0</v>
      </c>
      <c r="AH109" s="2343"/>
      <c r="AI109" s="2343"/>
      <c r="AJ109" s="2343"/>
      <c r="AK109" s="2343"/>
      <c r="AL109" s="2343"/>
      <c r="AM109" s="2344"/>
      <c r="AN109" s="2041"/>
      <c r="AO109" s="2042"/>
      <c r="AP109" s="1893">
        <f>AP23</f>
        <v>21</v>
      </c>
      <c r="AQ109" s="2124"/>
      <c r="AR109" s="1894"/>
      <c r="AS109" s="2088" t="str">
        <f>AS23</f>
        <v/>
      </c>
      <c r="AT109" s="2089"/>
      <c r="AU109" s="2090"/>
      <c r="AV109" s="2342">
        <f>AV23</f>
        <v>0</v>
      </c>
      <c r="AW109" s="2343"/>
      <c r="AX109" s="2343"/>
      <c r="AY109" s="2343"/>
      <c r="AZ109" s="2343"/>
      <c r="BA109" s="2343"/>
      <c r="BB109" s="2343"/>
      <c r="BC109" s="2343"/>
      <c r="BD109" s="2344"/>
      <c r="BE109" s="2059"/>
      <c r="BF109" s="2104"/>
      <c r="BG109" s="2104"/>
      <c r="BH109" s="2118"/>
      <c r="BI109" s="2117"/>
    </row>
    <row r="110" spans="2:69" ht="9.75" customHeight="1">
      <c r="B110" s="2099"/>
      <c r="C110" s="2100"/>
      <c r="D110" s="2101"/>
      <c r="E110" s="2102"/>
      <c r="F110" s="2102"/>
      <c r="G110" s="2102"/>
      <c r="H110" s="2102"/>
      <c r="I110" s="2102"/>
      <c r="J110" s="2102"/>
      <c r="K110" s="2102"/>
      <c r="L110" s="2103"/>
      <c r="M110" s="2022"/>
      <c r="N110" s="2023"/>
      <c r="O110" s="2023"/>
      <c r="P110" s="2023"/>
      <c r="Q110" s="2023"/>
      <c r="R110" s="2023"/>
      <c r="S110" s="2024"/>
      <c r="T110" s="1867">
        <f t="shared" si="2"/>
        <v>0</v>
      </c>
      <c r="U110" s="1868"/>
      <c r="V110" s="1868"/>
      <c r="W110" s="1868"/>
      <c r="X110" s="1868"/>
      <c r="Y110" s="1868"/>
      <c r="Z110" s="1868"/>
      <c r="AA110" s="1868"/>
      <c r="AB110" s="1868"/>
      <c r="AC110" s="2033"/>
      <c r="AD110" s="1895"/>
      <c r="AE110" s="1896"/>
      <c r="AF110" s="2332"/>
      <c r="AG110" s="2324"/>
      <c r="AH110" s="2325"/>
      <c r="AI110" s="2325"/>
      <c r="AJ110" s="2325"/>
      <c r="AK110" s="2325"/>
      <c r="AL110" s="2325"/>
      <c r="AM110" s="2326"/>
      <c r="AN110" s="2043"/>
      <c r="AO110" s="2044"/>
      <c r="AP110" s="1895"/>
      <c r="AQ110" s="2037"/>
      <c r="AR110" s="1896"/>
      <c r="AS110" s="2071"/>
      <c r="AT110" s="2072"/>
      <c r="AU110" s="2073"/>
      <c r="AV110" s="2324"/>
      <c r="AW110" s="2325"/>
      <c r="AX110" s="2325"/>
      <c r="AY110" s="2325"/>
      <c r="AZ110" s="2325"/>
      <c r="BA110" s="2325"/>
      <c r="BB110" s="2325"/>
      <c r="BC110" s="2325"/>
      <c r="BD110" s="2326"/>
      <c r="BE110" s="2060"/>
      <c r="BF110" s="2104"/>
      <c r="BG110" s="2104"/>
      <c r="BH110" s="2118"/>
      <c r="BI110" s="2117"/>
    </row>
    <row r="111" spans="2:69" ht="9.75" customHeight="1">
      <c r="B111" s="2099"/>
      <c r="C111" s="2100"/>
      <c r="D111" s="2101"/>
      <c r="E111" s="2102"/>
      <c r="F111" s="2102"/>
      <c r="G111" s="2102"/>
      <c r="H111" s="2102"/>
      <c r="I111" s="2102"/>
      <c r="J111" s="2102"/>
      <c r="K111" s="2102"/>
      <c r="L111" s="2103"/>
      <c r="M111" s="1875" t="str">
        <f>M25</f>
        <v xml:space="preserve"> 平成24年3月31日
 以前のもの</v>
      </c>
      <c r="N111" s="1876"/>
      <c r="O111" s="1876"/>
      <c r="P111" s="1876"/>
      <c r="Q111" s="1876"/>
      <c r="R111" s="1876"/>
      <c r="S111" s="1877"/>
      <c r="T111" s="1865" t="str">
        <f t="shared" si="2"/>
        <v/>
      </c>
      <c r="U111" s="1866"/>
      <c r="V111" s="1866"/>
      <c r="W111" s="1866"/>
      <c r="X111" s="1866"/>
      <c r="Y111" s="1866"/>
      <c r="Z111" s="1866"/>
      <c r="AA111" s="1866"/>
      <c r="AB111" s="1866"/>
      <c r="AC111" s="309"/>
      <c r="AD111" s="1895">
        <f>AD25</f>
        <v>21</v>
      </c>
      <c r="AE111" s="1896"/>
      <c r="AF111" s="2327"/>
      <c r="AG111" s="2321">
        <f>AG25</f>
        <v>0</v>
      </c>
      <c r="AH111" s="2322"/>
      <c r="AI111" s="2322"/>
      <c r="AJ111" s="2322"/>
      <c r="AK111" s="2322"/>
      <c r="AL111" s="2322"/>
      <c r="AM111" s="2323"/>
      <c r="AN111" s="310"/>
      <c r="AO111" s="309"/>
      <c r="AP111" s="1895">
        <f>AP25</f>
        <v>15</v>
      </c>
      <c r="AQ111" s="2037"/>
      <c r="AR111" s="1896"/>
      <c r="AS111" s="2068" t="str">
        <f>AS25</f>
        <v/>
      </c>
      <c r="AT111" s="2069"/>
      <c r="AU111" s="2070"/>
      <c r="AV111" s="2321">
        <f>AV25</f>
        <v>0</v>
      </c>
      <c r="AW111" s="2322"/>
      <c r="AX111" s="2322"/>
      <c r="AY111" s="2322"/>
      <c r="AZ111" s="2322"/>
      <c r="BA111" s="2322"/>
      <c r="BB111" s="2322"/>
      <c r="BC111" s="2322"/>
      <c r="BD111" s="2323"/>
      <c r="BE111" s="2066"/>
      <c r="BF111" s="2104"/>
      <c r="BG111" s="2104"/>
      <c r="BH111" s="2118"/>
      <c r="BI111" s="2117"/>
    </row>
    <row r="112" spans="2:69" ht="9.75" customHeight="1">
      <c r="B112" s="2099"/>
      <c r="C112" s="2100"/>
      <c r="D112" s="2101"/>
      <c r="E112" s="2102"/>
      <c r="F112" s="2102"/>
      <c r="G112" s="2102"/>
      <c r="H112" s="2102"/>
      <c r="I112" s="2102"/>
      <c r="J112" s="2102"/>
      <c r="K112" s="2102"/>
      <c r="L112" s="2103"/>
      <c r="M112" s="2025"/>
      <c r="N112" s="2026"/>
      <c r="O112" s="2026"/>
      <c r="P112" s="2026"/>
      <c r="Q112" s="2026"/>
      <c r="R112" s="2026"/>
      <c r="S112" s="2027"/>
      <c r="T112" s="1867">
        <f t="shared" si="2"/>
        <v>0</v>
      </c>
      <c r="U112" s="1868"/>
      <c r="V112" s="1868"/>
      <c r="W112" s="1868"/>
      <c r="X112" s="1868"/>
      <c r="Y112" s="1868"/>
      <c r="Z112" s="1868"/>
      <c r="AA112" s="1868"/>
      <c r="AB112" s="1868"/>
      <c r="AC112" s="311"/>
      <c r="AD112" s="1895"/>
      <c r="AE112" s="1896"/>
      <c r="AF112" s="2332"/>
      <c r="AG112" s="2324"/>
      <c r="AH112" s="2325"/>
      <c r="AI112" s="2325"/>
      <c r="AJ112" s="2325"/>
      <c r="AK112" s="2325"/>
      <c r="AL112" s="2325"/>
      <c r="AM112" s="2326"/>
      <c r="AN112" s="2056"/>
      <c r="AO112" s="2056"/>
      <c r="AP112" s="1895"/>
      <c r="AQ112" s="2037"/>
      <c r="AR112" s="1896"/>
      <c r="AS112" s="2071"/>
      <c r="AT112" s="2072"/>
      <c r="AU112" s="2073"/>
      <c r="AV112" s="2324"/>
      <c r="AW112" s="2325"/>
      <c r="AX112" s="2325"/>
      <c r="AY112" s="2325"/>
      <c r="AZ112" s="2325"/>
      <c r="BA112" s="2325"/>
      <c r="BB112" s="2325"/>
      <c r="BC112" s="2325"/>
      <c r="BD112" s="2326"/>
      <c r="BE112" s="2067"/>
      <c r="BF112" s="2104"/>
      <c r="BG112" s="2104"/>
      <c r="BH112" s="2118"/>
      <c r="BI112" s="2117"/>
    </row>
    <row r="113" spans="2:61" ht="9.75" customHeight="1">
      <c r="B113" s="2099"/>
      <c r="C113" s="2100"/>
      <c r="D113" s="2101"/>
      <c r="E113" s="2102"/>
      <c r="F113" s="2102"/>
      <c r="G113" s="2102"/>
      <c r="H113" s="2102"/>
      <c r="I113" s="2102"/>
      <c r="J113" s="2102"/>
      <c r="K113" s="2102"/>
      <c r="L113" s="2103"/>
      <c r="M113" s="1875" t="str">
        <f>M27</f>
        <v xml:space="preserve"> 平成24年4月1日
 以降のもの</v>
      </c>
      <c r="N113" s="1876"/>
      <c r="O113" s="1876"/>
      <c r="P113" s="1876"/>
      <c r="Q113" s="1876"/>
      <c r="R113" s="1876"/>
      <c r="S113" s="1877"/>
      <c r="T113" s="1865" t="str">
        <f t="shared" ca="1" si="2"/>
        <v/>
      </c>
      <c r="U113" s="1866"/>
      <c r="V113" s="1866"/>
      <c r="W113" s="1866"/>
      <c r="X113" s="1866"/>
      <c r="Y113" s="1866"/>
      <c r="Z113" s="1866"/>
      <c r="AA113" s="1866"/>
      <c r="AB113" s="1866"/>
      <c r="AC113" s="312"/>
      <c r="AD113" s="1895">
        <f>AD27</f>
        <v>20</v>
      </c>
      <c r="AE113" s="1896"/>
      <c r="AF113" s="2327"/>
      <c r="AG113" s="2321">
        <f ca="1">AG27</f>
        <v>15120</v>
      </c>
      <c r="AH113" s="2322"/>
      <c r="AI113" s="2322"/>
      <c r="AJ113" s="2322"/>
      <c r="AK113" s="2322"/>
      <c r="AL113" s="2322"/>
      <c r="AM113" s="2323"/>
      <c r="AN113" s="313"/>
      <c r="AO113" s="313"/>
      <c r="AP113" s="1895">
        <f>AP27</f>
        <v>16</v>
      </c>
      <c r="AQ113" s="2037"/>
      <c r="AR113" s="1896"/>
      <c r="AS113" s="2068">
        <f ca="1">AS27</f>
        <v>14.46</v>
      </c>
      <c r="AT113" s="2069"/>
      <c r="AU113" s="2070"/>
      <c r="AV113" s="2321">
        <f ca="1">AV27</f>
        <v>218635</v>
      </c>
      <c r="AW113" s="2322"/>
      <c r="AX113" s="2322"/>
      <c r="AY113" s="2322"/>
      <c r="AZ113" s="2322"/>
      <c r="BA113" s="2322"/>
      <c r="BB113" s="2322"/>
      <c r="BC113" s="2322"/>
      <c r="BD113" s="2323"/>
      <c r="BE113" s="965"/>
      <c r="BF113" s="2104"/>
      <c r="BG113" s="2104"/>
      <c r="BH113" s="2118"/>
      <c r="BI113" s="2117"/>
    </row>
    <row r="114" spans="2:61" ht="9.75" customHeight="1">
      <c r="B114" s="2099"/>
      <c r="C114" s="2100"/>
      <c r="D114" s="2101"/>
      <c r="E114" s="2102"/>
      <c r="F114" s="2102"/>
      <c r="G114" s="2102"/>
      <c r="H114" s="2102"/>
      <c r="I114" s="2102"/>
      <c r="J114" s="2102"/>
      <c r="K114" s="2102"/>
      <c r="L114" s="2103"/>
      <c r="M114" s="1878"/>
      <c r="N114" s="1879"/>
      <c r="O114" s="1879"/>
      <c r="P114" s="1879"/>
      <c r="Q114" s="1879"/>
      <c r="R114" s="1879"/>
      <c r="S114" s="1880"/>
      <c r="T114" s="1897">
        <f t="shared" ca="1" si="2"/>
        <v>75600000</v>
      </c>
      <c r="U114" s="1898"/>
      <c r="V114" s="1898"/>
      <c r="W114" s="1898"/>
      <c r="X114" s="1898"/>
      <c r="Y114" s="1898"/>
      <c r="Z114" s="1898"/>
      <c r="AA114" s="1898"/>
      <c r="AB114" s="1898"/>
      <c r="AC114" s="791"/>
      <c r="AD114" s="2094"/>
      <c r="AE114" s="2096"/>
      <c r="AF114" s="2345"/>
      <c r="AG114" s="2346"/>
      <c r="AH114" s="2347"/>
      <c r="AI114" s="2347"/>
      <c r="AJ114" s="2347"/>
      <c r="AK114" s="2347"/>
      <c r="AL114" s="2347"/>
      <c r="AM114" s="2348"/>
      <c r="AN114" s="2122"/>
      <c r="AO114" s="2123"/>
      <c r="AP114" s="2094"/>
      <c r="AQ114" s="2095"/>
      <c r="AR114" s="2096"/>
      <c r="AS114" s="2088"/>
      <c r="AT114" s="2089"/>
      <c r="AU114" s="2090"/>
      <c r="AV114" s="2346"/>
      <c r="AW114" s="2347"/>
      <c r="AX114" s="2347"/>
      <c r="AY114" s="2347"/>
      <c r="AZ114" s="2347"/>
      <c r="BA114" s="2347"/>
      <c r="BB114" s="2347"/>
      <c r="BC114" s="2347"/>
      <c r="BD114" s="2348"/>
      <c r="BE114" s="804"/>
      <c r="BF114" s="2104"/>
      <c r="BG114" s="2104"/>
      <c r="BH114" s="2118"/>
      <c r="BI114" s="2117"/>
    </row>
    <row r="115" spans="2:61" ht="9.75" customHeight="1">
      <c r="B115" s="2105">
        <v>33</v>
      </c>
      <c r="C115" s="2106"/>
      <c r="D115" s="2109" t="s">
        <v>123</v>
      </c>
      <c r="E115" s="2110"/>
      <c r="F115" s="2110"/>
      <c r="G115" s="2110"/>
      <c r="H115" s="2110"/>
      <c r="I115" s="2110"/>
      <c r="J115" s="2110"/>
      <c r="K115" s="2110"/>
      <c r="L115" s="2111"/>
      <c r="M115" s="2019" t="str">
        <f>M29</f>
        <v xml:space="preserve">  平成19年３月31日以降
  平成21年3月31日以前のもの</v>
      </c>
      <c r="N115" s="2020"/>
      <c r="O115" s="2020"/>
      <c r="P115" s="2020"/>
      <c r="Q115" s="2020"/>
      <c r="R115" s="2020"/>
      <c r="S115" s="2021"/>
      <c r="T115" s="1873" t="str">
        <f t="shared" si="2"/>
        <v/>
      </c>
      <c r="U115" s="1874"/>
      <c r="V115" s="1874"/>
      <c r="W115" s="1874"/>
      <c r="X115" s="1874"/>
      <c r="Y115" s="1874"/>
      <c r="Z115" s="1874"/>
      <c r="AA115" s="1874"/>
      <c r="AB115" s="1874"/>
      <c r="AC115" s="2116"/>
      <c r="AD115" s="2153">
        <f>AD29</f>
        <v>20</v>
      </c>
      <c r="AE115" s="2154"/>
      <c r="AF115" s="2354"/>
      <c r="AG115" s="2335">
        <f>AG29</f>
        <v>0</v>
      </c>
      <c r="AH115" s="2336"/>
      <c r="AI115" s="2336"/>
      <c r="AJ115" s="2336"/>
      <c r="AK115" s="2336"/>
      <c r="AL115" s="2336"/>
      <c r="AM115" s="2337"/>
      <c r="AN115" s="2097"/>
      <c r="AO115" s="2098"/>
      <c r="AP115" s="2153">
        <f>AP29</f>
        <v>14</v>
      </c>
      <c r="AQ115" s="2155"/>
      <c r="AR115" s="2154"/>
      <c r="AS115" s="2091" t="str">
        <f>AS29</f>
        <v/>
      </c>
      <c r="AT115" s="2092"/>
      <c r="AU115" s="2093"/>
      <c r="AV115" s="2335">
        <f>AV29</f>
        <v>0</v>
      </c>
      <c r="AW115" s="2336"/>
      <c r="AX115" s="2336"/>
      <c r="AY115" s="2336"/>
      <c r="AZ115" s="2336"/>
      <c r="BA115" s="2336"/>
      <c r="BB115" s="2336"/>
      <c r="BC115" s="2336"/>
      <c r="BD115" s="2337"/>
      <c r="BE115" s="2080"/>
      <c r="BF115" s="2104"/>
      <c r="BG115" s="2104"/>
      <c r="BH115" s="2118"/>
      <c r="BI115" s="2117"/>
    </row>
    <row r="116" spans="2:61" ht="9.75" customHeight="1">
      <c r="B116" s="2099"/>
      <c r="C116" s="2100"/>
      <c r="D116" s="2101"/>
      <c r="E116" s="2102"/>
      <c r="F116" s="2102"/>
      <c r="G116" s="2102"/>
      <c r="H116" s="2102"/>
      <c r="I116" s="2102"/>
      <c r="J116" s="2102"/>
      <c r="K116" s="2102"/>
      <c r="L116" s="2103"/>
      <c r="M116" s="2022"/>
      <c r="N116" s="2023"/>
      <c r="O116" s="2023"/>
      <c r="P116" s="2023"/>
      <c r="Q116" s="2023"/>
      <c r="R116" s="2023"/>
      <c r="S116" s="2024"/>
      <c r="T116" s="1867">
        <f t="shared" si="2"/>
        <v>0</v>
      </c>
      <c r="U116" s="1868"/>
      <c r="V116" s="1868"/>
      <c r="W116" s="1868"/>
      <c r="X116" s="1868"/>
      <c r="Y116" s="1868"/>
      <c r="Z116" s="1868"/>
      <c r="AA116" s="1868"/>
      <c r="AB116" s="1868"/>
      <c r="AC116" s="2033"/>
      <c r="AD116" s="1895"/>
      <c r="AE116" s="1896"/>
      <c r="AF116" s="2332"/>
      <c r="AG116" s="2324"/>
      <c r="AH116" s="2325"/>
      <c r="AI116" s="2325"/>
      <c r="AJ116" s="2325"/>
      <c r="AK116" s="2325"/>
      <c r="AL116" s="2325"/>
      <c r="AM116" s="2326"/>
      <c r="AN116" s="2043"/>
      <c r="AO116" s="2044"/>
      <c r="AP116" s="1895"/>
      <c r="AQ116" s="2037"/>
      <c r="AR116" s="1896"/>
      <c r="AS116" s="2071"/>
      <c r="AT116" s="2072"/>
      <c r="AU116" s="2073"/>
      <c r="AV116" s="2324"/>
      <c r="AW116" s="2325"/>
      <c r="AX116" s="2325"/>
      <c r="AY116" s="2325"/>
      <c r="AZ116" s="2325"/>
      <c r="BA116" s="2325"/>
      <c r="BB116" s="2325"/>
      <c r="BC116" s="2325"/>
      <c r="BD116" s="2326"/>
      <c r="BE116" s="2060"/>
      <c r="BF116" s="2104"/>
      <c r="BG116" s="2104"/>
      <c r="BH116" s="2118"/>
      <c r="BI116" s="2117"/>
    </row>
    <row r="117" spans="2:61" ht="9.75" customHeight="1">
      <c r="B117" s="2099"/>
      <c r="C117" s="2100"/>
      <c r="D117" s="2101"/>
      <c r="E117" s="2102"/>
      <c r="F117" s="2102"/>
      <c r="G117" s="2102"/>
      <c r="H117" s="2102"/>
      <c r="I117" s="2102"/>
      <c r="J117" s="2102"/>
      <c r="K117" s="2102"/>
      <c r="L117" s="2103"/>
      <c r="M117" s="1875" t="str">
        <f>M31</f>
        <v xml:space="preserve"> 平成24年3月31日
 以前のもの</v>
      </c>
      <c r="N117" s="1876"/>
      <c r="O117" s="1876"/>
      <c r="P117" s="1876"/>
      <c r="Q117" s="1876"/>
      <c r="R117" s="1876"/>
      <c r="S117" s="1877"/>
      <c r="T117" s="1865" t="str">
        <f t="shared" si="2"/>
        <v/>
      </c>
      <c r="U117" s="1866"/>
      <c r="V117" s="1866"/>
      <c r="W117" s="1866"/>
      <c r="X117" s="1866"/>
      <c r="Y117" s="1866"/>
      <c r="Z117" s="1866"/>
      <c r="AA117" s="1866"/>
      <c r="AB117" s="1866"/>
      <c r="AC117" s="309"/>
      <c r="AD117" s="1895">
        <f>AD31</f>
        <v>19</v>
      </c>
      <c r="AE117" s="1896"/>
      <c r="AF117" s="2327"/>
      <c r="AG117" s="2321">
        <f>AG31</f>
        <v>0</v>
      </c>
      <c r="AH117" s="2322"/>
      <c r="AI117" s="2322"/>
      <c r="AJ117" s="2322"/>
      <c r="AK117" s="2322"/>
      <c r="AL117" s="2322"/>
      <c r="AM117" s="2323"/>
      <c r="AN117" s="310"/>
      <c r="AO117" s="309"/>
      <c r="AP117" s="1895">
        <f>AP31</f>
        <v>11</v>
      </c>
      <c r="AQ117" s="2037"/>
      <c r="AR117" s="1896"/>
      <c r="AS117" s="2068" t="str">
        <f>AS31</f>
        <v/>
      </c>
      <c r="AT117" s="2069"/>
      <c r="AU117" s="2070"/>
      <c r="AV117" s="2321">
        <f>AV31</f>
        <v>0</v>
      </c>
      <c r="AW117" s="2322"/>
      <c r="AX117" s="2322"/>
      <c r="AY117" s="2322"/>
      <c r="AZ117" s="2322"/>
      <c r="BA117" s="2322"/>
      <c r="BB117" s="2322"/>
      <c r="BC117" s="2322"/>
      <c r="BD117" s="2323"/>
      <c r="BE117" s="2066"/>
      <c r="BF117" s="2104"/>
      <c r="BG117" s="2104"/>
      <c r="BH117" s="2118"/>
      <c r="BI117" s="2117"/>
    </row>
    <row r="118" spans="2:61" ht="9.75" customHeight="1">
      <c r="B118" s="2099"/>
      <c r="C118" s="2100"/>
      <c r="D118" s="2101"/>
      <c r="E118" s="2102"/>
      <c r="F118" s="2102"/>
      <c r="G118" s="2102"/>
      <c r="H118" s="2102"/>
      <c r="I118" s="2102"/>
      <c r="J118" s="2102"/>
      <c r="K118" s="2102"/>
      <c r="L118" s="2103"/>
      <c r="M118" s="2025"/>
      <c r="N118" s="2026"/>
      <c r="O118" s="2026"/>
      <c r="P118" s="2026"/>
      <c r="Q118" s="2026"/>
      <c r="R118" s="2026"/>
      <c r="S118" s="2027"/>
      <c r="T118" s="1867">
        <f t="shared" si="2"/>
        <v>0</v>
      </c>
      <c r="U118" s="1868"/>
      <c r="V118" s="1868"/>
      <c r="W118" s="1868"/>
      <c r="X118" s="1868"/>
      <c r="Y118" s="1868"/>
      <c r="Z118" s="1868"/>
      <c r="AA118" s="1868"/>
      <c r="AB118" s="1868"/>
      <c r="AC118" s="311"/>
      <c r="AD118" s="1895"/>
      <c r="AE118" s="1896"/>
      <c r="AF118" s="2332"/>
      <c r="AG118" s="2324"/>
      <c r="AH118" s="2325"/>
      <c r="AI118" s="2325"/>
      <c r="AJ118" s="2325"/>
      <c r="AK118" s="2325"/>
      <c r="AL118" s="2325"/>
      <c r="AM118" s="2326"/>
      <c r="AN118" s="2056"/>
      <c r="AO118" s="2056"/>
      <c r="AP118" s="1895"/>
      <c r="AQ118" s="2037"/>
      <c r="AR118" s="1896"/>
      <c r="AS118" s="2071"/>
      <c r="AT118" s="2072"/>
      <c r="AU118" s="2073"/>
      <c r="AV118" s="2324"/>
      <c r="AW118" s="2325"/>
      <c r="AX118" s="2325"/>
      <c r="AY118" s="2325"/>
      <c r="AZ118" s="2325"/>
      <c r="BA118" s="2325"/>
      <c r="BB118" s="2325"/>
      <c r="BC118" s="2325"/>
      <c r="BD118" s="2326"/>
      <c r="BE118" s="2067"/>
      <c r="BF118" s="2104"/>
      <c r="BG118" s="2104"/>
      <c r="BH118" s="2118"/>
      <c r="BI118" s="2117"/>
    </row>
    <row r="119" spans="2:61" ht="9.75" customHeight="1">
      <c r="B119" s="2099"/>
      <c r="C119" s="2100"/>
      <c r="D119" s="2101"/>
      <c r="E119" s="2102"/>
      <c r="F119" s="2102"/>
      <c r="G119" s="2102"/>
      <c r="H119" s="2102"/>
      <c r="I119" s="2102"/>
      <c r="J119" s="2102"/>
      <c r="K119" s="2102"/>
      <c r="L119" s="2103"/>
      <c r="M119" s="1875" t="str">
        <f>M33</f>
        <v xml:space="preserve"> 平成24年4月1日
 以降のもの</v>
      </c>
      <c r="N119" s="1876"/>
      <c r="O119" s="1876"/>
      <c r="P119" s="1876"/>
      <c r="Q119" s="1876"/>
      <c r="R119" s="1876"/>
      <c r="S119" s="1877"/>
      <c r="T119" s="1865" t="str">
        <f t="shared" ca="1" si="2"/>
        <v/>
      </c>
      <c r="U119" s="1866"/>
      <c r="V119" s="1866"/>
      <c r="W119" s="1866"/>
      <c r="X119" s="1866"/>
      <c r="Y119" s="1866"/>
      <c r="Z119" s="1866"/>
      <c r="AA119" s="1866"/>
      <c r="AB119" s="1866"/>
      <c r="AC119" s="312"/>
      <c r="AD119" s="1895">
        <f>AD33</f>
        <v>18</v>
      </c>
      <c r="AE119" s="1896"/>
      <c r="AF119" s="2327"/>
      <c r="AG119" s="2321">
        <f ca="1">AG33</f>
        <v>5877</v>
      </c>
      <c r="AH119" s="2322"/>
      <c r="AI119" s="2322"/>
      <c r="AJ119" s="2322"/>
      <c r="AK119" s="2322"/>
      <c r="AL119" s="2322"/>
      <c r="AM119" s="2323"/>
      <c r="AN119" s="313"/>
      <c r="AO119" s="313"/>
      <c r="AP119" s="1895">
        <f>AP33</f>
        <v>10</v>
      </c>
      <c r="AQ119" s="2037"/>
      <c r="AR119" s="1896"/>
      <c r="AS119" s="2068">
        <f ca="1">AS33</f>
        <v>9.06</v>
      </c>
      <c r="AT119" s="2069"/>
      <c r="AU119" s="2070"/>
      <c r="AV119" s="2321">
        <f ca="1">AV33</f>
        <v>53245</v>
      </c>
      <c r="AW119" s="2322"/>
      <c r="AX119" s="2322"/>
      <c r="AY119" s="2322"/>
      <c r="AZ119" s="2322"/>
      <c r="BA119" s="2322"/>
      <c r="BB119" s="2322"/>
      <c r="BC119" s="2322"/>
      <c r="BD119" s="2323"/>
      <c r="BE119" s="965"/>
      <c r="BF119" s="2104"/>
      <c r="BG119" s="2104"/>
      <c r="BH119" s="2118"/>
      <c r="BI119" s="2117"/>
    </row>
    <row r="120" spans="2:61" ht="9.75" customHeight="1">
      <c r="B120" s="2107"/>
      <c r="C120" s="2108"/>
      <c r="D120" s="2112"/>
      <c r="E120" s="2113"/>
      <c r="F120" s="2113"/>
      <c r="G120" s="2113"/>
      <c r="H120" s="2113"/>
      <c r="I120" s="2113"/>
      <c r="J120" s="2113"/>
      <c r="K120" s="2113"/>
      <c r="L120" s="2114"/>
      <c r="M120" s="1878"/>
      <c r="N120" s="1879"/>
      <c r="O120" s="1879"/>
      <c r="P120" s="1879"/>
      <c r="Q120" s="1879"/>
      <c r="R120" s="1879"/>
      <c r="S120" s="1880"/>
      <c r="T120" s="1869">
        <f t="shared" ca="1" si="2"/>
        <v>32655000</v>
      </c>
      <c r="U120" s="1870"/>
      <c r="V120" s="1870"/>
      <c r="W120" s="1870"/>
      <c r="X120" s="1870"/>
      <c r="Y120" s="1870"/>
      <c r="Z120" s="1870"/>
      <c r="AA120" s="1870"/>
      <c r="AB120" s="1870"/>
      <c r="AC120" s="790"/>
      <c r="AD120" s="2038"/>
      <c r="AE120" s="2040"/>
      <c r="AF120" s="2328"/>
      <c r="AG120" s="2329"/>
      <c r="AH120" s="2330"/>
      <c r="AI120" s="2330"/>
      <c r="AJ120" s="2330"/>
      <c r="AK120" s="2330"/>
      <c r="AL120" s="2330"/>
      <c r="AM120" s="2331"/>
      <c r="AN120" s="2050"/>
      <c r="AO120" s="2051"/>
      <c r="AP120" s="2038"/>
      <c r="AQ120" s="2039"/>
      <c r="AR120" s="2040"/>
      <c r="AS120" s="2083"/>
      <c r="AT120" s="2084"/>
      <c r="AU120" s="2085"/>
      <c r="AV120" s="2329"/>
      <c r="AW120" s="2330"/>
      <c r="AX120" s="2330"/>
      <c r="AY120" s="2330"/>
      <c r="AZ120" s="2330"/>
      <c r="BA120" s="2330"/>
      <c r="BB120" s="2330"/>
      <c r="BC120" s="2330"/>
      <c r="BD120" s="2331"/>
      <c r="BE120" s="803"/>
      <c r="BF120" s="2104"/>
      <c r="BG120" s="2104"/>
      <c r="BH120" s="2118"/>
      <c r="BI120" s="2117"/>
    </row>
    <row r="121" spans="2:61" ht="9.75" customHeight="1">
      <c r="B121" s="2099">
        <v>34</v>
      </c>
      <c r="C121" s="2100"/>
      <c r="D121" s="2119" t="s">
        <v>272</v>
      </c>
      <c r="E121" s="2120"/>
      <c r="F121" s="2120"/>
      <c r="G121" s="2120"/>
      <c r="H121" s="2120"/>
      <c r="I121" s="2120"/>
      <c r="J121" s="2120"/>
      <c r="K121" s="2120"/>
      <c r="L121" s="2121"/>
      <c r="M121" s="2019" t="str">
        <f>M35</f>
        <v xml:space="preserve">  平成19年３月31日以降
  平成21年3月31日以前のもの</v>
      </c>
      <c r="N121" s="2020"/>
      <c r="O121" s="2020"/>
      <c r="P121" s="2020"/>
      <c r="Q121" s="2020"/>
      <c r="R121" s="2020"/>
      <c r="S121" s="2021"/>
      <c r="T121" s="1871" t="str">
        <f t="shared" si="2"/>
        <v/>
      </c>
      <c r="U121" s="1872"/>
      <c r="V121" s="1872"/>
      <c r="W121" s="1872"/>
      <c r="X121" s="1872"/>
      <c r="Y121" s="1872"/>
      <c r="Z121" s="1872"/>
      <c r="AA121" s="1872"/>
      <c r="AB121" s="1872"/>
      <c r="AC121" s="2032"/>
      <c r="AD121" s="1893">
        <f>AD35</f>
        <v>23</v>
      </c>
      <c r="AE121" s="1894"/>
      <c r="AF121" s="2345"/>
      <c r="AG121" s="2342">
        <f>AG35</f>
        <v>0</v>
      </c>
      <c r="AH121" s="2343"/>
      <c r="AI121" s="2343"/>
      <c r="AJ121" s="2343"/>
      <c r="AK121" s="2343"/>
      <c r="AL121" s="2343"/>
      <c r="AM121" s="2344"/>
      <c r="AN121" s="2041"/>
      <c r="AO121" s="2042"/>
      <c r="AP121" s="1893">
        <f>AP35</f>
        <v>23</v>
      </c>
      <c r="AQ121" s="2124"/>
      <c r="AR121" s="1894"/>
      <c r="AS121" s="2088" t="str">
        <f>AS35</f>
        <v/>
      </c>
      <c r="AT121" s="2089"/>
      <c r="AU121" s="2090"/>
      <c r="AV121" s="2342">
        <f>AV35</f>
        <v>0</v>
      </c>
      <c r="AW121" s="2343"/>
      <c r="AX121" s="2343"/>
      <c r="AY121" s="2343"/>
      <c r="AZ121" s="2343"/>
      <c r="BA121" s="2343"/>
      <c r="BB121" s="2343"/>
      <c r="BC121" s="2343"/>
      <c r="BD121" s="2344"/>
      <c r="BE121" s="2059"/>
      <c r="BF121" s="2104"/>
      <c r="BG121" s="2104"/>
      <c r="BH121" s="2118"/>
      <c r="BI121" s="2117"/>
    </row>
    <row r="122" spans="2:61" ht="9.75" customHeight="1">
      <c r="B122" s="2099"/>
      <c r="C122" s="2100"/>
      <c r="D122" s="2119"/>
      <c r="E122" s="2120"/>
      <c r="F122" s="2120"/>
      <c r="G122" s="2120"/>
      <c r="H122" s="2120"/>
      <c r="I122" s="2120"/>
      <c r="J122" s="2120"/>
      <c r="K122" s="2120"/>
      <c r="L122" s="2121"/>
      <c r="M122" s="2022"/>
      <c r="N122" s="2023"/>
      <c r="O122" s="2023"/>
      <c r="P122" s="2023"/>
      <c r="Q122" s="2023"/>
      <c r="R122" s="2023"/>
      <c r="S122" s="2024"/>
      <c r="T122" s="1867">
        <f t="shared" si="2"/>
        <v>0</v>
      </c>
      <c r="U122" s="1868"/>
      <c r="V122" s="1868"/>
      <c r="W122" s="1868"/>
      <c r="X122" s="1868"/>
      <c r="Y122" s="1868"/>
      <c r="Z122" s="1868"/>
      <c r="AA122" s="1868"/>
      <c r="AB122" s="1868"/>
      <c r="AC122" s="2033"/>
      <c r="AD122" s="1895"/>
      <c r="AE122" s="1896"/>
      <c r="AF122" s="2332"/>
      <c r="AG122" s="2324"/>
      <c r="AH122" s="2325"/>
      <c r="AI122" s="2325"/>
      <c r="AJ122" s="2325"/>
      <c r="AK122" s="2325"/>
      <c r="AL122" s="2325"/>
      <c r="AM122" s="2326"/>
      <c r="AN122" s="2043"/>
      <c r="AO122" s="2044"/>
      <c r="AP122" s="1895"/>
      <c r="AQ122" s="2037"/>
      <c r="AR122" s="1896"/>
      <c r="AS122" s="2071"/>
      <c r="AT122" s="2072"/>
      <c r="AU122" s="2073"/>
      <c r="AV122" s="2324"/>
      <c r="AW122" s="2325"/>
      <c r="AX122" s="2325"/>
      <c r="AY122" s="2325"/>
      <c r="AZ122" s="2325"/>
      <c r="BA122" s="2325"/>
      <c r="BB122" s="2325"/>
      <c r="BC122" s="2325"/>
      <c r="BD122" s="2326"/>
      <c r="BE122" s="2060"/>
      <c r="BF122" s="2104"/>
      <c r="BG122" s="2104"/>
      <c r="BH122" s="2118"/>
      <c r="BI122" s="2117"/>
    </row>
    <row r="123" spans="2:61" ht="9.75" customHeight="1">
      <c r="B123" s="2099"/>
      <c r="C123" s="2100"/>
      <c r="D123" s="2119"/>
      <c r="E123" s="2120"/>
      <c r="F123" s="2120"/>
      <c r="G123" s="2120"/>
      <c r="H123" s="2120"/>
      <c r="I123" s="2120"/>
      <c r="J123" s="2120"/>
      <c r="K123" s="2120"/>
      <c r="L123" s="2121"/>
      <c r="M123" s="1875" t="str">
        <f>M37</f>
        <v xml:space="preserve"> 平成24年3月31日
 以前のもの</v>
      </c>
      <c r="N123" s="1876"/>
      <c r="O123" s="1876"/>
      <c r="P123" s="1876"/>
      <c r="Q123" s="1876"/>
      <c r="R123" s="1876"/>
      <c r="S123" s="1877"/>
      <c r="T123" s="1865" t="str">
        <f t="shared" si="2"/>
        <v/>
      </c>
      <c r="U123" s="1866"/>
      <c r="V123" s="1866"/>
      <c r="W123" s="1866"/>
      <c r="X123" s="1866"/>
      <c r="Y123" s="1866"/>
      <c r="Z123" s="1866"/>
      <c r="AA123" s="1866"/>
      <c r="AB123" s="1866"/>
      <c r="AC123" s="309"/>
      <c r="AD123" s="1895">
        <f>AD37</f>
        <v>24</v>
      </c>
      <c r="AE123" s="1896"/>
      <c r="AF123" s="2327"/>
      <c r="AG123" s="2321">
        <f>AG37</f>
        <v>0</v>
      </c>
      <c r="AH123" s="2322"/>
      <c r="AI123" s="2322"/>
      <c r="AJ123" s="2322"/>
      <c r="AK123" s="2322"/>
      <c r="AL123" s="2322"/>
      <c r="AM123" s="2323"/>
      <c r="AN123" s="310"/>
      <c r="AO123" s="309"/>
      <c r="AP123" s="1895">
        <f>AP37</f>
        <v>18</v>
      </c>
      <c r="AQ123" s="2037"/>
      <c r="AR123" s="1896"/>
      <c r="AS123" s="2068" t="str">
        <f>AS37</f>
        <v/>
      </c>
      <c r="AT123" s="2069"/>
      <c r="AU123" s="2070"/>
      <c r="AV123" s="2321">
        <f>AV37</f>
        <v>0</v>
      </c>
      <c r="AW123" s="2322"/>
      <c r="AX123" s="2322"/>
      <c r="AY123" s="2322"/>
      <c r="AZ123" s="2322"/>
      <c r="BA123" s="2322"/>
      <c r="BB123" s="2322"/>
      <c r="BC123" s="2322"/>
      <c r="BD123" s="2323"/>
      <c r="BE123" s="2066"/>
      <c r="BF123" s="2104"/>
      <c r="BG123" s="2104"/>
      <c r="BH123" s="2118"/>
      <c r="BI123" s="2117"/>
    </row>
    <row r="124" spans="2:61" ht="9.75" customHeight="1">
      <c r="B124" s="2099"/>
      <c r="C124" s="2100"/>
      <c r="D124" s="2119"/>
      <c r="E124" s="2120"/>
      <c r="F124" s="2120"/>
      <c r="G124" s="2120"/>
      <c r="H124" s="2120"/>
      <c r="I124" s="2120"/>
      <c r="J124" s="2120"/>
      <c r="K124" s="2120"/>
      <c r="L124" s="2121"/>
      <c r="M124" s="2025"/>
      <c r="N124" s="2026"/>
      <c r="O124" s="2026"/>
      <c r="P124" s="2026"/>
      <c r="Q124" s="2026"/>
      <c r="R124" s="2026"/>
      <c r="S124" s="2027"/>
      <c r="T124" s="1867">
        <f t="shared" si="2"/>
        <v>0</v>
      </c>
      <c r="U124" s="1868"/>
      <c r="V124" s="1868"/>
      <c r="W124" s="1868"/>
      <c r="X124" s="1868"/>
      <c r="Y124" s="1868"/>
      <c r="Z124" s="1868"/>
      <c r="AA124" s="1868"/>
      <c r="AB124" s="1868"/>
      <c r="AC124" s="311"/>
      <c r="AD124" s="1895"/>
      <c r="AE124" s="1896"/>
      <c r="AF124" s="2332"/>
      <c r="AG124" s="2324"/>
      <c r="AH124" s="2325"/>
      <c r="AI124" s="2325"/>
      <c r="AJ124" s="2325"/>
      <c r="AK124" s="2325"/>
      <c r="AL124" s="2325"/>
      <c r="AM124" s="2326"/>
      <c r="AN124" s="2056"/>
      <c r="AO124" s="2056"/>
      <c r="AP124" s="1895"/>
      <c r="AQ124" s="2037"/>
      <c r="AR124" s="1896"/>
      <c r="AS124" s="2071"/>
      <c r="AT124" s="2072"/>
      <c r="AU124" s="2073"/>
      <c r="AV124" s="2324"/>
      <c r="AW124" s="2325"/>
      <c r="AX124" s="2325"/>
      <c r="AY124" s="2325"/>
      <c r="AZ124" s="2325"/>
      <c r="BA124" s="2325"/>
      <c r="BB124" s="2325"/>
      <c r="BC124" s="2325"/>
      <c r="BD124" s="2326"/>
      <c r="BE124" s="2067"/>
      <c r="BF124" s="2104"/>
      <c r="BG124" s="2104"/>
      <c r="BH124" s="2118"/>
      <c r="BI124" s="2117"/>
    </row>
    <row r="125" spans="2:61" ht="9.75" customHeight="1">
      <c r="B125" s="2099"/>
      <c r="C125" s="2100"/>
      <c r="D125" s="2119"/>
      <c r="E125" s="2120"/>
      <c r="F125" s="2120"/>
      <c r="G125" s="2120"/>
      <c r="H125" s="2120"/>
      <c r="I125" s="2120"/>
      <c r="J125" s="2120"/>
      <c r="K125" s="2120"/>
      <c r="L125" s="2121"/>
      <c r="M125" s="1875" t="str">
        <f>M39</f>
        <v xml:space="preserve"> 平成24年4月1日
 以降のもの</v>
      </c>
      <c r="N125" s="1876"/>
      <c r="O125" s="1876"/>
      <c r="P125" s="1876"/>
      <c r="Q125" s="1876"/>
      <c r="R125" s="1876"/>
      <c r="S125" s="1877"/>
      <c r="T125" s="1865" t="str">
        <f t="shared" si="2"/>
        <v/>
      </c>
      <c r="U125" s="1866"/>
      <c r="V125" s="1866"/>
      <c r="W125" s="1866"/>
      <c r="X125" s="1866"/>
      <c r="Y125" s="1866"/>
      <c r="Z125" s="1866"/>
      <c r="AA125" s="1866"/>
      <c r="AB125" s="1866"/>
      <c r="AC125" s="312"/>
      <c r="AD125" s="1895">
        <f>AD39</f>
        <v>23</v>
      </c>
      <c r="AE125" s="1896"/>
      <c r="AF125" s="2327"/>
      <c r="AG125" s="2321">
        <f>AG39</f>
        <v>0</v>
      </c>
      <c r="AH125" s="2322"/>
      <c r="AI125" s="2322"/>
      <c r="AJ125" s="2322"/>
      <c r="AK125" s="2322"/>
      <c r="AL125" s="2322"/>
      <c r="AM125" s="2323"/>
      <c r="AN125" s="313"/>
      <c r="AO125" s="313"/>
      <c r="AP125" s="1895">
        <f>AP39</f>
        <v>17</v>
      </c>
      <c r="AQ125" s="2037"/>
      <c r="AR125" s="1896"/>
      <c r="AS125" s="2068" t="str">
        <f>AS39</f>
        <v/>
      </c>
      <c r="AT125" s="2069"/>
      <c r="AU125" s="2070"/>
      <c r="AV125" s="2321">
        <f>AV39</f>
        <v>0</v>
      </c>
      <c r="AW125" s="2322"/>
      <c r="AX125" s="2322"/>
      <c r="AY125" s="2322"/>
      <c r="AZ125" s="2322"/>
      <c r="BA125" s="2322"/>
      <c r="BB125" s="2322"/>
      <c r="BC125" s="2322"/>
      <c r="BD125" s="2323"/>
      <c r="BE125" s="965"/>
      <c r="BF125" s="2104"/>
      <c r="BG125" s="2104"/>
      <c r="BH125" s="2118"/>
      <c r="BI125" s="2117"/>
    </row>
    <row r="126" spans="2:61" ht="9.75" customHeight="1">
      <c r="B126" s="2099"/>
      <c r="C126" s="2100"/>
      <c r="D126" s="2119"/>
      <c r="E126" s="2120"/>
      <c r="F126" s="2120"/>
      <c r="G126" s="2120"/>
      <c r="H126" s="2120"/>
      <c r="I126" s="2120"/>
      <c r="J126" s="2120"/>
      <c r="K126" s="2120"/>
      <c r="L126" s="2121"/>
      <c r="M126" s="1878"/>
      <c r="N126" s="1879"/>
      <c r="O126" s="1879"/>
      <c r="P126" s="1879"/>
      <c r="Q126" s="1879"/>
      <c r="R126" s="1879"/>
      <c r="S126" s="1880"/>
      <c r="T126" s="1897">
        <f t="shared" si="2"/>
        <v>0</v>
      </c>
      <c r="U126" s="1898"/>
      <c r="V126" s="1898"/>
      <c r="W126" s="1898"/>
      <c r="X126" s="1898"/>
      <c r="Y126" s="1898"/>
      <c r="Z126" s="1898"/>
      <c r="AA126" s="1898"/>
      <c r="AB126" s="1898"/>
      <c r="AC126" s="791"/>
      <c r="AD126" s="2094"/>
      <c r="AE126" s="2096"/>
      <c r="AF126" s="2345"/>
      <c r="AG126" s="2346"/>
      <c r="AH126" s="2347"/>
      <c r="AI126" s="2347"/>
      <c r="AJ126" s="2347"/>
      <c r="AK126" s="2347"/>
      <c r="AL126" s="2347"/>
      <c r="AM126" s="2348"/>
      <c r="AN126" s="2122"/>
      <c r="AO126" s="2123"/>
      <c r="AP126" s="2094"/>
      <c r="AQ126" s="2095"/>
      <c r="AR126" s="2096"/>
      <c r="AS126" s="2088"/>
      <c r="AT126" s="2089"/>
      <c r="AU126" s="2090"/>
      <c r="AV126" s="2346"/>
      <c r="AW126" s="2347"/>
      <c r="AX126" s="2347"/>
      <c r="AY126" s="2347"/>
      <c r="AZ126" s="2347"/>
      <c r="BA126" s="2347"/>
      <c r="BB126" s="2347"/>
      <c r="BC126" s="2347"/>
      <c r="BD126" s="2348"/>
      <c r="BE126" s="804"/>
      <c r="BF126" s="2104"/>
      <c r="BG126" s="2104"/>
      <c r="BH126" s="2118"/>
      <c r="BI126" s="2117"/>
    </row>
    <row r="127" spans="2:61" ht="9.75" customHeight="1">
      <c r="B127" s="2105">
        <v>35</v>
      </c>
      <c r="C127" s="2106"/>
      <c r="D127" s="2109" t="s">
        <v>273</v>
      </c>
      <c r="E127" s="2110"/>
      <c r="F127" s="2110"/>
      <c r="G127" s="2110"/>
      <c r="H127" s="2110"/>
      <c r="I127" s="2110"/>
      <c r="J127" s="2110"/>
      <c r="K127" s="2110"/>
      <c r="L127" s="2111"/>
      <c r="M127" s="2019" t="str">
        <f>M41</f>
        <v xml:space="preserve">  平成19年３月31日以降
  平成21年3月31日以前のもの</v>
      </c>
      <c r="N127" s="2020"/>
      <c r="O127" s="2020"/>
      <c r="P127" s="2020"/>
      <c r="Q127" s="2020"/>
      <c r="R127" s="2020"/>
      <c r="S127" s="2021"/>
      <c r="T127" s="1873" t="str">
        <f t="shared" si="2"/>
        <v/>
      </c>
      <c r="U127" s="1874"/>
      <c r="V127" s="1874"/>
      <c r="W127" s="1874"/>
      <c r="X127" s="1874"/>
      <c r="Y127" s="1874"/>
      <c r="Z127" s="1874"/>
      <c r="AA127" s="1874"/>
      <c r="AB127" s="1874"/>
      <c r="AC127" s="2116"/>
      <c r="AD127" s="2153">
        <f>AD41</f>
        <v>21</v>
      </c>
      <c r="AE127" s="2154"/>
      <c r="AF127" s="2354"/>
      <c r="AG127" s="2335">
        <f>AG41</f>
        <v>0</v>
      </c>
      <c r="AH127" s="2336"/>
      <c r="AI127" s="2336"/>
      <c r="AJ127" s="2336"/>
      <c r="AK127" s="2336"/>
      <c r="AL127" s="2336"/>
      <c r="AM127" s="2337"/>
      <c r="AN127" s="2097"/>
      <c r="AO127" s="2098"/>
      <c r="AP127" s="2153">
        <f>AP41</f>
        <v>15</v>
      </c>
      <c r="AQ127" s="2155"/>
      <c r="AR127" s="2154"/>
      <c r="AS127" s="2091" t="str">
        <f>AS41</f>
        <v/>
      </c>
      <c r="AT127" s="2092"/>
      <c r="AU127" s="2093"/>
      <c r="AV127" s="2335">
        <f>AV41</f>
        <v>0</v>
      </c>
      <c r="AW127" s="2336"/>
      <c r="AX127" s="2336"/>
      <c r="AY127" s="2336"/>
      <c r="AZ127" s="2336"/>
      <c r="BA127" s="2336"/>
      <c r="BB127" s="2336"/>
      <c r="BC127" s="2336"/>
      <c r="BD127" s="2337"/>
      <c r="BE127" s="2080"/>
      <c r="BF127" s="2104"/>
      <c r="BG127" s="2104"/>
      <c r="BH127" s="2118"/>
      <c r="BI127" s="2117"/>
    </row>
    <row r="128" spans="2:61" ht="9.75" customHeight="1">
      <c r="B128" s="2099"/>
      <c r="C128" s="2100"/>
      <c r="D128" s="2101"/>
      <c r="E128" s="2102"/>
      <c r="F128" s="2102"/>
      <c r="G128" s="2102"/>
      <c r="H128" s="2102"/>
      <c r="I128" s="2102"/>
      <c r="J128" s="2102"/>
      <c r="K128" s="2102"/>
      <c r="L128" s="2103"/>
      <c r="M128" s="2022"/>
      <c r="N128" s="2023"/>
      <c r="O128" s="2023"/>
      <c r="P128" s="2023"/>
      <c r="Q128" s="2023"/>
      <c r="R128" s="2023"/>
      <c r="S128" s="2024"/>
      <c r="T128" s="1867">
        <f t="shared" si="2"/>
        <v>0</v>
      </c>
      <c r="U128" s="1868"/>
      <c r="V128" s="1868"/>
      <c r="W128" s="1868"/>
      <c r="X128" s="1868"/>
      <c r="Y128" s="1868"/>
      <c r="Z128" s="1868"/>
      <c r="AA128" s="1868"/>
      <c r="AB128" s="1868"/>
      <c r="AC128" s="2033"/>
      <c r="AD128" s="1895"/>
      <c r="AE128" s="1896"/>
      <c r="AF128" s="2332"/>
      <c r="AG128" s="2324"/>
      <c r="AH128" s="2325"/>
      <c r="AI128" s="2325"/>
      <c r="AJ128" s="2325"/>
      <c r="AK128" s="2325"/>
      <c r="AL128" s="2325"/>
      <c r="AM128" s="2326"/>
      <c r="AN128" s="2043"/>
      <c r="AO128" s="2044"/>
      <c r="AP128" s="1895"/>
      <c r="AQ128" s="2037"/>
      <c r="AR128" s="1896"/>
      <c r="AS128" s="2071"/>
      <c r="AT128" s="2072"/>
      <c r="AU128" s="2073"/>
      <c r="AV128" s="2324"/>
      <c r="AW128" s="2325"/>
      <c r="AX128" s="2325"/>
      <c r="AY128" s="2325"/>
      <c r="AZ128" s="2325"/>
      <c r="BA128" s="2325"/>
      <c r="BB128" s="2325"/>
      <c r="BC128" s="2325"/>
      <c r="BD128" s="2326"/>
      <c r="BE128" s="2060"/>
      <c r="BF128" s="2104"/>
      <c r="BG128" s="2104"/>
      <c r="BH128" s="2118"/>
      <c r="BI128" s="2117"/>
    </row>
    <row r="129" spans="2:61" ht="9.75" customHeight="1">
      <c r="B129" s="2099"/>
      <c r="C129" s="2100"/>
      <c r="D129" s="2101"/>
      <c r="E129" s="2102"/>
      <c r="F129" s="2102"/>
      <c r="G129" s="2102"/>
      <c r="H129" s="2102"/>
      <c r="I129" s="2102"/>
      <c r="J129" s="2102"/>
      <c r="K129" s="2102"/>
      <c r="L129" s="2103"/>
      <c r="M129" s="1875" t="str">
        <f>M43</f>
        <v xml:space="preserve"> 平成24年3月31日
 以前のもの</v>
      </c>
      <c r="N129" s="1876"/>
      <c r="O129" s="1876"/>
      <c r="P129" s="1876"/>
      <c r="Q129" s="1876"/>
      <c r="R129" s="1876"/>
      <c r="S129" s="1877"/>
      <c r="T129" s="1865" t="str">
        <f t="shared" ca="1" si="2"/>
        <v/>
      </c>
      <c r="U129" s="1866"/>
      <c r="V129" s="1866"/>
      <c r="W129" s="1866"/>
      <c r="X129" s="1866"/>
      <c r="Y129" s="1866"/>
      <c r="Z129" s="1866"/>
      <c r="AA129" s="1866"/>
      <c r="AB129" s="1866"/>
      <c r="AC129" s="309"/>
      <c r="AD129" s="1895">
        <f>AD43</f>
        <v>21</v>
      </c>
      <c r="AE129" s="1896"/>
      <c r="AF129" s="1891"/>
      <c r="AG129" s="2321">
        <f ca="1">AG43</f>
        <v>13693</v>
      </c>
      <c r="AH129" s="2322"/>
      <c r="AI129" s="2322"/>
      <c r="AJ129" s="2322"/>
      <c r="AK129" s="2322"/>
      <c r="AL129" s="2322"/>
      <c r="AM129" s="2323"/>
      <c r="AN129" s="310"/>
      <c r="AO129" s="309"/>
      <c r="AP129" s="1895">
        <f>AP43</f>
        <v>13</v>
      </c>
      <c r="AQ129" s="2037"/>
      <c r="AR129" s="1896"/>
      <c r="AS129" s="2068">
        <f ca="1">AS43</f>
        <v>11.76</v>
      </c>
      <c r="AT129" s="2069"/>
      <c r="AU129" s="2070"/>
      <c r="AV129" s="2321">
        <f ca="1">AV43</f>
        <v>161029</v>
      </c>
      <c r="AW129" s="2322"/>
      <c r="AX129" s="2322"/>
      <c r="AY129" s="2322"/>
      <c r="AZ129" s="2322"/>
      <c r="BA129" s="2322"/>
      <c r="BB129" s="2322"/>
      <c r="BC129" s="2322"/>
      <c r="BD129" s="2323"/>
      <c r="BE129" s="2066"/>
      <c r="BF129" s="2104"/>
      <c r="BG129" s="2104"/>
      <c r="BH129" s="2118"/>
      <c r="BI129" s="2117"/>
    </row>
    <row r="130" spans="2:61" ht="9.75" customHeight="1">
      <c r="B130" s="2099"/>
      <c r="C130" s="2100"/>
      <c r="D130" s="2101"/>
      <c r="E130" s="2102"/>
      <c r="F130" s="2102"/>
      <c r="G130" s="2102"/>
      <c r="H130" s="2102"/>
      <c r="I130" s="2102"/>
      <c r="J130" s="2102"/>
      <c r="K130" s="2102"/>
      <c r="L130" s="2103"/>
      <c r="M130" s="2025"/>
      <c r="N130" s="2026"/>
      <c r="O130" s="2026"/>
      <c r="P130" s="2026"/>
      <c r="Q130" s="2026"/>
      <c r="R130" s="2026"/>
      <c r="S130" s="2027"/>
      <c r="T130" s="1867">
        <f t="shared" ca="1" si="2"/>
        <v>65205000</v>
      </c>
      <c r="U130" s="1868"/>
      <c r="V130" s="1868"/>
      <c r="W130" s="1868"/>
      <c r="X130" s="1868"/>
      <c r="Y130" s="1868"/>
      <c r="Z130" s="1868"/>
      <c r="AA130" s="1868"/>
      <c r="AB130" s="1868"/>
      <c r="AC130" s="311"/>
      <c r="AD130" s="1895"/>
      <c r="AE130" s="1896"/>
      <c r="AF130" s="1884"/>
      <c r="AG130" s="2324"/>
      <c r="AH130" s="2325"/>
      <c r="AI130" s="2325"/>
      <c r="AJ130" s="2325"/>
      <c r="AK130" s="2325"/>
      <c r="AL130" s="2325"/>
      <c r="AM130" s="2326"/>
      <c r="AN130" s="2056"/>
      <c r="AO130" s="2056"/>
      <c r="AP130" s="1895"/>
      <c r="AQ130" s="2037"/>
      <c r="AR130" s="1896"/>
      <c r="AS130" s="2071"/>
      <c r="AT130" s="2072"/>
      <c r="AU130" s="2073"/>
      <c r="AV130" s="2324"/>
      <c r="AW130" s="2325"/>
      <c r="AX130" s="2325"/>
      <c r="AY130" s="2325"/>
      <c r="AZ130" s="2325"/>
      <c r="BA130" s="2325"/>
      <c r="BB130" s="2325"/>
      <c r="BC130" s="2325"/>
      <c r="BD130" s="2326"/>
      <c r="BE130" s="2067"/>
      <c r="BF130" s="2104"/>
      <c r="BG130" s="2104"/>
      <c r="BH130" s="2118"/>
      <c r="BI130" s="2117"/>
    </row>
    <row r="131" spans="2:61" ht="9.75" customHeight="1">
      <c r="B131" s="2099"/>
      <c r="C131" s="2100"/>
      <c r="D131" s="2101"/>
      <c r="E131" s="2102"/>
      <c r="F131" s="2102"/>
      <c r="G131" s="2102"/>
      <c r="H131" s="2102"/>
      <c r="I131" s="2102"/>
      <c r="J131" s="2102"/>
      <c r="K131" s="2102"/>
      <c r="L131" s="2103"/>
      <c r="M131" s="1875" t="str">
        <f>M45</f>
        <v xml:space="preserve"> 平成24年4月1日
 以降のもの</v>
      </c>
      <c r="N131" s="1876"/>
      <c r="O131" s="1876"/>
      <c r="P131" s="1876"/>
      <c r="Q131" s="1876"/>
      <c r="R131" s="1876"/>
      <c r="S131" s="1877"/>
      <c r="T131" s="1865" t="str">
        <f t="shared" ca="1" si="2"/>
        <v/>
      </c>
      <c r="U131" s="1866"/>
      <c r="V131" s="1866"/>
      <c r="W131" s="1866"/>
      <c r="X131" s="1866"/>
      <c r="Y131" s="1866"/>
      <c r="Z131" s="1866"/>
      <c r="AA131" s="1866"/>
      <c r="AB131" s="1866"/>
      <c r="AC131" s="312"/>
      <c r="AD131" s="1895">
        <f>AD45</f>
        <v>21</v>
      </c>
      <c r="AE131" s="1896"/>
      <c r="AF131" s="2327"/>
      <c r="AG131" s="2321">
        <f ca="1">AG45</f>
        <v>41171</v>
      </c>
      <c r="AH131" s="2322"/>
      <c r="AI131" s="2322"/>
      <c r="AJ131" s="2322"/>
      <c r="AK131" s="2322"/>
      <c r="AL131" s="2322"/>
      <c r="AM131" s="2323"/>
      <c r="AN131" s="313"/>
      <c r="AO131" s="313"/>
      <c r="AP131" s="1895">
        <f>AP45</f>
        <v>13</v>
      </c>
      <c r="AQ131" s="2037"/>
      <c r="AR131" s="1896"/>
      <c r="AS131" s="2068">
        <f ca="1">AS45</f>
        <v>11.76</v>
      </c>
      <c r="AT131" s="2069"/>
      <c r="AU131" s="2070"/>
      <c r="AV131" s="2321">
        <f ca="1">AV45</f>
        <v>484170</v>
      </c>
      <c r="AW131" s="2322"/>
      <c r="AX131" s="2322"/>
      <c r="AY131" s="2322"/>
      <c r="AZ131" s="2322"/>
      <c r="BA131" s="2322"/>
      <c r="BB131" s="2322"/>
      <c r="BC131" s="2322"/>
      <c r="BD131" s="2323"/>
      <c r="BE131" s="965"/>
      <c r="BF131" s="2104"/>
      <c r="BG131" s="2104"/>
      <c r="BH131" s="2118"/>
      <c r="BI131" s="2117"/>
    </row>
    <row r="132" spans="2:61" ht="9.75" customHeight="1">
      <c r="B132" s="2107"/>
      <c r="C132" s="2108"/>
      <c r="D132" s="2112"/>
      <c r="E132" s="2113"/>
      <c r="F132" s="2113"/>
      <c r="G132" s="2113"/>
      <c r="H132" s="2113"/>
      <c r="I132" s="2113"/>
      <c r="J132" s="2113"/>
      <c r="K132" s="2113"/>
      <c r="L132" s="2114"/>
      <c r="M132" s="1878"/>
      <c r="N132" s="1879"/>
      <c r="O132" s="1879"/>
      <c r="P132" s="1879"/>
      <c r="Q132" s="1879"/>
      <c r="R132" s="1879"/>
      <c r="S132" s="1880"/>
      <c r="T132" s="1869">
        <f t="shared" ca="1" si="2"/>
        <v>196056000</v>
      </c>
      <c r="U132" s="1870"/>
      <c r="V132" s="1870"/>
      <c r="W132" s="1870"/>
      <c r="X132" s="1870"/>
      <c r="Y132" s="1870"/>
      <c r="Z132" s="1870"/>
      <c r="AA132" s="1870"/>
      <c r="AB132" s="1870"/>
      <c r="AC132" s="790"/>
      <c r="AD132" s="2038"/>
      <c r="AE132" s="2040"/>
      <c r="AF132" s="2328"/>
      <c r="AG132" s="2329"/>
      <c r="AH132" s="2330"/>
      <c r="AI132" s="2330"/>
      <c r="AJ132" s="2330"/>
      <c r="AK132" s="2330"/>
      <c r="AL132" s="2330"/>
      <c r="AM132" s="2331"/>
      <c r="AN132" s="2050"/>
      <c r="AO132" s="2051"/>
      <c r="AP132" s="2038"/>
      <c r="AQ132" s="2039"/>
      <c r="AR132" s="2040"/>
      <c r="AS132" s="2083"/>
      <c r="AT132" s="2084"/>
      <c r="AU132" s="2085"/>
      <c r="AV132" s="2329"/>
      <c r="AW132" s="2330"/>
      <c r="AX132" s="2330"/>
      <c r="AY132" s="2330"/>
      <c r="AZ132" s="2330"/>
      <c r="BA132" s="2330"/>
      <c r="BB132" s="2330"/>
      <c r="BC132" s="2330"/>
      <c r="BD132" s="2331"/>
      <c r="BE132" s="803"/>
      <c r="BF132" s="2104"/>
      <c r="BG132" s="2104"/>
      <c r="BH132" s="2118"/>
      <c r="BI132" s="2117"/>
    </row>
    <row r="133" spans="2:61" ht="9.75" customHeight="1">
      <c r="B133" s="2099">
        <v>38</v>
      </c>
      <c r="C133" s="2100"/>
      <c r="D133" s="2119" t="s">
        <v>274</v>
      </c>
      <c r="E133" s="2120"/>
      <c r="F133" s="2120"/>
      <c r="G133" s="2120"/>
      <c r="H133" s="2120"/>
      <c r="I133" s="2120"/>
      <c r="J133" s="2120"/>
      <c r="K133" s="2120"/>
      <c r="L133" s="2121"/>
      <c r="M133" s="2019" t="str">
        <f>M47</f>
        <v xml:space="preserve">  平成19年３月31日以降
  平成21年3月31日以前のもの</v>
      </c>
      <c r="N133" s="2020"/>
      <c r="O133" s="2020"/>
      <c r="P133" s="2020"/>
      <c r="Q133" s="2020"/>
      <c r="R133" s="2020"/>
      <c r="S133" s="2021"/>
      <c r="T133" s="1871" t="str">
        <f t="shared" si="2"/>
        <v/>
      </c>
      <c r="U133" s="1872"/>
      <c r="V133" s="1872"/>
      <c r="W133" s="1872"/>
      <c r="X133" s="1872"/>
      <c r="Y133" s="1872"/>
      <c r="Z133" s="1872"/>
      <c r="AA133" s="1872"/>
      <c r="AB133" s="1872"/>
      <c r="AC133" s="2032"/>
      <c r="AD133" s="1893">
        <f>AD47</f>
        <v>21</v>
      </c>
      <c r="AE133" s="1894"/>
      <c r="AF133" s="2345"/>
      <c r="AG133" s="2342">
        <f>AG47</f>
        <v>0</v>
      </c>
      <c r="AH133" s="2343"/>
      <c r="AI133" s="2343"/>
      <c r="AJ133" s="2343"/>
      <c r="AK133" s="2343"/>
      <c r="AL133" s="2343"/>
      <c r="AM133" s="2344"/>
      <c r="AN133" s="2041"/>
      <c r="AO133" s="2042"/>
      <c r="AP133" s="1893">
        <f>AP47</f>
        <v>14</v>
      </c>
      <c r="AQ133" s="2124"/>
      <c r="AR133" s="1894"/>
      <c r="AS133" s="2088" t="str">
        <f>AS47</f>
        <v/>
      </c>
      <c r="AT133" s="2089"/>
      <c r="AU133" s="2090"/>
      <c r="AV133" s="2342">
        <f>AV47</f>
        <v>0</v>
      </c>
      <c r="AW133" s="2343"/>
      <c r="AX133" s="2343"/>
      <c r="AY133" s="2343"/>
      <c r="AZ133" s="2343"/>
      <c r="BA133" s="2343"/>
      <c r="BB133" s="2343"/>
      <c r="BC133" s="2343"/>
      <c r="BD133" s="2344"/>
      <c r="BE133" s="2059"/>
      <c r="BF133" s="2104"/>
      <c r="BG133" s="2104"/>
      <c r="BH133" s="2118"/>
      <c r="BI133" s="2117"/>
    </row>
    <row r="134" spans="2:61" ht="9.75" customHeight="1">
      <c r="B134" s="2099"/>
      <c r="C134" s="2100"/>
      <c r="D134" s="2119"/>
      <c r="E134" s="2120"/>
      <c r="F134" s="2120"/>
      <c r="G134" s="2120"/>
      <c r="H134" s="2120"/>
      <c r="I134" s="2120"/>
      <c r="J134" s="2120"/>
      <c r="K134" s="2120"/>
      <c r="L134" s="2121"/>
      <c r="M134" s="2022"/>
      <c r="N134" s="2023"/>
      <c r="O134" s="2023"/>
      <c r="P134" s="2023"/>
      <c r="Q134" s="2023"/>
      <c r="R134" s="2023"/>
      <c r="S134" s="2024"/>
      <c r="T134" s="1867">
        <f t="shared" si="2"/>
        <v>0</v>
      </c>
      <c r="U134" s="1868"/>
      <c r="V134" s="1868"/>
      <c r="W134" s="1868"/>
      <c r="X134" s="1868"/>
      <c r="Y134" s="1868"/>
      <c r="Z134" s="1868"/>
      <c r="AA134" s="1868"/>
      <c r="AB134" s="1868"/>
      <c r="AC134" s="2033"/>
      <c r="AD134" s="1895"/>
      <c r="AE134" s="1896"/>
      <c r="AF134" s="2332"/>
      <c r="AG134" s="2324"/>
      <c r="AH134" s="2325"/>
      <c r="AI134" s="2325"/>
      <c r="AJ134" s="2325"/>
      <c r="AK134" s="2325"/>
      <c r="AL134" s="2325"/>
      <c r="AM134" s="2326"/>
      <c r="AN134" s="2043"/>
      <c r="AO134" s="2044"/>
      <c r="AP134" s="1895"/>
      <c r="AQ134" s="2037"/>
      <c r="AR134" s="1896"/>
      <c r="AS134" s="2071"/>
      <c r="AT134" s="2072"/>
      <c r="AU134" s="2073"/>
      <c r="AV134" s="2324"/>
      <c r="AW134" s="2325"/>
      <c r="AX134" s="2325"/>
      <c r="AY134" s="2325"/>
      <c r="AZ134" s="2325"/>
      <c r="BA134" s="2325"/>
      <c r="BB134" s="2325"/>
      <c r="BC134" s="2325"/>
      <c r="BD134" s="2326"/>
      <c r="BE134" s="2060"/>
      <c r="BF134" s="2104"/>
      <c r="BG134" s="2104"/>
      <c r="BH134" s="2118"/>
      <c r="BI134" s="2117"/>
    </row>
    <row r="135" spans="2:61" ht="9.75" customHeight="1">
      <c r="B135" s="2099"/>
      <c r="C135" s="2100"/>
      <c r="D135" s="2119"/>
      <c r="E135" s="2120"/>
      <c r="F135" s="2120"/>
      <c r="G135" s="2120"/>
      <c r="H135" s="2120"/>
      <c r="I135" s="2120"/>
      <c r="J135" s="2120"/>
      <c r="K135" s="2120"/>
      <c r="L135" s="2121"/>
      <c r="M135" s="1875" t="str">
        <f>M49</f>
        <v xml:space="preserve"> 平成24年3月31日
 以前のもの</v>
      </c>
      <c r="N135" s="1876"/>
      <c r="O135" s="1876"/>
      <c r="P135" s="1876"/>
      <c r="Q135" s="1876"/>
      <c r="R135" s="1876"/>
      <c r="S135" s="1877"/>
      <c r="T135" s="1865" t="str">
        <f t="shared" si="2"/>
        <v/>
      </c>
      <c r="U135" s="1866"/>
      <c r="V135" s="1866"/>
      <c r="W135" s="1866"/>
      <c r="X135" s="1866"/>
      <c r="Y135" s="1866"/>
      <c r="Z135" s="1866"/>
      <c r="AA135" s="1866"/>
      <c r="AB135" s="1866"/>
      <c r="AC135" s="309"/>
      <c r="AD135" s="1895">
        <f>AD49</f>
        <v>22</v>
      </c>
      <c r="AE135" s="1896"/>
      <c r="AF135" s="1891"/>
      <c r="AG135" s="2321">
        <f>AG49</f>
        <v>0</v>
      </c>
      <c r="AH135" s="2322"/>
      <c r="AI135" s="2322"/>
      <c r="AJ135" s="2322"/>
      <c r="AK135" s="2322"/>
      <c r="AL135" s="2322"/>
      <c r="AM135" s="2323"/>
      <c r="AN135" s="310"/>
      <c r="AO135" s="309"/>
      <c r="AP135" s="1895">
        <f>AP49</f>
        <v>14</v>
      </c>
      <c r="AQ135" s="2037"/>
      <c r="AR135" s="1896"/>
      <c r="AS135" s="2068" t="str">
        <f>AS49</f>
        <v/>
      </c>
      <c r="AT135" s="2069"/>
      <c r="AU135" s="2070"/>
      <c r="AV135" s="2321">
        <f>AV49</f>
        <v>0</v>
      </c>
      <c r="AW135" s="2322"/>
      <c r="AX135" s="2322"/>
      <c r="AY135" s="2322"/>
      <c r="AZ135" s="2322"/>
      <c r="BA135" s="2322"/>
      <c r="BB135" s="2322"/>
      <c r="BC135" s="2322"/>
      <c r="BD135" s="2323"/>
      <c r="BE135" s="2066"/>
      <c r="BF135" s="2104"/>
      <c r="BG135" s="2104"/>
      <c r="BH135" s="2118"/>
      <c r="BI135" s="2117"/>
    </row>
    <row r="136" spans="2:61" ht="9.75" customHeight="1">
      <c r="B136" s="2099"/>
      <c r="C136" s="2100"/>
      <c r="D136" s="2119"/>
      <c r="E136" s="2120"/>
      <c r="F136" s="2120"/>
      <c r="G136" s="2120"/>
      <c r="H136" s="2120"/>
      <c r="I136" s="2120"/>
      <c r="J136" s="2120"/>
      <c r="K136" s="2120"/>
      <c r="L136" s="2121"/>
      <c r="M136" s="2025"/>
      <c r="N136" s="2026"/>
      <c r="O136" s="2026"/>
      <c r="P136" s="2026"/>
      <c r="Q136" s="2026"/>
      <c r="R136" s="2026"/>
      <c r="S136" s="2027"/>
      <c r="T136" s="1867">
        <f t="shared" si="2"/>
        <v>0</v>
      </c>
      <c r="U136" s="1868"/>
      <c r="V136" s="1868"/>
      <c r="W136" s="1868"/>
      <c r="X136" s="1868"/>
      <c r="Y136" s="1868"/>
      <c r="Z136" s="1868"/>
      <c r="AA136" s="1868"/>
      <c r="AB136" s="1868"/>
      <c r="AC136" s="311"/>
      <c r="AD136" s="1895"/>
      <c r="AE136" s="1896"/>
      <c r="AF136" s="1884"/>
      <c r="AG136" s="2324"/>
      <c r="AH136" s="2325"/>
      <c r="AI136" s="2325"/>
      <c r="AJ136" s="2325"/>
      <c r="AK136" s="2325"/>
      <c r="AL136" s="2325"/>
      <c r="AM136" s="2326"/>
      <c r="AN136" s="2056"/>
      <c r="AO136" s="2056"/>
      <c r="AP136" s="1895"/>
      <c r="AQ136" s="2037"/>
      <c r="AR136" s="1896"/>
      <c r="AS136" s="2071"/>
      <c r="AT136" s="2072"/>
      <c r="AU136" s="2073"/>
      <c r="AV136" s="2324"/>
      <c r="AW136" s="2325"/>
      <c r="AX136" s="2325"/>
      <c r="AY136" s="2325"/>
      <c r="AZ136" s="2325"/>
      <c r="BA136" s="2325"/>
      <c r="BB136" s="2325"/>
      <c r="BC136" s="2325"/>
      <c r="BD136" s="2326"/>
      <c r="BE136" s="2067"/>
      <c r="BF136" s="2104"/>
      <c r="BG136" s="2104"/>
      <c r="BH136" s="2118"/>
      <c r="BI136" s="2117"/>
    </row>
    <row r="137" spans="2:61" ht="9.75" customHeight="1">
      <c r="B137" s="2099"/>
      <c r="C137" s="2100"/>
      <c r="D137" s="2119"/>
      <c r="E137" s="2120"/>
      <c r="F137" s="2120"/>
      <c r="G137" s="2120"/>
      <c r="H137" s="2120"/>
      <c r="I137" s="2120"/>
      <c r="J137" s="2120"/>
      <c r="K137" s="2120"/>
      <c r="L137" s="2121"/>
      <c r="M137" s="1875" t="str">
        <f>M51</f>
        <v xml:space="preserve"> 平成24年4月1日
 以降のもの</v>
      </c>
      <c r="N137" s="1876"/>
      <c r="O137" s="1876"/>
      <c r="P137" s="1876"/>
      <c r="Q137" s="1876"/>
      <c r="R137" s="1876"/>
      <c r="S137" s="1877"/>
      <c r="T137" s="1865" t="str">
        <f t="shared" ca="1" si="2"/>
        <v/>
      </c>
      <c r="U137" s="1866"/>
      <c r="V137" s="1866"/>
      <c r="W137" s="1866"/>
      <c r="X137" s="1866"/>
      <c r="Y137" s="1866"/>
      <c r="Z137" s="1866"/>
      <c r="AA137" s="1866"/>
      <c r="AB137" s="1866"/>
      <c r="AC137" s="312"/>
      <c r="AD137" s="1895">
        <f>AD51</f>
        <v>22</v>
      </c>
      <c r="AE137" s="1896"/>
      <c r="AF137" s="2327"/>
      <c r="AG137" s="2321">
        <f ca="1">AG51</f>
        <v>4571</v>
      </c>
      <c r="AH137" s="2322"/>
      <c r="AI137" s="2322"/>
      <c r="AJ137" s="2322"/>
      <c r="AK137" s="2322"/>
      <c r="AL137" s="2322"/>
      <c r="AM137" s="2323"/>
      <c r="AN137" s="313"/>
      <c r="AO137" s="313"/>
      <c r="AP137" s="1895">
        <f>AP51</f>
        <v>15</v>
      </c>
      <c r="AQ137" s="2037"/>
      <c r="AR137" s="1896"/>
      <c r="AS137" s="2068">
        <f ca="1">AS51</f>
        <v>13.559999999999999</v>
      </c>
      <c r="AT137" s="2069"/>
      <c r="AU137" s="2070"/>
      <c r="AV137" s="2321">
        <f ca="1">AV51</f>
        <v>61982</v>
      </c>
      <c r="AW137" s="2322"/>
      <c r="AX137" s="2322"/>
      <c r="AY137" s="2322"/>
      <c r="AZ137" s="2322"/>
      <c r="BA137" s="2322"/>
      <c r="BB137" s="2322"/>
      <c r="BC137" s="2322"/>
      <c r="BD137" s="2323"/>
      <c r="BE137" s="965"/>
      <c r="BF137" s="2104"/>
      <c r="BG137" s="2104"/>
      <c r="BH137" s="2118"/>
      <c r="BI137" s="2117"/>
    </row>
    <row r="138" spans="2:61" ht="9.75" customHeight="1">
      <c r="B138" s="2099"/>
      <c r="C138" s="2100"/>
      <c r="D138" s="2119"/>
      <c r="E138" s="2120"/>
      <c r="F138" s="2120"/>
      <c r="G138" s="2120"/>
      <c r="H138" s="2120"/>
      <c r="I138" s="2120"/>
      <c r="J138" s="2120"/>
      <c r="K138" s="2120"/>
      <c r="L138" s="2121"/>
      <c r="M138" s="1878"/>
      <c r="N138" s="1879"/>
      <c r="O138" s="1879"/>
      <c r="P138" s="1879"/>
      <c r="Q138" s="1879"/>
      <c r="R138" s="1879"/>
      <c r="S138" s="1880"/>
      <c r="T138" s="1897">
        <f t="shared" ca="1" si="2"/>
        <v>20779500</v>
      </c>
      <c r="U138" s="1898"/>
      <c r="V138" s="1898"/>
      <c r="W138" s="1898"/>
      <c r="X138" s="1898"/>
      <c r="Y138" s="1898"/>
      <c r="Z138" s="1898"/>
      <c r="AA138" s="1898"/>
      <c r="AB138" s="1898"/>
      <c r="AC138" s="791"/>
      <c r="AD138" s="2094"/>
      <c r="AE138" s="2096"/>
      <c r="AF138" s="2345"/>
      <c r="AG138" s="2346"/>
      <c r="AH138" s="2347"/>
      <c r="AI138" s="2347"/>
      <c r="AJ138" s="2347"/>
      <c r="AK138" s="2347"/>
      <c r="AL138" s="2347"/>
      <c r="AM138" s="2348"/>
      <c r="AN138" s="2122"/>
      <c r="AO138" s="2123"/>
      <c r="AP138" s="2094"/>
      <c r="AQ138" s="2095"/>
      <c r="AR138" s="2096"/>
      <c r="AS138" s="2088"/>
      <c r="AT138" s="2089"/>
      <c r="AU138" s="2090"/>
      <c r="AV138" s="2346"/>
      <c r="AW138" s="2347"/>
      <c r="AX138" s="2347"/>
      <c r="AY138" s="2347"/>
      <c r="AZ138" s="2347"/>
      <c r="BA138" s="2347"/>
      <c r="BB138" s="2347"/>
      <c r="BC138" s="2347"/>
      <c r="BD138" s="2348"/>
      <c r="BE138" s="804"/>
      <c r="BF138" s="2104"/>
      <c r="BG138" s="2104"/>
      <c r="BH138" s="2118"/>
      <c r="BI138" s="2117"/>
    </row>
    <row r="139" spans="2:61" ht="9.75" customHeight="1">
      <c r="B139" s="2105">
        <v>36</v>
      </c>
      <c r="C139" s="2106"/>
      <c r="D139" s="2125" t="s">
        <v>275</v>
      </c>
      <c r="E139" s="2126"/>
      <c r="F139" s="2126"/>
      <c r="G139" s="2351" t="s">
        <v>276</v>
      </c>
      <c r="H139" s="2352"/>
      <c r="I139" s="2352"/>
      <c r="J139" s="2352"/>
      <c r="K139" s="2352"/>
      <c r="L139" s="2353"/>
      <c r="M139" s="2019" t="str">
        <f>M53</f>
        <v xml:space="preserve">  平成19年３月31日以降
  平成21年3月31日以前のもの</v>
      </c>
      <c r="N139" s="2020"/>
      <c r="O139" s="2020"/>
      <c r="P139" s="2020"/>
      <c r="Q139" s="2020"/>
      <c r="R139" s="2020"/>
      <c r="S139" s="2021"/>
      <c r="T139" s="1873" t="str">
        <f t="shared" si="2"/>
        <v/>
      </c>
      <c r="U139" s="1874"/>
      <c r="V139" s="1874"/>
      <c r="W139" s="1874"/>
      <c r="X139" s="1874"/>
      <c r="Y139" s="1874"/>
      <c r="Z139" s="1874"/>
      <c r="AA139" s="1874"/>
      <c r="AB139" s="1874"/>
      <c r="AC139" s="2116"/>
      <c r="AD139" s="2153">
        <f>AD53</f>
        <v>40</v>
      </c>
      <c r="AE139" s="2154"/>
      <c r="AF139" s="2354"/>
      <c r="AG139" s="2335">
        <f>AG53</f>
        <v>0</v>
      </c>
      <c r="AH139" s="2336"/>
      <c r="AI139" s="2336"/>
      <c r="AJ139" s="2336"/>
      <c r="AK139" s="2336"/>
      <c r="AL139" s="2336"/>
      <c r="AM139" s="2337"/>
      <c r="AN139" s="2097"/>
      <c r="AO139" s="2098"/>
      <c r="AP139" s="2153">
        <f>AP53</f>
        <v>14</v>
      </c>
      <c r="AQ139" s="2155"/>
      <c r="AR139" s="2154"/>
      <c r="AS139" s="2091" t="str">
        <f>AS53</f>
        <v/>
      </c>
      <c r="AT139" s="2092"/>
      <c r="AU139" s="2093"/>
      <c r="AV139" s="2335">
        <f>AV53</f>
        <v>0</v>
      </c>
      <c r="AW139" s="2336"/>
      <c r="AX139" s="2336"/>
      <c r="AY139" s="2336"/>
      <c r="AZ139" s="2336"/>
      <c r="BA139" s="2336"/>
      <c r="BB139" s="2336"/>
      <c r="BC139" s="2336"/>
      <c r="BD139" s="2337"/>
      <c r="BE139" s="2080"/>
      <c r="BF139" s="2104"/>
      <c r="BG139" s="2104"/>
      <c r="BH139" s="2118"/>
      <c r="BI139" s="2117"/>
    </row>
    <row r="140" spans="2:61" ht="9.75" customHeight="1">
      <c r="B140" s="2099"/>
      <c r="C140" s="2100"/>
      <c r="D140" s="2127"/>
      <c r="E140" s="2128"/>
      <c r="F140" s="2128"/>
      <c r="G140" s="2142"/>
      <c r="H140" s="2143"/>
      <c r="I140" s="2143"/>
      <c r="J140" s="2143"/>
      <c r="K140" s="2143"/>
      <c r="L140" s="2144"/>
      <c r="M140" s="2022"/>
      <c r="N140" s="2023"/>
      <c r="O140" s="2023"/>
      <c r="P140" s="2023"/>
      <c r="Q140" s="2023"/>
      <c r="R140" s="2023"/>
      <c r="S140" s="2024"/>
      <c r="T140" s="1867">
        <f t="shared" si="2"/>
        <v>0</v>
      </c>
      <c r="U140" s="1868"/>
      <c r="V140" s="1868"/>
      <c r="W140" s="1868"/>
      <c r="X140" s="1868"/>
      <c r="Y140" s="1868"/>
      <c r="Z140" s="1868"/>
      <c r="AA140" s="1868"/>
      <c r="AB140" s="1868"/>
      <c r="AC140" s="2033"/>
      <c r="AD140" s="1895"/>
      <c r="AE140" s="1896"/>
      <c r="AF140" s="2332"/>
      <c r="AG140" s="2324"/>
      <c r="AH140" s="2325"/>
      <c r="AI140" s="2325"/>
      <c r="AJ140" s="2325"/>
      <c r="AK140" s="2325"/>
      <c r="AL140" s="2325"/>
      <c r="AM140" s="2326"/>
      <c r="AN140" s="2043"/>
      <c r="AO140" s="2044"/>
      <c r="AP140" s="1895"/>
      <c r="AQ140" s="2037"/>
      <c r="AR140" s="1896"/>
      <c r="AS140" s="2071"/>
      <c r="AT140" s="2072"/>
      <c r="AU140" s="2073"/>
      <c r="AV140" s="2324"/>
      <c r="AW140" s="2325"/>
      <c r="AX140" s="2325"/>
      <c r="AY140" s="2325"/>
      <c r="AZ140" s="2325"/>
      <c r="BA140" s="2325"/>
      <c r="BB140" s="2325"/>
      <c r="BC140" s="2325"/>
      <c r="BD140" s="2326"/>
      <c r="BE140" s="2060"/>
      <c r="BF140" s="2104"/>
      <c r="BG140" s="2104"/>
      <c r="BH140" s="2118"/>
      <c r="BI140" s="2117"/>
    </row>
    <row r="141" spans="2:61" ht="9.75" customHeight="1">
      <c r="B141" s="2099"/>
      <c r="C141" s="2100"/>
      <c r="D141" s="2127"/>
      <c r="E141" s="2128"/>
      <c r="F141" s="2128"/>
      <c r="G141" s="2142"/>
      <c r="H141" s="2143"/>
      <c r="I141" s="2143"/>
      <c r="J141" s="2143"/>
      <c r="K141" s="2143"/>
      <c r="L141" s="2144"/>
      <c r="M141" s="1875" t="str">
        <f>M55</f>
        <v xml:space="preserve"> 平成24年3月31日
 以前のもの</v>
      </c>
      <c r="N141" s="1876"/>
      <c r="O141" s="1876"/>
      <c r="P141" s="1876"/>
      <c r="Q141" s="1876"/>
      <c r="R141" s="1876"/>
      <c r="S141" s="1877"/>
      <c r="T141" s="1865" t="str">
        <f t="shared" si="2"/>
        <v/>
      </c>
      <c r="U141" s="1866"/>
      <c r="V141" s="1866"/>
      <c r="W141" s="1866"/>
      <c r="X141" s="1866"/>
      <c r="Y141" s="1866"/>
      <c r="Z141" s="1866"/>
      <c r="AA141" s="1866"/>
      <c r="AB141" s="1866"/>
      <c r="AC141" s="309"/>
      <c r="AD141" s="1895">
        <f>AD55</f>
        <v>40</v>
      </c>
      <c r="AE141" s="1896"/>
      <c r="AF141" s="1891"/>
      <c r="AG141" s="2321">
        <f>AG55</f>
        <v>0</v>
      </c>
      <c r="AH141" s="2322"/>
      <c r="AI141" s="2322"/>
      <c r="AJ141" s="2322"/>
      <c r="AK141" s="2322"/>
      <c r="AL141" s="2322"/>
      <c r="AM141" s="2323"/>
      <c r="AN141" s="310"/>
      <c r="AO141" s="309"/>
      <c r="AP141" s="1895">
        <f>AP55</f>
        <v>9</v>
      </c>
      <c r="AQ141" s="2037"/>
      <c r="AR141" s="1896"/>
      <c r="AS141" s="2068" t="str">
        <f>AS55</f>
        <v/>
      </c>
      <c r="AT141" s="2069"/>
      <c r="AU141" s="2070"/>
      <c r="AV141" s="2321">
        <f>AV55</f>
        <v>0</v>
      </c>
      <c r="AW141" s="2322"/>
      <c r="AX141" s="2322"/>
      <c r="AY141" s="2322"/>
      <c r="AZ141" s="2322"/>
      <c r="BA141" s="2322"/>
      <c r="BB141" s="2322"/>
      <c r="BC141" s="2322"/>
      <c r="BD141" s="2323"/>
      <c r="BE141" s="2066"/>
      <c r="BF141" s="2104"/>
      <c r="BG141" s="2104"/>
      <c r="BH141" s="2118"/>
      <c r="BI141" s="2117"/>
    </row>
    <row r="142" spans="2:61" ht="9.75" customHeight="1">
      <c r="B142" s="2099"/>
      <c r="C142" s="2100"/>
      <c r="D142" s="2127"/>
      <c r="E142" s="2128"/>
      <c r="F142" s="2128"/>
      <c r="G142" s="2142"/>
      <c r="H142" s="2143"/>
      <c r="I142" s="2143"/>
      <c r="J142" s="2143"/>
      <c r="K142" s="2143"/>
      <c r="L142" s="2144"/>
      <c r="M142" s="2025"/>
      <c r="N142" s="2026"/>
      <c r="O142" s="2026"/>
      <c r="P142" s="2026"/>
      <c r="Q142" s="2026"/>
      <c r="R142" s="2026"/>
      <c r="S142" s="2027"/>
      <c r="T142" s="1867">
        <f t="shared" si="2"/>
        <v>0</v>
      </c>
      <c r="U142" s="1868"/>
      <c r="V142" s="1868"/>
      <c r="W142" s="1868"/>
      <c r="X142" s="1868"/>
      <c r="Y142" s="1868"/>
      <c r="Z142" s="1868"/>
      <c r="AA142" s="1868"/>
      <c r="AB142" s="1868"/>
      <c r="AC142" s="311"/>
      <c r="AD142" s="1895"/>
      <c r="AE142" s="1896"/>
      <c r="AF142" s="1884"/>
      <c r="AG142" s="2324"/>
      <c r="AH142" s="2325"/>
      <c r="AI142" s="2325"/>
      <c r="AJ142" s="2325"/>
      <c r="AK142" s="2325"/>
      <c r="AL142" s="2325"/>
      <c r="AM142" s="2326"/>
      <c r="AN142" s="2056"/>
      <c r="AO142" s="2056"/>
      <c r="AP142" s="1895"/>
      <c r="AQ142" s="2037"/>
      <c r="AR142" s="1896"/>
      <c r="AS142" s="2071"/>
      <c r="AT142" s="2072"/>
      <c r="AU142" s="2073"/>
      <c r="AV142" s="2324"/>
      <c r="AW142" s="2325"/>
      <c r="AX142" s="2325"/>
      <c r="AY142" s="2325"/>
      <c r="AZ142" s="2325"/>
      <c r="BA142" s="2325"/>
      <c r="BB142" s="2325"/>
      <c r="BC142" s="2325"/>
      <c r="BD142" s="2326"/>
      <c r="BE142" s="2067"/>
      <c r="BF142" s="2104"/>
      <c r="BG142" s="2104"/>
      <c r="BH142" s="2118"/>
      <c r="BI142" s="2117"/>
    </row>
    <row r="143" spans="2:61" ht="9.75" customHeight="1">
      <c r="B143" s="2099"/>
      <c r="C143" s="2100"/>
      <c r="D143" s="2127"/>
      <c r="E143" s="2128"/>
      <c r="F143" s="2128"/>
      <c r="G143" s="2142"/>
      <c r="H143" s="2143"/>
      <c r="I143" s="2143"/>
      <c r="J143" s="2143"/>
      <c r="K143" s="2143"/>
      <c r="L143" s="2144"/>
      <c r="M143" s="1875" t="str">
        <f>M57</f>
        <v xml:space="preserve"> 平成24年4月1日
 以降のもの</v>
      </c>
      <c r="N143" s="1876"/>
      <c r="O143" s="1876"/>
      <c r="P143" s="1876"/>
      <c r="Q143" s="1876"/>
      <c r="R143" s="1876"/>
      <c r="S143" s="1877"/>
      <c r="T143" s="1865" t="str">
        <f t="shared" si="2"/>
        <v/>
      </c>
      <c r="U143" s="1866"/>
      <c r="V143" s="1866"/>
      <c r="W143" s="1866"/>
      <c r="X143" s="1866"/>
      <c r="Y143" s="1866"/>
      <c r="Z143" s="1866"/>
      <c r="AA143" s="1866"/>
      <c r="AB143" s="1866"/>
      <c r="AC143" s="312"/>
      <c r="AD143" s="1895">
        <f>AD57</f>
        <v>38</v>
      </c>
      <c r="AE143" s="1896"/>
      <c r="AF143" s="2327"/>
      <c r="AG143" s="2321">
        <f>AG57</f>
        <v>0</v>
      </c>
      <c r="AH143" s="2322"/>
      <c r="AI143" s="2322"/>
      <c r="AJ143" s="2322"/>
      <c r="AK143" s="2322"/>
      <c r="AL143" s="2322"/>
      <c r="AM143" s="2323"/>
      <c r="AN143" s="313"/>
      <c r="AO143" s="313"/>
      <c r="AP143" s="1895">
        <f>AP57</f>
        <v>7.5</v>
      </c>
      <c r="AQ143" s="2037"/>
      <c r="AR143" s="1896"/>
      <c r="AS143" s="2068" t="str">
        <f>AS57</f>
        <v/>
      </c>
      <c r="AT143" s="2069"/>
      <c r="AU143" s="2070"/>
      <c r="AV143" s="2321">
        <f>AV57</f>
        <v>0</v>
      </c>
      <c r="AW143" s="2322"/>
      <c r="AX143" s="2322"/>
      <c r="AY143" s="2322"/>
      <c r="AZ143" s="2322"/>
      <c r="BA143" s="2322"/>
      <c r="BB143" s="2322"/>
      <c r="BC143" s="2322"/>
      <c r="BD143" s="2323"/>
      <c r="BE143" s="965"/>
      <c r="BF143" s="2104"/>
      <c r="BG143" s="2104"/>
      <c r="BH143" s="2118"/>
      <c r="BI143" s="2117"/>
    </row>
    <row r="144" spans="2:61" ht="9.75" customHeight="1">
      <c r="B144" s="2099"/>
      <c r="C144" s="2100"/>
      <c r="D144" s="2127"/>
      <c r="E144" s="2128"/>
      <c r="F144" s="2128"/>
      <c r="G144" s="2142"/>
      <c r="H144" s="2143"/>
      <c r="I144" s="2143"/>
      <c r="J144" s="2143"/>
      <c r="K144" s="2143"/>
      <c r="L144" s="2144"/>
      <c r="M144" s="2139"/>
      <c r="N144" s="2140"/>
      <c r="O144" s="2140"/>
      <c r="P144" s="2140"/>
      <c r="Q144" s="2140"/>
      <c r="R144" s="2140"/>
      <c r="S144" s="2141"/>
      <c r="T144" s="1867">
        <f t="shared" si="2"/>
        <v>0</v>
      </c>
      <c r="U144" s="1868"/>
      <c r="V144" s="1868"/>
      <c r="W144" s="1868"/>
      <c r="X144" s="1868"/>
      <c r="Y144" s="1868"/>
      <c r="Z144" s="1868"/>
      <c r="AA144" s="1868"/>
      <c r="AB144" s="1868"/>
      <c r="AC144" s="314"/>
      <c r="AD144" s="1895"/>
      <c r="AE144" s="1896"/>
      <c r="AF144" s="2332"/>
      <c r="AG144" s="2324"/>
      <c r="AH144" s="2325"/>
      <c r="AI144" s="2325"/>
      <c r="AJ144" s="2325"/>
      <c r="AK144" s="2325"/>
      <c r="AL144" s="2325"/>
      <c r="AM144" s="2326"/>
      <c r="AN144" s="2151"/>
      <c r="AO144" s="2152"/>
      <c r="AP144" s="1895"/>
      <c r="AQ144" s="2037"/>
      <c r="AR144" s="1896"/>
      <c r="AS144" s="2071"/>
      <c r="AT144" s="2072"/>
      <c r="AU144" s="2073"/>
      <c r="AV144" s="2324"/>
      <c r="AW144" s="2325"/>
      <c r="AX144" s="2325"/>
      <c r="AY144" s="2325"/>
      <c r="AZ144" s="2325"/>
      <c r="BA144" s="2325"/>
      <c r="BB144" s="2325"/>
      <c r="BC144" s="2325"/>
      <c r="BD144" s="2326"/>
      <c r="BE144" s="805"/>
      <c r="BF144" s="2104"/>
      <c r="BG144" s="2104"/>
      <c r="BH144" s="2118"/>
      <c r="BI144" s="2117"/>
    </row>
    <row r="145" spans="1:61" ht="9.75" customHeight="1">
      <c r="B145" s="2099"/>
      <c r="C145" s="2100"/>
      <c r="D145" s="2127"/>
      <c r="E145" s="2128"/>
      <c r="F145" s="2128"/>
      <c r="G145" s="2142" t="s">
        <v>277</v>
      </c>
      <c r="H145" s="2143"/>
      <c r="I145" s="2143"/>
      <c r="J145" s="2143"/>
      <c r="K145" s="2143"/>
      <c r="L145" s="2144"/>
      <c r="M145" s="2148" t="str">
        <f>M59</f>
        <v xml:space="preserve">  平成19年３月31日以降
  平成21年3月31日以前のもの</v>
      </c>
      <c r="N145" s="2149"/>
      <c r="O145" s="2149"/>
      <c r="P145" s="2149"/>
      <c r="Q145" s="2149"/>
      <c r="R145" s="2149"/>
      <c r="S145" s="2150"/>
      <c r="T145" s="1865" t="str">
        <f t="shared" si="2"/>
        <v/>
      </c>
      <c r="U145" s="1866"/>
      <c r="V145" s="1866"/>
      <c r="W145" s="1866"/>
      <c r="X145" s="1866"/>
      <c r="Y145" s="1866"/>
      <c r="Z145" s="1866"/>
      <c r="AA145" s="1866"/>
      <c r="AB145" s="1866"/>
      <c r="AC145" s="2158"/>
      <c r="AD145" s="1895">
        <f>AD59</f>
        <v>21</v>
      </c>
      <c r="AE145" s="1896"/>
      <c r="AF145" s="2327"/>
      <c r="AG145" s="2321">
        <f>AG59</f>
        <v>0</v>
      </c>
      <c r="AH145" s="2322"/>
      <c r="AI145" s="2322"/>
      <c r="AJ145" s="2322"/>
      <c r="AK145" s="2322"/>
      <c r="AL145" s="2322"/>
      <c r="AM145" s="2323"/>
      <c r="AN145" s="2156"/>
      <c r="AO145" s="2157"/>
      <c r="AP145" s="1895">
        <f>AP59</f>
        <v>14</v>
      </c>
      <c r="AQ145" s="2037"/>
      <c r="AR145" s="1896"/>
      <c r="AS145" s="2068" t="str">
        <f>AS59</f>
        <v/>
      </c>
      <c r="AT145" s="2069"/>
      <c r="AU145" s="2070"/>
      <c r="AV145" s="2321">
        <f>AV59</f>
        <v>0</v>
      </c>
      <c r="AW145" s="2322"/>
      <c r="AX145" s="2322"/>
      <c r="AY145" s="2322"/>
      <c r="AZ145" s="2322"/>
      <c r="BA145" s="2322"/>
      <c r="BB145" s="2322"/>
      <c r="BC145" s="2322"/>
      <c r="BD145" s="2323"/>
      <c r="BE145" s="2168"/>
      <c r="BF145" s="2104"/>
      <c r="BG145" s="2104"/>
      <c r="BH145" s="2118"/>
      <c r="BI145" s="2117"/>
    </row>
    <row r="146" spans="1:61" ht="9.75" customHeight="1">
      <c r="B146" s="2099"/>
      <c r="C146" s="2100"/>
      <c r="D146" s="2127"/>
      <c r="E146" s="2128"/>
      <c r="F146" s="2128"/>
      <c r="G146" s="2142"/>
      <c r="H146" s="2143"/>
      <c r="I146" s="2143"/>
      <c r="J146" s="2143"/>
      <c r="K146" s="2143"/>
      <c r="L146" s="2144"/>
      <c r="M146" s="2022"/>
      <c r="N146" s="2023"/>
      <c r="O146" s="2023"/>
      <c r="P146" s="2023"/>
      <c r="Q146" s="2023"/>
      <c r="R146" s="2023"/>
      <c r="S146" s="2024"/>
      <c r="T146" s="1867">
        <f t="shared" si="2"/>
        <v>0</v>
      </c>
      <c r="U146" s="1868"/>
      <c r="V146" s="1868"/>
      <c r="W146" s="1868"/>
      <c r="X146" s="1868"/>
      <c r="Y146" s="1868"/>
      <c r="Z146" s="1868"/>
      <c r="AA146" s="1868"/>
      <c r="AB146" s="1868"/>
      <c r="AC146" s="2033"/>
      <c r="AD146" s="1895"/>
      <c r="AE146" s="1896"/>
      <c r="AF146" s="2332"/>
      <c r="AG146" s="2324"/>
      <c r="AH146" s="2325"/>
      <c r="AI146" s="2325"/>
      <c r="AJ146" s="2325"/>
      <c r="AK146" s="2325"/>
      <c r="AL146" s="2325"/>
      <c r="AM146" s="2326"/>
      <c r="AN146" s="2043"/>
      <c r="AO146" s="2044"/>
      <c r="AP146" s="1895"/>
      <c r="AQ146" s="2037"/>
      <c r="AR146" s="1896"/>
      <c r="AS146" s="2071"/>
      <c r="AT146" s="2072"/>
      <c r="AU146" s="2073"/>
      <c r="AV146" s="2324"/>
      <c r="AW146" s="2325"/>
      <c r="AX146" s="2325"/>
      <c r="AY146" s="2325"/>
      <c r="AZ146" s="2325"/>
      <c r="BA146" s="2325"/>
      <c r="BB146" s="2325"/>
      <c r="BC146" s="2325"/>
      <c r="BD146" s="2326"/>
      <c r="BE146" s="2060"/>
      <c r="BF146" s="2104"/>
      <c r="BG146" s="2104"/>
      <c r="BH146" s="2118"/>
      <c r="BI146" s="2117"/>
    </row>
    <row r="147" spans="1:61" ht="9.75" customHeight="1">
      <c r="B147" s="2099"/>
      <c r="C147" s="2100"/>
      <c r="D147" s="2127"/>
      <c r="E147" s="2128"/>
      <c r="F147" s="2128"/>
      <c r="G147" s="2142"/>
      <c r="H147" s="2143"/>
      <c r="I147" s="2143"/>
      <c r="J147" s="2143"/>
      <c r="K147" s="2143"/>
      <c r="L147" s="2144"/>
      <c r="M147" s="1875" t="str">
        <f>M61</f>
        <v xml:space="preserve"> 平成24年3月31日
 以前のもの</v>
      </c>
      <c r="N147" s="1876"/>
      <c r="O147" s="1876"/>
      <c r="P147" s="1876"/>
      <c r="Q147" s="1876"/>
      <c r="R147" s="1876"/>
      <c r="S147" s="1877"/>
      <c r="T147" s="1865" t="str">
        <f t="shared" si="2"/>
        <v/>
      </c>
      <c r="U147" s="1866"/>
      <c r="V147" s="1866"/>
      <c r="W147" s="1866"/>
      <c r="X147" s="1866"/>
      <c r="Y147" s="1866"/>
      <c r="Z147" s="1866"/>
      <c r="AA147" s="1866"/>
      <c r="AB147" s="1866"/>
      <c r="AC147" s="309"/>
      <c r="AD147" s="1895">
        <f>AD61</f>
        <v>22</v>
      </c>
      <c r="AE147" s="1896"/>
      <c r="AF147" s="1891"/>
      <c r="AG147" s="2321">
        <f>AG61</f>
        <v>0</v>
      </c>
      <c r="AH147" s="2322"/>
      <c r="AI147" s="2322"/>
      <c r="AJ147" s="2322"/>
      <c r="AK147" s="2322"/>
      <c r="AL147" s="2322"/>
      <c r="AM147" s="2323"/>
      <c r="AN147" s="310"/>
      <c r="AO147" s="309"/>
      <c r="AP147" s="1895">
        <f>AP61</f>
        <v>9</v>
      </c>
      <c r="AQ147" s="2037"/>
      <c r="AR147" s="1896"/>
      <c r="AS147" s="2068" t="str">
        <f>AS61</f>
        <v/>
      </c>
      <c r="AT147" s="2069"/>
      <c r="AU147" s="2070"/>
      <c r="AV147" s="2321">
        <f>AV61</f>
        <v>0</v>
      </c>
      <c r="AW147" s="2322"/>
      <c r="AX147" s="2322"/>
      <c r="AY147" s="2322"/>
      <c r="AZ147" s="2322"/>
      <c r="BA147" s="2322"/>
      <c r="BB147" s="2322"/>
      <c r="BC147" s="2322"/>
      <c r="BD147" s="2323"/>
      <c r="BE147" s="2066"/>
      <c r="BF147" s="2104"/>
      <c r="BG147" s="2104"/>
      <c r="BH147" s="2118"/>
      <c r="BI147" s="2117"/>
    </row>
    <row r="148" spans="1:61" ht="9.75" customHeight="1">
      <c r="B148" s="2099"/>
      <c r="C148" s="2100"/>
      <c r="D148" s="2127"/>
      <c r="E148" s="2128"/>
      <c r="F148" s="2128"/>
      <c r="G148" s="2142"/>
      <c r="H148" s="2143"/>
      <c r="I148" s="2143"/>
      <c r="J148" s="2143"/>
      <c r="K148" s="2143"/>
      <c r="L148" s="2144"/>
      <c r="M148" s="2025"/>
      <c r="N148" s="2026"/>
      <c r="O148" s="2026"/>
      <c r="P148" s="2026"/>
      <c r="Q148" s="2026"/>
      <c r="R148" s="2026"/>
      <c r="S148" s="2027"/>
      <c r="T148" s="1867">
        <f t="shared" si="2"/>
        <v>0</v>
      </c>
      <c r="U148" s="1868"/>
      <c r="V148" s="1868"/>
      <c r="W148" s="1868"/>
      <c r="X148" s="1868"/>
      <c r="Y148" s="1868"/>
      <c r="Z148" s="1868"/>
      <c r="AA148" s="1868"/>
      <c r="AB148" s="1868"/>
      <c r="AC148" s="311"/>
      <c r="AD148" s="1895"/>
      <c r="AE148" s="1896"/>
      <c r="AF148" s="1884"/>
      <c r="AG148" s="2324"/>
      <c r="AH148" s="2325"/>
      <c r="AI148" s="2325"/>
      <c r="AJ148" s="2325"/>
      <c r="AK148" s="2325"/>
      <c r="AL148" s="2325"/>
      <c r="AM148" s="2326"/>
      <c r="AN148" s="2056"/>
      <c r="AO148" s="2056"/>
      <c r="AP148" s="1895"/>
      <c r="AQ148" s="2037"/>
      <c r="AR148" s="1896"/>
      <c r="AS148" s="2071"/>
      <c r="AT148" s="2072"/>
      <c r="AU148" s="2073"/>
      <c r="AV148" s="2324"/>
      <c r="AW148" s="2325"/>
      <c r="AX148" s="2325"/>
      <c r="AY148" s="2325"/>
      <c r="AZ148" s="2325"/>
      <c r="BA148" s="2325"/>
      <c r="BB148" s="2325"/>
      <c r="BC148" s="2325"/>
      <c r="BD148" s="2326"/>
      <c r="BE148" s="2067"/>
      <c r="BF148" s="2104"/>
      <c r="BG148" s="2104"/>
      <c r="BH148" s="2118"/>
      <c r="BI148" s="2117"/>
    </row>
    <row r="149" spans="1:61" ht="9.75" customHeight="1">
      <c r="B149" s="2099"/>
      <c r="C149" s="2100"/>
      <c r="D149" s="2127"/>
      <c r="E149" s="2128"/>
      <c r="F149" s="2128"/>
      <c r="G149" s="2142"/>
      <c r="H149" s="2143"/>
      <c r="I149" s="2143"/>
      <c r="J149" s="2143"/>
      <c r="K149" s="2143"/>
      <c r="L149" s="2144"/>
      <c r="M149" s="1875" t="str">
        <f>M63</f>
        <v xml:space="preserve"> 平成24年4月1日
 以降のもの</v>
      </c>
      <c r="N149" s="1876"/>
      <c r="O149" s="1876"/>
      <c r="P149" s="1876"/>
      <c r="Q149" s="1876"/>
      <c r="R149" s="1876"/>
      <c r="S149" s="1877"/>
      <c r="T149" s="1865" t="str">
        <f t="shared" si="2"/>
        <v/>
      </c>
      <c r="U149" s="1866"/>
      <c r="V149" s="1866"/>
      <c r="W149" s="1866"/>
      <c r="X149" s="1866"/>
      <c r="Y149" s="1866"/>
      <c r="Z149" s="1866"/>
      <c r="AA149" s="1866"/>
      <c r="AB149" s="1866"/>
      <c r="AC149" s="312"/>
      <c r="AD149" s="1895">
        <f>AD63</f>
        <v>21</v>
      </c>
      <c r="AE149" s="1896"/>
      <c r="AF149" s="2327"/>
      <c r="AG149" s="2321">
        <f>AG63</f>
        <v>0</v>
      </c>
      <c r="AH149" s="2322"/>
      <c r="AI149" s="2322"/>
      <c r="AJ149" s="2322"/>
      <c r="AK149" s="2322"/>
      <c r="AL149" s="2322"/>
      <c r="AM149" s="2323"/>
      <c r="AN149" s="313"/>
      <c r="AO149" s="313"/>
      <c r="AP149" s="1895">
        <f>AP63</f>
        <v>7.5</v>
      </c>
      <c r="AQ149" s="2037"/>
      <c r="AR149" s="1896"/>
      <c r="AS149" s="2068" t="str">
        <f>AS63</f>
        <v/>
      </c>
      <c r="AT149" s="2069"/>
      <c r="AU149" s="2070"/>
      <c r="AV149" s="2321">
        <f>AV63</f>
        <v>0</v>
      </c>
      <c r="AW149" s="2322"/>
      <c r="AX149" s="2322"/>
      <c r="AY149" s="2322"/>
      <c r="AZ149" s="2322"/>
      <c r="BA149" s="2322"/>
      <c r="BB149" s="2322"/>
      <c r="BC149" s="2322"/>
      <c r="BD149" s="2323"/>
      <c r="BE149" s="965"/>
      <c r="BF149" s="2104"/>
      <c r="BG149" s="2104"/>
      <c r="BH149" s="2118"/>
      <c r="BI149" s="2117"/>
    </row>
    <row r="150" spans="1:61" ht="9.75" customHeight="1">
      <c r="B150" s="2107"/>
      <c r="C150" s="2108"/>
      <c r="D150" s="2129"/>
      <c r="E150" s="2130"/>
      <c r="F150" s="2130"/>
      <c r="G150" s="2145"/>
      <c r="H150" s="2146"/>
      <c r="I150" s="2146"/>
      <c r="J150" s="2146"/>
      <c r="K150" s="2146"/>
      <c r="L150" s="2147"/>
      <c r="M150" s="1878"/>
      <c r="N150" s="1879"/>
      <c r="O150" s="1879"/>
      <c r="P150" s="1879"/>
      <c r="Q150" s="1879"/>
      <c r="R150" s="1879"/>
      <c r="S150" s="1880"/>
      <c r="T150" s="1869">
        <f t="shared" si="2"/>
        <v>0</v>
      </c>
      <c r="U150" s="1870"/>
      <c r="V150" s="1870"/>
      <c r="W150" s="1870"/>
      <c r="X150" s="1870"/>
      <c r="Y150" s="1870"/>
      <c r="Z150" s="1870"/>
      <c r="AA150" s="1870"/>
      <c r="AB150" s="1870"/>
      <c r="AC150" s="790"/>
      <c r="AD150" s="2038"/>
      <c r="AE150" s="2040"/>
      <c r="AF150" s="2328"/>
      <c r="AG150" s="2329"/>
      <c r="AH150" s="2330"/>
      <c r="AI150" s="2330"/>
      <c r="AJ150" s="2330"/>
      <c r="AK150" s="2330"/>
      <c r="AL150" s="2330"/>
      <c r="AM150" s="2331"/>
      <c r="AN150" s="2050"/>
      <c r="AO150" s="2051"/>
      <c r="AP150" s="2038"/>
      <c r="AQ150" s="2039"/>
      <c r="AR150" s="2040"/>
      <c r="AS150" s="2083"/>
      <c r="AT150" s="2084"/>
      <c r="AU150" s="2085"/>
      <c r="AV150" s="2329"/>
      <c r="AW150" s="2330"/>
      <c r="AX150" s="2330"/>
      <c r="AY150" s="2330"/>
      <c r="AZ150" s="2330"/>
      <c r="BA150" s="2330"/>
      <c r="BB150" s="2330"/>
      <c r="BC150" s="2330"/>
      <c r="BD150" s="2331"/>
      <c r="BE150" s="803"/>
      <c r="BF150" s="2104"/>
      <c r="BG150" s="2104"/>
      <c r="BH150" s="2118"/>
      <c r="BI150" s="2117"/>
    </row>
    <row r="151" spans="1:61" ht="9.75" customHeight="1">
      <c r="B151" s="2162">
        <v>37</v>
      </c>
      <c r="C151" s="2163"/>
      <c r="D151" s="2101" t="s">
        <v>278</v>
      </c>
      <c r="E151" s="2102"/>
      <c r="F151" s="2102"/>
      <c r="G151" s="2102"/>
      <c r="H151" s="2102"/>
      <c r="I151" s="2102"/>
      <c r="J151" s="2102"/>
      <c r="K151" s="2102"/>
      <c r="L151" s="2103"/>
      <c r="M151" s="2019" t="str">
        <f>M65</f>
        <v xml:space="preserve">  平成19年３月31日以降
  平成21年3月31日以前のもの</v>
      </c>
      <c r="N151" s="2020"/>
      <c r="O151" s="2020"/>
      <c r="P151" s="2020"/>
      <c r="Q151" s="2020"/>
      <c r="R151" s="2020"/>
      <c r="S151" s="2021"/>
      <c r="T151" s="1871" t="str">
        <f t="shared" si="2"/>
        <v/>
      </c>
      <c r="U151" s="1872"/>
      <c r="V151" s="1872"/>
      <c r="W151" s="1872"/>
      <c r="X151" s="1872"/>
      <c r="Y151" s="1872"/>
      <c r="Z151" s="1872"/>
      <c r="AA151" s="1872"/>
      <c r="AB151" s="1872"/>
      <c r="AC151" s="2032"/>
      <c r="AD151" s="1893">
        <f>AD65</f>
        <v>24</v>
      </c>
      <c r="AE151" s="1894"/>
      <c r="AF151" s="2345"/>
      <c r="AG151" s="2342">
        <f>AG65</f>
        <v>0</v>
      </c>
      <c r="AH151" s="2343"/>
      <c r="AI151" s="2343"/>
      <c r="AJ151" s="2343"/>
      <c r="AK151" s="2343"/>
      <c r="AL151" s="2343"/>
      <c r="AM151" s="2344"/>
      <c r="AN151" s="2041"/>
      <c r="AO151" s="2042"/>
      <c r="AP151" s="1893">
        <f>AP65</f>
        <v>21</v>
      </c>
      <c r="AQ151" s="2124"/>
      <c r="AR151" s="1894"/>
      <c r="AS151" s="2088" t="str">
        <f>AS65</f>
        <v/>
      </c>
      <c r="AT151" s="2089"/>
      <c r="AU151" s="2090"/>
      <c r="AV151" s="2342">
        <f>AV65</f>
        <v>0</v>
      </c>
      <c r="AW151" s="2343"/>
      <c r="AX151" s="2343"/>
      <c r="AY151" s="2343"/>
      <c r="AZ151" s="2343"/>
      <c r="BA151" s="2343"/>
      <c r="BB151" s="2343"/>
      <c r="BC151" s="2343"/>
      <c r="BD151" s="2344"/>
      <c r="BE151" s="2059"/>
      <c r="BF151" s="2104"/>
      <c r="BG151" s="2104"/>
      <c r="BH151" s="2118"/>
      <c r="BI151" s="2117"/>
    </row>
    <row r="152" spans="1:61" ht="9.75" customHeight="1">
      <c r="B152" s="2164"/>
      <c r="C152" s="2165"/>
      <c r="D152" s="2101"/>
      <c r="E152" s="2102"/>
      <c r="F152" s="2102"/>
      <c r="G152" s="2102"/>
      <c r="H152" s="2102"/>
      <c r="I152" s="2102"/>
      <c r="J152" s="2102"/>
      <c r="K152" s="2102"/>
      <c r="L152" s="2103"/>
      <c r="M152" s="2022"/>
      <c r="N152" s="2023"/>
      <c r="O152" s="2023"/>
      <c r="P152" s="2023"/>
      <c r="Q152" s="2023"/>
      <c r="R152" s="2023"/>
      <c r="S152" s="2024"/>
      <c r="T152" s="1867">
        <f t="shared" si="2"/>
        <v>0</v>
      </c>
      <c r="U152" s="1868"/>
      <c r="V152" s="1868"/>
      <c r="W152" s="1868"/>
      <c r="X152" s="1868"/>
      <c r="Y152" s="1868"/>
      <c r="Z152" s="1868"/>
      <c r="AA152" s="1868"/>
      <c r="AB152" s="1868"/>
      <c r="AC152" s="2033"/>
      <c r="AD152" s="1895"/>
      <c r="AE152" s="1896"/>
      <c r="AF152" s="2332"/>
      <c r="AG152" s="2324"/>
      <c r="AH152" s="2325"/>
      <c r="AI152" s="2325"/>
      <c r="AJ152" s="2325"/>
      <c r="AK152" s="2325"/>
      <c r="AL152" s="2325"/>
      <c r="AM152" s="2326"/>
      <c r="AN152" s="2043"/>
      <c r="AO152" s="2044"/>
      <c r="AP152" s="1895"/>
      <c r="AQ152" s="2037"/>
      <c r="AR152" s="1896"/>
      <c r="AS152" s="2071"/>
      <c r="AT152" s="2072"/>
      <c r="AU152" s="2073"/>
      <c r="AV152" s="2324"/>
      <c r="AW152" s="2325"/>
      <c r="AX152" s="2325"/>
      <c r="AY152" s="2325"/>
      <c r="AZ152" s="2325"/>
      <c r="BA152" s="2325"/>
      <c r="BB152" s="2325"/>
      <c r="BC152" s="2325"/>
      <c r="BD152" s="2326"/>
      <c r="BE152" s="2060"/>
      <c r="BF152" s="2104"/>
      <c r="BG152" s="2104"/>
      <c r="BH152" s="2118"/>
      <c r="BI152" s="2117"/>
    </row>
    <row r="153" spans="1:61" ht="9.75" customHeight="1">
      <c r="B153" s="2164"/>
      <c r="C153" s="2165"/>
      <c r="D153" s="2101"/>
      <c r="E153" s="2102"/>
      <c r="F153" s="2102"/>
      <c r="G153" s="2102"/>
      <c r="H153" s="2102"/>
      <c r="I153" s="2102"/>
      <c r="J153" s="2102"/>
      <c r="K153" s="2102"/>
      <c r="L153" s="2103"/>
      <c r="M153" s="1875" t="str">
        <f>M67</f>
        <v xml:space="preserve"> 平成24年3月31日
 以前のもの</v>
      </c>
      <c r="N153" s="1876"/>
      <c r="O153" s="1876"/>
      <c r="P153" s="1876"/>
      <c r="Q153" s="1876"/>
      <c r="R153" s="1876"/>
      <c r="S153" s="1877"/>
      <c r="T153" s="1865" t="str">
        <f t="shared" si="2"/>
        <v/>
      </c>
      <c r="U153" s="1866"/>
      <c r="V153" s="1866"/>
      <c r="W153" s="1866"/>
      <c r="X153" s="1866"/>
      <c r="Y153" s="1866"/>
      <c r="Z153" s="1866"/>
      <c r="AA153" s="1866"/>
      <c r="AB153" s="1866"/>
      <c r="AC153" s="309"/>
      <c r="AD153" s="1895">
        <f>AD67</f>
        <v>24</v>
      </c>
      <c r="AE153" s="1896"/>
      <c r="AF153" s="1891"/>
      <c r="AG153" s="2321">
        <f>AG67</f>
        <v>0</v>
      </c>
      <c r="AH153" s="2322"/>
      <c r="AI153" s="2322"/>
      <c r="AJ153" s="2322"/>
      <c r="AK153" s="2322"/>
      <c r="AL153" s="2322"/>
      <c r="AM153" s="2323"/>
      <c r="AN153" s="310"/>
      <c r="AO153" s="309"/>
      <c r="AP153" s="1895">
        <f>AP67</f>
        <v>19</v>
      </c>
      <c r="AQ153" s="2037"/>
      <c r="AR153" s="1896"/>
      <c r="AS153" s="2068" t="str">
        <f>AS67</f>
        <v/>
      </c>
      <c r="AT153" s="2069"/>
      <c r="AU153" s="2070"/>
      <c r="AV153" s="2321">
        <f>AV67</f>
        <v>0</v>
      </c>
      <c r="AW153" s="2322"/>
      <c r="AX153" s="2322"/>
      <c r="AY153" s="2322"/>
      <c r="AZ153" s="2322"/>
      <c r="BA153" s="2322"/>
      <c r="BB153" s="2322"/>
      <c r="BC153" s="2322"/>
      <c r="BD153" s="2323"/>
      <c r="BE153" s="2066"/>
      <c r="BF153" s="2104"/>
      <c r="BG153" s="2104"/>
      <c r="BH153" s="2118"/>
      <c r="BI153" s="2117"/>
    </row>
    <row r="154" spans="1:61" ht="9.75" customHeight="1">
      <c r="B154" s="2164"/>
      <c r="C154" s="2165"/>
      <c r="D154" s="2101"/>
      <c r="E154" s="2102"/>
      <c r="F154" s="2102"/>
      <c r="G154" s="2102"/>
      <c r="H154" s="2102"/>
      <c r="I154" s="2102"/>
      <c r="J154" s="2102"/>
      <c r="K154" s="2102"/>
      <c r="L154" s="2103"/>
      <c r="M154" s="2025"/>
      <c r="N154" s="2026"/>
      <c r="O154" s="2026"/>
      <c r="P154" s="2026"/>
      <c r="Q154" s="2026"/>
      <c r="R154" s="2026"/>
      <c r="S154" s="2027"/>
      <c r="T154" s="1867">
        <f t="shared" si="2"/>
        <v>0</v>
      </c>
      <c r="U154" s="1868"/>
      <c r="V154" s="1868"/>
      <c r="W154" s="1868"/>
      <c r="X154" s="1868"/>
      <c r="Y154" s="1868"/>
      <c r="Z154" s="1868"/>
      <c r="AA154" s="1868"/>
      <c r="AB154" s="1868"/>
      <c r="AC154" s="311"/>
      <c r="AD154" s="1895"/>
      <c r="AE154" s="1896"/>
      <c r="AF154" s="1884"/>
      <c r="AG154" s="2324"/>
      <c r="AH154" s="2325"/>
      <c r="AI154" s="2325"/>
      <c r="AJ154" s="2325"/>
      <c r="AK154" s="2325"/>
      <c r="AL154" s="2325"/>
      <c r="AM154" s="2326"/>
      <c r="AN154" s="2056"/>
      <c r="AO154" s="2056"/>
      <c r="AP154" s="1895"/>
      <c r="AQ154" s="2037"/>
      <c r="AR154" s="1896"/>
      <c r="AS154" s="2071"/>
      <c r="AT154" s="2072"/>
      <c r="AU154" s="2073"/>
      <c r="AV154" s="2324"/>
      <c r="AW154" s="2325"/>
      <c r="AX154" s="2325"/>
      <c r="AY154" s="2325"/>
      <c r="AZ154" s="2325"/>
      <c r="BA154" s="2325"/>
      <c r="BB154" s="2325"/>
      <c r="BC154" s="2325"/>
      <c r="BD154" s="2326"/>
      <c r="BE154" s="2067"/>
      <c r="BF154" s="2104"/>
      <c r="BG154" s="2104"/>
      <c r="BH154" s="2118"/>
      <c r="BI154" s="2117"/>
    </row>
    <row r="155" spans="1:61" ht="9.75" customHeight="1">
      <c r="B155" s="2166"/>
      <c r="C155" s="2167"/>
      <c r="D155" s="2101"/>
      <c r="E155" s="2102"/>
      <c r="F155" s="2102"/>
      <c r="G155" s="2102"/>
      <c r="H155" s="2102"/>
      <c r="I155" s="2102"/>
      <c r="J155" s="2102"/>
      <c r="K155" s="2102"/>
      <c r="L155" s="2103"/>
      <c r="M155" s="1875" t="str">
        <f>M69</f>
        <v xml:space="preserve"> 平成24年4月1日
 以降のもの</v>
      </c>
      <c r="N155" s="1876"/>
      <c r="O155" s="1876"/>
      <c r="P155" s="1876"/>
      <c r="Q155" s="1876"/>
      <c r="R155" s="1876"/>
      <c r="S155" s="1877"/>
      <c r="T155" s="1865" t="str">
        <f t="shared" ca="1" si="2"/>
        <v/>
      </c>
      <c r="U155" s="1866"/>
      <c r="V155" s="1866"/>
      <c r="W155" s="1866"/>
      <c r="X155" s="1866"/>
      <c r="Y155" s="1866"/>
      <c r="Z155" s="1866"/>
      <c r="AA155" s="1866"/>
      <c r="AB155" s="1866"/>
      <c r="AC155" s="312"/>
      <c r="AD155" s="1895">
        <f>AD69</f>
        <v>23</v>
      </c>
      <c r="AE155" s="1896"/>
      <c r="AF155" s="2327"/>
      <c r="AG155" s="2321">
        <f ca="1">AG69</f>
        <v>16808</v>
      </c>
      <c r="AH155" s="2322"/>
      <c r="AI155" s="2322"/>
      <c r="AJ155" s="2322"/>
      <c r="AK155" s="2322"/>
      <c r="AL155" s="2322"/>
      <c r="AM155" s="2323"/>
      <c r="AN155" s="313"/>
      <c r="AO155" s="313"/>
      <c r="AP155" s="1895">
        <f>AP69</f>
        <v>19</v>
      </c>
      <c r="AQ155" s="2037"/>
      <c r="AR155" s="1896"/>
      <c r="AS155" s="2068">
        <f ca="1">AS69</f>
        <v>17.16</v>
      </c>
      <c r="AT155" s="2069"/>
      <c r="AU155" s="2070"/>
      <c r="AV155" s="2321">
        <f ca="1">AV69</f>
        <v>288425</v>
      </c>
      <c r="AW155" s="2322"/>
      <c r="AX155" s="2322"/>
      <c r="AY155" s="2322"/>
      <c r="AZ155" s="2322"/>
      <c r="BA155" s="2322"/>
      <c r="BB155" s="2322"/>
      <c r="BC155" s="2322"/>
      <c r="BD155" s="2323"/>
      <c r="BE155" s="965"/>
      <c r="BF155" s="2104"/>
      <c r="BG155" s="2104"/>
      <c r="BH155" s="2118"/>
      <c r="BI155" s="2117"/>
    </row>
    <row r="156" spans="1:61" ht="9.75" customHeight="1">
      <c r="B156" s="2166"/>
      <c r="C156" s="2167"/>
      <c r="D156" s="2101"/>
      <c r="E156" s="2102"/>
      <c r="F156" s="2102"/>
      <c r="G156" s="2102"/>
      <c r="H156" s="2102"/>
      <c r="I156" s="2102"/>
      <c r="J156" s="2102"/>
      <c r="K156" s="2102"/>
      <c r="L156" s="2103"/>
      <c r="M156" s="1878"/>
      <c r="N156" s="1879"/>
      <c r="O156" s="1879"/>
      <c r="P156" s="1879"/>
      <c r="Q156" s="1879"/>
      <c r="R156" s="1879"/>
      <c r="S156" s="1880"/>
      <c r="T156" s="1897">
        <f t="shared" ca="1" si="2"/>
        <v>73080000</v>
      </c>
      <c r="U156" s="1898"/>
      <c r="V156" s="1898"/>
      <c r="W156" s="1898"/>
      <c r="X156" s="1898"/>
      <c r="Y156" s="1898"/>
      <c r="Z156" s="1898"/>
      <c r="AA156" s="1898"/>
      <c r="AB156" s="1898"/>
      <c r="AC156" s="791"/>
      <c r="AD156" s="2094"/>
      <c r="AE156" s="2096"/>
      <c r="AF156" s="2345"/>
      <c r="AG156" s="2346"/>
      <c r="AH156" s="2347"/>
      <c r="AI156" s="2347"/>
      <c r="AJ156" s="2347"/>
      <c r="AK156" s="2347"/>
      <c r="AL156" s="2347"/>
      <c r="AM156" s="2348"/>
      <c r="AN156" s="2122"/>
      <c r="AO156" s="2123"/>
      <c r="AP156" s="2094"/>
      <c r="AQ156" s="2095"/>
      <c r="AR156" s="2096"/>
      <c r="AS156" s="2088"/>
      <c r="AT156" s="2089"/>
      <c r="AU156" s="2090"/>
      <c r="AV156" s="2346"/>
      <c r="AW156" s="2347"/>
      <c r="AX156" s="2347"/>
      <c r="AY156" s="2347"/>
      <c r="AZ156" s="2347"/>
      <c r="BA156" s="2347"/>
      <c r="BB156" s="2347"/>
      <c r="BC156" s="2347"/>
      <c r="BD156" s="2348"/>
      <c r="BE156" s="804"/>
      <c r="BF156" s="2104"/>
      <c r="BG156" s="2104"/>
      <c r="BH156" s="2118"/>
      <c r="BI156" s="2117"/>
    </row>
    <row r="157" spans="1:61" ht="9.75" customHeight="1">
      <c r="A157" s="315"/>
      <c r="B157" s="2105"/>
      <c r="C157" s="2106"/>
      <c r="D157" s="2169"/>
      <c r="E157" s="2170"/>
      <c r="F157" s="2170"/>
      <c r="G157" s="2170"/>
      <c r="H157" s="2170"/>
      <c r="I157" s="2170"/>
      <c r="J157" s="2170"/>
      <c r="K157" s="2170"/>
      <c r="L157" s="2171"/>
      <c r="M157" s="2175" t="str">
        <f>M71</f>
        <v xml:space="preserve"> 平成19年3月31日
 以前のもの</v>
      </c>
      <c r="N157" s="2176"/>
      <c r="O157" s="2176"/>
      <c r="P157" s="2176"/>
      <c r="Q157" s="2176"/>
      <c r="R157" s="2176"/>
      <c r="S157" s="2177"/>
      <c r="T157" s="1873" t="str">
        <f t="shared" si="2"/>
        <v/>
      </c>
      <c r="U157" s="1874"/>
      <c r="V157" s="1874"/>
      <c r="W157" s="1874"/>
      <c r="X157" s="1874"/>
      <c r="Y157" s="1874"/>
      <c r="Z157" s="1874"/>
      <c r="AA157" s="1874"/>
      <c r="AB157" s="1874"/>
      <c r="AC157" s="792"/>
      <c r="AD157" s="1936"/>
      <c r="AE157" s="1937"/>
      <c r="AF157" s="1883" t="s">
        <v>149</v>
      </c>
      <c r="AG157" s="2335">
        <f>AG71</f>
        <v>0</v>
      </c>
      <c r="AH157" s="2336"/>
      <c r="AI157" s="2336"/>
      <c r="AJ157" s="2336"/>
      <c r="AK157" s="2336"/>
      <c r="AL157" s="2336"/>
      <c r="AM157" s="2337"/>
      <c r="AN157" s="793"/>
      <c r="AO157" s="794"/>
      <c r="AP157" s="2416">
        <f>AP71</f>
        <v>0</v>
      </c>
      <c r="AQ157" s="2417"/>
      <c r="AR157" s="2418"/>
      <c r="AS157" s="2091" t="str">
        <f>AS71</f>
        <v/>
      </c>
      <c r="AT157" s="2092"/>
      <c r="AU157" s="2093"/>
      <c r="AV157" s="2335">
        <f>AV71</f>
        <v>0</v>
      </c>
      <c r="AW157" s="2336"/>
      <c r="AX157" s="2336"/>
      <c r="AY157" s="2336"/>
      <c r="AZ157" s="2336"/>
      <c r="BA157" s="2336"/>
      <c r="BB157" s="2336"/>
      <c r="BC157" s="2336"/>
      <c r="BD157" s="2337"/>
      <c r="BE157" s="806"/>
      <c r="BF157" s="2104"/>
      <c r="BG157" s="2104"/>
      <c r="BH157" s="2118"/>
      <c r="BI157" s="2117"/>
    </row>
    <row r="158" spans="1:61" ht="9.75" customHeight="1">
      <c r="A158" s="315"/>
      <c r="B158" s="2107"/>
      <c r="C158" s="2108"/>
      <c r="D158" s="2172"/>
      <c r="E158" s="2173"/>
      <c r="F158" s="2173"/>
      <c r="G158" s="2173"/>
      <c r="H158" s="2173"/>
      <c r="I158" s="2173"/>
      <c r="J158" s="2173"/>
      <c r="K158" s="2173"/>
      <c r="L158" s="2174"/>
      <c r="M158" s="1878"/>
      <c r="N158" s="1879"/>
      <c r="O158" s="1879"/>
      <c r="P158" s="1879"/>
      <c r="Q158" s="1879"/>
      <c r="R158" s="1879"/>
      <c r="S158" s="1880"/>
      <c r="T158" s="1869">
        <f t="shared" si="2"/>
        <v>0</v>
      </c>
      <c r="U158" s="1870"/>
      <c r="V158" s="1870"/>
      <c r="W158" s="1870"/>
      <c r="X158" s="1870"/>
      <c r="Y158" s="1870"/>
      <c r="Z158" s="1870"/>
      <c r="AA158" s="1870"/>
      <c r="AB158" s="1870"/>
      <c r="AC158" s="795"/>
      <c r="AD158" s="1938"/>
      <c r="AE158" s="1939"/>
      <c r="AF158" s="1892"/>
      <c r="AG158" s="2329"/>
      <c r="AH158" s="2330"/>
      <c r="AI158" s="2330"/>
      <c r="AJ158" s="2330"/>
      <c r="AK158" s="2330"/>
      <c r="AL158" s="2330"/>
      <c r="AM158" s="2331"/>
      <c r="AN158" s="796"/>
      <c r="AO158" s="797"/>
      <c r="AP158" s="2419"/>
      <c r="AQ158" s="2420"/>
      <c r="AR158" s="2421"/>
      <c r="AS158" s="2083"/>
      <c r="AT158" s="2084"/>
      <c r="AU158" s="2085"/>
      <c r="AV158" s="2329"/>
      <c r="AW158" s="2330"/>
      <c r="AX158" s="2330"/>
      <c r="AY158" s="2330"/>
      <c r="AZ158" s="2330"/>
      <c r="BA158" s="2330"/>
      <c r="BB158" s="2330"/>
      <c r="BC158" s="2330"/>
      <c r="BD158" s="2331"/>
      <c r="BE158" s="803"/>
      <c r="BF158" s="2104"/>
      <c r="BG158" s="2104"/>
      <c r="BH158" s="2118"/>
      <c r="BI158" s="2117"/>
    </row>
    <row r="159" spans="1:61" ht="18" customHeight="1" thickBot="1">
      <c r="B159" s="2186"/>
      <c r="C159" s="2187"/>
      <c r="D159" s="2188" t="s">
        <v>279</v>
      </c>
      <c r="E159" s="2189"/>
      <c r="F159" s="2189"/>
      <c r="G159" s="2189"/>
      <c r="H159" s="2189"/>
      <c r="I159" s="2189"/>
      <c r="J159" s="2189"/>
      <c r="K159" s="2189"/>
      <c r="L159" s="2190"/>
      <c r="M159" s="2355"/>
      <c r="N159" s="2356"/>
      <c r="O159" s="2356"/>
      <c r="P159" s="2356"/>
      <c r="Q159" s="2356"/>
      <c r="R159" s="2356"/>
      <c r="S159" s="2187"/>
      <c r="T159" s="2357">
        <f ca="1">T73</f>
        <v>463375500</v>
      </c>
      <c r="U159" s="2358"/>
      <c r="V159" s="2358"/>
      <c r="W159" s="2358"/>
      <c r="X159" s="2358"/>
      <c r="Y159" s="2358"/>
      <c r="Z159" s="2358"/>
      <c r="AA159" s="2358"/>
      <c r="AB159" s="2359"/>
      <c r="AC159" s="814"/>
      <c r="AD159" s="2437"/>
      <c r="AE159" s="2438"/>
      <c r="AF159" s="968"/>
      <c r="AG159" s="2363">
        <f ca="1">AG73</f>
        <v>97240</v>
      </c>
      <c r="AH159" s="2364"/>
      <c r="AI159" s="2364"/>
      <c r="AJ159" s="2364"/>
      <c r="AK159" s="2364"/>
      <c r="AL159" s="2364"/>
      <c r="AM159" s="2365"/>
      <c r="AN159" s="2368"/>
      <c r="AO159" s="2369"/>
      <c r="AP159" s="2370"/>
      <c r="AQ159" s="2371"/>
      <c r="AR159" s="2372"/>
      <c r="AS159" s="2360"/>
      <c r="AT159" s="2361"/>
      <c r="AU159" s="2362"/>
      <c r="AV159" s="2363">
        <f ca="1">AV73</f>
        <v>1267486</v>
      </c>
      <c r="AW159" s="2364"/>
      <c r="AX159" s="2364"/>
      <c r="AY159" s="2364"/>
      <c r="AZ159" s="2364"/>
      <c r="BA159" s="2364"/>
      <c r="BB159" s="2364"/>
      <c r="BC159" s="2364"/>
      <c r="BD159" s="2365"/>
      <c r="BE159" s="813"/>
      <c r="BF159" s="2104"/>
      <c r="BG159" s="2104"/>
      <c r="BH159" s="2118"/>
      <c r="BI159" s="2117"/>
    </row>
    <row r="160" spans="1:61" ht="18" customHeight="1">
      <c r="AE160" s="783"/>
      <c r="AF160" s="808" t="s">
        <v>740</v>
      </c>
      <c r="AG160" s="2227" t="s">
        <v>741</v>
      </c>
      <c r="AH160" s="2227"/>
      <c r="AI160" s="2227"/>
      <c r="AJ160" s="2227"/>
      <c r="AK160" s="2227"/>
      <c r="AL160" s="2227"/>
      <c r="AM160" s="2227"/>
      <c r="AN160" s="2227"/>
      <c r="AO160" s="2228"/>
      <c r="AP160" s="786" t="s">
        <v>742</v>
      </c>
      <c r="AQ160" s="2229" t="s">
        <v>280</v>
      </c>
      <c r="AR160" s="2229"/>
      <c r="AS160" s="2229"/>
      <c r="AT160" s="2229"/>
      <c r="AU160" s="2230"/>
      <c r="AV160" s="2178" t="s">
        <v>743</v>
      </c>
      <c r="AW160" s="2178"/>
      <c r="AX160" s="2178"/>
      <c r="AY160" s="2178"/>
      <c r="AZ160" s="2178"/>
      <c r="BA160" s="2178"/>
      <c r="BB160" s="2178"/>
      <c r="BC160" s="2178"/>
      <c r="BD160" s="2178"/>
      <c r="BE160" s="2179"/>
      <c r="BF160" s="2104"/>
      <c r="BG160" s="2104"/>
      <c r="BH160" s="2118"/>
      <c r="BI160" s="2117"/>
    </row>
    <row r="161" spans="2:69" ht="9.9499999999999993" customHeight="1">
      <c r="AF161" s="2202">
        <f ca="1">AF75</f>
        <v>97240</v>
      </c>
      <c r="AG161" s="2203"/>
      <c r="AH161" s="2203"/>
      <c r="AI161" s="2203"/>
      <c r="AJ161" s="2203"/>
      <c r="AK161" s="2203"/>
      <c r="AL161" s="2203"/>
      <c r="AM161" s="2203"/>
      <c r="AN161" s="2206" t="s">
        <v>265</v>
      </c>
      <c r="AO161" s="2207"/>
      <c r="AP161" s="2210" t="s">
        <v>281</v>
      </c>
      <c r="AQ161" s="2211"/>
      <c r="AR161" s="2211"/>
      <c r="AS161" s="2211"/>
      <c r="AT161" s="2211"/>
      <c r="AU161" s="2212"/>
      <c r="AV161" s="2213">
        <f ca="1">AV75</f>
        <v>1944</v>
      </c>
      <c r="AW161" s="2203"/>
      <c r="AX161" s="2203"/>
      <c r="AY161" s="2203"/>
      <c r="AZ161" s="2203"/>
      <c r="BA161" s="2203"/>
      <c r="BB161" s="2203"/>
      <c r="BC161" s="2203"/>
      <c r="BD161" s="2203"/>
      <c r="BE161" s="2366" t="s">
        <v>90</v>
      </c>
      <c r="BF161" s="2104"/>
      <c r="BG161" s="2104"/>
      <c r="BH161" s="2118"/>
      <c r="BI161" s="2117"/>
    </row>
    <row r="162" spans="2:69" ht="9.9499999999999993" customHeight="1" thickBot="1">
      <c r="AF162" s="2204"/>
      <c r="AG162" s="2205"/>
      <c r="AH162" s="2205"/>
      <c r="AI162" s="2205"/>
      <c r="AJ162" s="2205"/>
      <c r="AK162" s="2205"/>
      <c r="AL162" s="2205"/>
      <c r="AM162" s="2205"/>
      <c r="AN162" s="2208"/>
      <c r="AO162" s="2209"/>
      <c r="AP162" s="2215">
        <f>AP76</f>
        <v>0.02</v>
      </c>
      <c r="AQ162" s="2216"/>
      <c r="AR162" s="2216"/>
      <c r="AS162" s="2216"/>
      <c r="AT162" s="2216"/>
      <c r="AU162" s="2217"/>
      <c r="AV162" s="2214"/>
      <c r="AW162" s="2205"/>
      <c r="AX162" s="2205"/>
      <c r="AY162" s="2205"/>
      <c r="AZ162" s="2205"/>
      <c r="BA162" s="2205"/>
      <c r="BB162" s="2205"/>
      <c r="BC162" s="2205"/>
      <c r="BD162" s="2205"/>
      <c r="BE162" s="2367"/>
      <c r="BF162" s="2104"/>
      <c r="BG162" s="2104"/>
      <c r="BH162" s="2118"/>
      <c r="BI162" s="2117"/>
    </row>
    <row r="163" spans="2:69" ht="11.1" customHeight="1">
      <c r="B163" s="2376" t="s">
        <v>282</v>
      </c>
      <c r="C163" s="2376"/>
      <c r="D163" s="2376"/>
      <c r="E163" s="2376"/>
      <c r="F163" s="2376"/>
      <c r="G163" s="2376"/>
      <c r="H163" s="2376"/>
      <c r="I163" s="2376"/>
      <c r="J163" s="2376"/>
      <c r="K163" s="2376"/>
      <c r="L163" s="2376"/>
      <c r="M163" s="2376"/>
      <c r="N163" s="2376"/>
      <c r="O163" s="2376"/>
      <c r="P163" s="2376"/>
      <c r="Q163" s="2376"/>
      <c r="R163" s="2376"/>
      <c r="S163" s="2376"/>
      <c r="T163" s="2376"/>
      <c r="U163" s="2376"/>
      <c r="V163" s="2376"/>
      <c r="W163" s="2376"/>
      <c r="X163" s="2376"/>
      <c r="Y163" s="2376"/>
      <c r="Z163" s="2376"/>
      <c r="AA163" s="2376"/>
      <c r="AB163" s="2376"/>
      <c r="AC163" s="2376"/>
      <c r="AD163" s="2376"/>
      <c r="AE163" s="2376"/>
      <c r="AF163" s="2376"/>
      <c r="AG163" s="2376"/>
      <c r="AH163" s="2376"/>
      <c r="AS163" s="2234" t="s">
        <v>283</v>
      </c>
      <c r="AT163" s="2234"/>
      <c r="AU163" s="2234"/>
      <c r="AV163" s="2234"/>
      <c r="AW163" s="2377" t="str">
        <f>AW77</f>
        <v>930</v>
      </c>
      <c r="AX163" s="2377"/>
      <c r="AY163" s="2377"/>
      <c r="AZ163" s="2377"/>
      <c r="BA163" s="2378" t="s">
        <v>284</v>
      </c>
      <c r="BB163" s="2378"/>
      <c r="BC163" s="2378"/>
      <c r="BD163" s="2379" t="str">
        <f>BD77</f>
        <v>0289</v>
      </c>
      <c r="BE163" s="2379"/>
      <c r="BF163" s="2379"/>
      <c r="BG163" s="2379"/>
      <c r="BH163" s="317" t="s">
        <v>285</v>
      </c>
    </row>
    <row r="164" spans="2:69" ht="11.1" customHeight="1">
      <c r="B164" s="2376"/>
      <c r="C164" s="2376"/>
      <c r="D164" s="2376"/>
      <c r="E164" s="2376"/>
      <c r="F164" s="2376"/>
      <c r="G164" s="2376"/>
      <c r="H164" s="2376"/>
      <c r="I164" s="2376"/>
      <c r="J164" s="2376"/>
      <c r="K164" s="2376"/>
      <c r="L164" s="2376"/>
      <c r="M164" s="2376"/>
      <c r="N164" s="2376"/>
      <c r="O164" s="2376"/>
      <c r="P164" s="2376"/>
      <c r="Q164" s="2376"/>
      <c r="R164" s="2376"/>
      <c r="S164" s="2376"/>
      <c r="T164" s="2376"/>
      <c r="U164" s="2376"/>
      <c r="V164" s="2376"/>
      <c r="W164" s="2376"/>
      <c r="X164" s="2376"/>
      <c r="Y164" s="2376"/>
      <c r="Z164" s="2376"/>
      <c r="AA164" s="2376"/>
      <c r="AB164" s="2376"/>
      <c r="AC164" s="2376"/>
      <c r="AD164" s="2376"/>
      <c r="AE164" s="2376"/>
      <c r="AF164" s="2376"/>
      <c r="AG164" s="2376"/>
      <c r="AH164" s="2376"/>
      <c r="AR164" s="787"/>
      <c r="AS164" s="2238" t="s">
        <v>286</v>
      </c>
      <c r="AT164" s="2238"/>
      <c r="AU164" s="2238"/>
      <c r="AV164" s="2238"/>
      <c r="AW164" s="2373" t="str">
        <f>AW78</f>
        <v>076</v>
      </c>
      <c r="AX164" s="2373"/>
      <c r="AY164" s="2373"/>
      <c r="AZ164" s="966" t="s">
        <v>284</v>
      </c>
      <c r="BA164" s="2374" t="str">
        <f>BA78</f>
        <v>463</v>
      </c>
      <c r="BB164" s="2374"/>
      <c r="BC164" s="2374"/>
      <c r="BD164" s="318" t="s">
        <v>284</v>
      </c>
      <c r="BE164" s="2375" t="str">
        <f>BE78</f>
        <v>6418</v>
      </c>
      <c r="BF164" s="2375"/>
      <c r="BG164" s="2375"/>
      <c r="BH164" s="317" t="s">
        <v>285</v>
      </c>
    </row>
    <row r="165" spans="2:69" s="319" customFormat="1" ht="15" customHeight="1">
      <c r="B165" s="1901" t="s">
        <v>249</v>
      </c>
      <c r="C165" s="1901"/>
      <c r="D165" s="1902">
        <f>IF(D79=0,"",D79)</f>
        <v>41730</v>
      </c>
      <c r="E165" s="1902"/>
      <c r="F165" s="1902"/>
      <c r="G165" s="1899" t="s">
        <v>87</v>
      </c>
      <c r="H165" s="1899"/>
      <c r="I165" s="1900">
        <f>I79</f>
        <v>7</v>
      </c>
      <c r="J165" s="1900"/>
      <c r="K165" s="1900"/>
      <c r="L165" s="320" t="s">
        <v>159</v>
      </c>
      <c r="M165" s="1900">
        <f>M79</f>
        <v>10</v>
      </c>
      <c r="N165" s="1900"/>
      <c r="O165" s="1900"/>
      <c r="P165" s="1901" t="s">
        <v>101</v>
      </c>
      <c r="Q165" s="1901"/>
      <c r="AD165" s="784"/>
      <c r="AE165" s="784"/>
      <c r="AK165" s="321"/>
      <c r="AL165" s="321"/>
      <c r="AM165" s="321"/>
      <c r="AO165" s="1911" t="str">
        <f>AO79</f>
        <v>中新川郡舟橋村△△△△1-2-3</v>
      </c>
      <c r="AP165" s="1911"/>
      <c r="AQ165" s="1911"/>
      <c r="AR165" s="1911"/>
      <c r="AS165" s="1911"/>
      <c r="AT165" s="1911"/>
      <c r="AU165" s="1911"/>
      <c r="AV165" s="1911"/>
      <c r="AW165" s="1911"/>
      <c r="AX165" s="1911"/>
      <c r="AY165" s="1911"/>
      <c r="AZ165" s="1911"/>
      <c r="BA165" s="1911"/>
      <c r="BB165" s="1911"/>
      <c r="BC165" s="1911"/>
      <c r="BD165" s="1911"/>
      <c r="BE165" s="1911"/>
      <c r="BF165" s="1911"/>
      <c r="BG165" s="942"/>
      <c r="BH165" s="943"/>
      <c r="BM165" s="355"/>
      <c r="BN165" s="356"/>
      <c r="BO165" s="356"/>
      <c r="BP165" s="296"/>
      <c r="BQ165" s="296"/>
    </row>
    <row r="166" spans="2:69" ht="11.1" customHeight="1">
      <c r="AF166" s="319"/>
      <c r="AG166" s="319"/>
      <c r="AH166" s="319"/>
      <c r="AI166" s="319"/>
      <c r="AJ166" s="319"/>
      <c r="AK166" s="1913" t="s">
        <v>4</v>
      </c>
      <c r="AL166" s="1913"/>
      <c r="AM166" s="1913"/>
      <c r="AN166" s="322"/>
      <c r="AO166" s="1912"/>
      <c r="AP166" s="1912"/>
      <c r="AQ166" s="1912"/>
      <c r="AR166" s="1912"/>
      <c r="AS166" s="1912"/>
      <c r="AT166" s="1912"/>
      <c r="AU166" s="1912"/>
      <c r="AV166" s="1912"/>
      <c r="AW166" s="1912"/>
      <c r="AX166" s="1912"/>
      <c r="AY166" s="1912"/>
      <c r="AZ166" s="1912"/>
      <c r="BA166" s="1912"/>
      <c r="BB166" s="1912"/>
      <c r="BC166" s="1912"/>
      <c r="BD166" s="1912"/>
      <c r="BE166" s="1912"/>
      <c r="BF166" s="1912"/>
      <c r="BG166" s="944"/>
      <c r="BH166" s="945"/>
      <c r="BI166" s="319"/>
    </row>
    <row r="167" spans="2:69" ht="9" customHeight="1">
      <c r="B167" s="2380" t="str">
        <f>B81</f>
        <v>富山</v>
      </c>
      <c r="C167" s="2380"/>
      <c r="D167" s="2380"/>
      <c r="E167" s="2380"/>
      <c r="F167" s="2381" t="s">
        <v>287</v>
      </c>
      <c r="G167" s="2381"/>
      <c r="H167" s="2381"/>
      <c r="I167" s="2381"/>
      <c r="J167" s="2381"/>
      <c r="K167" s="2381"/>
      <c r="L167" s="2381"/>
      <c r="M167" s="2381"/>
      <c r="N167" s="2381"/>
      <c r="O167" s="2381"/>
      <c r="P167" s="2381"/>
      <c r="Q167" s="2381"/>
      <c r="R167" s="2381"/>
      <c r="S167" s="2381"/>
      <c r="T167" s="2381"/>
      <c r="U167" s="2381"/>
      <c r="V167" s="2381"/>
      <c r="W167" s="2381"/>
      <c r="X167" s="2381"/>
      <c r="Y167" s="2381"/>
      <c r="Z167" s="2381"/>
      <c r="AA167" s="306"/>
      <c r="AF167" s="319"/>
      <c r="AG167" s="319"/>
      <c r="AH167" s="319"/>
      <c r="AI167" s="319"/>
      <c r="AJ167" s="319"/>
      <c r="AK167" s="319"/>
      <c r="AL167" s="319"/>
      <c r="AM167" s="319"/>
      <c r="AN167" s="319"/>
      <c r="AO167" s="946"/>
      <c r="AP167" s="947"/>
      <c r="AQ167" s="947"/>
      <c r="AR167" s="947"/>
      <c r="AS167" s="947"/>
      <c r="AT167" s="947"/>
      <c r="AU167" s="947"/>
      <c r="AV167" s="946"/>
      <c r="AW167" s="946"/>
      <c r="AX167" s="946"/>
      <c r="AY167" s="946"/>
      <c r="AZ167" s="946"/>
      <c r="BA167" s="2383" t="s">
        <v>288</v>
      </c>
      <c r="BB167" s="2383"/>
      <c r="BC167" s="2383"/>
      <c r="BD167" s="2383"/>
      <c r="BE167" s="2383"/>
      <c r="BF167" s="2383"/>
      <c r="BG167" s="2383"/>
      <c r="BH167" s="2383"/>
      <c r="BI167" s="319"/>
    </row>
    <row r="168" spans="2:69" ht="9" customHeight="1">
      <c r="B168" s="1900"/>
      <c r="C168" s="1900"/>
      <c r="D168" s="1900"/>
      <c r="E168" s="1900"/>
      <c r="F168" s="2382"/>
      <c r="G168" s="2382"/>
      <c r="H168" s="2382"/>
      <c r="I168" s="2382"/>
      <c r="J168" s="2382"/>
      <c r="K168" s="2382"/>
      <c r="L168" s="2382"/>
      <c r="M168" s="2382"/>
      <c r="N168" s="2382"/>
      <c r="O168" s="2382"/>
      <c r="P168" s="2382"/>
      <c r="Q168" s="2382"/>
      <c r="R168" s="2382"/>
      <c r="S168" s="2382"/>
      <c r="T168" s="2382"/>
      <c r="U168" s="2382"/>
      <c r="V168" s="2382"/>
      <c r="W168" s="2382"/>
      <c r="X168" s="2382"/>
      <c r="Y168" s="2382"/>
      <c r="Z168" s="2382"/>
      <c r="AA168" s="316"/>
      <c r="AF168" s="319"/>
      <c r="AG168" s="319"/>
      <c r="AH168" s="319"/>
      <c r="AI168" s="319"/>
      <c r="AJ168" s="319"/>
      <c r="AK168" s="319"/>
      <c r="AL168" s="319"/>
      <c r="AM168" s="319"/>
      <c r="AO168" s="2384" t="str">
        <f>AO82</f>
        <v>株式会社　富山建設</v>
      </c>
      <c r="AP168" s="2384"/>
      <c r="AQ168" s="2384"/>
      <c r="AR168" s="2384"/>
      <c r="AS168" s="2384"/>
      <c r="AT168" s="2384"/>
      <c r="AU168" s="2384"/>
      <c r="AV168" s="2384"/>
      <c r="AW168" s="2384"/>
      <c r="AX168" s="2384"/>
      <c r="AY168" s="2384"/>
      <c r="AZ168" s="2384"/>
      <c r="BA168" s="2384"/>
      <c r="BB168" s="2384"/>
      <c r="BC168" s="2384"/>
      <c r="BD168" s="2384"/>
      <c r="BE168" s="2384"/>
      <c r="BF168" s="2384"/>
      <c r="BG168" s="948"/>
      <c r="BH168" s="948"/>
      <c r="BI168" s="319"/>
    </row>
    <row r="169" spans="2:69" ht="9" customHeight="1">
      <c r="B169" s="967"/>
      <c r="C169" s="967"/>
      <c r="D169" s="967"/>
      <c r="E169" s="967"/>
      <c r="F169" s="968"/>
      <c r="G169" s="968"/>
      <c r="H169" s="968"/>
      <c r="I169" s="968"/>
      <c r="J169" s="968"/>
      <c r="K169" s="968"/>
      <c r="L169" s="968"/>
      <c r="M169" s="968"/>
      <c r="N169" s="968"/>
      <c r="O169" s="968"/>
      <c r="P169" s="968"/>
      <c r="Q169" s="968"/>
      <c r="R169" s="968"/>
      <c r="S169" s="968"/>
      <c r="T169" s="968"/>
      <c r="U169" s="968"/>
      <c r="V169" s="968"/>
      <c r="W169" s="968"/>
      <c r="X169" s="968"/>
      <c r="Y169" s="968"/>
      <c r="Z169" s="968"/>
      <c r="AA169" s="306"/>
      <c r="AF169" s="319"/>
      <c r="AG169" s="319"/>
      <c r="AH169" s="319"/>
      <c r="AI169" s="319"/>
      <c r="AJ169" s="319"/>
      <c r="AK169" s="319"/>
      <c r="AL169" s="319"/>
      <c r="AM169" s="319"/>
      <c r="AO169" s="2384"/>
      <c r="AP169" s="2384"/>
      <c r="AQ169" s="2384"/>
      <c r="AR169" s="2384"/>
      <c r="AS169" s="2384"/>
      <c r="AT169" s="2384"/>
      <c r="AU169" s="2384"/>
      <c r="AV169" s="2384"/>
      <c r="AW169" s="2384"/>
      <c r="AX169" s="2384"/>
      <c r="AY169" s="2384"/>
      <c r="AZ169" s="2384"/>
      <c r="BA169" s="2384"/>
      <c r="BB169" s="2384"/>
      <c r="BC169" s="2384"/>
      <c r="BD169" s="2384"/>
      <c r="BE169" s="2384"/>
      <c r="BF169" s="2384"/>
      <c r="BG169" s="948"/>
      <c r="BH169" s="948"/>
      <c r="BI169" s="319"/>
    </row>
    <row r="170" spans="2:69" ht="9" customHeight="1">
      <c r="AF170" s="319"/>
      <c r="AG170" s="319"/>
      <c r="AH170" s="319" t="s">
        <v>289</v>
      </c>
      <c r="AI170" s="319"/>
      <c r="AJ170" s="319"/>
      <c r="AK170" s="321"/>
      <c r="AL170" s="321"/>
      <c r="AM170" s="321"/>
      <c r="AN170" s="323"/>
      <c r="AO170" s="949">
        <f>AO84</f>
        <v>0</v>
      </c>
      <c r="AP170" s="2432" t="str">
        <f>AP84</f>
        <v>代表取締役   ○○　○○</v>
      </c>
      <c r="AQ170" s="2432"/>
      <c r="AR170" s="2432"/>
      <c r="AS170" s="2432"/>
      <c r="AT170" s="2432"/>
      <c r="AU170" s="2432"/>
      <c r="AV170" s="2432"/>
      <c r="AW170" s="2432"/>
      <c r="AX170" s="2432"/>
      <c r="AY170" s="2432"/>
      <c r="AZ170" s="2432"/>
      <c r="BA170" s="2432"/>
      <c r="BB170" s="2432"/>
      <c r="BC170" s="2432"/>
      <c r="BD170" s="2432"/>
      <c r="BE170" s="2432"/>
      <c r="BF170" s="2432"/>
      <c r="BG170" s="950"/>
      <c r="BH170" s="950"/>
      <c r="BI170" s="321"/>
    </row>
    <row r="171" spans="2:69" ht="9" customHeight="1">
      <c r="AF171" s="319"/>
      <c r="AG171" s="319"/>
      <c r="AH171" s="319"/>
      <c r="AI171" s="319"/>
      <c r="AJ171" s="319"/>
      <c r="AK171" s="1913" t="s">
        <v>11</v>
      </c>
      <c r="AL171" s="1913"/>
      <c r="AM171" s="1913"/>
      <c r="AN171" s="324"/>
      <c r="AO171" s="951">
        <f>AO85</f>
        <v>0</v>
      </c>
      <c r="AP171" s="2433"/>
      <c r="AQ171" s="2433"/>
      <c r="AR171" s="2433"/>
      <c r="AS171" s="2433"/>
      <c r="AT171" s="2433"/>
      <c r="AU171" s="2433"/>
      <c r="AV171" s="2433"/>
      <c r="AW171" s="2433"/>
      <c r="AX171" s="2433"/>
      <c r="AY171" s="2433"/>
      <c r="AZ171" s="2433"/>
      <c r="BA171" s="2433"/>
      <c r="BB171" s="2433"/>
      <c r="BC171" s="2433"/>
      <c r="BD171" s="2433"/>
      <c r="BE171" s="2433"/>
      <c r="BF171" s="2433"/>
      <c r="BG171" s="952"/>
      <c r="BH171" s="952" t="s">
        <v>290</v>
      </c>
      <c r="BI171" s="321"/>
    </row>
    <row r="172" spans="2:69" ht="9" customHeight="1">
      <c r="AR172" s="2434" t="s">
        <v>106</v>
      </c>
      <c r="AS172" s="2434"/>
      <c r="AT172" s="2434"/>
      <c r="AU172" s="2434"/>
      <c r="AV172" s="2434"/>
      <c r="AW172" s="2434"/>
      <c r="AX172" s="2434"/>
      <c r="AY172" s="2434"/>
      <c r="AZ172" s="2434"/>
      <c r="BA172" s="2434"/>
      <c r="BB172" s="2434"/>
      <c r="BC172" s="2434"/>
      <c r="BD172" s="2434"/>
      <c r="BE172" s="2434"/>
      <c r="BF172" s="2434"/>
      <c r="BG172" s="2434"/>
      <c r="BH172" s="2434"/>
    </row>
    <row r="173" spans="2:69" ht="9" customHeight="1">
      <c r="AR173" s="2434"/>
      <c r="AS173" s="2434"/>
      <c r="AT173" s="2434"/>
      <c r="AU173" s="2434"/>
      <c r="AV173" s="2434"/>
      <c r="AW173" s="2434"/>
      <c r="AX173" s="2434"/>
      <c r="AY173" s="2434"/>
      <c r="AZ173" s="2434"/>
      <c r="BA173" s="2434"/>
      <c r="BB173" s="2434"/>
      <c r="BC173" s="2434"/>
      <c r="BD173" s="2434"/>
      <c r="BE173" s="2434"/>
      <c r="BF173" s="2434"/>
      <c r="BG173" s="2434"/>
      <c r="BH173" s="2434"/>
    </row>
    <row r="174" spans="2:69" ht="11.1" customHeight="1">
      <c r="B174" s="2385" t="s">
        <v>291</v>
      </c>
      <c r="C174" s="2386" t="s">
        <v>292</v>
      </c>
      <c r="D174" s="2387" t="s">
        <v>293</v>
      </c>
      <c r="E174" s="2388"/>
      <c r="F174" s="2388"/>
      <c r="G174" s="2388"/>
      <c r="H174" s="2388"/>
      <c r="I174" s="2388"/>
      <c r="J174" s="2388"/>
      <c r="K174" s="2388"/>
      <c r="L174" s="2388"/>
      <c r="M174" s="2388"/>
      <c r="N174" s="2388"/>
      <c r="O174" s="2388"/>
      <c r="P174" s="2388"/>
      <c r="Q174" s="2388"/>
      <c r="R174" s="2388"/>
      <c r="S174" s="2388"/>
      <c r="T174" s="2388"/>
      <c r="U174" s="2388"/>
      <c r="V174" s="2388"/>
      <c r="W174" s="2388"/>
      <c r="X174" s="2388"/>
      <c r="Y174" s="2389"/>
      <c r="Z174" s="2387" t="s">
        <v>294</v>
      </c>
      <c r="AA174" s="2388"/>
      <c r="AB174" s="2388"/>
      <c r="AC174" s="2388"/>
      <c r="AD174" s="2388"/>
      <c r="AE174" s="2388"/>
      <c r="AF174" s="2388"/>
      <c r="AG174" s="2388"/>
      <c r="AH174" s="2388"/>
      <c r="AI174" s="2388"/>
      <c r="AJ174" s="2388"/>
      <c r="AK174" s="2388"/>
      <c r="AL174" s="2388"/>
      <c r="AM174" s="2388"/>
      <c r="AN174" s="2388"/>
      <c r="AO174" s="2388"/>
      <c r="AP174" s="2388"/>
      <c r="AQ174" s="2389"/>
      <c r="AR174" s="2387" t="s">
        <v>295</v>
      </c>
      <c r="AS174" s="2388"/>
      <c r="AT174" s="2388"/>
      <c r="AU174" s="2388"/>
      <c r="AV174" s="2388"/>
      <c r="AW174" s="2388"/>
      <c r="AX174" s="2388"/>
      <c r="AY174" s="2388"/>
      <c r="AZ174" s="2388"/>
      <c r="BA174" s="2388"/>
      <c r="BB174" s="2388"/>
      <c r="BC174" s="2388"/>
      <c r="BD174" s="2388"/>
      <c r="BE174" s="2388"/>
      <c r="BF174" s="2388"/>
      <c r="BG174" s="2388"/>
      <c r="BH174" s="2389"/>
    </row>
    <row r="175" spans="2:69" ht="14.25" customHeight="1">
      <c r="B175" s="2385"/>
      <c r="C175" s="2386"/>
      <c r="D175" s="2394" t="str">
        <f>IF(D89=0,"",D89)</f>
        <v/>
      </c>
      <c r="E175" s="2395"/>
      <c r="F175" s="2395"/>
      <c r="G175" s="2395"/>
      <c r="H175" s="2395"/>
      <c r="I175" s="2395"/>
      <c r="J175" s="2395"/>
      <c r="K175" s="2395"/>
      <c r="L175" s="2395"/>
      <c r="M175" s="2395"/>
      <c r="N175" s="2395"/>
      <c r="O175" s="2395"/>
      <c r="P175" s="2395"/>
      <c r="Q175" s="2395"/>
      <c r="R175" s="2395"/>
      <c r="S175" s="2395"/>
      <c r="T175" s="2395"/>
      <c r="U175" s="2395"/>
      <c r="V175" s="2395"/>
      <c r="W175" s="2395"/>
      <c r="X175" s="2395"/>
      <c r="Y175" s="2396"/>
      <c r="Z175" s="2390" t="str">
        <f>Z89</f>
        <v/>
      </c>
      <c r="AA175" s="2391"/>
      <c r="AB175" s="2391"/>
      <c r="AC175" s="2391"/>
      <c r="AD175" s="2391"/>
      <c r="AE175" s="2391"/>
      <c r="AF175" s="2391"/>
      <c r="AG175" s="2391"/>
      <c r="AH175" s="2391"/>
      <c r="AI175" s="2391"/>
      <c r="AJ175" s="2391"/>
      <c r="AK175" s="2391"/>
      <c r="AL175" s="2391"/>
      <c r="AM175" s="2391"/>
      <c r="AN175" s="2391"/>
      <c r="AO175" s="2392"/>
      <c r="AP175" s="2430" t="s">
        <v>296</v>
      </c>
      <c r="AQ175" s="2431"/>
      <c r="AR175" s="2390" t="str">
        <f>AR89</f>
        <v/>
      </c>
      <c r="AS175" s="2391"/>
      <c r="AT175" s="2391"/>
      <c r="AU175" s="2391"/>
      <c r="AV175" s="2391"/>
      <c r="AW175" s="2391"/>
      <c r="AX175" s="2391"/>
      <c r="AY175" s="2391"/>
      <c r="AZ175" s="2391"/>
      <c r="BA175" s="2391"/>
      <c r="BB175" s="2391"/>
      <c r="BC175" s="2391"/>
      <c r="BD175" s="2391"/>
      <c r="BE175" s="2391"/>
      <c r="BF175" s="2391"/>
      <c r="BG175" s="2391"/>
      <c r="BH175" s="2393"/>
    </row>
    <row r="176" spans="2:69" ht="7.5" customHeight="1">
      <c r="B176" s="2385"/>
      <c r="C176" s="2386"/>
      <c r="D176" s="2397" t="str">
        <f>D90</f>
        <v/>
      </c>
      <c r="E176" s="2398"/>
      <c r="F176" s="2398"/>
      <c r="G176" s="2398"/>
      <c r="H176" s="2398"/>
      <c r="I176" s="2398"/>
      <c r="J176" s="2398"/>
      <c r="K176" s="2398"/>
      <c r="L176" s="2398"/>
      <c r="M176" s="2398"/>
      <c r="N176" s="2398"/>
      <c r="O176" s="2398"/>
      <c r="P176" s="2398"/>
      <c r="Q176" s="2398"/>
      <c r="R176" s="2398"/>
      <c r="S176" s="2398"/>
      <c r="T176" s="2398"/>
      <c r="U176" s="2398"/>
      <c r="V176" s="2398"/>
      <c r="W176" s="2398"/>
      <c r="X176" s="2398"/>
      <c r="Y176" s="2399"/>
      <c r="Z176" s="2390"/>
      <c r="AA176" s="2391"/>
      <c r="AB176" s="2391"/>
      <c r="AC176" s="2391"/>
      <c r="AD176" s="2391"/>
      <c r="AE176" s="2391"/>
      <c r="AF176" s="2391"/>
      <c r="AG176" s="2391"/>
      <c r="AH176" s="2391"/>
      <c r="AI176" s="2391"/>
      <c r="AJ176" s="2391"/>
      <c r="AK176" s="2391"/>
      <c r="AL176" s="2391"/>
      <c r="AM176" s="2391"/>
      <c r="AN176" s="2391"/>
      <c r="AO176" s="2392"/>
      <c r="AP176" s="2430"/>
      <c r="AQ176" s="2431"/>
      <c r="AR176" s="2390"/>
      <c r="AS176" s="2391"/>
      <c r="AT176" s="2391"/>
      <c r="AU176" s="2391"/>
      <c r="AV176" s="2391"/>
      <c r="AW176" s="2391"/>
      <c r="AX176" s="2391"/>
      <c r="AY176" s="2391"/>
      <c r="AZ176" s="2391"/>
      <c r="BA176" s="2391"/>
      <c r="BB176" s="2391"/>
      <c r="BC176" s="2391"/>
      <c r="BD176" s="2391"/>
      <c r="BE176" s="2391"/>
      <c r="BF176" s="2391"/>
      <c r="BG176" s="2391"/>
      <c r="BH176" s="2393"/>
    </row>
    <row r="177" spans="2:69" ht="7.5" customHeight="1">
      <c r="B177" s="2385"/>
      <c r="C177" s="2386"/>
      <c r="D177" s="2400"/>
      <c r="E177" s="2401"/>
      <c r="F177" s="2401"/>
      <c r="G177" s="2401"/>
      <c r="H177" s="2401"/>
      <c r="I177" s="2401"/>
      <c r="J177" s="2401"/>
      <c r="K177" s="2401"/>
      <c r="L177" s="2401"/>
      <c r="M177" s="2401"/>
      <c r="N177" s="2401"/>
      <c r="O177" s="2401"/>
      <c r="P177" s="2401"/>
      <c r="Q177" s="2401"/>
      <c r="R177" s="2401"/>
      <c r="S177" s="2401"/>
      <c r="T177" s="2401"/>
      <c r="U177" s="2401"/>
      <c r="V177" s="2401"/>
      <c r="W177" s="2401"/>
      <c r="X177" s="2401"/>
      <c r="Y177" s="2402"/>
      <c r="Z177" s="2390"/>
      <c r="AA177" s="2391"/>
      <c r="AB177" s="2391"/>
      <c r="AC177" s="2391"/>
      <c r="AD177" s="2391"/>
      <c r="AE177" s="2391"/>
      <c r="AF177" s="2391"/>
      <c r="AG177" s="2391"/>
      <c r="AH177" s="2391"/>
      <c r="AI177" s="2391"/>
      <c r="AJ177" s="2391"/>
      <c r="AK177" s="2391"/>
      <c r="AL177" s="2391"/>
      <c r="AM177" s="2391"/>
      <c r="AN177" s="2391"/>
      <c r="AO177" s="2392"/>
      <c r="AP177" s="2430"/>
      <c r="AQ177" s="2431"/>
      <c r="AR177" s="2390"/>
      <c r="AS177" s="2391"/>
      <c r="AT177" s="2391"/>
      <c r="AU177" s="2391"/>
      <c r="AV177" s="2391"/>
      <c r="AW177" s="2391"/>
      <c r="AX177" s="2391"/>
      <c r="AY177" s="2391"/>
      <c r="AZ177" s="2391"/>
      <c r="BA177" s="2391"/>
      <c r="BB177" s="2391"/>
      <c r="BC177" s="2391"/>
      <c r="BD177" s="2391"/>
      <c r="BE177" s="2391"/>
      <c r="BF177" s="2391"/>
      <c r="BG177" s="2391"/>
      <c r="BH177" s="2393"/>
    </row>
    <row r="178" spans="2:69" ht="4.5" customHeight="1">
      <c r="BH178" s="325"/>
    </row>
    <row r="179" spans="2:69" ht="13.5" customHeight="1">
      <c r="B179" s="297" t="s">
        <v>247</v>
      </c>
    </row>
    <row r="180" spans="2:69" ht="11.1" customHeight="1">
      <c r="B180" s="297"/>
      <c r="N180" s="1903" t="s">
        <v>248</v>
      </c>
      <c r="O180" s="1903"/>
      <c r="P180" s="1903"/>
      <c r="Q180" s="1903"/>
      <c r="R180" s="1903"/>
      <c r="S180" s="1903"/>
      <c r="T180" s="1903"/>
      <c r="U180" s="1903"/>
      <c r="V180" s="1903"/>
      <c r="AR180" s="789"/>
      <c r="AS180" s="789"/>
      <c r="AT180" s="789"/>
      <c r="AU180" s="789"/>
      <c r="AV180" s="342"/>
      <c r="AW180" s="342"/>
      <c r="AX180" s="342"/>
      <c r="AY180" s="342"/>
      <c r="BB180" s="342"/>
    </row>
    <row r="181" spans="2:69" s="298" customFormat="1" ht="9.9499999999999993" customHeight="1">
      <c r="C181" s="1916" t="s">
        <v>249</v>
      </c>
      <c r="D181" s="1916"/>
      <c r="E181" s="1916"/>
      <c r="F181" s="1918">
        <f>F95</f>
        <v>41365</v>
      </c>
      <c r="G181" s="2288"/>
      <c r="H181" s="2288"/>
      <c r="I181" s="1921" t="s">
        <v>250</v>
      </c>
      <c r="J181" s="1921"/>
      <c r="K181" s="1921"/>
      <c r="L181" s="1921"/>
      <c r="M181" s="1921"/>
      <c r="N181" s="1921"/>
      <c r="O181" s="1921"/>
      <c r="P181" s="1921"/>
      <c r="Q181" s="1921"/>
      <c r="R181" s="1921"/>
      <c r="S181" s="1921"/>
      <c r="T181" s="1921"/>
      <c r="U181" s="1921"/>
      <c r="V181" s="1921"/>
      <c r="W181" s="1921"/>
      <c r="X181" s="1921"/>
      <c r="Y181" s="1921"/>
      <c r="Z181" s="1921"/>
      <c r="AA181" s="1921"/>
      <c r="AB181" s="1921"/>
      <c r="AC181" s="1921"/>
      <c r="AD181" s="1921"/>
      <c r="AE181" s="1921"/>
      <c r="AF181" s="1921"/>
      <c r="AG181" s="1921"/>
      <c r="AH181" s="1921"/>
      <c r="AI181" s="1921"/>
      <c r="AP181" s="785"/>
      <c r="AQ181" s="785"/>
      <c r="AR181" s="789"/>
      <c r="AS181" s="789"/>
      <c r="AT181" s="789"/>
      <c r="AU181" s="789"/>
      <c r="AV181" s="342"/>
      <c r="AW181" s="342"/>
      <c r="AX181" s="342"/>
      <c r="AY181" s="342"/>
      <c r="BB181" s="342"/>
      <c r="BC181" s="2277" t="s">
        <v>185</v>
      </c>
      <c r="BD181" s="2279"/>
      <c r="BM181" s="359"/>
      <c r="BN181" s="360"/>
      <c r="BO181" s="360"/>
    </row>
    <row r="182" spans="2:69" s="298" customFormat="1" ht="9.9499999999999993" customHeight="1">
      <c r="C182" s="1917"/>
      <c r="D182" s="1917"/>
      <c r="E182" s="1917"/>
      <c r="F182" s="2289"/>
      <c r="G182" s="2289"/>
      <c r="H182" s="2289"/>
      <c r="I182" s="1922"/>
      <c r="J182" s="1922"/>
      <c r="K182" s="1922"/>
      <c r="L182" s="1922"/>
      <c r="M182" s="1922"/>
      <c r="N182" s="1922"/>
      <c r="O182" s="1922"/>
      <c r="P182" s="1922"/>
      <c r="Q182" s="1922"/>
      <c r="R182" s="1922"/>
      <c r="S182" s="1922"/>
      <c r="T182" s="1922"/>
      <c r="U182" s="1922"/>
      <c r="V182" s="1922"/>
      <c r="W182" s="1922"/>
      <c r="X182" s="1922"/>
      <c r="Y182" s="1922"/>
      <c r="Z182" s="1922"/>
      <c r="AA182" s="1922"/>
      <c r="AB182" s="1922"/>
      <c r="AC182" s="1922"/>
      <c r="AD182" s="1922"/>
      <c r="AE182" s="1922"/>
      <c r="AF182" s="1922"/>
      <c r="AG182" s="1922"/>
      <c r="AH182" s="1922"/>
      <c r="AI182" s="1922"/>
      <c r="AP182" s="785"/>
      <c r="AQ182" s="785"/>
      <c r="AR182" s="789"/>
      <c r="AS182" s="789"/>
      <c r="AT182" s="789"/>
      <c r="AU182" s="789"/>
      <c r="AV182" s="342"/>
      <c r="AW182" s="342"/>
      <c r="AX182" s="342"/>
      <c r="AY182" s="342"/>
      <c r="AZ182" s="342"/>
      <c r="BA182" s="342"/>
      <c r="BB182" s="342"/>
      <c r="BC182" s="2283"/>
      <c r="BD182" s="2285"/>
      <c r="BM182" s="359"/>
      <c r="BN182" s="360"/>
      <c r="BO182" s="360"/>
    </row>
    <row r="183" spans="2:69" ht="4.5" customHeight="1" thickBot="1"/>
    <row r="184" spans="2:69" s="298" customFormat="1" ht="9.9499999999999993" customHeight="1">
      <c r="B184" s="1926" t="s">
        <v>141</v>
      </c>
      <c r="C184" s="1927"/>
      <c r="D184" s="1927"/>
      <c r="E184" s="1927"/>
      <c r="F184" s="1927"/>
      <c r="G184" s="1927"/>
      <c r="H184" s="1927"/>
      <c r="I184" s="1927"/>
      <c r="J184" s="1927"/>
      <c r="K184" s="1927"/>
      <c r="L184" s="1927"/>
      <c r="M184" s="1904" t="s">
        <v>251</v>
      </c>
      <c r="N184" s="1904"/>
      <c r="O184" s="1904"/>
      <c r="P184" s="1904"/>
      <c r="Q184" s="1904" t="s">
        <v>143</v>
      </c>
      <c r="R184" s="1904"/>
      <c r="S184" s="1904" t="s">
        <v>252</v>
      </c>
      <c r="T184" s="1904"/>
      <c r="U184" s="1904"/>
      <c r="V184" s="1904"/>
      <c r="W184" s="1904" t="s">
        <v>74</v>
      </c>
      <c r="X184" s="1904"/>
      <c r="Y184" s="1904"/>
      <c r="Z184" s="1904"/>
      <c r="AA184" s="1904"/>
      <c r="AB184" s="1904"/>
      <c r="AC184" s="1904"/>
      <c r="AD184" s="1904"/>
      <c r="AE184" s="1904"/>
      <c r="AF184" s="1904"/>
      <c r="AG184" s="1904"/>
      <c r="AH184" s="1904"/>
      <c r="AI184" s="1957" t="s">
        <v>253</v>
      </c>
      <c r="AJ184" s="1958"/>
      <c r="AK184" s="1958"/>
      <c r="AL184" s="1958"/>
      <c r="AM184" s="1958"/>
      <c r="AN184" s="1959"/>
      <c r="AP184" s="785"/>
      <c r="AQ184" s="785"/>
      <c r="AR184" s="1985" t="s">
        <v>254</v>
      </c>
      <c r="AS184" s="1953"/>
      <c r="AT184" s="1953"/>
      <c r="AU184" s="1953"/>
      <c r="AV184" s="1953"/>
      <c r="AW184" s="1953"/>
      <c r="AX184" s="1953"/>
      <c r="AY184" s="1953"/>
      <c r="AZ184" s="1953"/>
      <c r="BA184" s="2403">
        <f>BA98</f>
        <v>7</v>
      </c>
      <c r="BB184" s="2403"/>
      <c r="BC184" s="1953" t="s">
        <v>255</v>
      </c>
      <c r="BD184" s="1953"/>
      <c r="BE184" s="1954"/>
      <c r="BM184" s="359"/>
      <c r="BN184" s="360"/>
      <c r="BO184" s="360"/>
    </row>
    <row r="185" spans="2:69" s="298" customFormat="1" ht="9.9499999999999993" customHeight="1">
      <c r="B185" s="1928"/>
      <c r="C185" s="1929"/>
      <c r="D185" s="1929"/>
      <c r="E185" s="1929"/>
      <c r="F185" s="1929"/>
      <c r="G185" s="1929"/>
      <c r="H185" s="1929"/>
      <c r="I185" s="1929"/>
      <c r="J185" s="1929"/>
      <c r="K185" s="1929"/>
      <c r="L185" s="1929"/>
      <c r="M185" s="1925">
        <f>M99</f>
        <v>1</v>
      </c>
      <c r="N185" s="1925"/>
      <c r="O185" s="1923">
        <f>O99</f>
        <v>6</v>
      </c>
      <c r="P185" s="1923"/>
      <c r="Q185" s="1925">
        <f>Q99</f>
        <v>1</v>
      </c>
      <c r="R185" s="1925"/>
      <c r="S185" s="1923">
        <f>S99</f>
        <v>0</v>
      </c>
      <c r="T185" s="1923"/>
      <c r="U185" s="1925">
        <f>U99</f>
        <v>3</v>
      </c>
      <c r="V185" s="1925"/>
      <c r="W185" s="1923">
        <f>W99</f>
        <v>6</v>
      </c>
      <c r="X185" s="1923"/>
      <c r="Y185" s="1925">
        <f>Y99</f>
        <v>0</v>
      </c>
      <c r="Z185" s="1925"/>
      <c r="AA185" s="1923" t="str">
        <f>AA99</f>
        <v>×</v>
      </c>
      <c r="AB185" s="1923"/>
      <c r="AC185" s="1925" t="str">
        <f>AC99</f>
        <v>×</v>
      </c>
      <c r="AD185" s="1925"/>
      <c r="AE185" s="1923" t="str">
        <f>AE99</f>
        <v>×</v>
      </c>
      <c r="AF185" s="1923"/>
      <c r="AG185" s="1925" t="str">
        <f>AG99</f>
        <v>×</v>
      </c>
      <c r="AH185" s="1925"/>
      <c r="AI185" s="1923">
        <f>AI99</f>
        <v>0</v>
      </c>
      <c r="AJ185" s="1923"/>
      <c r="AK185" s="1925">
        <f>AK99</f>
        <v>0</v>
      </c>
      <c r="AL185" s="1925"/>
      <c r="AM185" s="1905">
        <f>AM99</f>
        <v>0</v>
      </c>
      <c r="AN185" s="1971"/>
      <c r="AP185" s="785"/>
      <c r="AQ185" s="785"/>
      <c r="AR185" s="1986"/>
      <c r="AS185" s="1955"/>
      <c r="AT185" s="1955"/>
      <c r="AU185" s="1955"/>
      <c r="AV185" s="1955"/>
      <c r="AW185" s="1955"/>
      <c r="AX185" s="1955"/>
      <c r="AY185" s="1955"/>
      <c r="AZ185" s="1955"/>
      <c r="BA185" s="2404"/>
      <c r="BB185" s="2404"/>
      <c r="BC185" s="1955"/>
      <c r="BD185" s="1955"/>
      <c r="BE185" s="1956"/>
      <c r="BM185" s="359"/>
      <c r="BN185" s="360"/>
      <c r="BO185" s="360"/>
    </row>
    <row r="186" spans="2:69" s="298" customFormat="1" ht="9.9499999999999993" customHeight="1" thickBot="1">
      <c r="B186" s="1930"/>
      <c r="C186" s="1931"/>
      <c r="D186" s="1931"/>
      <c r="E186" s="1931"/>
      <c r="F186" s="1931"/>
      <c r="G186" s="1931"/>
      <c r="H186" s="1931"/>
      <c r="I186" s="1931"/>
      <c r="J186" s="1931"/>
      <c r="K186" s="1931"/>
      <c r="L186" s="1931"/>
      <c r="M186" s="1925"/>
      <c r="N186" s="1925"/>
      <c r="O186" s="1924"/>
      <c r="P186" s="1924"/>
      <c r="Q186" s="1925"/>
      <c r="R186" s="1925"/>
      <c r="S186" s="1924"/>
      <c r="T186" s="1924"/>
      <c r="U186" s="1925"/>
      <c r="V186" s="1925"/>
      <c r="W186" s="1924"/>
      <c r="X186" s="1924"/>
      <c r="Y186" s="1925"/>
      <c r="Z186" s="1925"/>
      <c r="AA186" s="1924"/>
      <c r="AB186" s="1924"/>
      <c r="AC186" s="1925"/>
      <c r="AD186" s="1925"/>
      <c r="AE186" s="1924"/>
      <c r="AF186" s="1924"/>
      <c r="AG186" s="1925"/>
      <c r="AH186" s="1925"/>
      <c r="AI186" s="1924"/>
      <c r="AJ186" s="1924"/>
      <c r="AK186" s="1925"/>
      <c r="AL186" s="1925"/>
      <c r="AM186" s="1907"/>
      <c r="AN186" s="1972"/>
      <c r="AO186" s="798"/>
      <c r="AP186" s="785"/>
      <c r="AQ186" s="785"/>
      <c r="AR186" s="785"/>
      <c r="AS186" s="785"/>
      <c r="AT186" s="785"/>
      <c r="AU186" s="785"/>
      <c r="BM186" s="359"/>
      <c r="BN186" s="360"/>
      <c r="BO186" s="360"/>
    </row>
    <row r="187" spans="2:69" s="299" customFormat="1" ht="12" customHeight="1">
      <c r="B187" s="1989" t="s">
        <v>120</v>
      </c>
      <c r="C187" s="1990"/>
      <c r="D187" s="1993" t="s">
        <v>256</v>
      </c>
      <c r="E187" s="1994"/>
      <c r="F187" s="1994"/>
      <c r="G187" s="1994"/>
      <c r="H187" s="1994"/>
      <c r="I187" s="1994"/>
      <c r="J187" s="1994"/>
      <c r="K187" s="1994"/>
      <c r="L187" s="1995"/>
      <c r="M187" s="1999" t="s">
        <v>257</v>
      </c>
      <c r="N187" s="1974"/>
      <c r="O187" s="1974"/>
      <c r="P187" s="1974"/>
      <c r="Q187" s="1974"/>
      <c r="R187" s="1974"/>
      <c r="S187" s="2000"/>
      <c r="T187" s="1973" t="s">
        <v>258</v>
      </c>
      <c r="U187" s="1974"/>
      <c r="V187" s="1974"/>
      <c r="W187" s="1974"/>
      <c r="X187" s="1974"/>
      <c r="Y187" s="1974"/>
      <c r="Z187" s="1974"/>
      <c r="AA187" s="1974"/>
      <c r="AB187" s="1974"/>
      <c r="AC187" s="2000"/>
      <c r="AD187" s="1981" t="s">
        <v>259</v>
      </c>
      <c r="AE187" s="1982"/>
      <c r="AF187" s="1973" t="s">
        <v>158</v>
      </c>
      <c r="AG187" s="1974"/>
      <c r="AH187" s="1974"/>
      <c r="AI187" s="1974"/>
      <c r="AJ187" s="1974"/>
      <c r="AK187" s="1974"/>
      <c r="AL187" s="1974"/>
      <c r="AM187" s="1974"/>
      <c r="AN187" s="1974"/>
      <c r="AO187" s="1975"/>
      <c r="AP187" s="2308" t="s">
        <v>260</v>
      </c>
      <c r="AQ187" s="2309"/>
      <c r="AR187" s="2309"/>
      <c r="AS187" s="2309"/>
      <c r="AT187" s="2309"/>
      <c r="AU187" s="2310"/>
      <c r="AV187" s="1960" t="s">
        <v>261</v>
      </c>
      <c r="AW187" s="1961"/>
      <c r="AX187" s="1961"/>
      <c r="AY187" s="1961"/>
      <c r="AZ187" s="1961"/>
      <c r="BA187" s="1961"/>
      <c r="BB187" s="1961"/>
      <c r="BC187" s="1961"/>
      <c r="BD187" s="1961"/>
      <c r="BE187" s="1962"/>
      <c r="BM187" s="359"/>
      <c r="BN187" s="360"/>
      <c r="BO187" s="360"/>
      <c r="BP187" s="298"/>
      <c r="BQ187" s="298"/>
    </row>
    <row r="188" spans="2:69" s="299" customFormat="1" ht="12" customHeight="1">
      <c r="B188" s="2290"/>
      <c r="C188" s="2291"/>
      <c r="D188" s="1996"/>
      <c r="E188" s="1997"/>
      <c r="F188" s="1997"/>
      <c r="G188" s="1997"/>
      <c r="H188" s="1997"/>
      <c r="I188" s="1997"/>
      <c r="J188" s="1997"/>
      <c r="K188" s="1997"/>
      <c r="L188" s="1998"/>
      <c r="M188" s="2001"/>
      <c r="N188" s="1964"/>
      <c r="O188" s="1964"/>
      <c r="P188" s="1964"/>
      <c r="Q188" s="1964"/>
      <c r="R188" s="1964"/>
      <c r="S188" s="2002"/>
      <c r="T188" s="1976"/>
      <c r="U188" s="1964"/>
      <c r="V188" s="1964"/>
      <c r="W188" s="1964"/>
      <c r="X188" s="1964"/>
      <c r="Y188" s="1964"/>
      <c r="Z188" s="1964"/>
      <c r="AA188" s="1964"/>
      <c r="AB188" s="1964"/>
      <c r="AC188" s="2002"/>
      <c r="AD188" s="2304"/>
      <c r="AE188" s="2305"/>
      <c r="AF188" s="2306"/>
      <c r="AG188" s="2297"/>
      <c r="AH188" s="2297"/>
      <c r="AI188" s="2297"/>
      <c r="AJ188" s="2297"/>
      <c r="AK188" s="2297"/>
      <c r="AL188" s="2297"/>
      <c r="AM188" s="2297"/>
      <c r="AN188" s="2297"/>
      <c r="AO188" s="2307"/>
      <c r="AP188" s="2299" t="s">
        <v>262</v>
      </c>
      <c r="AQ188" s="2300"/>
      <c r="AR188" s="2301"/>
      <c r="AS188" s="2302" t="s">
        <v>263</v>
      </c>
      <c r="AT188" s="2300"/>
      <c r="AU188" s="2303"/>
      <c r="AV188" s="2296"/>
      <c r="AW188" s="2297"/>
      <c r="AX188" s="2297"/>
      <c r="AY188" s="2297"/>
      <c r="AZ188" s="2297"/>
      <c r="BA188" s="2297"/>
      <c r="BB188" s="2297"/>
      <c r="BC188" s="2297"/>
      <c r="BD188" s="2297"/>
      <c r="BE188" s="2298"/>
      <c r="BM188" s="359"/>
      <c r="BN188" s="360"/>
      <c r="BO188" s="360"/>
      <c r="BP188" s="298"/>
      <c r="BQ188" s="298"/>
    </row>
    <row r="189" spans="2:69" ht="9.75" customHeight="1">
      <c r="B189" s="2292">
        <v>31</v>
      </c>
      <c r="C189" s="2293"/>
      <c r="D189" s="2012" t="s">
        <v>264</v>
      </c>
      <c r="E189" s="2013"/>
      <c r="F189" s="2013"/>
      <c r="G189" s="2013"/>
      <c r="H189" s="2013"/>
      <c r="I189" s="2013"/>
      <c r="J189" s="2013"/>
      <c r="K189" s="2013"/>
      <c r="L189" s="2014"/>
      <c r="M189" s="2019" t="str">
        <f>M103</f>
        <v xml:space="preserve">  平成19年３月31日以降
  平成21年3月31日以前のもの</v>
      </c>
      <c r="N189" s="2020"/>
      <c r="O189" s="2020"/>
      <c r="P189" s="2020"/>
      <c r="Q189" s="2020"/>
      <c r="R189" s="2020"/>
      <c r="S189" s="2021"/>
      <c r="T189" s="1871" t="str">
        <f>T103</f>
        <v/>
      </c>
      <c r="U189" s="1872"/>
      <c r="V189" s="1872"/>
      <c r="W189" s="1872"/>
      <c r="X189" s="1872"/>
      <c r="Y189" s="1872"/>
      <c r="Z189" s="1872"/>
      <c r="AA189" s="1872"/>
      <c r="AB189" s="1872"/>
      <c r="AC189" s="2407" t="s">
        <v>90</v>
      </c>
      <c r="AD189" s="2153">
        <f>AD103</f>
        <v>19</v>
      </c>
      <c r="AE189" s="2154"/>
      <c r="AF189" s="2333"/>
      <c r="AG189" s="2335">
        <f>AG103</f>
        <v>0</v>
      </c>
      <c r="AH189" s="2336"/>
      <c r="AI189" s="2336"/>
      <c r="AJ189" s="2336"/>
      <c r="AK189" s="2336"/>
      <c r="AL189" s="2336"/>
      <c r="AM189" s="2337"/>
      <c r="AN189" s="2313" t="s">
        <v>265</v>
      </c>
      <c r="AO189" s="2314"/>
      <c r="AP189" s="2317" t="s">
        <v>266</v>
      </c>
      <c r="AQ189" s="2318"/>
      <c r="AR189" s="2319"/>
      <c r="AS189" s="2317" t="s">
        <v>266</v>
      </c>
      <c r="AT189" s="2318"/>
      <c r="AU189" s="2319"/>
      <c r="AV189" s="2335">
        <f>AV103</f>
        <v>0</v>
      </c>
      <c r="AW189" s="2336"/>
      <c r="AX189" s="2336"/>
      <c r="AY189" s="2336"/>
      <c r="AZ189" s="2336"/>
      <c r="BA189" s="2336"/>
      <c r="BB189" s="2336"/>
      <c r="BC189" s="2336"/>
      <c r="BD189" s="2337"/>
      <c r="BE189" s="2338" t="s">
        <v>90</v>
      </c>
    </row>
    <row r="190" spans="2:69" ht="9.75" customHeight="1">
      <c r="B190" s="2006"/>
      <c r="C190" s="2007"/>
      <c r="D190" s="2015"/>
      <c r="E190" s="2013"/>
      <c r="F190" s="2013"/>
      <c r="G190" s="2013"/>
      <c r="H190" s="2013"/>
      <c r="I190" s="2013"/>
      <c r="J190" s="2013"/>
      <c r="K190" s="2013"/>
      <c r="L190" s="2014"/>
      <c r="M190" s="2022"/>
      <c r="N190" s="2023"/>
      <c r="O190" s="2023"/>
      <c r="P190" s="2023"/>
      <c r="Q190" s="2023"/>
      <c r="R190" s="2023"/>
      <c r="S190" s="2024"/>
      <c r="T190" s="2405">
        <f>T104</f>
        <v>0</v>
      </c>
      <c r="U190" s="2406"/>
      <c r="V190" s="2406"/>
      <c r="W190" s="2406"/>
      <c r="X190" s="2406"/>
      <c r="Y190" s="2406"/>
      <c r="Z190" s="2406"/>
      <c r="AA190" s="2406"/>
      <c r="AB190" s="2406"/>
      <c r="AC190" s="2408"/>
      <c r="AD190" s="1895"/>
      <c r="AE190" s="1896"/>
      <c r="AF190" s="2334"/>
      <c r="AG190" s="2324"/>
      <c r="AH190" s="2325"/>
      <c r="AI190" s="2325"/>
      <c r="AJ190" s="2325"/>
      <c r="AK190" s="2325"/>
      <c r="AL190" s="2325"/>
      <c r="AM190" s="2326"/>
      <c r="AN190" s="2315"/>
      <c r="AO190" s="2316"/>
      <c r="AP190" s="2034">
        <f>AP104</f>
        <v>118</v>
      </c>
      <c r="AQ190" s="2035"/>
      <c r="AR190" s="2036"/>
      <c r="AS190" s="2061" t="str">
        <f>AS104</f>
        <v/>
      </c>
      <c r="AT190" s="2062"/>
      <c r="AU190" s="2063"/>
      <c r="AV190" s="2324"/>
      <c r="AW190" s="2325"/>
      <c r="AX190" s="2325"/>
      <c r="AY190" s="2325"/>
      <c r="AZ190" s="2325"/>
      <c r="BA190" s="2325"/>
      <c r="BB190" s="2325"/>
      <c r="BC190" s="2325"/>
      <c r="BD190" s="2326"/>
      <c r="BE190" s="2339"/>
      <c r="BF190" s="300"/>
      <c r="BG190" s="300"/>
      <c r="BH190" s="300"/>
      <c r="BI190" s="301" t="s">
        <v>267</v>
      </c>
    </row>
    <row r="191" spans="2:69" ht="9.75" customHeight="1">
      <c r="B191" s="2006"/>
      <c r="C191" s="2007"/>
      <c r="D191" s="2015"/>
      <c r="E191" s="2013"/>
      <c r="F191" s="2013"/>
      <c r="G191" s="2013"/>
      <c r="H191" s="2013"/>
      <c r="I191" s="2013"/>
      <c r="J191" s="2013"/>
      <c r="K191" s="2013"/>
      <c r="L191" s="2014"/>
      <c r="M191" s="1875" t="str">
        <f>M105</f>
        <v xml:space="preserve"> 平成24年3月31日
 以前のもの</v>
      </c>
      <c r="N191" s="1876"/>
      <c r="O191" s="1876"/>
      <c r="P191" s="1876"/>
      <c r="Q191" s="1876"/>
      <c r="R191" s="1876"/>
      <c r="S191" s="1877"/>
      <c r="T191" s="1865" t="str">
        <f>T105</f>
        <v/>
      </c>
      <c r="U191" s="1866"/>
      <c r="V191" s="1866"/>
      <c r="W191" s="1866"/>
      <c r="X191" s="1866"/>
      <c r="Y191" s="1866"/>
      <c r="Z191" s="1866"/>
      <c r="AA191" s="1866"/>
      <c r="AB191" s="1866"/>
      <c r="AC191" s="302"/>
      <c r="AD191" s="1895">
        <f>AD105</f>
        <v>19</v>
      </c>
      <c r="AE191" s="1896"/>
      <c r="AF191" s="2327"/>
      <c r="AG191" s="2321">
        <f>AG105</f>
        <v>0</v>
      </c>
      <c r="AH191" s="2322"/>
      <c r="AI191" s="2322"/>
      <c r="AJ191" s="2322"/>
      <c r="AK191" s="2322"/>
      <c r="AL191" s="2322"/>
      <c r="AM191" s="2323"/>
      <c r="AN191" s="303"/>
      <c r="AO191" s="302"/>
      <c r="AP191" s="1895">
        <f>AP105</f>
        <v>103</v>
      </c>
      <c r="AQ191" s="2037"/>
      <c r="AR191" s="1896"/>
      <c r="AS191" s="2068" t="str">
        <f>AS105</f>
        <v/>
      </c>
      <c r="AT191" s="2069"/>
      <c r="AU191" s="2070"/>
      <c r="AV191" s="2321">
        <f>AV105</f>
        <v>0</v>
      </c>
      <c r="AW191" s="2322"/>
      <c r="AX191" s="2322"/>
      <c r="AY191" s="2322"/>
      <c r="AZ191" s="2322"/>
      <c r="BA191" s="2322"/>
      <c r="BB191" s="2322"/>
      <c r="BC191" s="2322"/>
      <c r="BD191" s="2323"/>
      <c r="BE191" s="2340"/>
      <c r="BF191" s="300"/>
      <c r="BG191" s="300"/>
      <c r="BH191" s="300"/>
      <c r="BI191" s="301"/>
    </row>
    <row r="192" spans="2:69" ht="9.75" customHeight="1">
      <c r="B192" s="2006"/>
      <c r="C192" s="2007"/>
      <c r="D192" s="2015"/>
      <c r="E192" s="2013"/>
      <c r="F192" s="2013"/>
      <c r="G192" s="2013"/>
      <c r="H192" s="2013"/>
      <c r="I192" s="2013"/>
      <c r="J192" s="2013"/>
      <c r="K192" s="2013"/>
      <c r="L192" s="2014"/>
      <c r="M192" s="2025"/>
      <c r="N192" s="2026"/>
      <c r="O192" s="2026"/>
      <c r="P192" s="2026"/>
      <c r="Q192" s="2026"/>
      <c r="R192" s="2026"/>
      <c r="S192" s="2027"/>
      <c r="T192" s="1867">
        <f t="shared" ref="T192:T244" si="3">T106</f>
        <v>0</v>
      </c>
      <c r="U192" s="1868"/>
      <c r="V192" s="1868"/>
      <c r="W192" s="1868"/>
      <c r="X192" s="1868"/>
      <c r="Y192" s="1868"/>
      <c r="Z192" s="1868"/>
      <c r="AA192" s="1868"/>
      <c r="AB192" s="1868"/>
      <c r="AC192" s="308"/>
      <c r="AD192" s="1895"/>
      <c r="AE192" s="1896"/>
      <c r="AF192" s="2332"/>
      <c r="AG192" s="2324"/>
      <c r="AH192" s="2325"/>
      <c r="AI192" s="2325"/>
      <c r="AJ192" s="2325"/>
      <c r="AK192" s="2325"/>
      <c r="AL192" s="2325"/>
      <c r="AM192" s="2326"/>
      <c r="AN192" s="2320"/>
      <c r="AO192" s="2320"/>
      <c r="AP192" s="1895"/>
      <c r="AQ192" s="2037"/>
      <c r="AR192" s="1896"/>
      <c r="AS192" s="2071"/>
      <c r="AT192" s="2072"/>
      <c r="AU192" s="2073"/>
      <c r="AV192" s="2324"/>
      <c r="AW192" s="2325"/>
      <c r="AX192" s="2325"/>
      <c r="AY192" s="2325"/>
      <c r="AZ192" s="2325"/>
      <c r="BA192" s="2325"/>
      <c r="BB192" s="2325"/>
      <c r="BC192" s="2325"/>
      <c r="BD192" s="2326"/>
      <c r="BE192" s="2341"/>
      <c r="BF192" s="305">
        <v>4</v>
      </c>
      <c r="BG192" s="305">
        <v>3</v>
      </c>
      <c r="BH192" s="305">
        <v>2</v>
      </c>
      <c r="BI192" s="305">
        <v>1</v>
      </c>
    </row>
    <row r="193" spans="2:61" ht="9.75" customHeight="1">
      <c r="B193" s="2008"/>
      <c r="C193" s="2009"/>
      <c r="D193" s="2015"/>
      <c r="E193" s="2013"/>
      <c r="F193" s="2013"/>
      <c r="G193" s="2013"/>
      <c r="H193" s="2013"/>
      <c r="I193" s="2013"/>
      <c r="J193" s="2013"/>
      <c r="K193" s="2013"/>
      <c r="L193" s="2014"/>
      <c r="M193" s="1875" t="str">
        <f>M107</f>
        <v xml:space="preserve"> 平成24年4月1日
 以降のもの</v>
      </c>
      <c r="N193" s="1876"/>
      <c r="O193" s="1876"/>
      <c r="P193" s="1876"/>
      <c r="Q193" s="1876"/>
      <c r="R193" s="1876"/>
      <c r="S193" s="1877"/>
      <c r="T193" s="1865" t="str">
        <f t="shared" si="3"/>
        <v/>
      </c>
      <c r="U193" s="1866"/>
      <c r="V193" s="1866"/>
      <c r="W193" s="1866"/>
      <c r="X193" s="1866"/>
      <c r="Y193" s="1866"/>
      <c r="Z193" s="1866"/>
      <c r="AA193" s="1866"/>
      <c r="AB193" s="1866"/>
      <c r="AC193" s="809"/>
      <c r="AD193" s="1895">
        <f>AD107</f>
        <v>18</v>
      </c>
      <c r="AE193" s="1896"/>
      <c r="AF193" s="2327"/>
      <c r="AG193" s="2321">
        <f>AG107</f>
        <v>0</v>
      </c>
      <c r="AH193" s="2322"/>
      <c r="AI193" s="2322"/>
      <c r="AJ193" s="2322"/>
      <c r="AK193" s="2322"/>
      <c r="AL193" s="2322"/>
      <c r="AM193" s="2323"/>
      <c r="AN193" s="307"/>
      <c r="AO193" s="307"/>
      <c r="AP193" s="1895">
        <f>AP107</f>
        <v>89</v>
      </c>
      <c r="AQ193" s="2037"/>
      <c r="AR193" s="1896"/>
      <c r="AS193" s="2068" t="str">
        <f>AS107</f>
        <v/>
      </c>
      <c r="AT193" s="2069"/>
      <c r="AU193" s="2070"/>
      <c r="AV193" s="2321">
        <f>AV107</f>
        <v>0</v>
      </c>
      <c r="AW193" s="2322"/>
      <c r="AX193" s="2322"/>
      <c r="AY193" s="2322"/>
      <c r="AZ193" s="2322"/>
      <c r="BA193" s="2322"/>
      <c r="BB193" s="2322"/>
      <c r="BC193" s="2322"/>
      <c r="BD193" s="2323"/>
      <c r="BE193" s="969"/>
      <c r="BF193" s="305"/>
      <c r="BG193" s="305"/>
      <c r="BH193" s="305"/>
      <c r="BI193" s="305"/>
    </row>
    <row r="194" spans="2:61" ht="9.75" customHeight="1">
      <c r="B194" s="2010"/>
      <c r="C194" s="2011"/>
      <c r="D194" s="2016"/>
      <c r="E194" s="2017"/>
      <c r="F194" s="2017"/>
      <c r="G194" s="2017"/>
      <c r="H194" s="2017"/>
      <c r="I194" s="2017"/>
      <c r="J194" s="2017"/>
      <c r="K194" s="2017"/>
      <c r="L194" s="2018"/>
      <c r="M194" s="1878"/>
      <c r="N194" s="1879"/>
      <c r="O194" s="1879"/>
      <c r="P194" s="1879"/>
      <c r="Q194" s="1879"/>
      <c r="R194" s="1879"/>
      <c r="S194" s="1880"/>
      <c r="T194" s="1869">
        <f t="shared" si="3"/>
        <v>0</v>
      </c>
      <c r="U194" s="1870"/>
      <c r="V194" s="1870"/>
      <c r="W194" s="1870"/>
      <c r="X194" s="1870"/>
      <c r="Y194" s="1870"/>
      <c r="Z194" s="1870"/>
      <c r="AA194" s="1870"/>
      <c r="AB194" s="1870"/>
      <c r="AC194" s="807"/>
      <c r="AD194" s="2038"/>
      <c r="AE194" s="2040"/>
      <c r="AF194" s="2328"/>
      <c r="AG194" s="2329"/>
      <c r="AH194" s="2330"/>
      <c r="AI194" s="2330"/>
      <c r="AJ194" s="2330"/>
      <c r="AK194" s="2330"/>
      <c r="AL194" s="2330"/>
      <c r="AM194" s="2331"/>
      <c r="AN194" s="2349"/>
      <c r="AO194" s="2350"/>
      <c r="AP194" s="2038"/>
      <c r="AQ194" s="2039"/>
      <c r="AR194" s="2040"/>
      <c r="AS194" s="2083"/>
      <c r="AT194" s="2084"/>
      <c r="AU194" s="2085"/>
      <c r="AV194" s="2329"/>
      <c r="AW194" s="2330"/>
      <c r="AX194" s="2330"/>
      <c r="AY194" s="2330"/>
      <c r="AZ194" s="2330"/>
      <c r="BA194" s="2330"/>
      <c r="BB194" s="2330"/>
      <c r="BC194" s="2330"/>
      <c r="BD194" s="2331"/>
      <c r="BE194" s="811"/>
      <c r="BF194" s="2104" t="s">
        <v>268</v>
      </c>
      <c r="BG194" s="2104" t="s">
        <v>269</v>
      </c>
      <c r="BH194" s="2118" t="s">
        <v>270</v>
      </c>
      <c r="BI194" s="2117" t="s">
        <v>271</v>
      </c>
    </row>
    <row r="195" spans="2:61" ht="9.75" customHeight="1">
      <c r="B195" s="2099">
        <v>32</v>
      </c>
      <c r="C195" s="2100"/>
      <c r="D195" s="2101" t="s">
        <v>122</v>
      </c>
      <c r="E195" s="2102"/>
      <c r="F195" s="2102"/>
      <c r="G195" s="2102"/>
      <c r="H195" s="2102"/>
      <c r="I195" s="2102"/>
      <c r="J195" s="2102"/>
      <c r="K195" s="2102"/>
      <c r="L195" s="2103"/>
      <c r="M195" s="2019" t="str">
        <f>M109</f>
        <v xml:space="preserve">  平成19年３月31日以降
  平成21年3月31日以前のもの</v>
      </c>
      <c r="N195" s="2020"/>
      <c r="O195" s="2020"/>
      <c r="P195" s="2020"/>
      <c r="Q195" s="2020"/>
      <c r="R195" s="2020"/>
      <c r="S195" s="2021"/>
      <c r="T195" s="1871" t="str">
        <f t="shared" si="3"/>
        <v/>
      </c>
      <c r="U195" s="1872"/>
      <c r="V195" s="1872"/>
      <c r="W195" s="1872"/>
      <c r="X195" s="1872"/>
      <c r="Y195" s="1872"/>
      <c r="Z195" s="1872"/>
      <c r="AA195" s="1872"/>
      <c r="AB195" s="1872"/>
      <c r="AC195" s="2409"/>
      <c r="AD195" s="1893">
        <f>AD109</f>
        <v>21</v>
      </c>
      <c r="AE195" s="1894"/>
      <c r="AF195" s="2345"/>
      <c r="AG195" s="2342">
        <f>AG109</f>
        <v>0</v>
      </c>
      <c r="AH195" s="2343"/>
      <c r="AI195" s="2343"/>
      <c r="AJ195" s="2343"/>
      <c r="AK195" s="2343"/>
      <c r="AL195" s="2343"/>
      <c r="AM195" s="2344"/>
      <c r="AN195" s="2041"/>
      <c r="AO195" s="2042"/>
      <c r="AP195" s="1893">
        <f>AP109</f>
        <v>21</v>
      </c>
      <c r="AQ195" s="2124"/>
      <c r="AR195" s="1894"/>
      <c r="AS195" s="2088" t="str">
        <f>AS109</f>
        <v/>
      </c>
      <c r="AT195" s="2089"/>
      <c r="AU195" s="2090"/>
      <c r="AV195" s="2342">
        <f>AV109</f>
        <v>0</v>
      </c>
      <c r="AW195" s="2343"/>
      <c r="AX195" s="2343"/>
      <c r="AY195" s="2343"/>
      <c r="AZ195" s="2343"/>
      <c r="BA195" s="2343"/>
      <c r="BB195" s="2343"/>
      <c r="BC195" s="2343"/>
      <c r="BD195" s="2344"/>
      <c r="BE195" s="2059"/>
      <c r="BF195" s="2104"/>
      <c r="BG195" s="2104"/>
      <c r="BH195" s="2118"/>
      <c r="BI195" s="2117"/>
    </row>
    <row r="196" spans="2:61" ht="9.75" customHeight="1">
      <c r="B196" s="2099"/>
      <c r="C196" s="2100"/>
      <c r="D196" s="2101"/>
      <c r="E196" s="2102"/>
      <c r="F196" s="2102"/>
      <c r="G196" s="2102"/>
      <c r="H196" s="2102"/>
      <c r="I196" s="2102"/>
      <c r="J196" s="2102"/>
      <c r="K196" s="2102"/>
      <c r="L196" s="2103"/>
      <c r="M196" s="2022"/>
      <c r="N196" s="2023"/>
      <c r="O196" s="2023"/>
      <c r="P196" s="2023"/>
      <c r="Q196" s="2023"/>
      <c r="R196" s="2023"/>
      <c r="S196" s="2024"/>
      <c r="T196" s="1867">
        <f t="shared" si="3"/>
        <v>0</v>
      </c>
      <c r="U196" s="1868"/>
      <c r="V196" s="1868"/>
      <c r="W196" s="1868"/>
      <c r="X196" s="1868"/>
      <c r="Y196" s="1868"/>
      <c r="Z196" s="1868"/>
      <c r="AA196" s="1868"/>
      <c r="AB196" s="1868"/>
      <c r="AC196" s="2410"/>
      <c r="AD196" s="1895"/>
      <c r="AE196" s="1896"/>
      <c r="AF196" s="2332"/>
      <c r="AG196" s="2324"/>
      <c r="AH196" s="2325"/>
      <c r="AI196" s="2325"/>
      <c r="AJ196" s="2325"/>
      <c r="AK196" s="2325"/>
      <c r="AL196" s="2325"/>
      <c r="AM196" s="2326"/>
      <c r="AN196" s="2043"/>
      <c r="AO196" s="2044"/>
      <c r="AP196" s="1895"/>
      <c r="AQ196" s="2037"/>
      <c r="AR196" s="1896"/>
      <c r="AS196" s="2071"/>
      <c r="AT196" s="2072"/>
      <c r="AU196" s="2073"/>
      <c r="AV196" s="2324"/>
      <c r="AW196" s="2325"/>
      <c r="AX196" s="2325"/>
      <c r="AY196" s="2325"/>
      <c r="AZ196" s="2325"/>
      <c r="BA196" s="2325"/>
      <c r="BB196" s="2325"/>
      <c r="BC196" s="2325"/>
      <c r="BD196" s="2326"/>
      <c r="BE196" s="2060"/>
      <c r="BF196" s="2104"/>
      <c r="BG196" s="2104"/>
      <c r="BH196" s="2118"/>
      <c r="BI196" s="2117"/>
    </row>
    <row r="197" spans="2:61" ht="9.75" customHeight="1">
      <c r="B197" s="2099"/>
      <c r="C197" s="2100"/>
      <c r="D197" s="2101"/>
      <c r="E197" s="2102"/>
      <c r="F197" s="2102"/>
      <c r="G197" s="2102"/>
      <c r="H197" s="2102"/>
      <c r="I197" s="2102"/>
      <c r="J197" s="2102"/>
      <c r="K197" s="2102"/>
      <c r="L197" s="2103"/>
      <c r="M197" s="1875" t="str">
        <f>M111</f>
        <v xml:space="preserve"> 平成24年3月31日
 以前のもの</v>
      </c>
      <c r="N197" s="1876"/>
      <c r="O197" s="1876"/>
      <c r="P197" s="1876"/>
      <c r="Q197" s="1876"/>
      <c r="R197" s="1876"/>
      <c r="S197" s="1877"/>
      <c r="T197" s="1865" t="str">
        <f t="shared" si="3"/>
        <v/>
      </c>
      <c r="U197" s="1866"/>
      <c r="V197" s="1866"/>
      <c r="W197" s="1866"/>
      <c r="X197" s="1866"/>
      <c r="Y197" s="1866"/>
      <c r="Z197" s="1866"/>
      <c r="AA197" s="1866"/>
      <c r="AB197" s="1866"/>
      <c r="AC197" s="309"/>
      <c r="AD197" s="1895">
        <f>AD111</f>
        <v>21</v>
      </c>
      <c r="AE197" s="1896"/>
      <c r="AF197" s="2327"/>
      <c r="AG197" s="2321">
        <f>AG111</f>
        <v>0</v>
      </c>
      <c r="AH197" s="2322"/>
      <c r="AI197" s="2322"/>
      <c r="AJ197" s="2322"/>
      <c r="AK197" s="2322"/>
      <c r="AL197" s="2322"/>
      <c r="AM197" s="2323"/>
      <c r="AN197" s="310"/>
      <c r="AO197" s="309"/>
      <c r="AP197" s="1895">
        <f>AP111</f>
        <v>15</v>
      </c>
      <c r="AQ197" s="2037"/>
      <c r="AR197" s="1896"/>
      <c r="AS197" s="2068" t="str">
        <f>AS111</f>
        <v/>
      </c>
      <c r="AT197" s="2069"/>
      <c r="AU197" s="2070"/>
      <c r="AV197" s="2321">
        <f>AV111</f>
        <v>0</v>
      </c>
      <c r="AW197" s="2322"/>
      <c r="AX197" s="2322"/>
      <c r="AY197" s="2322"/>
      <c r="AZ197" s="2322"/>
      <c r="BA197" s="2322"/>
      <c r="BB197" s="2322"/>
      <c r="BC197" s="2322"/>
      <c r="BD197" s="2323"/>
      <c r="BE197" s="2066"/>
      <c r="BF197" s="2104"/>
      <c r="BG197" s="2104"/>
      <c r="BH197" s="2118"/>
      <c r="BI197" s="2117"/>
    </row>
    <row r="198" spans="2:61" ht="9.75" customHeight="1">
      <c r="B198" s="2099"/>
      <c r="C198" s="2100"/>
      <c r="D198" s="2101"/>
      <c r="E198" s="2102"/>
      <c r="F198" s="2102"/>
      <c r="G198" s="2102"/>
      <c r="H198" s="2102"/>
      <c r="I198" s="2102"/>
      <c r="J198" s="2102"/>
      <c r="K198" s="2102"/>
      <c r="L198" s="2103"/>
      <c r="M198" s="2025"/>
      <c r="N198" s="2026"/>
      <c r="O198" s="2026"/>
      <c r="P198" s="2026"/>
      <c r="Q198" s="2026"/>
      <c r="R198" s="2026"/>
      <c r="S198" s="2027"/>
      <c r="T198" s="1867">
        <f t="shared" si="3"/>
        <v>0</v>
      </c>
      <c r="U198" s="1868"/>
      <c r="V198" s="1868"/>
      <c r="W198" s="1868"/>
      <c r="X198" s="1868"/>
      <c r="Y198" s="1868"/>
      <c r="Z198" s="1868"/>
      <c r="AA198" s="1868"/>
      <c r="AB198" s="1868"/>
      <c r="AC198" s="314"/>
      <c r="AD198" s="1895"/>
      <c r="AE198" s="1896"/>
      <c r="AF198" s="2332"/>
      <c r="AG198" s="2324"/>
      <c r="AH198" s="2325"/>
      <c r="AI198" s="2325"/>
      <c r="AJ198" s="2325"/>
      <c r="AK198" s="2325"/>
      <c r="AL198" s="2325"/>
      <c r="AM198" s="2326"/>
      <c r="AN198" s="2056"/>
      <c r="AO198" s="2056"/>
      <c r="AP198" s="1895"/>
      <c r="AQ198" s="2037"/>
      <c r="AR198" s="1896"/>
      <c r="AS198" s="2071"/>
      <c r="AT198" s="2072"/>
      <c r="AU198" s="2073"/>
      <c r="AV198" s="2324"/>
      <c r="AW198" s="2325"/>
      <c r="AX198" s="2325"/>
      <c r="AY198" s="2325"/>
      <c r="AZ198" s="2325"/>
      <c r="BA198" s="2325"/>
      <c r="BB198" s="2325"/>
      <c r="BC198" s="2325"/>
      <c r="BD198" s="2326"/>
      <c r="BE198" s="2067"/>
      <c r="BF198" s="2104"/>
      <c r="BG198" s="2104"/>
      <c r="BH198" s="2118"/>
      <c r="BI198" s="2117"/>
    </row>
    <row r="199" spans="2:61" ht="9.75" customHeight="1">
      <c r="B199" s="2099"/>
      <c r="C199" s="2100"/>
      <c r="D199" s="2101"/>
      <c r="E199" s="2102"/>
      <c r="F199" s="2102"/>
      <c r="G199" s="2102"/>
      <c r="H199" s="2102"/>
      <c r="I199" s="2102"/>
      <c r="J199" s="2102"/>
      <c r="K199" s="2102"/>
      <c r="L199" s="2103"/>
      <c r="M199" s="1875" t="str">
        <f>M113</f>
        <v xml:space="preserve"> 平成24年4月1日
 以降のもの</v>
      </c>
      <c r="N199" s="1876"/>
      <c r="O199" s="1876"/>
      <c r="P199" s="1876"/>
      <c r="Q199" s="1876"/>
      <c r="R199" s="1876"/>
      <c r="S199" s="1877"/>
      <c r="T199" s="1865" t="str">
        <f t="shared" ca="1" si="3"/>
        <v/>
      </c>
      <c r="U199" s="1866"/>
      <c r="V199" s="1866"/>
      <c r="W199" s="1866"/>
      <c r="X199" s="1866"/>
      <c r="Y199" s="1866"/>
      <c r="Z199" s="1866"/>
      <c r="AA199" s="1866"/>
      <c r="AB199" s="1866"/>
      <c r="AC199" s="791"/>
      <c r="AD199" s="1895">
        <f>AD113</f>
        <v>20</v>
      </c>
      <c r="AE199" s="1896"/>
      <c r="AF199" s="2327"/>
      <c r="AG199" s="2321">
        <f ca="1">AG113</f>
        <v>15120</v>
      </c>
      <c r="AH199" s="2322"/>
      <c r="AI199" s="2322"/>
      <c r="AJ199" s="2322"/>
      <c r="AK199" s="2322"/>
      <c r="AL199" s="2322"/>
      <c r="AM199" s="2323"/>
      <c r="AN199" s="313"/>
      <c r="AO199" s="313"/>
      <c r="AP199" s="1895">
        <f>AP113</f>
        <v>16</v>
      </c>
      <c r="AQ199" s="2037"/>
      <c r="AR199" s="1896"/>
      <c r="AS199" s="2068">
        <f ca="1">AS113</f>
        <v>14.46</v>
      </c>
      <c r="AT199" s="2069"/>
      <c r="AU199" s="2070"/>
      <c r="AV199" s="2321">
        <f ca="1">AV113</f>
        <v>218635</v>
      </c>
      <c r="AW199" s="2322"/>
      <c r="AX199" s="2322"/>
      <c r="AY199" s="2322"/>
      <c r="AZ199" s="2322"/>
      <c r="BA199" s="2322"/>
      <c r="BB199" s="2322"/>
      <c r="BC199" s="2322"/>
      <c r="BD199" s="2323"/>
      <c r="BE199" s="965"/>
      <c r="BF199" s="2104"/>
      <c r="BG199" s="2104"/>
      <c r="BH199" s="2118"/>
      <c r="BI199" s="2117"/>
    </row>
    <row r="200" spans="2:61" ht="9.75" customHeight="1">
      <c r="B200" s="2099"/>
      <c r="C200" s="2100"/>
      <c r="D200" s="2101"/>
      <c r="E200" s="2102"/>
      <c r="F200" s="2102"/>
      <c r="G200" s="2102"/>
      <c r="H200" s="2102"/>
      <c r="I200" s="2102"/>
      <c r="J200" s="2102"/>
      <c r="K200" s="2102"/>
      <c r="L200" s="2103"/>
      <c r="M200" s="1878"/>
      <c r="N200" s="1879"/>
      <c r="O200" s="1879"/>
      <c r="P200" s="1879"/>
      <c r="Q200" s="1879"/>
      <c r="R200" s="1879"/>
      <c r="S200" s="1880"/>
      <c r="T200" s="1897">
        <f t="shared" ca="1" si="3"/>
        <v>75600000</v>
      </c>
      <c r="U200" s="1898"/>
      <c r="V200" s="1898"/>
      <c r="W200" s="1898"/>
      <c r="X200" s="1898"/>
      <c r="Y200" s="1898"/>
      <c r="Z200" s="1898"/>
      <c r="AA200" s="1898"/>
      <c r="AB200" s="1898"/>
      <c r="AC200" s="791"/>
      <c r="AD200" s="2094"/>
      <c r="AE200" s="2096"/>
      <c r="AF200" s="2345"/>
      <c r="AG200" s="2346"/>
      <c r="AH200" s="2347"/>
      <c r="AI200" s="2347"/>
      <c r="AJ200" s="2347"/>
      <c r="AK200" s="2347"/>
      <c r="AL200" s="2347"/>
      <c r="AM200" s="2348"/>
      <c r="AN200" s="2122"/>
      <c r="AO200" s="2123"/>
      <c r="AP200" s="2094"/>
      <c r="AQ200" s="2095"/>
      <c r="AR200" s="2096"/>
      <c r="AS200" s="2088"/>
      <c r="AT200" s="2089"/>
      <c r="AU200" s="2090"/>
      <c r="AV200" s="2346"/>
      <c r="AW200" s="2347"/>
      <c r="AX200" s="2347"/>
      <c r="AY200" s="2347"/>
      <c r="AZ200" s="2347"/>
      <c r="BA200" s="2347"/>
      <c r="BB200" s="2347"/>
      <c r="BC200" s="2347"/>
      <c r="BD200" s="2348"/>
      <c r="BE200" s="804"/>
      <c r="BF200" s="2104"/>
      <c r="BG200" s="2104"/>
      <c r="BH200" s="2118"/>
      <c r="BI200" s="2117"/>
    </row>
    <row r="201" spans="2:61" ht="9.75" customHeight="1">
      <c r="B201" s="2105">
        <v>33</v>
      </c>
      <c r="C201" s="2106"/>
      <c r="D201" s="2109" t="s">
        <v>123</v>
      </c>
      <c r="E201" s="2110"/>
      <c r="F201" s="2110"/>
      <c r="G201" s="2110"/>
      <c r="H201" s="2110"/>
      <c r="I201" s="2110"/>
      <c r="J201" s="2110"/>
      <c r="K201" s="2110"/>
      <c r="L201" s="2111"/>
      <c r="M201" s="2019" t="str">
        <f>M115</f>
        <v xml:space="preserve">  平成19年３月31日以降
  平成21年3月31日以前のもの</v>
      </c>
      <c r="N201" s="2020"/>
      <c r="O201" s="2020"/>
      <c r="P201" s="2020"/>
      <c r="Q201" s="2020"/>
      <c r="R201" s="2020"/>
      <c r="S201" s="2021"/>
      <c r="T201" s="1873" t="str">
        <f t="shared" si="3"/>
        <v/>
      </c>
      <c r="U201" s="1874"/>
      <c r="V201" s="1874"/>
      <c r="W201" s="1874"/>
      <c r="X201" s="1874"/>
      <c r="Y201" s="1874"/>
      <c r="Z201" s="1874"/>
      <c r="AA201" s="1874"/>
      <c r="AB201" s="1874"/>
      <c r="AC201" s="2412"/>
      <c r="AD201" s="2153">
        <f>AD115</f>
        <v>20</v>
      </c>
      <c r="AE201" s="2154"/>
      <c r="AF201" s="2354"/>
      <c r="AG201" s="2335">
        <f>AG115</f>
        <v>0</v>
      </c>
      <c r="AH201" s="2336"/>
      <c r="AI201" s="2336"/>
      <c r="AJ201" s="2336"/>
      <c r="AK201" s="2336"/>
      <c r="AL201" s="2336"/>
      <c r="AM201" s="2337"/>
      <c r="AN201" s="2097"/>
      <c r="AO201" s="2098"/>
      <c r="AP201" s="2153">
        <f>AP115</f>
        <v>14</v>
      </c>
      <c r="AQ201" s="2155"/>
      <c r="AR201" s="2154"/>
      <c r="AS201" s="2091" t="str">
        <f>AS115</f>
        <v/>
      </c>
      <c r="AT201" s="2092"/>
      <c r="AU201" s="2093"/>
      <c r="AV201" s="2335">
        <f>AV115</f>
        <v>0</v>
      </c>
      <c r="AW201" s="2336"/>
      <c r="AX201" s="2336"/>
      <c r="AY201" s="2336"/>
      <c r="AZ201" s="2336"/>
      <c r="BA201" s="2336"/>
      <c r="BB201" s="2336"/>
      <c r="BC201" s="2336"/>
      <c r="BD201" s="2337"/>
      <c r="BE201" s="2080"/>
      <c r="BF201" s="2104"/>
      <c r="BG201" s="2104"/>
      <c r="BH201" s="2118"/>
      <c r="BI201" s="2117"/>
    </row>
    <row r="202" spans="2:61" ht="9.75" customHeight="1">
      <c r="B202" s="2099"/>
      <c r="C202" s="2100"/>
      <c r="D202" s="2101"/>
      <c r="E202" s="2102"/>
      <c r="F202" s="2102"/>
      <c r="G202" s="2102"/>
      <c r="H202" s="2102"/>
      <c r="I202" s="2102"/>
      <c r="J202" s="2102"/>
      <c r="K202" s="2102"/>
      <c r="L202" s="2103"/>
      <c r="M202" s="2022"/>
      <c r="N202" s="2023"/>
      <c r="O202" s="2023"/>
      <c r="P202" s="2023"/>
      <c r="Q202" s="2023"/>
      <c r="R202" s="2023"/>
      <c r="S202" s="2024"/>
      <c r="T202" s="1867">
        <f t="shared" si="3"/>
        <v>0</v>
      </c>
      <c r="U202" s="1868"/>
      <c r="V202" s="1868"/>
      <c r="W202" s="1868"/>
      <c r="X202" s="1868"/>
      <c r="Y202" s="1868"/>
      <c r="Z202" s="1868"/>
      <c r="AA202" s="1868"/>
      <c r="AB202" s="1868"/>
      <c r="AC202" s="2410"/>
      <c r="AD202" s="1895"/>
      <c r="AE202" s="1896"/>
      <c r="AF202" s="2332"/>
      <c r="AG202" s="2324"/>
      <c r="AH202" s="2325"/>
      <c r="AI202" s="2325"/>
      <c r="AJ202" s="2325"/>
      <c r="AK202" s="2325"/>
      <c r="AL202" s="2325"/>
      <c r="AM202" s="2326"/>
      <c r="AN202" s="2043"/>
      <c r="AO202" s="2044"/>
      <c r="AP202" s="1895"/>
      <c r="AQ202" s="2037"/>
      <c r="AR202" s="1896"/>
      <c r="AS202" s="2071"/>
      <c r="AT202" s="2072"/>
      <c r="AU202" s="2073"/>
      <c r="AV202" s="2324"/>
      <c r="AW202" s="2325"/>
      <c r="AX202" s="2325"/>
      <c r="AY202" s="2325"/>
      <c r="AZ202" s="2325"/>
      <c r="BA202" s="2325"/>
      <c r="BB202" s="2325"/>
      <c r="BC202" s="2325"/>
      <c r="BD202" s="2326"/>
      <c r="BE202" s="2060"/>
      <c r="BF202" s="2104"/>
      <c r="BG202" s="2104"/>
      <c r="BH202" s="2118"/>
      <c r="BI202" s="2117"/>
    </row>
    <row r="203" spans="2:61" ht="9.75" customHeight="1">
      <c r="B203" s="2099"/>
      <c r="C203" s="2100"/>
      <c r="D203" s="2101"/>
      <c r="E203" s="2102"/>
      <c r="F203" s="2102"/>
      <c r="G203" s="2102"/>
      <c r="H203" s="2102"/>
      <c r="I203" s="2102"/>
      <c r="J203" s="2102"/>
      <c r="K203" s="2102"/>
      <c r="L203" s="2103"/>
      <c r="M203" s="1875" t="str">
        <f>M117</f>
        <v xml:space="preserve"> 平成24年3月31日
 以前のもの</v>
      </c>
      <c r="N203" s="1876"/>
      <c r="O203" s="1876"/>
      <c r="P203" s="1876"/>
      <c r="Q203" s="1876"/>
      <c r="R203" s="1876"/>
      <c r="S203" s="1877"/>
      <c r="T203" s="1865" t="str">
        <f t="shared" si="3"/>
        <v/>
      </c>
      <c r="U203" s="1866"/>
      <c r="V203" s="1866"/>
      <c r="W203" s="1866"/>
      <c r="X203" s="1866"/>
      <c r="Y203" s="1866"/>
      <c r="Z203" s="1866"/>
      <c r="AA203" s="1866"/>
      <c r="AB203" s="1866"/>
      <c r="AC203" s="309"/>
      <c r="AD203" s="1895">
        <f>AD117</f>
        <v>19</v>
      </c>
      <c r="AE203" s="1896"/>
      <c r="AF203" s="2327"/>
      <c r="AG203" s="2321">
        <f>AG117</f>
        <v>0</v>
      </c>
      <c r="AH203" s="2322"/>
      <c r="AI203" s="2322"/>
      <c r="AJ203" s="2322"/>
      <c r="AK203" s="2322"/>
      <c r="AL203" s="2322"/>
      <c r="AM203" s="2323"/>
      <c r="AN203" s="310"/>
      <c r="AO203" s="309"/>
      <c r="AP203" s="1895">
        <f>AP117</f>
        <v>11</v>
      </c>
      <c r="AQ203" s="2037"/>
      <c r="AR203" s="1896"/>
      <c r="AS203" s="2068" t="str">
        <f>AS117</f>
        <v/>
      </c>
      <c r="AT203" s="2069"/>
      <c r="AU203" s="2070"/>
      <c r="AV203" s="2321">
        <f>AV117</f>
        <v>0</v>
      </c>
      <c r="AW203" s="2322"/>
      <c r="AX203" s="2322"/>
      <c r="AY203" s="2322"/>
      <c r="AZ203" s="2322"/>
      <c r="BA203" s="2322"/>
      <c r="BB203" s="2322"/>
      <c r="BC203" s="2322"/>
      <c r="BD203" s="2323"/>
      <c r="BE203" s="2066"/>
      <c r="BF203" s="2104"/>
      <c r="BG203" s="2104"/>
      <c r="BH203" s="2118"/>
      <c r="BI203" s="2117"/>
    </row>
    <row r="204" spans="2:61" ht="9.75" customHeight="1">
      <c r="B204" s="2099"/>
      <c r="C204" s="2100"/>
      <c r="D204" s="2101"/>
      <c r="E204" s="2102"/>
      <c r="F204" s="2102"/>
      <c r="G204" s="2102"/>
      <c r="H204" s="2102"/>
      <c r="I204" s="2102"/>
      <c r="J204" s="2102"/>
      <c r="K204" s="2102"/>
      <c r="L204" s="2103"/>
      <c r="M204" s="2025"/>
      <c r="N204" s="2026"/>
      <c r="O204" s="2026"/>
      <c r="P204" s="2026"/>
      <c r="Q204" s="2026"/>
      <c r="R204" s="2026"/>
      <c r="S204" s="2027"/>
      <c r="T204" s="1867">
        <f t="shared" si="3"/>
        <v>0</v>
      </c>
      <c r="U204" s="1868"/>
      <c r="V204" s="1868"/>
      <c r="W204" s="1868"/>
      <c r="X204" s="1868"/>
      <c r="Y204" s="1868"/>
      <c r="Z204" s="1868"/>
      <c r="AA204" s="1868"/>
      <c r="AB204" s="1868"/>
      <c r="AC204" s="314"/>
      <c r="AD204" s="1895"/>
      <c r="AE204" s="1896"/>
      <c r="AF204" s="2332"/>
      <c r="AG204" s="2324"/>
      <c r="AH204" s="2325"/>
      <c r="AI204" s="2325"/>
      <c r="AJ204" s="2325"/>
      <c r="AK204" s="2325"/>
      <c r="AL204" s="2325"/>
      <c r="AM204" s="2326"/>
      <c r="AN204" s="2056"/>
      <c r="AO204" s="2056"/>
      <c r="AP204" s="1895"/>
      <c r="AQ204" s="2037"/>
      <c r="AR204" s="1896"/>
      <c r="AS204" s="2071"/>
      <c r="AT204" s="2072"/>
      <c r="AU204" s="2073"/>
      <c r="AV204" s="2324"/>
      <c r="AW204" s="2325"/>
      <c r="AX204" s="2325"/>
      <c r="AY204" s="2325"/>
      <c r="AZ204" s="2325"/>
      <c r="BA204" s="2325"/>
      <c r="BB204" s="2325"/>
      <c r="BC204" s="2325"/>
      <c r="BD204" s="2326"/>
      <c r="BE204" s="2067"/>
      <c r="BF204" s="2104"/>
      <c r="BG204" s="2104"/>
      <c r="BH204" s="2118"/>
      <c r="BI204" s="2117"/>
    </row>
    <row r="205" spans="2:61" ht="9.75" customHeight="1">
      <c r="B205" s="2099"/>
      <c r="C205" s="2100"/>
      <c r="D205" s="2101"/>
      <c r="E205" s="2102"/>
      <c r="F205" s="2102"/>
      <c r="G205" s="2102"/>
      <c r="H205" s="2102"/>
      <c r="I205" s="2102"/>
      <c r="J205" s="2102"/>
      <c r="K205" s="2102"/>
      <c r="L205" s="2103"/>
      <c r="M205" s="1875" t="str">
        <f>M119</f>
        <v xml:space="preserve"> 平成24年4月1日
 以降のもの</v>
      </c>
      <c r="N205" s="1876"/>
      <c r="O205" s="1876"/>
      <c r="P205" s="1876"/>
      <c r="Q205" s="1876"/>
      <c r="R205" s="1876"/>
      <c r="S205" s="1877"/>
      <c r="T205" s="1865" t="str">
        <f t="shared" ca="1" si="3"/>
        <v/>
      </c>
      <c r="U205" s="1866"/>
      <c r="V205" s="1866"/>
      <c r="W205" s="1866"/>
      <c r="X205" s="1866"/>
      <c r="Y205" s="1866"/>
      <c r="Z205" s="1866"/>
      <c r="AA205" s="1866"/>
      <c r="AB205" s="1866"/>
      <c r="AC205" s="791"/>
      <c r="AD205" s="1895">
        <f>AD119</f>
        <v>18</v>
      </c>
      <c r="AE205" s="1896"/>
      <c r="AF205" s="2327"/>
      <c r="AG205" s="2321">
        <f ca="1">AG119</f>
        <v>5877</v>
      </c>
      <c r="AH205" s="2322"/>
      <c r="AI205" s="2322"/>
      <c r="AJ205" s="2322"/>
      <c r="AK205" s="2322"/>
      <c r="AL205" s="2322"/>
      <c r="AM205" s="2323"/>
      <c r="AN205" s="313"/>
      <c r="AO205" s="313"/>
      <c r="AP205" s="1895">
        <f>AP119</f>
        <v>10</v>
      </c>
      <c r="AQ205" s="2037"/>
      <c r="AR205" s="1896"/>
      <c r="AS205" s="2068">
        <f ca="1">AS119</f>
        <v>9.06</v>
      </c>
      <c r="AT205" s="2069"/>
      <c r="AU205" s="2070"/>
      <c r="AV205" s="2321">
        <f ca="1">AV119</f>
        <v>53245</v>
      </c>
      <c r="AW205" s="2322"/>
      <c r="AX205" s="2322"/>
      <c r="AY205" s="2322"/>
      <c r="AZ205" s="2322"/>
      <c r="BA205" s="2322"/>
      <c r="BB205" s="2322"/>
      <c r="BC205" s="2322"/>
      <c r="BD205" s="2323"/>
      <c r="BE205" s="965"/>
      <c r="BF205" s="2104"/>
      <c r="BG205" s="2104"/>
      <c r="BH205" s="2118"/>
      <c r="BI205" s="2117"/>
    </row>
    <row r="206" spans="2:61" ht="9.75" customHeight="1">
      <c r="B206" s="2107"/>
      <c r="C206" s="2108"/>
      <c r="D206" s="2112"/>
      <c r="E206" s="2113"/>
      <c r="F206" s="2113"/>
      <c r="G206" s="2113"/>
      <c r="H206" s="2113"/>
      <c r="I206" s="2113"/>
      <c r="J206" s="2113"/>
      <c r="K206" s="2113"/>
      <c r="L206" s="2114"/>
      <c r="M206" s="1878"/>
      <c r="N206" s="1879"/>
      <c r="O206" s="1879"/>
      <c r="P206" s="1879"/>
      <c r="Q206" s="1879"/>
      <c r="R206" s="1879"/>
      <c r="S206" s="1880"/>
      <c r="T206" s="1869">
        <f t="shared" ca="1" si="3"/>
        <v>32655000</v>
      </c>
      <c r="U206" s="1870"/>
      <c r="V206" s="1870"/>
      <c r="W206" s="1870"/>
      <c r="X206" s="1870"/>
      <c r="Y206" s="1870"/>
      <c r="Z206" s="1870"/>
      <c r="AA206" s="1870"/>
      <c r="AB206" s="1870"/>
      <c r="AC206" s="790"/>
      <c r="AD206" s="2038"/>
      <c r="AE206" s="2040"/>
      <c r="AF206" s="2328"/>
      <c r="AG206" s="2329"/>
      <c r="AH206" s="2330"/>
      <c r="AI206" s="2330"/>
      <c r="AJ206" s="2330"/>
      <c r="AK206" s="2330"/>
      <c r="AL206" s="2330"/>
      <c r="AM206" s="2331"/>
      <c r="AN206" s="2050"/>
      <c r="AO206" s="2051"/>
      <c r="AP206" s="2038"/>
      <c r="AQ206" s="2039"/>
      <c r="AR206" s="2040"/>
      <c r="AS206" s="2083"/>
      <c r="AT206" s="2084"/>
      <c r="AU206" s="2085"/>
      <c r="AV206" s="2329"/>
      <c r="AW206" s="2330"/>
      <c r="AX206" s="2330"/>
      <c r="AY206" s="2330"/>
      <c r="AZ206" s="2330"/>
      <c r="BA206" s="2330"/>
      <c r="BB206" s="2330"/>
      <c r="BC206" s="2330"/>
      <c r="BD206" s="2331"/>
      <c r="BE206" s="803"/>
      <c r="BF206" s="2104"/>
      <c r="BG206" s="2104"/>
      <c r="BH206" s="2118"/>
      <c r="BI206" s="2117"/>
    </row>
    <row r="207" spans="2:61" ht="9.75" customHeight="1">
      <c r="B207" s="2099">
        <v>34</v>
      </c>
      <c r="C207" s="2100"/>
      <c r="D207" s="2119" t="s">
        <v>272</v>
      </c>
      <c r="E207" s="2120"/>
      <c r="F207" s="2120"/>
      <c r="G207" s="2120"/>
      <c r="H207" s="2120"/>
      <c r="I207" s="2120"/>
      <c r="J207" s="2120"/>
      <c r="K207" s="2120"/>
      <c r="L207" s="2121"/>
      <c r="M207" s="2019" t="str">
        <f>M121</f>
        <v xml:space="preserve">  平成19年３月31日以降
  平成21年3月31日以前のもの</v>
      </c>
      <c r="N207" s="2020"/>
      <c r="O207" s="2020"/>
      <c r="P207" s="2020"/>
      <c r="Q207" s="2020"/>
      <c r="R207" s="2020"/>
      <c r="S207" s="2021"/>
      <c r="T207" s="1871" t="str">
        <f t="shared" si="3"/>
        <v/>
      </c>
      <c r="U207" s="1872"/>
      <c r="V207" s="1872"/>
      <c r="W207" s="1872"/>
      <c r="X207" s="1872"/>
      <c r="Y207" s="1872"/>
      <c r="Z207" s="1872"/>
      <c r="AA207" s="1872"/>
      <c r="AB207" s="1872"/>
      <c r="AC207" s="2409"/>
      <c r="AD207" s="1893">
        <f>AD121</f>
        <v>23</v>
      </c>
      <c r="AE207" s="1894"/>
      <c r="AF207" s="2345"/>
      <c r="AG207" s="2342">
        <f>AG121</f>
        <v>0</v>
      </c>
      <c r="AH207" s="2343"/>
      <c r="AI207" s="2343"/>
      <c r="AJ207" s="2343"/>
      <c r="AK207" s="2343"/>
      <c r="AL207" s="2343"/>
      <c r="AM207" s="2344"/>
      <c r="AN207" s="2041"/>
      <c r="AO207" s="2042"/>
      <c r="AP207" s="1893">
        <f>AP121</f>
        <v>23</v>
      </c>
      <c r="AQ207" s="2124"/>
      <c r="AR207" s="1894"/>
      <c r="AS207" s="2088" t="str">
        <f>AS121</f>
        <v/>
      </c>
      <c r="AT207" s="2089"/>
      <c r="AU207" s="2090"/>
      <c r="AV207" s="2342">
        <f>AV121</f>
        <v>0</v>
      </c>
      <c r="AW207" s="2343"/>
      <c r="AX207" s="2343"/>
      <c r="AY207" s="2343"/>
      <c r="AZ207" s="2343"/>
      <c r="BA207" s="2343"/>
      <c r="BB207" s="2343"/>
      <c r="BC207" s="2343"/>
      <c r="BD207" s="2344"/>
      <c r="BE207" s="2059"/>
      <c r="BF207" s="2104"/>
      <c r="BG207" s="2104"/>
      <c r="BH207" s="2118"/>
      <c r="BI207" s="2117"/>
    </row>
    <row r="208" spans="2:61" ht="9.75" customHeight="1">
      <c r="B208" s="2099"/>
      <c r="C208" s="2100"/>
      <c r="D208" s="2119"/>
      <c r="E208" s="2120"/>
      <c r="F208" s="2120"/>
      <c r="G208" s="2120"/>
      <c r="H208" s="2120"/>
      <c r="I208" s="2120"/>
      <c r="J208" s="2120"/>
      <c r="K208" s="2120"/>
      <c r="L208" s="2121"/>
      <c r="M208" s="2022"/>
      <c r="N208" s="2023"/>
      <c r="O208" s="2023"/>
      <c r="P208" s="2023"/>
      <c r="Q208" s="2023"/>
      <c r="R208" s="2023"/>
      <c r="S208" s="2024"/>
      <c r="T208" s="1867">
        <f t="shared" si="3"/>
        <v>0</v>
      </c>
      <c r="U208" s="1868"/>
      <c r="V208" s="1868"/>
      <c r="W208" s="1868"/>
      <c r="X208" s="1868"/>
      <c r="Y208" s="1868"/>
      <c r="Z208" s="1868"/>
      <c r="AA208" s="1868"/>
      <c r="AB208" s="1868"/>
      <c r="AC208" s="2410"/>
      <c r="AD208" s="1895"/>
      <c r="AE208" s="1896"/>
      <c r="AF208" s="2332"/>
      <c r="AG208" s="2324"/>
      <c r="AH208" s="2325"/>
      <c r="AI208" s="2325"/>
      <c r="AJ208" s="2325"/>
      <c r="AK208" s="2325"/>
      <c r="AL208" s="2325"/>
      <c r="AM208" s="2326"/>
      <c r="AN208" s="2043"/>
      <c r="AO208" s="2044"/>
      <c r="AP208" s="1895"/>
      <c r="AQ208" s="2037"/>
      <c r="AR208" s="1896"/>
      <c r="AS208" s="2071"/>
      <c r="AT208" s="2072"/>
      <c r="AU208" s="2073"/>
      <c r="AV208" s="2324"/>
      <c r="AW208" s="2325"/>
      <c r="AX208" s="2325"/>
      <c r="AY208" s="2325"/>
      <c r="AZ208" s="2325"/>
      <c r="BA208" s="2325"/>
      <c r="BB208" s="2325"/>
      <c r="BC208" s="2325"/>
      <c r="BD208" s="2326"/>
      <c r="BE208" s="2060"/>
      <c r="BF208" s="2104"/>
      <c r="BG208" s="2104"/>
      <c r="BH208" s="2118"/>
      <c r="BI208" s="2117"/>
    </row>
    <row r="209" spans="2:61" ht="9.75" customHeight="1">
      <c r="B209" s="2099"/>
      <c r="C209" s="2100"/>
      <c r="D209" s="2119"/>
      <c r="E209" s="2120"/>
      <c r="F209" s="2120"/>
      <c r="G209" s="2120"/>
      <c r="H209" s="2120"/>
      <c r="I209" s="2120"/>
      <c r="J209" s="2120"/>
      <c r="K209" s="2120"/>
      <c r="L209" s="2121"/>
      <c r="M209" s="1875" t="str">
        <f>M123</f>
        <v xml:space="preserve"> 平成24年3月31日
 以前のもの</v>
      </c>
      <c r="N209" s="1876"/>
      <c r="O209" s="1876"/>
      <c r="P209" s="1876"/>
      <c r="Q209" s="1876"/>
      <c r="R209" s="1876"/>
      <c r="S209" s="1877"/>
      <c r="T209" s="1865" t="str">
        <f t="shared" si="3"/>
        <v/>
      </c>
      <c r="U209" s="1866"/>
      <c r="V209" s="1866"/>
      <c r="W209" s="1866"/>
      <c r="X209" s="1866"/>
      <c r="Y209" s="1866"/>
      <c r="Z209" s="1866"/>
      <c r="AA209" s="1866"/>
      <c r="AB209" s="1866"/>
      <c r="AC209" s="309"/>
      <c r="AD209" s="1895">
        <f>AD123</f>
        <v>24</v>
      </c>
      <c r="AE209" s="1896"/>
      <c r="AF209" s="2327"/>
      <c r="AG209" s="2321">
        <f>AG123</f>
        <v>0</v>
      </c>
      <c r="AH209" s="2322"/>
      <c r="AI209" s="2322"/>
      <c r="AJ209" s="2322"/>
      <c r="AK209" s="2322"/>
      <c r="AL209" s="2322"/>
      <c r="AM209" s="2323"/>
      <c r="AN209" s="310"/>
      <c r="AO209" s="309"/>
      <c r="AP209" s="1895">
        <f>AP123</f>
        <v>18</v>
      </c>
      <c r="AQ209" s="2037"/>
      <c r="AR209" s="1896"/>
      <c r="AS209" s="2068" t="str">
        <f>AS123</f>
        <v/>
      </c>
      <c r="AT209" s="2069"/>
      <c r="AU209" s="2070"/>
      <c r="AV209" s="2321">
        <f>AV123</f>
        <v>0</v>
      </c>
      <c r="AW209" s="2322"/>
      <c r="AX209" s="2322"/>
      <c r="AY209" s="2322"/>
      <c r="AZ209" s="2322"/>
      <c r="BA209" s="2322"/>
      <c r="BB209" s="2322"/>
      <c r="BC209" s="2322"/>
      <c r="BD209" s="2323"/>
      <c r="BE209" s="2066"/>
      <c r="BF209" s="2104"/>
      <c r="BG209" s="2104"/>
      <c r="BH209" s="2118"/>
      <c r="BI209" s="2117"/>
    </row>
    <row r="210" spans="2:61" ht="9.75" customHeight="1">
      <c r="B210" s="2099"/>
      <c r="C210" s="2100"/>
      <c r="D210" s="2119"/>
      <c r="E210" s="2120"/>
      <c r="F210" s="2120"/>
      <c r="G210" s="2120"/>
      <c r="H210" s="2120"/>
      <c r="I210" s="2120"/>
      <c r="J210" s="2120"/>
      <c r="K210" s="2120"/>
      <c r="L210" s="2121"/>
      <c r="M210" s="2025"/>
      <c r="N210" s="2026"/>
      <c r="O210" s="2026"/>
      <c r="P210" s="2026"/>
      <c r="Q210" s="2026"/>
      <c r="R210" s="2026"/>
      <c r="S210" s="2027"/>
      <c r="T210" s="1867">
        <f t="shared" si="3"/>
        <v>0</v>
      </c>
      <c r="U210" s="1868"/>
      <c r="V210" s="1868"/>
      <c r="W210" s="1868"/>
      <c r="X210" s="1868"/>
      <c r="Y210" s="1868"/>
      <c r="Z210" s="1868"/>
      <c r="AA210" s="1868"/>
      <c r="AB210" s="1868"/>
      <c r="AC210" s="314"/>
      <c r="AD210" s="1895"/>
      <c r="AE210" s="1896"/>
      <c r="AF210" s="2332"/>
      <c r="AG210" s="2324"/>
      <c r="AH210" s="2325"/>
      <c r="AI210" s="2325"/>
      <c r="AJ210" s="2325"/>
      <c r="AK210" s="2325"/>
      <c r="AL210" s="2325"/>
      <c r="AM210" s="2326"/>
      <c r="AN210" s="2056"/>
      <c r="AO210" s="2056"/>
      <c r="AP210" s="1895"/>
      <c r="AQ210" s="2037"/>
      <c r="AR210" s="1896"/>
      <c r="AS210" s="2071"/>
      <c r="AT210" s="2072"/>
      <c r="AU210" s="2073"/>
      <c r="AV210" s="2324"/>
      <c r="AW210" s="2325"/>
      <c r="AX210" s="2325"/>
      <c r="AY210" s="2325"/>
      <c r="AZ210" s="2325"/>
      <c r="BA210" s="2325"/>
      <c r="BB210" s="2325"/>
      <c r="BC210" s="2325"/>
      <c r="BD210" s="2326"/>
      <c r="BE210" s="2067"/>
      <c r="BF210" s="2104"/>
      <c r="BG210" s="2104"/>
      <c r="BH210" s="2118"/>
      <c r="BI210" s="2117"/>
    </row>
    <row r="211" spans="2:61" ht="9.75" customHeight="1">
      <c r="B211" s="2099"/>
      <c r="C211" s="2100"/>
      <c r="D211" s="2119"/>
      <c r="E211" s="2120"/>
      <c r="F211" s="2120"/>
      <c r="G211" s="2120"/>
      <c r="H211" s="2120"/>
      <c r="I211" s="2120"/>
      <c r="J211" s="2120"/>
      <c r="K211" s="2120"/>
      <c r="L211" s="2121"/>
      <c r="M211" s="1875" t="str">
        <f>M125</f>
        <v xml:space="preserve"> 平成24年4月1日
 以降のもの</v>
      </c>
      <c r="N211" s="1876"/>
      <c r="O211" s="1876"/>
      <c r="P211" s="1876"/>
      <c r="Q211" s="1876"/>
      <c r="R211" s="1876"/>
      <c r="S211" s="1877"/>
      <c r="T211" s="1865" t="str">
        <f t="shared" si="3"/>
        <v/>
      </c>
      <c r="U211" s="1866"/>
      <c r="V211" s="1866"/>
      <c r="W211" s="1866"/>
      <c r="X211" s="1866"/>
      <c r="Y211" s="1866"/>
      <c r="Z211" s="1866"/>
      <c r="AA211" s="1866"/>
      <c r="AB211" s="1866"/>
      <c r="AC211" s="791"/>
      <c r="AD211" s="1895">
        <f>AD125</f>
        <v>23</v>
      </c>
      <c r="AE211" s="1896"/>
      <c r="AF211" s="2327"/>
      <c r="AG211" s="2321">
        <f>AG125</f>
        <v>0</v>
      </c>
      <c r="AH211" s="2322"/>
      <c r="AI211" s="2322"/>
      <c r="AJ211" s="2322"/>
      <c r="AK211" s="2322"/>
      <c r="AL211" s="2322"/>
      <c r="AM211" s="2323"/>
      <c r="AN211" s="313"/>
      <c r="AO211" s="313"/>
      <c r="AP211" s="1895">
        <f>AP125</f>
        <v>17</v>
      </c>
      <c r="AQ211" s="2037"/>
      <c r="AR211" s="1896"/>
      <c r="AS211" s="2068" t="str">
        <f>AS125</f>
        <v/>
      </c>
      <c r="AT211" s="2069"/>
      <c r="AU211" s="2070"/>
      <c r="AV211" s="2321">
        <f>AV125</f>
        <v>0</v>
      </c>
      <c r="AW211" s="2322"/>
      <c r="AX211" s="2322"/>
      <c r="AY211" s="2322"/>
      <c r="AZ211" s="2322"/>
      <c r="BA211" s="2322"/>
      <c r="BB211" s="2322"/>
      <c r="BC211" s="2322"/>
      <c r="BD211" s="2323"/>
      <c r="BE211" s="965"/>
      <c r="BF211" s="2104"/>
      <c r="BG211" s="2104"/>
      <c r="BH211" s="2118"/>
      <c r="BI211" s="2117"/>
    </row>
    <row r="212" spans="2:61" ht="9.75" customHeight="1">
      <c r="B212" s="2099"/>
      <c r="C212" s="2100"/>
      <c r="D212" s="2119"/>
      <c r="E212" s="2120"/>
      <c r="F212" s="2120"/>
      <c r="G212" s="2120"/>
      <c r="H212" s="2120"/>
      <c r="I212" s="2120"/>
      <c r="J212" s="2120"/>
      <c r="K212" s="2120"/>
      <c r="L212" s="2121"/>
      <c r="M212" s="1878"/>
      <c r="N212" s="1879"/>
      <c r="O212" s="1879"/>
      <c r="P212" s="1879"/>
      <c r="Q212" s="1879"/>
      <c r="R212" s="1879"/>
      <c r="S212" s="1880"/>
      <c r="T212" s="1897">
        <f t="shared" si="3"/>
        <v>0</v>
      </c>
      <c r="U212" s="1898"/>
      <c r="V212" s="1898"/>
      <c r="W212" s="1898"/>
      <c r="X212" s="1898"/>
      <c r="Y212" s="1898"/>
      <c r="Z212" s="1898"/>
      <c r="AA212" s="1898"/>
      <c r="AB212" s="1898"/>
      <c r="AC212" s="791"/>
      <c r="AD212" s="2094"/>
      <c r="AE212" s="2096"/>
      <c r="AF212" s="2345"/>
      <c r="AG212" s="2346"/>
      <c r="AH212" s="2347"/>
      <c r="AI212" s="2347"/>
      <c r="AJ212" s="2347"/>
      <c r="AK212" s="2347"/>
      <c r="AL212" s="2347"/>
      <c r="AM212" s="2348"/>
      <c r="AN212" s="2122"/>
      <c r="AO212" s="2123"/>
      <c r="AP212" s="2094"/>
      <c r="AQ212" s="2095"/>
      <c r="AR212" s="2096"/>
      <c r="AS212" s="2088"/>
      <c r="AT212" s="2089"/>
      <c r="AU212" s="2090"/>
      <c r="AV212" s="2346"/>
      <c r="AW212" s="2347"/>
      <c r="AX212" s="2347"/>
      <c r="AY212" s="2347"/>
      <c r="AZ212" s="2347"/>
      <c r="BA212" s="2347"/>
      <c r="BB212" s="2347"/>
      <c r="BC212" s="2347"/>
      <c r="BD212" s="2348"/>
      <c r="BE212" s="804"/>
      <c r="BF212" s="2104"/>
      <c r="BG212" s="2104"/>
      <c r="BH212" s="2118"/>
      <c r="BI212" s="2117"/>
    </row>
    <row r="213" spans="2:61" ht="9.75" customHeight="1">
      <c r="B213" s="2105">
        <v>35</v>
      </c>
      <c r="C213" s="2106"/>
      <c r="D213" s="2109" t="s">
        <v>273</v>
      </c>
      <c r="E213" s="2110"/>
      <c r="F213" s="2110"/>
      <c r="G213" s="2110"/>
      <c r="H213" s="2110"/>
      <c r="I213" s="2110"/>
      <c r="J213" s="2110"/>
      <c r="K213" s="2110"/>
      <c r="L213" s="2111"/>
      <c r="M213" s="2019" t="str">
        <f>M127</f>
        <v xml:space="preserve">  平成19年３月31日以降
  平成21年3月31日以前のもの</v>
      </c>
      <c r="N213" s="2020"/>
      <c r="O213" s="2020"/>
      <c r="P213" s="2020"/>
      <c r="Q213" s="2020"/>
      <c r="R213" s="2020"/>
      <c r="S213" s="2021"/>
      <c r="T213" s="1873" t="str">
        <f t="shared" si="3"/>
        <v/>
      </c>
      <c r="U213" s="1874"/>
      <c r="V213" s="1874"/>
      <c r="W213" s="1874"/>
      <c r="X213" s="1874"/>
      <c r="Y213" s="1874"/>
      <c r="Z213" s="1874"/>
      <c r="AA213" s="1874"/>
      <c r="AB213" s="1874"/>
      <c r="AC213" s="2412"/>
      <c r="AD213" s="2153">
        <f>AD127</f>
        <v>21</v>
      </c>
      <c r="AE213" s="2154"/>
      <c r="AF213" s="2354"/>
      <c r="AG213" s="2335">
        <f>AG127</f>
        <v>0</v>
      </c>
      <c r="AH213" s="2336"/>
      <c r="AI213" s="2336"/>
      <c r="AJ213" s="2336"/>
      <c r="AK213" s="2336"/>
      <c r="AL213" s="2336"/>
      <c r="AM213" s="2337"/>
      <c r="AN213" s="2097"/>
      <c r="AO213" s="2098"/>
      <c r="AP213" s="2153">
        <f>AP127</f>
        <v>15</v>
      </c>
      <c r="AQ213" s="2155"/>
      <c r="AR213" s="2154"/>
      <c r="AS213" s="2091" t="str">
        <f>AS127</f>
        <v/>
      </c>
      <c r="AT213" s="2092"/>
      <c r="AU213" s="2093"/>
      <c r="AV213" s="2335">
        <f>AV127</f>
        <v>0</v>
      </c>
      <c r="AW213" s="2336"/>
      <c r="AX213" s="2336"/>
      <c r="AY213" s="2336"/>
      <c r="AZ213" s="2336"/>
      <c r="BA213" s="2336"/>
      <c r="BB213" s="2336"/>
      <c r="BC213" s="2336"/>
      <c r="BD213" s="2337"/>
      <c r="BE213" s="2080"/>
      <c r="BF213" s="2104"/>
      <c r="BG213" s="2104"/>
      <c r="BH213" s="2118"/>
      <c r="BI213" s="2117"/>
    </row>
    <row r="214" spans="2:61" ht="9.75" customHeight="1">
      <c r="B214" s="2099"/>
      <c r="C214" s="2100"/>
      <c r="D214" s="2101"/>
      <c r="E214" s="2102"/>
      <c r="F214" s="2102"/>
      <c r="G214" s="2102"/>
      <c r="H214" s="2102"/>
      <c r="I214" s="2102"/>
      <c r="J214" s="2102"/>
      <c r="K214" s="2102"/>
      <c r="L214" s="2103"/>
      <c r="M214" s="2022"/>
      <c r="N214" s="2023"/>
      <c r="O214" s="2023"/>
      <c r="P214" s="2023"/>
      <c r="Q214" s="2023"/>
      <c r="R214" s="2023"/>
      <c r="S214" s="2024"/>
      <c r="T214" s="1867">
        <f t="shared" si="3"/>
        <v>0</v>
      </c>
      <c r="U214" s="1868"/>
      <c r="V214" s="1868"/>
      <c r="W214" s="1868"/>
      <c r="X214" s="1868"/>
      <c r="Y214" s="1868"/>
      <c r="Z214" s="1868"/>
      <c r="AA214" s="1868"/>
      <c r="AB214" s="1868"/>
      <c r="AC214" s="2410"/>
      <c r="AD214" s="1895"/>
      <c r="AE214" s="1896"/>
      <c r="AF214" s="2332"/>
      <c r="AG214" s="2324"/>
      <c r="AH214" s="2325"/>
      <c r="AI214" s="2325"/>
      <c r="AJ214" s="2325"/>
      <c r="AK214" s="2325"/>
      <c r="AL214" s="2325"/>
      <c r="AM214" s="2326"/>
      <c r="AN214" s="2043"/>
      <c r="AO214" s="2044"/>
      <c r="AP214" s="1895"/>
      <c r="AQ214" s="2037"/>
      <c r="AR214" s="1896"/>
      <c r="AS214" s="2071"/>
      <c r="AT214" s="2072"/>
      <c r="AU214" s="2073"/>
      <c r="AV214" s="2324"/>
      <c r="AW214" s="2325"/>
      <c r="AX214" s="2325"/>
      <c r="AY214" s="2325"/>
      <c r="AZ214" s="2325"/>
      <c r="BA214" s="2325"/>
      <c r="BB214" s="2325"/>
      <c r="BC214" s="2325"/>
      <c r="BD214" s="2326"/>
      <c r="BE214" s="2060"/>
      <c r="BF214" s="2104"/>
      <c r="BG214" s="2104"/>
      <c r="BH214" s="2118"/>
      <c r="BI214" s="2117"/>
    </row>
    <row r="215" spans="2:61" ht="9.75" customHeight="1">
      <c r="B215" s="2099"/>
      <c r="C215" s="2100"/>
      <c r="D215" s="2101"/>
      <c r="E215" s="2102"/>
      <c r="F215" s="2102"/>
      <c r="G215" s="2102"/>
      <c r="H215" s="2102"/>
      <c r="I215" s="2102"/>
      <c r="J215" s="2102"/>
      <c r="K215" s="2102"/>
      <c r="L215" s="2103"/>
      <c r="M215" s="1875" t="str">
        <f>M129</f>
        <v xml:space="preserve"> 平成24年3月31日
 以前のもの</v>
      </c>
      <c r="N215" s="1876"/>
      <c r="O215" s="1876"/>
      <c r="P215" s="1876"/>
      <c r="Q215" s="1876"/>
      <c r="R215" s="1876"/>
      <c r="S215" s="1877"/>
      <c r="T215" s="1865" t="str">
        <f t="shared" ca="1" si="3"/>
        <v/>
      </c>
      <c r="U215" s="1866"/>
      <c r="V215" s="1866"/>
      <c r="W215" s="1866"/>
      <c r="X215" s="1866"/>
      <c r="Y215" s="1866"/>
      <c r="Z215" s="1866"/>
      <c r="AA215" s="1866"/>
      <c r="AB215" s="1866"/>
      <c r="AC215" s="309"/>
      <c r="AD215" s="1895">
        <f>AD129</f>
        <v>21</v>
      </c>
      <c r="AE215" s="1896"/>
      <c r="AF215" s="1891"/>
      <c r="AG215" s="2321">
        <f ca="1">AG129</f>
        <v>13693</v>
      </c>
      <c r="AH215" s="2322"/>
      <c r="AI215" s="2322"/>
      <c r="AJ215" s="2322"/>
      <c r="AK215" s="2322"/>
      <c r="AL215" s="2322"/>
      <c r="AM215" s="2323"/>
      <c r="AN215" s="310"/>
      <c r="AO215" s="309"/>
      <c r="AP215" s="1895">
        <f>AP129</f>
        <v>13</v>
      </c>
      <c r="AQ215" s="2037"/>
      <c r="AR215" s="1896"/>
      <c r="AS215" s="2068">
        <f ca="1">AS129</f>
        <v>11.76</v>
      </c>
      <c r="AT215" s="2069"/>
      <c r="AU215" s="2070"/>
      <c r="AV215" s="2321">
        <f ca="1">AV129</f>
        <v>161029</v>
      </c>
      <c r="AW215" s="2322"/>
      <c r="AX215" s="2322"/>
      <c r="AY215" s="2322"/>
      <c r="AZ215" s="2322"/>
      <c r="BA215" s="2322"/>
      <c r="BB215" s="2322"/>
      <c r="BC215" s="2322"/>
      <c r="BD215" s="2323"/>
      <c r="BE215" s="2066"/>
      <c r="BF215" s="2104"/>
      <c r="BG215" s="2104"/>
      <c r="BH215" s="2118"/>
      <c r="BI215" s="2117"/>
    </row>
    <row r="216" spans="2:61" ht="9.75" customHeight="1">
      <c r="B216" s="2099"/>
      <c r="C216" s="2100"/>
      <c r="D216" s="2101"/>
      <c r="E216" s="2102"/>
      <c r="F216" s="2102"/>
      <c r="G216" s="2102"/>
      <c r="H216" s="2102"/>
      <c r="I216" s="2102"/>
      <c r="J216" s="2102"/>
      <c r="K216" s="2102"/>
      <c r="L216" s="2103"/>
      <c r="M216" s="2025"/>
      <c r="N216" s="2026"/>
      <c r="O216" s="2026"/>
      <c r="P216" s="2026"/>
      <c r="Q216" s="2026"/>
      <c r="R216" s="2026"/>
      <c r="S216" s="2027"/>
      <c r="T216" s="1867">
        <f t="shared" ca="1" si="3"/>
        <v>65205000</v>
      </c>
      <c r="U216" s="1868"/>
      <c r="V216" s="1868"/>
      <c r="W216" s="1868"/>
      <c r="X216" s="1868"/>
      <c r="Y216" s="1868"/>
      <c r="Z216" s="1868"/>
      <c r="AA216" s="1868"/>
      <c r="AB216" s="1868"/>
      <c r="AC216" s="314"/>
      <c r="AD216" s="1895"/>
      <c r="AE216" s="1896"/>
      <c r="AF216" s="1884"/>
      <c r="AG216" s="2324"/>
      <c r="AH216" s="2325"/>
      <c r="AI216" s="2325"/>
      <c r="AJ216" s="2325"/>
      <c r="AK216" s="2325"/>
      <c r="AL216" s="2325"/>
      <c r="AM216" s="2326"/>
      <c r="AN216" s="2056"/>
      <c r="AO216" s="2056"/>
      <c r="AP216" s="1895"/>
      <c r="AQ216" s="2037"/>
      <c r="AR216" s="1896"/>
      <c r="AS216" s="2071"/>
      <c r="AT216" s="2072"/>
      <c r="AU216" s="2073"/>
      <c r="AV216" s="2324"/>
      <c r="AW216" s="2325"/>
      <c r="AX216" s="2325"/>
      <c r="AY216" s="2325"/>
      <c r="AZ216" s="2325"/>
      <c r="BA216" s="2325"/>
      <c r="BB216" s="2325"/>
      <c r="BC216" s="2325"/>
      <c r="BD216" s="2326"/>
      <c r="BE216" s="2067"/>
      <c r="BF216" s="2104"/>
      <c r="BG216" s="2104"/>
      <c r="BH216" s="2118"/>
      <c r="BI216" s="2117"/>
    </row>
    <row r="217" spans="2:61" ht="9.75" customHeight="1">
      <c r="B217" s="2099"/>
      <c r="C217" s="2100"/>
      <c r="D217" s="2101"/>
      <c r="E217" s="2102"/>
      <c r="F217" s="2102"/>
      <c r="G217" s="2102"/>
      <c r="H217" s="2102"/>
      <c r="I217" s="2102"/>
      <c r="J217" s="2102"/>
      <c r="K217" s="2102"/>
      <c r="L217" s="2103"/>
      <c r="M217" s="1875" t="str">
        <f>M131</f>
        <v xml:space="preserve"> 平成24年4月1日
 以降のもの</v>
      </c>
      <c r="N217" s="1876"/>
      <c r="O217" s="1876"/>
      <c r="P217" s="1876"/>
      <c r="Q217" s="1876"/>
      <c r="R217" s="1876"/>
      <c r="S217" s="1877"/>
      <c r="T217" s="1865" t="str">
        <f t="shared" ca="1" si="3"/>
        <v/>
      </c>
      <c r="U217" s="1866"/>
      <c r="V217" s="1866"/>
      <c r="W217" s="1866"/>
      <c r="X217" s="1866"/>
      <c r="Y217" s="1866"/>
      <c r="Z217" s="1866"/>
      <c r="AA217" s="1866"/>
      <c r="AB217" s="1866"/>
      <c r="AC217" s="791"/>
      <c r="AD217" s="1895">
        <f>AD131</f>
        <v>21</v>
      </c>
      <c r="AE217" s="1896"/>
      <c r="AF217" s="2327"/>
      <c r="AG217" s="2321">
        <f ca="1">AG131</f>
        <v>41171</v>
      </c>
      <c r="AH217" s="2322"/>
      <c r="AI217" s="2322"/>
      <c r="AJ217" s="2322"/>
      <c r="AK217" s="2322"/>
      <c r="AL217" s="2322"/>
      <c r="AM217" s="2323"/>
      <c r="AN217" s="313"/>
      <c r="AO217" s="313"/>
      <c r="AP217" s="1895">
        <f>AP131</f>
        <v>13</v>
      </c>
      <c r="AQ217" s="2037"/>
      <c r="AR217" s="1896"/>
      <c r="AS217" s="2068">
        <f ca="1">AS131</f>
        <v>11.76</v>
      </c>
      <c r="AT217" s="2069"/>
      <c r="AU217" s="2070"/>
      <c r="AV217" s="2321">
        <f ca="1">AV131</f>
        <v>484170</v>
      </c>
      <c r="AW217" s="2322"/>
      <c r="AX217" s="2322"/>
      <c r="AY217" s="2322"/>
      <c r="AZ217" s="2322"/>
      <c r="BA217" s="2322"/>
      <c r="BB217" s="2322"/>
      <c r="BC217" s="2322"/>
      <c r="BD217" s="2323"/>
      <c r="BE217" s="965"/>
      <c r="BF217" s="2104"/>
      <c r="BG217" s="2104"/>
      <c r="BH217" s="2118"/>
      <c r="BI217" s="2117"/>
    </row>
    <row r="218" spans="2:61" ht="9.75" customHeight="1">
      <c r="B218" s="2107"/>
      <c r="C218" s="2108"/>
      <c r="D218" s="2112"/>
      <c r="E218" s="2113"/>
      <c r="F218" s="2113"/>
      <c r="G218" s="2113"/>
      <c r="H218" s="2113"/>
      <c r="I218" s="2113"/>
      <c r="J218" s="2113"/>
      <c r="K218" s="2113"/>
      <c r="L218" s="2114"/>
      <c r="M218" s="1878"/>
      <c r="N218" s="1879"/>
      <c r="O218" s="1879"/>
      <c r="P218" s="1879"/>
      <c r="Q218" s="1879"/>
      <c r="R218" s="1879"/>
      <c r="S218" s="1880"/>
      <c r="T218" s="1869">
        <f t="shared" ca="1" si="3"/>
        <v>196056000</v>
      </c>
      <c r="U218" s="1870"/>
      <c r="V218" s="1870"/>
      <c r="W218" s="1870"/>
      <c r="X218" s="1870"/>
      <c r="Y218" s="1870"/>
      <c r="Z218" s="1870"/>
      <c r="AA218" s="1870"/>
      <c r="AB218" s="1870"/>
      <c r="AC218" s="790"/>
      <c r="AD218" s="2038"/>
      <c r="AE218" s="2040"/>
      <c r="AF218" s="2328"/>
      <c r="AG218" s="2329"/>
      <c r="AH218" s="2330"/>
      <c r="AI218" s="2330"/>
      <c r="AJ218" s="2330"/>
      <c r="AK218" s="2330"/>
      <c r="AL218" s="2330"/>
      <c r="AM218" s="2331"/>
      <c r="AN218" s="2050"/>
      <c r="AO218" s="2051"/>
      <c r="AP218" s="2038"/>
      <c r="AQ218" s="2039"/>
      <c r="AR218" s="2040"/>
      <c r="AS218" s="2083"/>
      <c r="AT218" s="2084"/>
      <c r="AU218" s="2085"/>
      <c r="AV218" s="2329"/>
      <c r="AW218" s="2330"/>
      <c r="AX218" s="2330"/>
      <c r="AY218" s="2330"/>
      <c r="AZ218" s="2330"/>
      <c r="BA218" s="2330"/>
      <c r="BB218" s="2330"/>
      <c r="BC218" s="2330"/>
      <c r="BD218" s="2331"/>
      <c r="BE218" s="803"/>
      <c r="BF218" s="2104"/>
      <c r="BG218" s="2104"/>
      <c r="BH218" s="2118"/>
      <c r="BI218" s="2117"/>
    </row>
    <row r="219" spans="2:61" ht="9.75" customHeight="1">
      <c r="B219" s="2099">
        <v>38</v>
      </c>
      <c r="C219" s="2100"/>
      <c r="D219" s="2119" t="s">
        <v>274</v>
      </c>
      <c r="E219" s="2120"/>
      <c r="F219" s="2120"/>
      <c r="G219" s="2120"/>
      <c r="H219" s="2120"/>
      <c r="I219" s="2120"/>
      <c r="J219" s="2120"/>
      <c r="K219" s="2120"/>
      <c r="L219" s="2121"/>
      <c r="M219" s="2019" t="str">
        <f>M133</f>
        <v xml:space="preserve">  平成19年３月31日以降
  平成21年3月31日以前のもの</v>
      </c>
      <c r="N219" s="2020"/>
      <c r="O219" s="2020"/>
      <c r="P219" s="2020"/>
      <c r="Q219" s="2020"/>
      <c r="R219" s="2020"/>
      <c r="S219" s="2021"/>
      <c r="T219" s="1871" t="str">
        <f t="shared" si="3"/>
        <v/>
      </c>
      <c r="U219" s="1872"/>
      <c r="V219" s="1872"/>
      <c r="W219" s="1872"/>
      <c r="X219" s="1872"/>
      <c r="Y219" s="1872"/>
      <c r="Z219" s="1872"/>
      <c r="AA219" s="1872"/>
      <c r="AB219" s="1872"/>
      <c r="AC219" s="2409"/>
      <c r="AD219" s="1893">
        <f>AD133</f>
        <v>21</v>
      </c>
      <c r="AE219" s="1894"/>
      <c r="AF219" s="2345"/>
      <c r="AG219" s="2342">
        <f>AG133</f>
        <v>0</v>
      </c>
      <c r="AH219" s="2343"/>
      <c r="AI219" s="2343"/>
      <c r="AJ219" s="2343"/>
      <c r="AK219" s="2343"/>
      <c r="AL219" s="2343"/>
      <c r="AM219" s="2344"/>
      <c r="AN219" s="2041"/>
      <c r="AO219" s="2042"/>
      <c r="AP219" s="1893">
        <f>AP133</f>
        <v>14</v>
      </c>
      <c r="AQ219" s="2124"/>
      <c r="AR219" s="1894"/>
      <c r="AS219" s="2088" t="str">
        <f>AS133</f>
        <v/>
      </c>
      <c r="AT219" s="2089"/>
      <c r="AU219" s="2090"/>
      <c r="AV219" s="2342">
        <f>AV133</f>
        <v>0</v>
      </c>
      <c r="AW219" s="2343"/>
      <c r="AX219" s="2343"/>
      <c r="AY219" s="2343"/>
      <c r="AZ219" s="2343"/>
      <c r="BA219" s="2343"/>
      <c r="BB219" s="2343"/>
      <c r="BC219" s="2343"/>
      <c r="BD219" s="2344"/>
      <c r="BE219" s="2059"/>
      <c r="BF219" s="2104"/>
      <c r="BG219" s="2104"/>
      <c r="BH219" s="2118"/>
      <c r="BI219" s="2117"/>
    </row>
    <row r="220" spans="2:61" ht="9.75" customHeight="1">
      <c r="B220" s="2099"/>
      <c r="C220" s="2100"/>
      <c r="D220" s="2119"/>
      <c r="E220" s="2120"/>
      <c r="F220" s="2120"/>
      <c r="G220" s="2120"/>
      <c r="H220" s="2120"/>
      <c r="I220" s="2120"/>
      <c r="J220" s="2120"/>
      <c r="K220" s="2120"/>
      <c r="L220" s="2121"/>
      <c r="M220" s="2022"/>
      <c r="N220" s="2023"/>
      <c r="O220" s="2023"/>
      <c r="P220" s="2023"/>
      <c r="Q220" s="2023"/>
      <c r="R220" s="2023"/>
      <c r="S220" s="2024"/>
      <c r="T220" s="1867">
        <f t="shared" si="3"/>
        <v>0</v>
      </c>
      <c r="U220" s="1868"/>
      <c r="V220" s="1868"/>
      <c r="W220" s="1868"/>
      <c r="X220" s="1868"/>
      <c r="Y220" s="1868"/>
      <c r="Z220" s="1868"/>
      <c r="AA220" s="1868"/>
      <c r="AB220" s="1868"/>
      <c r="AC220" s="2410"/>
      <c r="AD220" s="1895"/>
      <c r="AE220" s="1896"/>
      <c r="AF220" s="2332"/>
      <c r="AG220" s="2324"/>
      <c r="AH220" s="2325"/>
      <c r="AI220" s="2325"/>
      <c r="AJ220" s="2325"/>
      <c r="AK220" s="2325"/>
      <c r="AL220" s="2325"/>
      <c r="AM220" s="2326"/>
      <c r="AN220" s="2043"/>
      <c r="AO220" s="2044"/>
      <c r="AP220" s="1895"/>
      <c r="AQ220" s="2037"/>
      <c r="AR220" s="1896"/>
      <c r="AS220" s="2071"/>
      <c r="AT220" s="2072"/>
      <c r="AU220" s="2073"/>
      <c r="AV220" s="2324"/>
      <c r="AW220" s="2325"/>
      <c r="AX220" s="2325"/>
      <c r="AY220" s="2325"/>
      <c r="AZ220" s="2325"/>
      <c r="BA220" s="2325"/>
      <c r="BB220" s="2325"/>
      <c r="BC220" s="2325"/>
      <c r="BD220" s="2326"/>
      <c r="BE220" s="2060"/>
      <c r="BF220" s="2104"/>
      <c r="BG220" s="2104"/>
      <c r="BH220" s="2118"/>
      <c r="BI220" s="2117"/>
    </row>
    <row r="221" spans="2:61" ht="9.75" customHeight="1">
      <c r="B221" s="2099"/>
      <c r="C221" s="2100"/>
      <c r="D221" s="2119"/>
      <c r="E221" s="2120"/>
      <c r="F221" s="2120"/>
      <c r="G221" s="2120"/>
      <c r="H221" s="2120"/>
      <c r="I221" s="2120"/>
      <c r="J221" s="2120"/>
      <c r="K221" s="2120"/>
      <c r="L221" s="2121"/>
      <c r="M221" s="1875" t="str">
        <f>M135</f>
        <v xml:space="preserve"> 平成24年3月31日
 以前のもの</v>
      </c>
      <c r="N221" s="1876"/>
      <c r="O221" s="1876"/>
      <c r="P221" s="1876"/>
      <c r="Q221" s="1876"/>
      <c r="R221" s="1876"/>
      <c r="S221" s="1877"/>
      <c r="T221" s="1865" t="str">
        <f t="shared" si="3"/>
        <v/>
      </c>
      <c r="U221" s="1866"/>
      <c r="V221" s="1866"/>
      <c r="W221" s="1866"/>
      <c r="X221" s="1866"/>
      <c r="Y221" s="1866"/>
      <c r="Z221" s="1866"/>
      <c r="AA221" s="1866"/>
      <c r="AB221" s="1866"/>
      <c r="AC221" s="309"/>
      <c r="AD221" s="1895">
        <f>AD135</f>
        <v>22</v>
      </c>
      <c r="AE221" s="1896"/>
      <c r="AF221" s="1891"/>
      <c r="AG221" s="2321">
        <f>AG135</f>
        <v>0</v>
      </c>
      <c r="AH221" s="2322"/>
      <c r="AI221" s="2322"/>
      <c r="AJ221" s="2322"/>
      <c r="AK221" s="2322"/>
      <c r="AL221" s="2322"/>
      <c r="AM221" s="2323"/>
      <c r="AN221" s="310"/>
      <c r="AO221" s="309"/>
      <c r="AP221" s="1895">
        <f>AP135</f>
        <v>14</v>
      </c>
      <c r="AQ221" s="2037"/>
      <c r="AR221" s="1896"/>
      <c r="AS221" s="2068" t="str">
        <f>AS135</f>
        <v/>
      </c>
      <c r="AT221" s="2069"/>
      <c r="AU221" s="2070"/>
      <c r="AV221" s="2321">
        <f>AV135</f>
        <v>0</v>
      </c>
      <c r="AW221" s="2322"/>
      <c r="AX221" s="2322"/>
      <c r="AY221" s="2322"/>
      <c r="AZ221" s="2322"/>
      <c r="BA221" s="2322"/>
      <c r="BB221" s="2322"/>
      <c r="BC221" s="2322"/>
      <c r="BD221" s="2323"/>
      <c r="BE221" s="2066"/>
      <c r="BF221" s="2104"/>
      <c r="BG221" s="2104"/>
      <c r="BH221" s="2118"/>
      <c r="BI221" s="2117"/>
    </row>
    <row r="222" spans="2:61" ht="9.75" customHeight="1">
      <c r="B222" s="2099"/>
      <c r="C222" s="2100"/>
      <c r="D222" s="2119"/>
      <c r="E222" s="2120"/>
      <c r="F222" s="2120"/>
      <c r="G222" s="2120"/>
      <c r="H222" s="2120"/>
      <c r="I222" s="2120"/>
      <c r="J222" s="2120"/>
      <c r="K222" s="2120"/>
      <c r="L222" s="2121"/>
      <c r="M222" s="2025"/>
      <c r="N222" s="2026"/>
      <c r="O222" s="2026"/>
      <c r="P222" s="2026"/>
      <c r="Q222" s="2026"/>
      <c r="R222" s="2026"/>
      <c r="S222" s="2027"/>
      <c r="T222" s="1867">
        <f t="shared" si="3"/>
        <v>0</v>
      </c>
      <c r="U222" s="1868"/>
      <c r="V222" s="1868"/>
      <c r="W222" s="1868"/>
      <c r="X222" s="1868"/>
      <c r="Y222" s="1868"/>
      <c r="Z222" s="1868"/>
      <c r="AA222" s="1868"/>
      <c r="AB222" s="1868"/>
      <c r="AC222" s="314"/>
      <c r="AD222" s="1895"/>
      <c r="AE222" s="1896"/>
      <c r="AF222" s="1884"/>
      <c r="AG222" s="2324"/>
      <c r="AH222" s="2325"/>
      <c r="AI222" s="2325"/>
      <c r="AJ222" s="2325"/>
      <c r="AK222" s="2325"/>
      <c r="AL222" s="2325"/>
      <c r="AM222" s="2326"/>
      <c r="AN222" s="2056"/>
      <c r="AO222" s="2056"/>
      <c r="AP222" s="1895"/>
      <c r="AQ222" s="2037"/>
      <c r="AR222" s="1896"/>
      <c r="AS222" s="2071"/>
      <c r="AT222" s="2072"/>
      <c r="AU222" s="2073"/>
      <c r="AV222" s="2324"/>
      <c r="AW222" s="2325"/>
      <c r="AX222" s="2325"/>
      <c r="AY222" s="2325"/>
      <c r="AZ222" s="2325"/>
      <c r="BA222" s="2325"/>
      <c r="BB222" s="2325"/>
      <c r="BC222" s="2325"/>
      <c r="BD222" s="2326"/>
      <c r="BE222" s="2067"/>
      <c r="BF222" s="2104"/>
      <c r="BG222" s="2104"/>
      <c r="BH222" s="2118"/>
      <c r="BI222" s="2117"/>
    </row>
    <row r="223" spans="2:61" ht="9.75" customHeight="1">
      <c r="B223" s="2099"/>
      <c r="C223" s="2100"/>
      <c r="D223" s="2119"/>
      <c r="E223" s="2120"/>
      <c r="F223" s="2120"/>
      <c r="G223" s="2120"/>
      <c r="H223" s="2120"/>
      <c r="I223" s="2120"/>
      <c r="J223" s="2120"/>
      <c r="K223" s="2120"/>
      <c r="L223" s="2121"/>
      <c r="M223" s="1875" t="str">
        <f>M137</f>
        <v xml:space="preserve"> 平成24年4月1日
 以降のもの</v>
      </c>
      <c r="N223" s="1876"/>
      <c r="O223" s="1876"/>
      <c r="P223" s="1876"/>
      <c r="Q223" s="1876"/>
      <c r="R223" s="1876"/>
      <c r="S223" s="1877"/>
      <c r="T223" s="1865" t="str">
        <f t="shared" ca="1" si="3"/>
        <v/>
      </c>
      <c r="U223" s="1866"/>
      <c r="V223" s="1866"/>
      <c r="W223" s="1866"/>
      <c r="X223" s="1866"/>
      <c r="Y223" s="1866"/>
      <c r="Z223" s="1866"/>
      <c r="AA223" s="1866"/>
      <c r="AB223" s="1866"/>
      <c r="AC223" s="791"/>
      <c r="AD223" s="1895">
        <f>AD137</f>
        <v>22</v>
      </c>
      <c r="AE223" s="1896"/>
      <c r="AF223" s="2327"/>
      <c r="AG223" s="2321">
        <f ca="1">AG137</f>
        <v>4571</v>
      </c>
      <c r="AH223" s="2322"/>
      <c r="AI223" s="2322"/>
      <c r="AJ223" s="2322"/>
      <c r="AK223" s="2322"/>
      <c r="AL223" s="2322"/>
      <c r="AM223" s="2323"/>
      <c r="AN223" s="313"/>
      <c r="AO223" s="313"/>
      <c r="AP223" s="1895">
        <f>AP137</f>
        <v>15</v>
      </c>
      <c r="AQ223" s="2037"/>
      <c r="AR223" s="1896"/>
      <c r="AS223" s="2068">
        <f ca="1">AS137</f>
        <v>13.559999999999999</v>
      </c>
      <c r="AT223" s="2069"/>
      <c r="AU223" s="2070"/>
      <c r="AV223" s="2321">
        <f ca="1">AV137</f>
        <v>61982</v>
      </c>
      <c r="AW223" s="2322"/>
      <c r="AX223" s="2322"/>
      <c r="AY223" s="2322"/>
      <c r="AZ223" s="2322"/>
      <c r="BA223" s="2322"/>
      <c r="BB223" s="2322"/>
      <c r="BC223" s="2322"/>
      <c r="BD223" s="2323"/>
      <c r="BE223" s="965"/>
      <c r="BF223" s="2104"/>
      <c r="BG223" s="2104"/>
      <c r="BH223" s="2118"/>
      <c r="BI223" s="2117"/>
    </row>
    <row r="224" spans="2:61" ht="9.75" customHeight="1">
      <c r="B224" s="2099"/>
      <c r="C224" s="2100"/>
      <c r="D224" s="2119"/>
      <c r="E224" s="2120"/>
      <c r="F224" s="2120"/>
      <c r="G224" s="2120"/>
      <c r="H224" s="2120"/>
      <c r="I224" s="2120"/>
      <c r="J224" s="2120"/>
      <c r="K224" s="2120"/>
      <c r="L224" s="2121"/>
      <c r="M224" s="1878"/>
      <c r="N224" s="1879"/>
      <c r="O224" s="1879"/>
      <c r="P224" s="1879"/>
      <c r="Q224" s="1879"/>
      <c r="R224" s="1879"/>
      <c r="S224" s="1880"/>
      <c r="T224" s="1897">
        <f t="shared" ca="1" si="3"/>
        <v>20779500</v>
      </c>
      <c r="U224" s="1898"/>
      <c r="V224" s="1898"/>
      <c r="W224" s="1898"/>
      <c r="X224" s="1898"/>
      <c r="Y224" s="1898"/>
      <c r="Z224" s="1898"/>
      <c r="AA224" s="1898"/>
      <c r="AB224" s="1898"/>
      <c r="AC224" s="791"/>
      <c r="AD224" s="2094"/>
      <c r="AE224" s="2096"/>
      <c r="AF224" s="2345"/>
      <c r="AG224" s="2346"/>
      <c r="AH224" s="2347"/>
      <c r="AI224" s="2347"/>
      <c r="AJ224" s="2347"/>
      <c r="AK224" s="2347"/>
      <c r="AL224" s="2347"/>
      <c r="AM224" s="2348"/>
      <c r="AN224" s="2122"/>
      <c r="AO224" s="2123"/>
      <c r="AP224" s="2094"/>
      <c r="AQ224" s="2095"/>
      <c r="AR224" s="2096"/>
      <c r="AS224" s="2088"/>
      <c r="AT224" s="2089"/>
      <c r="AU224" s="2090"/>
      <c r="AV224" s="2346"/>
      <c r="AW224" s="2347"/>
      <c r="AX224" s="2347"/>
      <c r="AY224" s="2347"/>
      <c r="AZ224" s="2347"/>
      <c r="BA224" s="2347"/>
      <c r="BB224" s="2347"/>
      <c r="BC224" s="2347"/>
      <c r="BD224" s="2348"/>
      <c r="BE224" s="804"/>
      <c r="BF224" s="2104"/>
      <c r="BG224" s="2104"/>
      <c r="BH224" s="2118"/>
      <c r="BI224" s="2117"/>
    </row>
    <row r="225" spans="2:61" ht="9.75" customHeight="1">
      <c r="B225" s="2105">
        <v>36</v>
      </c>
      <c r="C225" s="2106"/>
      <c r="D225" s="2125" t="s">
        <v>275</v>
      </c>
      <c r="E225" s="2126"/>
      <c r="F225" s="2126"/>
      <c r="G225" s="2351" t="s">
        <v>276</v>
      </c>
      <c r="H225" s="2352"/>
      <c r="I225" s="2352"/>
      <c r="J225" s="2352"/>
      <c r="K225" s="2352"/>
      <c r="L225" s="2353"/>
      <c r="M225" s="2019" t="str">
        <f>M139</f>
        <v xml:space="preserve">  平成19年３月31日以降
  平成21年3月31日以前のもの</v>
      </c>
      <c r="N225" s="2020"/>
      <c r="O225" s="2020"/>
      <c r="P225" s="2020"/>
      <c r="Q225" s="2020"/>
      <c r="R225" s="2020"/>
      <c r="S225" s="2021"/>
      <c r="T225" s="1873" t="str">
        <f t="shared" si="3"/>
        <v/>
      </c>
      <c r="U225" s="1874"/>
      <c r="V225" s="1874"/>
      <c r="W225" s="1874"/>
      <c r="X225" s="1874"/>
      <c r="Y225" s="1874"/>
      <c r="Z225" s="1874"/>
      <c r="AA225" s="1874"/>
      <c r="AB225" s="1874"/>
      <c r="AC225" s="2412"/>
      <c r="AD225" s="2153">
        <f>AD139</f>
        <v>40</v>
      </c>
      <c r="AE225" s="2154"/>
      <c r="AF225" s="2354"/>
      <c r="AG225" s="2335">
        <f>AG139</f>
        <v>0</v>
      </c>
      <c r="AH225" s="2336"/>
      <c r="AI225" s="2336"/>
      <c r="AJ225" s="2336"/>
      <c r="AK225" s="2336"/>
      <c r="AL225" s="2336"/>
      <c r="AM225" s="2337"/>
      <c r="AN225" s="2097"/>
      <c r="AO225" s="2098"/>
      <c r="AP225" s="2153">
        <f>AP139</f>
        <v>14</v>
      </c>
      <c r="AQ225" s="2155"/>
      <c r="AR225" s="2154"/>
      <c r="AS225" s="2091" t="str">
        <f>AS139</f>
        <v/>
      </c>
      <c r="AT225" s="2092"/>
      <c r="AU225" s="2093"/>
      <c r="AV225" s="2335">
        <f>AV139</f>
        <v>0</v>
      </c>
      <c r="AW225" s="2336"/>
      <c r="AX225" s="2336"/>
      <c r="AY225" s="2336"/>
      <c r="AZ225" s="2336"/>
      <c r="BA225" s="2336"/>
      <c r="BB225" s="2336"/>
      <c r="BC225" s="2336"/>
      <c r="BD225" s="2337"/>
      <c r="BE225" s="2080"/>
      <c r="BF225" s="2104"/>
      <c r="BG225" s="2104"/>
      <c r="BH225" s="2118"/>
      <c r="BI225" s="2117"/>
    </row>
    <row r="226" spans="2:61" ht="9.75" customHeight="1">
      <c r="B226" s="2099"/>
      <c r="C226" s="2100"/>
      <c r="D226" s="2127"/>
      <c r="E226" s="2128"/>
      <c r="F226" s="2128"/>
      <c r="G226" s="2142"/>
      <c r="H226" s="2143"/>
      <c r="I226" s="2143"/>
      <c r="J226" s="2143"/>
      <c r="K226" s="2143"/>
      <c r="L226" s="2144"/>
      <c r="M226" s="2022"/>
      <c r="N226" s="2023"/>
      <c r="O226" s="2023"/>
      <c r="P226" s="2023"/>
      <c r="Q226" s="2023"/>
      <c r="R226" s="2023"/>
      <c r="S226" s="2024"/>
      <c r="T226" s="1867">
        <f t="shared" si="3"/>
        <v>0</v>
      </c>
      <c r="U226" s="1868"/>
      <c r="V226" s="1868"/>
      <c r="W226" s="1868"/>
      <c r="X226" s="1868"/>
      <c r="Y226" s="1868"/>
      <c r="Z226" s="1868"/>
      <c r="AA226" s="1868"/>
      <c r="AB226" s="1868"/>
      <c r="AC226" s="2410"/>
      <c r="AD226" s="1895"/>
      <c r="AE226" s="1896"/>
      <c r="AF226" s="2332"/>
      <c r="AG226" s="2324"/>
      <c r="AH226" s="2325"/>
      <c r="AI226" s="2325"/>
      <c r="AJ226" s="2325"/>
      <c r="AK226" s="2325"/>
      <c r="AL226" s="2325"/>
      <c r="AM226" s="2326"/>
      <c r="AN226" s="2043"/>
      <c r="AO226" s="2044"/>
      <c r="AP226" s="1895"/>
      <c r="AQ226" s="2037"/>
      <c r="AR226" s="1896"/>
      <c r="AS226" s="2071"/>
      <c r="AT226" s="2072"/>
      <c r="AU226" s="2073"/>
      <c r="AV226" s="2324"/>
      <c r="AW226" s="2325"/>
      <c r="AX226" s="2325"/>
      <c r="AY226" s="2325"/>
      <c r="AZ226" s="2325"/>
      <c r="BA226" s="2325"/>
      <c r="BB226" s="2325"/>
      <c r="BC226" s="2325"/>
      <c r="BD226" s="2326"/>
      <c r="BE226" s="2060"/>
      <c r="BF226" s="2104"/>
      <c r="BG226" s="2104"/>
      <c r="BH226" s="2118"/>
      <c r="BI226" s="2117"/>
    </row>
    <row r="227" spans="2:61" ht="9.75" customHeight="1">
      <c r="B227" s="2099"/>
      <c r="C227" s="2100"/>
      <c r="D227" s="2127"/>
      <c r="E227" s="2128"/>
      <c r="F227" s="2128"/>
      <c r="G227" s="2142"/>
      <c r="H227" s="2143"/>
      <c r="I227" s="2143"/>
      <c r="J227" s="2143"/>
      <c r="K227" s="2143"/>
      <c r="L227" s="2144"/>
      <c r="M227" s="1875" t="str">
        <f>M141</f>
        <v xml:space="preserve"> 平成24年3月31日
 以前のもの</v>
      </c>
      <c r="N227" s="1876"/>
      <c r="O227" s="1876"/>
      <c r="P227" s="1876"/>
      <c r="Q227" s="1876"/>
      <c r="R227" s="1876"/>
      <c r="S227" s="1877"/>
      <c r="T227" s="1865" t="str">
        <f t="shared" si="3"/>
        <v/>
      </c>
      <c r="U227" s="1866"/>
      <c r="V227" s="1866"/>
      <c r="W227" s="1866"/>
      <c r="X227" s="1866"/>
      <c r="Y227" s="1866"/>
      <c r="Z227" s="1866"/>
      <c r="AA227" s="1866"/>
      <c r="AB227" s="1866"/>
      <c r="AC227" s="309"/>
      <c r="AD227" s="1895">
        <f>AD141</f>
        <v>40</v>
      </c>
      <c r="AE227" s="1896"/>
      <c r="AF227" s="1891"/>
      <c r="AG227" s="2321">
        <f>AG141</f>
        <v>0</v>
      </c>
      <c r="AH227" s="2322"/>
      <c r="AI227" s="2322"/>
      <c r="AJ227" s="2322"/>
      <c r="AK227" s="2322"/>
      <c r="AL227" s="2322"/>
      <c r="AM227" s="2323"/>
      <c r="AN227" s="310"/>
      <c r="AO227" s="309"/>
      <c r="AP227" s="1895">
        <f>AP141</f>
        <v>9</v>
      </c>
      <c r="AQ227" s="2037"/>
      <c r="AR227" s="1896"/>
      <c r="AS227" s="2068" t="str">
        <f>AS141</f>
        <v/>
      </c>
      <c r="AT227" s="2069"/>
      <c r="AU227" s="2070"/>
      <c r="AV227" s="2321">
        <f>AV141</f>
        <v>0</v>
      </c>
      <c r="AW227" s="2322"/>
      <c r="AX227" s="2322"/>
      <c r="AY227" s="2322"/>
      <c r="AZ227" s="2322"/>
      <c r="BA227" s="2322"/>
      <c r="BB227" s="2322"/>
      <c r="BC227" s="2322"/>
      <c r="BD227" s="2323"/>
      <c r="BE227" s="2066"/>
      <c r="BF227" s="2104"/>
      <c r="BG227" s="2104"/>
      <c r="BH227" s="2118"/>
      <c r="BI227" s="2117"/>
    </row>
    <row r="228" spans="2:61" ht="9.75" customHeight="1">
      <c r="B228" s="2099"/>
      <c r="C228" s="2100"/>
      <c r="D228" s="2127"/>
      <c r="E228" s="2128"/>
      <c r="F228" s="2128"/>
      <c r="G228" s="2142"/>
      <c r="H228" s="2143"/>
      <c r="I228" s="2143"/>
      <c r="J228" s="2143"/>
      <c r="K228" s="2143"/>
      <c r="L228" s="2144"/>
      <c r="M228" s="2025"/>
      <c r="N228" s="2026"/>
      <c r="O228" s="2026"/>
      <c r="P228" s="2026"/>
      <c r="Q228" s="2026"/>
      <c r="R228" s="2026"/>
      <c r="S228" s="2027"/>
      <c r="T228" s="1867">
        <f t="shared" si="3"/>
        <v>0</v>
      </c>
      <c r="U228" s="1868"/>
      <c r="V228" s="1868"/>
      <c r="W228" s="1868"/>
      <c r="X228" s="1868"/>
      <c r="Y228" s="1868"/>
      <c r="Z228" s="1868"/>
      <c r="AA228" s="1868"/>
      <c r="AB228" s="1868"/>
      <c r="AC228" s="314"/>
      <c r="AD228" s="1895"/>
      <c r="AE228" s="1896"/>
      <c r="AF228" s="1884"/>
      <c r="AG228" s="2324"/>
      <c r="AH228" s="2325"/>
      <c r="AI228" s="2325"/>
      <c r="AJ228" s="2325"/>
      <c r="AK228" s="2325"/>
      <c r="AL228" s="2325"/>
      <c r="AM228" s="2326"/>
      <c r="AN228" s="2056"/>
      <c r="AO228" s="2056"/>
      <c r="AP228" s="1895"/>
      <c r="AQ228" s="2037"/>
      <c r="AR228" s="1896"/>
      <c r="AS228" s="2071"/>
      <c r="AT228" s="2072"/>
      <c r="AU228" s="2073"/>
      <c r="AV228" s="2324"/>
      <c r="AW228" s="2325"/>
      <c r="AX228" s="2325"/>
      <c r="AY228" s="2325"/>
      <c r="AZ228" s="2325"/>
      <c r="BA228" s="2325"/>
      <c r="BB228" s="2325"/>
      <c r="BC228" s="2325"/>
      <c r="BD228" s="2326"/>
      <c r="BE228" s="2067"/>
      <c r="BF228" s="2104"/>
      <c r="BG228" s="2104"/>
      <c r="BH228" s="2118"/>
      <c r="BI228" s="2117"/>
    </row>
    <row r="229" spans="2:61" ht="9.75" customHeight="1">
      <c r="B229" s="2099"/>
      <c r="C229" s="2100"/>
      <c r="D229" s="2127"/>
      <c r="E229" s="2128"/>
      <c r="F229" s="2128"/>
      <c r="G229" s="2142"/>
      <c r="H229" s="2143"/>
      <c r="I229" s="2143"/>
      <c r="J229" s="2143"/>
      <c r="K229" s="2143"/>
      <c r="L229" s="2144"/>
      <c r="M229" s="1875" t="str">
        <f>M143</f>
        <v xml:space="preserve"> 平成24年4月1日
 以降のもの</v>
      </c>
      <c r="N229" s="1876"/>
      <c r="O229" s="1876"/>
      <c r="P229" s="1876"/>
      <c r="Q229" s="1876"/>
      <c r="R229" s="1876"/>
      <c r="S229" s="1877"/>
      <c r="T229" s="1865" t="str">
        <f t="shared" si="3"/>
        <v/>
      </c>
      <c r="U229" s="1866"/>
      <c r="V229" s="1866"/>
      <c r="W229" s="1866"/>
      <c r="X229" s="1866"/>
      <c r="Y229" s="1866"/>
      <c r="Z229" s="1866"/>
      <c r="AA229" s="1866"/>
      <c r="AB229" s="1866"/>
      <c r="AC229" s="791"/>
      <c r="AD229" s="1895">
        <f>AD143</f>
        <v>38</v>
      </c>
      <c r="AE229" s="1896"/>
      <c r="AF229" s="2327"/>
      <c r="AG229" s="2321">
        <f>AG143</f>
        <v>0</v>
      </c>
      <c r="AH229" s="2322"/>
      <c r="AI229" s="2322"/>
      <c r="AJ229" s="2322"/>
      <c r="AK229" s="2322"/>
      <c r="AL229" s="2322"/>
      <c r="AM229" s="2323"/>
      <c r="AN229" s="313"/>
      <c r="AO229" s="313"/>
      <c r="AP229" s="1895">
        <f>AP143</f>
        <v>7.5</v>
      </c>
      <c r="AQ229" s="2037"/>
      <c r="AR229" s="1896"/>
      <c r="AS229" s="2068" t="str">
        <f>AS143</f>
        <v/>
      </c>
      <c r="AT229" s="2069"/>
      <c r="AU229" s="2070"/>
      <c r="AV229" s="2321">
        <f>AV143</f>
        <v>0</v>
      </c>
      <c r="AW229" s="2322"/>
      <c r="AX229" s="2322"/>
      <c r="AY229" s="2322"/>
      <c r="AZ229" s="2322"/>
      <c r="BA229" s="2322"/>
      <c r="BB229" s="2322"/>
      <c r="BC229" s="2322"/>
      <c r="BD229" s="2323"/>
      <c r="BE229" s="965"/>
      <c r="BF229" s="2104"/>
      <c r="BG229" s="2104"/>
      <c r="BH229" s="2118"/>
      <c r="BI229" s="2117"/>
    </row>
    <row r="230" spans="2:61" ht="9.75" customHeight="1">
      <c r="B230" s="2099"/>
      <c r="C230" s="2100"/>
      <c r="D230" s="2127"/>
      <c r="E230" s="2128"/>
      <c r="F230" s="2128"/>
      <c r="G230" s="2142"/>
      <c r="H230" s="2143"/>
      <c r="I230" s="2143"/>
      <c r="J230" s="2143"/>
      <c r="K230" s="2143"/>
      <c r="L230" s="2144"/>
      <c r="M230" s="2139"/>
      <c r="N230" s="2140"/>
      <c r="O230" s="2140"/>
      <c r="P230" s="2140"/>
      <c r="Q230" s="2140"/>
      <c r="R230" s="2140"/>
      <c r="S230" s="2141"/>
      <c r="T230" s="1867">
        <f t="shared" si="3"/>
        <v>0</v>
      </c>
      <c r="U230" s="1868"/>
      <c r="V230" s="1868"/>
      <c r="W230" s="1868"/>
      <c r="X230" s="1868"/>
      <c r="Y230" s="1868"/>
      <c r="Z230" s="1868"/>
      <c r="AA230" s="1868"/>
      <c r="AB230" s="1868"/>
      <c r="AC230" s="314"/>
      <c r="AD230" s="1895"/>
      <c r="AE230" s="1896"/>
      <c r="AF230" s="2332"/>
      <c r="AG230" s="2324"/>
      <c r="AH230" s="2325"/>
      <c r="AI230" s="2325"/>
      <c r="AJ230" s="2325"/>
      <c r="AK230" s="2325"/>
      <c r="AL230" s="2325"/>
      <c r="AM230" s="2326"/>
      <c r="AN230" s="2151"/>
      <c r="AO230" s="2152"/>
      <c r="AP230" s="1895"/>
      <c r="AQ230" s="2037"/>
      <c r="AR230" s="1896"/>
      <c r="AS230" s="2071"/>
      <c r="AT230" s="2072"/>
      <c r="AU230" s="2073"/>
      <c r="AV230" s="2324"/>
      <c r="AW230" s="2325"/>
      <c r="AX230" s="2325"/>
      <c r="AY230" s="2325"/>
      <c r="AZ230" s="2325"/>
      <c r="BA230" s="2325"/>
      <c r="BB230" s="2325"/>
      <c r="BC230" s="2325"/>
      <c r="BD230" s="2326"/>
      <c r="BE230" s="805"/>
      <c r="BF230" s="2104"/>
      <c r="BG230" s="2104"/>
      <c r="BH230" s="2118"/>
      <c r="BI230" s="2117"/>
    </row>
    <row r="231" spans="2:61" ht="9.75" customHeight="1">
      <c r="B231" s="2099"/>
      <c r="C231" s="2100"/>
      <c r="D231" s="2127"/>
      <c r="E231" s="2128"/>
      <c r="F231" s="2128"/>
      <c r="G231" s="2142" t="s">
        <v>277</v>
      </c>
      <c r="H231" s="2143"/>
      <c r="I231" s="2143"/>
      <c r="J231" s="2143"/>
      <c r="K231" s="2143"/>
      <c r="L231" s="2144"/>
      <c r="M231" s="2148" t="str">
        <f>M145</f>
        <v xml:space="preserve">  平成19年３月31日以降
  平成21年3月31日以前のもの</v>
      </c>
      <c r="N231" s="2149"/>
      <c r="O231" s="2149"/>
      <c r="P231" s="2149"/>
      <c r="Q231" s="2149"/>
      <c r="R231" s="2149"/>
      <c r="S231" s="2150"/>
      <c r="T231" s="1865" t="str">
        <f t="shared" si="3"/>
        <v/>
      </c>
      <c r="U231" s="1866"/>
      <c r="V231" s="1866"/>
      <c r="W231" s="1866"/>
      <c r="X231" s="1866"/>
      <c r="Y231" s="1866"/>
      <c r="Z231" s="1866"/>
      <c r="AA231" s="1866"/>
      <c r="AB231" s="1866"/>
      <c r="AC231" s="2411"/>
      <c r="AD231" s="1895">
        <f>AD145</f>
        <v>21</v>
      </c>
      <c r="AE231" s="1896"/>
      <c r="AF231" s="2327"/>
      <c r="AG231" s="2321">
        <f>AG145</f>
        <v>0</v>
      </c>
      <c r="AH231" s="2322"/>
      <c r="AI231" s="2322"/>
      <c r="AJ231" s="2322"/>
      <c r="AK231" s="2322"/>
      <c r="AL231" s="2322"/>
      <c r="AM231" s="2323"/>
      <c r="AN231" s="2156"/>
      <c r="AO231" s="2157"/>
      <c r="AP231" s="1895">
        <f>AP145</f>
        <v>14</v>
      </c>
      <c r="AQ231" s="2037"/>
      <c r="AR231" s="1896"/>
      <c r="AS231" s="2068" t="str">
        <f>AS145</f>
        <v/>
      </c>
      <c r="AT231" s="2069"/>
      <c r="AU231" s="2070"/>
      <c r="AV231" s="2321">
        <f>AV145</f>
        <v>0</v>
      </c>
      <c r="AW231" s="2322"/>
      <c r="AX231" s="2322"/>
      <c r="AY231" s="2322"/>
      <c r="AZ231" s="2322"/>
      <c r="BA231" s="2322"/>
      <c r="BB231" s="2322"/>
      <c r="BC231" s="2322"/>
      <c r="BD231" s="2323"/>
      <c r="BE231" s="2168"/>
      <c r="BF231" s="2104"/>
      <c r="BG231" s="2104"/>
      <c r="BH231" s="2118"/>
      <c r="BI231" s="2117"/>
    </row>
    <row r="232" spans="2:61" ht="9.75" customHeight="1">
      <c r="B232" s="2099"/>
      <c r="C232" s="2100"/>
      <c r="D232" s="2127"/>
      <c r="E232" s="2128"/>
      <c r="F232" s="2128"/>
      <c r="G232" s="2142"/>
      <c r="H232" s="2143"/>
      <c r="I232" s="2143"/>
      <c r="J232" s="2143"/>
      <c r="K232" s="2143"/>
      <c r="L232" s="2144"/>
      <c r="M232" s="2022"/>
      <c r="N232" s="2023"/>
      <c r="O232" s="2023"/>
      <c r="P232" s="2023"/>
      <c r="Q232" s="2023"/>
      <c r="R232" s="2023"/>
      <c r="S232" s="2024"/>
      <c r="T232" s="1867">
        <f t="shared" si="3"/>
        <v>0</v>
      </c>
      <c r="U232" s="1868"/>
      <c r="V232" s="1868"/>
      <c r="W232" s="1868"/>
      <c r="X232" s="1868"/>
      <c r="Y232" s="1868"/>
      <c r="Z232" s="1868"/>
      <c r="AA232" s="1868"/>
      <c r="AB232" s="1868"/>
      <c r="AC232" s="2410"/>
      <c r="AD232" s="1895"/>
      <c r="AE232" s="1896"/>
      <c r="AF232" s="2332"/>
      <c r="AG232" s="2324"/>
      <c r="AH232" s="2325"/>
      <c r="AI232" s="2325"/>
      <c r="AJ232" s="2325"/>
      <c r="AK232" s="2325"/>
      <c r="AL232" s="2325"/>
      <c r="AM232" s="2326"/>
      <c r="AN232" s="2043"/>
      <c r="AO232" s="2044"/>
      <c r="AP232" s="1895"/>
      <c r="AQ232" s="2037"/>
      <c r="AR232" s="1896"/>
      <c r="AS232" s="2071"/>
      <c r="AT232" s="2072"/>
      <c r="AU232" s="2073"/>
      <c r="AV232" s="2324"/>
      <c r="AW232" s="2325"/>
      <c r="AX232" s="2325"/>
      <c r="AY232" s="2325"/>
      <c r="AZ232" s="2325"/>
      <c r="BA232" s="2325"/>
      <c r="BB232" s="2325"/>
      <c r="BC232" s="2325"/>
      <c r="BD232" s="2326"/>
      <c r="BE232" s="2060"/>
      <c r="BF232" s="2104"/>
      <c r="BG232" s="2104"/>
      <c r="BH232" s="2118"/>
      <c r="BI232" s="2117"/>
    </row>
    <row r="233" spans="2:61" ht="9.75" customHeight="1">
      <c r="B233" s="2099"/>
      <c r="C233" s="2100"/>
      <c r="D233" s="2127"/>
      <c r="E233" s="2128"/>
      <c r="F233" s="2128"/>
      <c r="G233" s="2142"/>
      <c r="H233" s="2143"/>
      <c r="I233" s="2143"/>
      <c r="J233" s="2143"/>
      <c r="K233" s="2143"/>
      <c r="L233" s="2144"/>
      <c r="M233" s="1875" t="str">
        <f>M147</f>
        <v xml:space="preserve"> 平成24年3月31日
 以前のもの</v>
      </c>
      <c r="N233" s="1876"/>
      <c r="O233" s="1876"/>
      <c r="P233" s="1876"/>
      <c r="Q233" s="1876"/>
      <c r="R233" s="1876"/>
      <c r="S233" s="1877"/>
      <c r="T233" s="1865" t="str">
        <f t="shared" si="3"/>
        <v/>
      </c>
      <c r="U233" s="1866"/>
      <c r="V233" s="1866"/>
      <c r="W233" s="1866"/>
      <c r="X233" s="1866"/>
      <c r="Y233" s="1866"/>
      <c r="Z233" s="1866"/>
      <c r="AA233" s="1866"/>
      <c r="AB233" s="1866"/>
      <c r="AC233" s="309"/>
      <c r="AD233" s="1895">
        <f>AD147</f>
        <v>22</v>
      </c>
      <c r="AE233" s="1896"/>
      <c r="AF233" s="1891"/>
      <c r="AG233" s="2321">
        <f>AG147</f>
        <v>0</v>
      </c>
      <c r="AH233" s="2322"/>
      <c r="AI233" s="2322"/>
      <c r="AJ233" s="2322"/>
      <c r="AK233" s="2322"/>
      <c r="AL233" s="2322"/>
      <c r="AM233" s="2323"/>
      <c r="AN233" s="310"/>
      <c r="AO233" s="309"/>
      <c r="AP233" s="1895">
        <f>AP147</f>
        <v>9</v>
      </c>
      <c r="AQ233" s="2037"/>
      <c r="AR233" s="1896"/>
      <c r="AS233" s="2068" t="str">
        <f>AS147</f>
        <v/>
      </c>
      <c r="AT233" s="2069"/>
      <c r="AU233" s="2070"/>
      <c r="AV233" s="2321">
        <f>AV147</f>
        <v>0</v>
      </c>
      <c r="AW233" s="2322"/>
      <c r="AX233" s="2322"/>
      <c r="AY233" s="2322"/>
      <c r="AZ233" s="2322"/>
      <c r="BA233" s="2322"/>
      <c r="BB233" s="2322"/>
      <c r="BC233" s="2322"/>
      <c r="BD233" s="2323"/>
      <c r="BE233" s="2066"/>
      <c r="BF233" s="2104"/>
      <c r="BG233" s="2104"/>
      <c r="BH233" s="2118"/>
      <c r="BI233" s="2117"/>
    </row>
    <row r="234" spans="2:61" ht="9.75" customHeight="1">
      <c r="B234" s="2099"/>
      <c r="C234" s="2100"/>
      <c r="D234" s="2127"/>
      <c r="E234" s="2128"/>
      <c r="F234" s="2128"/>
      <c r="G234" s="2142"/>
      <c r="H234" s="2143"/>
      <c r="I234" s="2143"/>
      <c r="J234" s="2143"/>
      <c r="K234" s="2143"/>
      <c r="L234" s="2144"/>
      <c r="M234" s="2025"/>
      <c r="N234" s="2026"/>
      <c r="O234" s="2026"/>
      <c r="P234" s="2026"/>
      <c r="Q234" s="2026"/>
      <c r="R234" s="2026"/>
      <c r="S234" s="2027"/>
      <c r="T234" s="1867">
        <f t="shared" si="3"/>
        <v>0</v>
      </c>
      <c r="U234" s="1868"/>
      <c r="V234" s="1868"/>
      <c r="W234" s="1868"/>
      <c r="X234" s="1868"/>
      <c r="Y234" s="1868"/>
      <c r="Z234" s="1868"/>
      <c r="AA234" s="1868"/>
      <c r="AB234" s="1868"/>
      <c r="AC234" s="314"/>
      <c r="AD234" s="1895"/>
      <c r="AE234" s="1896"/>
      <c r="AF234" s="1884"/>
      <c r="AG234" s="2324"/>
      <c r="AH234" s="2325"/>
      <c r="AI234" s="2325"/>
      <c r="AJ234" s="2325"/>
      <c r="AK234" s="2325"/>
      <c r="AL234" s="2325"/>
      <c r="AM234" s="2326"/>
      <c r="AN234" s="2056"/>
      <c r="AO234" s="2056"/>
      <c r="AP234" s="1895"/>
      <c r="AQ234" s="2037"/>
      <c r="AR234" s="1896"/>
      <c r="AS234" s="2071"/>
      <c r="AT234" s="2072"/>
      <c r="AU234" s="2073"/>
      <c r="AV234" s="2324"/>
      <c r="AW234" s="2325"/>
      <c r="AX234" s="2325"/>
      <c r="AY234" s="2325"/>
      <c r="AZ234" s="2325"/>
      <c r="BA234" s="2325"/>
      <c r="BB234" s="2325"/>
      <c r="BC234" s="2325"/>
      <c r="BD234" s="2326"/>
      <c r="BE234" s="2067"/>
      <c r="BF234" s="2104"/>
      <c r="BG234" s="2104"/>
      <c r="BH234" s="2118"/>
      <c r="BI234" s="2117"/>
    </row>
    <row r="235" spans="2:61" ht="9.75" customHeight="1">
      <c r="B235" s="2099"/>
      <c r="C235" s="2100"/>
      <c r="D235" s="2127"/>
      <c r="E235" s="2128"/>
      <c r="F235" s="2128"/>
      <c r="G235" s="2142"/>
      <c r="H235" s="2143"/>
      <c r="I235" s="2143"/>
      <c r="J235" s="2143"/>
      <c r="K235" s="2143"/>
      <c r="L235" s="2144"/>
      <c r="M235" s="1875" t="str">
        <f>M149</f>
        <v xml:space="preserve"> 平成24年4月1日
 以降のもの</v>
      </c>
      <c r="N235" s="1876"/>
      <c r="O235" s="1876"/>
      <c r="P235" s="1876"/>
      <c r="Q235" s="1876"/>
      <c r="R235" s="1876"/>
      <c r="S235" s="1877"/>
      <c r="T235" s="1865" t="str">
        <f t="shared" si="3"/>
        <v/>
      </c>
      <c r="U235" s="1866"/>
      <c r="V235" s="1866"/>
      <c r="W235" s="1866"/>
      <c r="X235" s="1866"/>
      <c r="Y235" s="1866"/>
      <c r="Z235" s="1866"/>
      <c r="AA235" s="1866"/>
      <c r="AB235" s="1866"/>
      <c r="AC235" s="791"/>
      <c r="AD235" s="1895">
        <f>AD149</f>
        <v>21</v>
      </c>
      <c r="AE235" s="1896"/>
      <c r="AF235" s="2327"/>
      <c r="AG235" s="2321">
        <f>AG149</f>
        <v>0</v>
      </c>
      <c r="AH235" s="2322"/>
      <c r="AI235" s="2322"/>
      <c r="AJ235" s="2322"/>
      <c r="AK235" s="2322"/>
      <c r="AL235" s="2322"/>
      <c r="AM235" s="2323"/>
      <c r="AN235" s="313"/>
      <c r="AO235" s="313"/>
      <c r="AP235" s="1895">
        <f>AP149</f>
        <v>7.5</v>
      </c>
      <c r="AQ235" s="2037"/>
      <c r="AR235" s="1896"/>
      <c r="AS235" s="2068" t="str">
        <f>AS149</f>
        <v/>
      </c>
      <c r="AT235" s="2069"/>
      <c r="AU235" s="2070"/>
      <c r="AV235" s="2321">
        <f>AV149</f>
        <v>0</v>
      </c>
      <c r="AW235" s="2322"/>
      <c r="AX235" s="2322"/>
      <c r="AY235" s="2322"/>
      <c r="AZ235" s="2322"/>
      <c r="BA235" s="2322"/>
      <c r="BB235" s="2322"/>
      <c r="BC235" s="2322"/>
      <c r="BD235" s="2323"/>
      <c r="BE235" s="965"/>
      <c r="BF235" s="2104"/>
      <c r="BG235" s="2104"/>
      <c r="BH235" s="2118"/>
      <c r="BI235" s="2117"/>
    </row>
    <row r="236" spans="2:61" ht="9.75" customHeight="1">
      <c r="B236" s="2107"/>
      <c r="C236" s="2108"/>
      <c r="D236" s="2129"/>
      <c r="E236" s="2130"/>
      <c r="F236" s="2130"/>
      <c r="G236" s="2145"/>
      <c r="H236" s="2146"/>
      <c r="I236" s="2146"/>
      <c r="J236" s="2146"/>
      <c r="K236" s="2146"/>
      <c r="L236" s="2147"/>
      <c r="M236" s="1878"/>
      <c r="N236" s="1879"/>
      <c r="O236" s="1879"/>
      <c r="P236" s="1879"/>
      <c r="Q236" s="1879"/>
      <c r="R236" s="1879"/>
      <c r="S236" s="1880"/>
      <c r="T236" s="1869">
        <f t="shared" si="3"/>
        <v>0</v>
      </c>
      <c r="U236" s="1870"/>
      <c r="V236" s="1870"/>
      <c r="W236" s="1870"/>
      <c r="X236" s="1870"/>
      <c r="Y236" s="1870"/>
      <c r="Z236" s="1870"/>
      <c r="AA236" s="1870"/>
      <c r="AB236" s="1870"/>
      <c r="AC236" s="790"/>
      <c r="AD236" s="2038"/>
      <c r="AE236" s="2040"/>
      <c r="AF236" s="2328"/>
      <c r="AG236" s="2329"/>
      <c r="AH236" s="2330"/>
      <c r="AI236" s="2330"/>
      <c r="AJ236" s="2330"/>
      <c r="AK236" s="2330"/>
      <c r="AL236" s="2330"/>
      <c r="AM236" s="2331"/>
      <c r="AN236" s="2050"/>
      <c r="AO236" s="2051"/>
      <c r="AP236" s="2038"/>
      <c r="AQ236" s="2039"/>
      <c r="AR236" s="2040"/>
      <c r="AS236" s="2083"/>
      <c r="AT236" s="2084"/>
      <c r="AU236" s="2085"/>
      <c r="AV236" s="2329"/>
      <c r="AW236" s="2330"/>
      <c r="AX236" s="2330"/>
      <c r="AY236" s="2330"/>
      <c r="AZ236" s="2330"/>
      <c r="BA236" s="2330"/>
      <c r="BB236" s="2330"/>
      <c r="BC236" s="2330"/>
      <c r="BD236" s="2331"/>
      <c r="BE236" s="803"/>
      <c r="BF236" s="2104"/>
      <c r="BG236" s="2104"/>
      <c r="BH236" s="2118"/>
      <c r="BI236" s="2117"/>
    </row>
    <row r="237" spans="2:61" ht="9.75" customHeight="1">
      <c r="B237" s="2162">
        <v>37</v>
      </c>
      <c r="C237" s="2163"/>
      <c r="D237" s="2101" t="s">
        <v>278</v>
      </c>
      <c r="E237" s="2102"/>
      <c r="F237" s="2102"/>
      <c r="G237" s="2102"/>
      <c r="H237" s="2102"/>
      <c r="I237" s="2102"/>
      <c r="J237" s="2102"/>
      <c r="K237" s="2102"/>
      <c r="L237" s="2103"/>
      <c r="M237" s="2019" t="str">
        <f>M151</f>
        <v xml:space="preserve">  平成19年３月31日以降
  平成21年3月31日以前のもの</v>
      </c>
      <c r="N237" s="2020"/>
      <c r="O237" s="2020"/>
      <c r="P237" s="2020"/>
      <c r="Q237" s="2020"/>
      <c r="R237" s="2020"/>
      <c r="S237" s="2021"/>
      <c r="T237" s="1871" t="str">
        <f t="shared" si="3"/>
        <v/>
      </c>
      <c r="U237" s="1872"/>
      <c r="V237" s="1872"/>
      <c r="W237" s="1872"/>
      <c r="X237" s="1872"/>
      <c r="Y237" s="1872"/>
      <c r="Z237" s="1872"/>
      <c r="AA237" s="1872"/>
      <c r="AB237" s="1872"/>
      <c r="AC237" s="2409"/>
      <c r="AD237" s="1893">
        <f>AD151</f>
        <v>24</v>
      </c>
      <c r="AE237" s="1894"/>
      <c r="AF237" s="2345"/>
      <c r="AG237" s="2342">
        <f>AG151</f>
        <v>0</v>
      </c>
      <c r="AH237" s="2343"/>
      <c r="AI237" s="2343"/>
      <c r="AJ237" s="2343"/>
      <c r="AK237" s="2343"/>
      <c r="AL237" s="2343"/>
      <c r="AM237" s="2344"/>
      <c r="AN237" s="2041"/>
      <c r="AO237" s="2042"/>
      <c r="AP237" s="1893">
        <f>AP151</f>
        <v>21</v>
      </c>
      <c r="AQ237" s="2124"/>
      <c r="AR237" s="1894"/>
      <c r="AS237" s="2088" t="str">
        <f>AS151</f>
        <v/>
      </c>
      <c r="AT237" s="2089"/>
      <c r="AU237" s="2090"/>
      <c r="AV237" s="2342">
        <f>AV151</f>
        <v>0</v>
      </c>
      <c r="AW237" s="2343"/>
      <c r="AX237" s="2343"/>
      <c r="AY237" s="2343"/>
      <c r="AZ237" s="2343"/>
      <c r="BA237" s="2343"/>
      <c r="BB237" s="2343"/>
      <c r="BC237" s="2343"/>
      <c r="BD237" s="2344"/>
      <c r="BE237" s="2059"/>
      <c r="BF237" s="2104"/>
      <c r="BG237" s="2104"/>
      <c r="BH237" s="2118"/>
      <c r="BI237" s="2117"/>
    </row>
    <row r="238" spans="2:61" ht="9.75" customHeight="1">
      <c r="B238" s="2164"/>
      <c r="C238" s="2165"/>
      <c r="D238" s="2101"/>
      <c r="E238" s="2102"/>
      <c r="F238" s="2102"/>
      <c r="G238" s="2102"/>
      <c r="H238" s="2102"/>
      <c r="I238" s="2102"/>
      <c r="J238" s="2102"/>
      <c r="K238" s="2102"/>
      <c r="L238" s="2103"/>
      <c r="M238" s="2022"/>
      <c r="N238" s="2023"/>
      <c r="O238" s="2023"/>
      <c r="P238" s="2023"/>
      <c r="Q238" s="2023"/>
      <c r="R238" s="2023"/>
      <c r="S238" s="2024"/>
      <c r="T238" s="1867">
        <f t="shared" si="3"/>
        <v>0</v>
      </c>
      <c r="U238" s="1868"/>
      <c r="V238" s="1868"/>
      <c r="W238" s="1868"/>
      <c r="X238" s="1868"/>
      <c r="Y238" s="1868"/>
      <c r="Z238" s="1868"/>
      <c r="AA238" s="1868"/>
      <c r="AB238" s="1868"/>
      <c r="AC238" s="2410"/>
      <c r="AD238" s="1895"/>
      <c r="AE238" s="1896"/>
      <c r="AF238" s="2332"/>
      <c r="AG238" s="2324"/>
      <c r="AH238" s="2325"/>
      <c r="AI238" s="2325"/>
      <c r="AJ238" s="2325"/>
      <c r="AK238" s="2325"/>
      <c r="AL238" s="2325"/>
      <c r="AM238" s="2326"/>
      <c r="AN238" s="2043"/>
      <c r="AO238" s="2044"/>
      <c r="AP238" s="1895"/>
      <c r="AQ238" s="2037"/>
      <c r="AR238" s="1896"/>
      <c r="AS238" s="2071"/>
      <c r="AT238" s="2072"/>
      <c r="AU238" s="2073"/>
      <c r="AV238" s="2324"/>
      <c r="AW238" s="2325"/>
      <c r="AX238" s="2325"/>
      <c r="AY238" s="2325"/>
      <c r="AZ238" s="2325"/>
      <c r="BA238" s="2325"/>
      <c r="BB238" s="2325"/>
      <c r="BC238" s="2325"/>
      <c r="BD238" s="2326"/>
      <c r="BE238" s="2060"/>
      <c r="BF238" s="2104"/>
      <c r="BG238" s="2104"/>
      <c r="BH238" s="2118"/>
      <c r="BI238" s="2117"/>
    </row>
    <row r="239" spans="2:61" ht="9.75" customHeight="1">
      <c r="B239" s="2164"/>
      <c r="C239" s="2165"/>
      <c r="D239" s="2101"/>
      <c r="E239" s="2102"/>
      <c r="F239" s="2102"/>
      <c r="G239" s="2102"/>
      <c r="H239" s="2102"/>
      <c r="I239" s="2102"/>
      <c r="J239" s="2102"/>
      <c r="K239" s="2102"/>
      <c r="L239" s="2103"/>
      <c r="M239" s="1875" t="str">
        <f>M153</f>
        <v xml:space="preserve"> 平成24年3月31日
 以前のもの</v>
      </c>
      <c r="N239" s="1876"/>
      <c r="O239" s="1876"/>
      <c r="P239" s="1876"/>
      <c r="Q239" s="1876"/>
      <c r="R239" s="1876"/>
      <c r="S239" s="1877"/>
      <c r="T239" s="1865" t="str">
        <f t="shared" si="3"/>
        <v/>
      </c>
      <c r="U239" s="1866"/>
      <c r="V239" s="1866"/>
      <c r="W239" s="1866"/>
      <c r="X239" s="1866"/>
      <c r="Y239" s="1866"/>
      <c r="Z239" s="1866"/>
      <c r="AA239" s="1866"/>
      <c r="AB239" s="1866"/>
      <c r="AC239" s="309"/>
      <c r="AD239" s="1895">
        <f>AD153</f>
        <v>24</v>
      </c>
      <c r="AE239" s="1896"/>
      <c r="AF239" s="1891"/>
      <c r="AG239" s="2321">
        <f>AG153</f>
        <v>0</v>
      </c>
      <c r="AH239" s="2322"/>
      <c r="AI239" s="2322"/>
      <c r="AJ239" s="2322"/>
      <c r="AK239" s="2322"/>
      <c r="AL239" s="2322"/>
      <c r="AM239" s="2323"/>
      <c r="AN239" s="310"/>
      <c r="AO239" s="309"/>
      <c r="AP239" s="1895">
        <f>AP153</f>
        <v>19</v>
      </c>
      <c r="AQ239" s="2037"/>
      <c r="AR239" s="1896"/>
      <c r="AS239" s="2068" t="str">
        <f>AS153</f>
        <v/>
      </c>
      <c r="AT239" s="2069"/>
      <c r="AU239" s="2070"/>
      <c r="AV239" s="2321">
        <f>AV153</f>
        <v>0</v>
      </c>
      <c r="AW239" s="2322"/>
      <c r="AX239" s="2322"/>
      <c r="AY239" s="2322"/>
      <c r="AZ239" s="2322"/>
      <c r="BA239" s="2322"/>
      <c r="BB239" s="2322"/>
      <c r="BC239" s="2322"/>
      <c r="BD239" s="2323"/>
      <c r="BE239" s="2066"/>
      <c r="BF239" s="2104"/>
      <c r="BG239" s="2104"/>
      <c r="BH239" s="2118"/>
      <c r="BI239" s="2117"/>
    </row>
    <row r="240" spans="2:61" ht="9.75" customHeight="1">
      <c r="B240" s="2164"/>
      <c r="C240" s="2165"/>
      <c r="D240" s="2101"/>
      <c r="E240" s="2102"/>
      <c r="F240" s="2102"/>
      <c r="G240" s="2102"/>
      <c r="H240" s="2102"/>
      <c r="I240" s="2102"/>
      <c r="J240" s="2102"/>
      <c r="K240" s="2102"/>
      <c r="L240" s="2103"/>
      <c r="M240" s="2025"/>
      <c r="N240" s="2026"/>
      <c r="O240" s="2026"/>
      <c r="P240" s="2026"/>
      <c r="Q240" s="2026"/>
      <c r="R240" s="2026"/>
      <c r="S240" s="2027"/>
      <c r="T240" s="1867">
        <f t="shared" si="3"/>
        <v>0</v>
      </c>
      <c r="U240" s="1868"/>
      <c r="V240" s="1868"/>
      <c r="W240" s="1868"/>
      <c r="X240" s="1868"/>
      <c r="Y240" s="1868"/>
      <c r="Z240" s="1868"/>
      <c r="AA240" s="1868"/>
      <c r="AB240" s="1868"/>
      <c r="AC240" s="314"/>
      <c r="AD240" s="1895"/>
      <c r="AE240" s="1896"/>
      <c r="AF240" s="1884"/>
      <c r="AG240" s="2324"/>
      <c r="AH240" s="2325"/>
      <c r="AI240" s="2325"/>
      <c r="AJ240" s="2325"/>
      <c r="AK240" s="2325"/>
      <c r="AL240" s="2325"/>
      <c r="AM240" s="2326"/>
      <c r="AN240" s="2056"/>
      <c r="AO240" s="2056"/>
      <c r="AP240" s="1895"/>
      <c r="AQ240" s="2037"/>
      <c r="AR240" s="1896"/>
      <c r="AS240" s="2071"/>
      <c r="AT240" s="2072"/>
      <c r="AU240" s="2073"/>
      <c r="AV240" s="2324"/>
      <c r="AW240" s="2325"/>
      <c r="AX240" s="2325"/>
      <c r="AY240" s="2325"/>
      <c r="AZ240" s="2325"/>
      <c r="BA240" s="2325"/>
      <c r="BB240" s="2325"/>
      <c r="BC240" s="2325"/>
      <c r="BD240" s="2326"/>
      <c r="BE240" s="2067"/>
      <c r="BF240" s="2104"/>
      <c r="BG240" s="2104"/>
      <c r="BH240" s="2118"/>
      <c r="BI240" s="2117"/>
    </row>
    <row r="241" spans="1:69" ht="9.75" customHeight="1">
      <c r="B241" s="2166"/>
      <c r="C241" s="2167"/>
      <c r="D241" s="2101"/>
      <c r="E241" s="2102"/>
      <c r="F241" s="2102"/>
      <c r="G241" s="2102"/>
      <c r="H241" s="2102"/>
      <c r="I241" s="2102"/>
      <c r="J241" s="2102"/>
      <c r="K241" s="2102"/>
      <c r="L241" s="2103"/>
      <c r="M241" s="1875" t="str">
        <f>M155</f>
        <v xml:space="preserve"> 平成24年4月1日
 以降のもの</v>
      </c>
      <c r="N241" s="1876"/>
      <c r="O241" s="1876"/>
      <c r="P241" s="1876"/>
      <c r="Q241" s="1876"/>
      <c r="R241" s="1876"/>
      <c r="S241" s="1877"/>
      <c r="T241" s="1865" t="str">
        <f t="shared" ca="1" si="3"/>
        <v/>
      </c>
      <c r="U241" s="1866"/>
      <c r="V241" s="1866"/>
      <c r="W241" s="1866"/>
      <c r="X241" s="1866"/>
      <c r="Y241" s="1866"/>
      <c r="Z241" s="1866"/>
      <c r="AA241" s="1866"/>
      <c r="AB241" s="1866"/>
      <c r="AC241" s="791"/>
      <c r="AD241" s="1895">
        <f>AD155</f>
        <v>23</v>
      </c>
      <c r="AE241" s="1896"/>
      <c r="AF241" s="2327"/>
      <c r="AG241" s="2321">
        <f ca="1">AG155</f>
        <v>16808</v>
      </c>
      <c r="AH241" s="2322"/>
      <c r="AI241" s="2322"/>
      <c r="AJ241" s="2322"/>
      <c r="AK241" s="2322"/>
      <c r="AL241" s="2322"/>
      <c r="AM241" s="2323"/>
      <c r="AN241" s="313"/>
      <c r="AO241" s="313"/>
      <c r="AP241" s="1895">
        <f>AP155</f>
        <v>19</v>
      </c>
      <c r="AQ241" s="2037"/>
      <c r="AR241" s="1896"/>
      <c r="AS241" s="2068">
        <f ca="1">AS155</f>
        <v>17.16</v>
      </c>
      <c r="AT241" s="2069"/>
      <c r="AU241" s="2070"/>
      <c r="AV241" s="2321">
        <f ca="1">AV155</f>
        <v>288425</v>
      </c>
      <c r="AW241" s="2322"/>
      <c r="AX241" s="2322"/>
      <c r="AY241" s="2322"/>
      <c r="AZ241" s="2322"/>
      <c r="BA241" s="2322"/>
      <c r="BB241" s="2322"/>
      <c r="BC241" s="2322"/>
      <c r="BD241" s="2323"/>
      <c r="BE241" s="965"/>
      <c r="BF241" s="2104"/>
      <c r="BG241" s="2104"/>
      <c r="BH241" s="2118"/>
      <c r="BI241" s="2117"/>
    </row>
    <row r="242" spans="1:69" ht="9.75" customHeight="1">
      <c r="B242" s="2166"/>
      <c r="C242" s="2167"/>
      <c r="D242" s="2101"/>
      <c r="E242" s="2102"/>
      <c r="F242" s="2102"/>
      <c r="G242" s="2102"/>
      <c r="H242" s="2102"/>
      <c r="I242" s="2102"/>
      <c r="J242" s="2102"/>
      <c r="K242" s="2102"/>
      <c r="L242" s="2103"/>
      <c r="M242" s="1878"/>
      <c r="N242" s="1879"/>
      <c r="O242" s="1879"/>
      <c r="P242" s="1879"/>
      <c r="Q242" s="1879"/>
      <c r="R242" s="1879"/>
      <c r="S242" s="1880"/>
      <c r="T242" s="1897">
        <f t="shared" ca="1" si="3"/>
        <v>73080000</v>
      </c>
      <c r="U242" s="1898"/>
      <c r="V242" s="1898"/>
      <c r="W242" s="1898"/>
      <c r="X242" s="1898"/>
      <c r="Y242" s="1898"/>
      <c r="Z242" s="1898"/>
      <c r="AA242" s="1898"/>
      <c r="AB242" s="1898"/>
      <c r="AC242" s="791"/>
      <c r="AD242" s="2094"/>
      <c r="AE242" s="2096"/>
      <c r="AF242" s="2345"/>
      <c r="AG242" s="2346"/>
      <c r="AH242" s="2347"/>
      <c r="AI242" s="2347"/>
      <c r="AJ242" s="2347"/>
      <c r="AK242" s="2347"/>
      <c r="AL242" s="2347"/>
      <c r="AM242" s="2348"/>
      <c r="AN242" s="2122"/>
      <c r="AO242" s="2123"/>
      <c r="AP242" s="2094"/>
      <c r="AQ242" s="2095"/>
      <c r="AR242" s="2096"/>
      <c r="AS242" s="2088"/>
      <c r="AT242" s="2089"/>
      <c r="AU242" s="2090"/>
      <c r="AV242" s="2346"/>
      <c r="AW242" s="2347"/>
      <c r="AX242" s="2347"/>
      <c r="AY242" s="2347"/>
      <c r="AZ242" s="2347"/>
      <c r="BA242" s="2347"/>
      <c r="BB242" s="2347"/>
      <c r="BC242" s="2347"/>
      <c r="BD242" s="2348"/>
      <c r="BE242" s="804"/>
      <c r="BF242" s="2104"/>
      <c r="BG242" s="2104"/>
      <c r="BH242" s="2118"/>
      <c r="BI242" s="2117"/>
    </row>
    <row r="243" spans="1:69" ht="9.75" customHeight="1">
      <c r="A243" s="315"/>
      <c r="B243" s="2105"/>
      <c r="C243" s="2106"/>
      <c r="D243" s="2169"/>
      <c r="E243" s="2170"/>
      <c r="F243" s="2170"/>
      <c r="G243" s="2170"/>
      <c r="H243" s="2170"/>
      <c r="I243" s="2170"/>
      <c r="J243" s="2170"/>
      <c r="K243" s="2170"/>
      <c r="L243" s="2171"/>
      <c r="M243" s="2175" t="str">
        <f>M157</f>
        <v xml:space="preserve"> 平成19年3月31日
 以前のもの</v>
      </c>
      <c r="N243" s="2176"/>
      <c r="O243" s="2176"/>
      <c r="P243" s="2176"/>
      <c r="Q243" s="2176"/>
      <c r="R243" s="2176"/>
      <c r="S243" s="2177"/>
      <c r="T243" s="1873" t="str">
        <f t="shared" si="3"/>
        <v/>
      </c>
      <c r="U243" s="1874"/>
      <c r="V243" s="1874"/>
      <c r="W243" s="1874"/>
      <c r="X243" s="1874"/>
      <c r="Y243" s="1874"/>
      <c r="Z243" s="1874"/>
      <c r="AA243" s="1874"/>
      <c r="AB243" s="1874"/>
      <c r="AC243" s="792"/>
      <c r="AD243" s="1936"/>
      <c r="AE243" s="1937"/>
      <c r="AF243" s="1883" t="s">
        <v>739</v>
      </c>
      <c r="AG243" s="2335">
        <f>AG157</f>
        <v>0</v>
      </c>
      <c r="AH243" s="2336"/>
      <c r="AI243" s="2336"/>
      <c r="AJ243" s="2336"/>
      <c r="AK243" s="2336"/>
      <c r="AL243" s="2336"/>
      <c r="AM243" s="2337"/>
      <c r="AN243" s="793"/>
      <c r="AO243" s="794"/>
      <c r="AP243" s="2416">
        <f>AP157</f>
        <v>0</v>
      </c>
      <c r="AQ243" s="2417"/>
      <c r="AR243" s="2418"/>
      <c r="AS243" s="2091" t="str">
        <f>AS157</f>
        <v/>
      </c>
      <c r="AT243" s="2092"/>
      <c r="AU243" s="2093"/>
      <c r="AV243" s="2335">
        <f>AV157</f>
        <v>0</v>
      </c>
      <c r="AW243" s="2336"/>
      <c r="AX243" s="2336"/>
      <c r="AY243" s="2336"/>
      <c r="AZ243" s="2336"/>
      <c r="BA243" s="2336"/>
      <c r="BB243" s="2336"/>
      <c r="BC243" s="2336"/>
      <c r="BD243" s="2337"/>
      <c r="BE243" s="806"/>
      <c r="BF243" s="2104"/>
      <c r="BG243" s="2104"/>
      <c r="BH243" s="2118"/>
      <c r="BI243" s="2117"/>
    </row>
    <row r="244" spans="1:69" ht="9.75" customHeight="1">
      <c r="A244" s="315"/>
      <c r="B244" s="2107"/>
      <c r="C244" s="2108"/>
      <c r="D244" s="2172"/>
      <c r="E244" s="2173"/>
      <c r="F244" s="2173"/>
      <c r="G244" s="2173"/>
      <c r="H244" s="2173"/>
      <c r="I244" s="2173"/>
      <c r="J244" s="2173"/>
      <c r="K244" s="2173"/>
      <c r="L244" s="2174"/>
      <c r="M244" s="1878"/>
      <c r="N244" s="1879"/>
      <c r="O244" s="1879"/>
      <c r="P244" s="1879"/>
      <c r="Q244" s="1879"/>
      <c r="R244" s="1879"/>
      <c r="S244" s="1880"/>
      <c r="T244" s="1869">
        <f t="shared" si="3"/>
        <v>0</v>
      </c>
      <c r="U244" s="1870"/>
      <c r="V244" s="1870"/>
      <c r="W244" s="1870"/>
      <c r="X244" s="1870"/>
      <c r="Y244" s="1870"/>
      <c r="Z244" s="1870"/>
      <c r="AA244" s="1870"/>
      <c r="AB244" s="1870"/>
      <c r="AC244" s="795"/>
      <c r="AD244" s="1938"/>
      <c r="AE244" s="1939"/>
      <c r="AF244" s="1892"/>
      <c r="AG244" s="2329"/>
      <c r="AH244" s="2330"/>
      <c r="AI244" s="2330"/>
      <c r="AJ244" s="2330"/>
      <c r="AK244" s="2330"/>
      <c r="AL244" s="2330"/>
      <c r="AM244" s="2331"/>
      <c r="AN244" s="796"/>
      <c r="AO244" s="797"/>
      <c r="AP244" s="2419"/>
      <c r="AQ244" s="2420"/>
      <c r="AR244" s="2421"/>
      <c r="AS244" s="2083"/>
      <c r="AT244" s="2084"/>
      <c r="AU244" s="2085"/>
      <c r="AV244" s="2329"/>
      <c r="AW244" s="2330"/>
      <c r="AX244" s="2330"/>
      <c r="AY244" s="2330"/>
      <c r="AZ244" s="2330"/>
      <c r="BA244" s="2330"/>
      <c r="BB244" s="2330"/>
      <c r="BC244" s="2330"/>
      <c r="BD244" s="2331"/>
      <c r="BE244" s="803"/>
      <c r="BF244" s="2104"/>
      <c r="BG244" s="2104"/>
      <c r="BH244" s="2118"/>
      <c r="BI244" s="2117"/>
    </row>
    <row r="245" spans="1:69" ht="18" customHeight="1" thickBot="1">
      <c r="B245" s="2186"/>
      <c r="C245" s="2187"/>
      <c r="D245" s="2188" t="s">
        <v>279</v>
      </c>
      <c r="E245" s="2189"/>
      <c r="F245" s="2189"/>
      <c r="G245" s="2189"/>
      <c r="H245" s="2189"/>
      <c r="I245" s="2189"/>
      <c r="J245" s="2189"/>
      <c r="K245" s="2189"/>
      <c r="L245" s="2190"/>
      <c r="M245" s="2355"/>
      <c r="N245" s="2356"/>
      <c r="O245" s="2356"/>
      <c r="P245" s="2356"/>
      <c r="Q245" s="2356"/>
      <c r="R245" s="2356"/>
      <c r="S245" s="2187"/>
      <c r="T245" s="2425">
        <f ca="1">T159</f>
        <v>463375500</v>
      </c>
      <c r="U245" s="2426"/>
      <c r="V245" s="2426"/>
      <c r="W245" s="2426"/>
      <c r="X245" s="2426"/>
      <c r="Y245" s="2426"/>
      <c r="Z245" s="2426"/>
      <c r="AA245" s="2426"/>
      <c r="AB245" s="2427"/>
      <c r="AC245" s="810"/>
      <c r="AD245" s="2428"/>
      <c r="AE245" s="2429"/>
      <c r="AF245" s="968"/>
      <c r="AG245" s="2363">
        <f ca="1">AG159</f>
        <v>97240</v>
      </c>
      <c r="AH245" s="2364"/>
      <c r="AI245" s="2364"/>
      <c r="AJ245" s="2364"/>
      <c r="AK245" s="2364"/>
      <c r="AL245" s="2364"/>
      <c r="AM245" s="2365"/>
      <c r="AN245" s="2368"/>
      <c r="AO245" s="2369"/>
      <c r="AP245" s="2370"/>
      <c r="AQ245" s="2371"/>
      <c r="AR245" s="2372"/>
      <c r="AS245" s="2413"/>
      <c r="AT245" s="2414"/>
      <c r="AU245" s="2415"/>
      <c r="AV245" s="2422">
        <f ca="1">AV159</f>
        <v>1267486</v>
      </c>
      <c r="AW245" s="2423"/>
      <c r="AX245" s="2423"/>
      <c r="AY245" s="2423"/>
      <c r="AZ245" s="2423"/>
      <c r="BA245" s="2423"/>
      <c r="BB245" s="2423"/>
      <c r="BC245" s="2423"/>
      <c r="BD245" s="2424"/>
      <c r="BE245" s="812"/>
      <c r="BF245" s="2104"/>
      <c r="BG245" s="2104"/>
      <c r="BH245" s="2118"/>
      <c r="BI245" s="2117"/>
    </row>
    <row r="246" spans="1:69" ht="18" customHeight="1">
      <c r="AE246" s="783"/>
      <c r="AF246" s="808" t="s">
        <v>740</v>
      </c>
      <c r="AG246" s="2227" t="s">
        <v>741</v>
      </c>
      <c r="AH246" s="2227"/>
      <c r="AI246" s="2227"/>
      <c r="AJ246" s="2227"/>
      <c r="AK246" s="2227"/>
      <c r="AL246" s="2227"/>
      <c r="AM246" s="2227"/>
      <c r="AN246" s="2227"/>
      <c r="AO246" s="2228"/>
      <c r="AP246" s="786" t="s">
        <v>742</v>
      </c>
      <c r="AQ246" s="2229" t="s">
        <v>280</v>
      </c>
      <c r="AR246" s="2229"/>
      <c r="AS246" s="2229"/>
      <c r="AT246" s="2229"/>
      <c r="AU246" s="2230"/>
      <c r="AV246" s="2178" t="s">
        <v>743</v>
      </c>
      <c r="AW246" s="2178"/>
      <c r="AX246" s="2178"/>
      <c r="AY246" s="2178"/>
      <c r="AZ246" s="2178"/>
      <c r="BA246" s="2178"/>
      <c r="BB246" s="2178"/>
      <c r="BC246" s="2178"/>
      <c r="BD246" s="2178"/>
      <c r="BE246" s="2179"/>
      <c r="BF246" s="2104"/>
      <c r="BG246" s="2104"/>
      <c r="BH246" s="2118"/>
      <c r="BI246" s="2117"/>
    </row>
    <row r="247" spans="1:69" ht="9.9499999999999993" customHeight="1">
      <c r="AF247" s="2202">
        <f ca="1">AF161</f>
        <v>97240</v>
      </c>
      <c r="AG247" s="2203"/>
      <c r="AH247" s="2203"/>
      <c r="AI247" s="2203"/>
      <c r="AJ247" s="2203"/>
      <c r="AK247" s="2203"/>
      <c r="AL247" s="2203"/>
      <c r="AM247" s="2203"/>
      <c r="AN247" s="2206" t="s">
        <v>265</v>
      </c>
      <c r="AO247" s="2207"/>
      <c r="AP247" s="2210" t="s">
        <v>281</v>
      </c>
      <c r="AQ247" s="2211"/>
      <c r="AR247" s="2211"/>
      <c r="AS247" s="2211"/>
      <c r="AT247" s="2211"/>
      <c r="AU247" s="2212"/>
      <c r="AV247" s="2213">
        <f ca="1">AV161</f>
        <v>1944</v>
      </c>
      <c r="AW247" s="2203"/>
      <c r="AX247" s="2203"/>
      <c r="AY247" s="2203"/>
      <c r="AZ247" s="2203"/>
      <c r="BA247" s="2203"/>
      <c r="BB247" s="2203"/>
      <c r="BC247" s="2203"/>
      <c r="BD247" s="2203"/>
      <c r="BE247" s="2366" t="s">
        <v>90</v>
      </c>
      <c r="BF247" s="2104"/>
      <c r="BG247" s="2104"/>
      <c r="BH247" s="2118"/>
      <c r="BI247" s="2117"/>
    </row>
    <row r="248" spans="1:69" ht="9.9499999999999993" customHeight="1" thickBot="1">
      <c r="AF248" s="2204"/>
      <c r="AG248" s="2205"/>
      <c r="AH248" s="2205"/>
      <c r="AI248" s="2205"/>
      <c r="AJ248" s="2205"/>
      <c r="AK248" s="2205"/>
      <c r="AL248" s="2205"/>
      <c r="AM248" s="2205"/>
      <c r="AN248" s="2208"/>
      <c r="AO248" s="2209"/>
      <c r="AP248" s="2215">
        <f>AP76</f>
        <v>0.02</v>
      </c>
      <c r="AQ248" s="2216"/>
      <c r="AR248" s="2216"/>
      <c r="AS248" s="2216"/>
      <c r="AT248" s="2216"/>
      <c r="AU248" s="2217"/>
      <c r="AV248" s="2214"/>
      <c r="AW248" s="2205"/>
      <c r="AX248" s="2205"/>
      <c r="AY248" s="2205"/>
      <c r="AZ248" s="2205"/>
      <c r="BA248" s="2205"/>
      <c r="BB248" s="2205"/>
      <c r="BC248" s="2205"/>
      <c r="BD248" s="2205"/>
      <c r="BE248" s="2367"/>
      <c r="BF248" s="2104"/>
      <c r="BG248" s="2104"/>
      <c r="BH248" s="2118"/>
      <c r="BI248" s="2117"/>
    </row>
    <row r="249" spans="1:69" ht="11.1" customHeight="1">
      <c r="B249" s="2376" t="s">
        <v>282</v>
      </c>
      <c r="C249" s="2376"/>
      <c r="D249" s="2376"/>
      <c r="E249" s="2376"/>
      <c r="F249" s="2376"/>
      <c r="G249" s="2376"/>
      <c r="H249" s="2376"/>
      <c r="I249" s="2376"/>
      <c r="J249" s="2376"/>
      <c r="K249" s="2376"/>
      <c r="L249" s="2376"/>
      <c r="M249" s="2376"/>
      <c r="N249" s="2376"/>
      <c r="O249" s="2376"/>
      <c r="P249" s="2376"/>
      <c r="Q249" s="2376"/>
      <c r="R249" s="2376"/>
      <c r="S249" s="2376"/>
      <c r="T249" s="2376"/>
      <c r="U249" s="2376"/>
      <c r="V249" s="2376"/>
      <c r="W249" s="2376"/>
      <c r="X249" s="2376"/>
      <c r="Y249" s="2376"/>
      <c r="Z249" s="2376"/>
      <c r="AA249" s="2376"/>
      <c r="AB249" s="2376"/>
      <c r="AC249" s="2376"/>
      <c r="AD249" s="2376"/>
      <c r="AE249" s="2376"/>
      <c r="AF249" s="2376"/>
      <c r="AG249" s="2376"/>
      <c r="AH249" s="2376"/>
      <c r="AS249" s="2234" t="s">
        <v>283</v>
      </c>
      <c r="AT249" s="2234"/>
      <c r="AU249" s="2234"/>
      <c r="AV249" s="2234"/>
      <c r="AW249" s="2377" t="str">
        <f>AW163</f>
        <v>930</v>
      </c>
      <c r="AX249" s="2377"/>
      <c r="AY249" s="2377"/>
      <c r="AZ249" s="2377"/>
      <c r="BA249" s="2378" t="s">
        <v>284</v>
      </c>
      <c r="BB249" s="2378"/>
      <c r="BC249" s="2378"/>
      <c r="BD249" s="2379" t="str">
        <f>BD163</f>
        <v>0289</v>
      </c>
      <c r="BE249" s="2379"/>
      <c r="BF249" s="2379"/>
      <c r="BG249" s="2379"/>
      <c r="BH249" s="317" t="s">
        <v>285</v>
      </c>
    </row>
    <row r="250" spans="1:69" ht="11.1" customHeight="1">
      <c r="B250" s="2376"/>
      <c r="C250" s="2376"/>
      <c r="D250" s="2376"/>
      <c r="E250" s="2376"/>
      <c r="F250" s="2376"/>
      <c r="G250" s="2376"/>
      <c r="H250" s="2376"/>
      <c r="I250" s="2376"/>
      <c r="J250" s="2376"/>
      <c r="K250" s="2376"/>
      <c r="L250" s="2376"/>
      <c r="M250" s="2376"/>
      <c r="N250" s="2376"/>
      <c r="O250" s="2376"/>
      <c r="P250" s="2376"/>
      <c r="Q250" s="2376"/>
      <c r="R250" s="2376"/>
      <c r="S250" s="2376"/>
      <c r="T250" s="2376"/>
      <c r="U250" s="2376"/>
      <c r="V250" s="2376"/>
      <c r="W250" s="2376"/>
      <c r="X250" s="2376"/>
      <c r="Y250" s="2376"/>
      <c r="Z250" s="2376"/>
      <c r="AA250" s="2376"/>
      <c r="AB250" s="2376"/>
      <c r="AC250" s="2376"/>
      <c r="AD250" s="2376"/>
      <c r="AE250" s="2376"/>
      <c r="AF250" s="2376"/>
      <c r="AG250" s="2376"/>
      <c r="AH250" s="2376"/>
      <c r="AR250" s="787"/>
      <c r="AS250" s="2238" t="s">
        <v>286</v>
      </c>
      <c r="AT250" s="2238"/>
      <c r="AU250" s="2238"/>
      <c r="AV250" s="2238"/>
      <c r="AW250" s="2373" t="str">
        <f>AW164</f>
        <v>076</v>
      </c>
      <c r="AX250" s="2373"/>
      <c r="AY250" s="2373"/>
      <c r="AZ250" s="966" t="s">
        <v>284</v>
      </c>
      <c r="BA250" s="2374" t="str">
        <f>BA164</f>
        <v>463</v>
      </c>
      <c r="BB250" s="2374"/>
      <c r="BC250" s="2374"/>
      <c r="BD250" s="318" t="s">
        <v>284</v>
      </c>
      <c r="BE250" s="2375" t="str">
        <f>BE164</f>
        <v>6418</v>
      </c>
      <c r="BF250" s="2375"/>
      <c r="BG250" s="2375"/>
      <c r="BH250" s="317" t="s">
        <v>285</v>
      </c>
    </row>
    <row r="251" spans="1:69" s="319" customFormat="1" ht="15" customHeight="1">
      <c r="B251" s="1901" t="s">
        <v>249</v>
      </c>
      <c r="C251" s="1901"/>
      <c r="D251" s="1902">
        <f>D165</f>
        <v>41730</v>
      </c>
      <c r="E251" s="1902"/>
      <c r="F251" s="1902"/>
      <c r="G251" s="1899" t="s">
        <v>87</v>
      </c>
      <c r="H251" s="1899"/>
      <c r="I251" s="1900">
        <f>I79</f>
        <v>7</v>
      </c>
      <c r="J251" s="1900"/>
      <c r="K251" s="1900"/>
      <c r="L251" s="320" t="s">
        <v>159</v>
      </c>
      <c r="M251" s="1900">
        <f>M79</f>
        <v>10</v>
      </c>
      <c r="N251" s="1900"/>
      <c r="O251" s="1900"/>
      <c r="P251" s="1901" t="s">
        <v>101</v>
      </c>
      <c r="Q251" s="1901"/>
      <c r="AD251" s="784"/>
      <c r="AE251" s="784"/>
      <c r="AK251" s="321"/>
      <c r="AL251" s="321"/>
      <c r="AM251" s="321"/>
      <c r="AO251" s="1911" t="str">
        <f>AO165</f>
        <v>中新川郡舟橋村△△△△1-2-3</v>
      </c>
      <c r="AP251" s="1911"/>
      <c r="AQ251" s="1911"/>
      <c r="AR251" s="1911"/>
      <c r="AS251" s="1911"/>
      <c r="AT251" s="1911"/>
      <c r="AU251" s="1911"/>
      <c r="AV251" s="1911"/>
      <c r="AW251" s="1911"/>
      <c r="AX251" s="1911"/>
      <c r="AY251" s="1911"/>
      <c r="AZ251" s="1911"/>
      <c r="BA251" s="1911"/>
      <c r="BB251" s="1911"/>
      <c r="BC251" s="1911"/>
      <c r="BD251" s="1911"/>
      <c r="BE251" s="1911"/>
      <c r="BF251" s="1911"/>
      <c r="BG251" s="942"/>
      <c r="BH251" s="943"/>
      <c r="BM251" s="355"/>
      <c r="BN251" s="356"/>
      <c r="BO251" s="356"/>
      <c r="BP251" s="296"/>
      <c r="BQ251" s="296"/>
    </row>
    <row r="252" spans="1:69" ht="9" customHeight="1">
      <c r="AF252" s="319"/>
      <c r="AG252" s="319"/>
      <c r="AH252" s="319"/>
      <c r="AI252" s="319"/>
      <c r="AJ252" s="319"/>
      <c r="AK252" s="1913" t="s">
        <v>4</v>
      </c>
      <c r="AL252" s="1913"/>
      <c r="AM252" s="1913"/>
      <c r="AN252" s="322"/>
      <c r="AO252" s="1912"/>
      <c r="AP252" s="1912"/>
      <c r="AQ252" s="1912"/>
      <c r="AR252" s="1912"/>
      <c r="AS252" s="1912"/>
      <c r="AT252" s="1912"/>
      <c r="AU252" s="1912"/>
      <c r="AV252" s="1912"/>
      <c r="AW252" s="1912"/>
      <c r="AX252" s="1912"/>
      <c r="AY252" s="1912"/>
      <c r="AZ252" s="1912"/>
      <c r="BA252" s="1912"/>
      <c r="BB252" s="1912"/>
      <c r="BC252" s="1912"/>
      <c r="BD252" s="1912"/>
      <c r="BE252" s="1912"/>
      <c r="BF252" s="1912"/>
      <c r="BG252" s="944"/>
      <c r="BH252" s="945"/>
      <c r="BI252" s="319"/>
    </row>
    <row r="253" spans="1:69" ht="9" customHeight="1">
      <c r="B253" s="2380" t="str">
        <f>B167</f>
        <v>富山</v>
      </c>
      <c r="C253" s="2380"/>
      <c r="D253" s="2380"/>
      <c r="E253" s="2380"/>
      <c r="F253" s="2381" t="s">
        <v>287</v>
      </c>
      <c r="G253" s="2381"/>
      <c r="H253" s="2381"/>
      <c r="I253" s="2381"/>
      <c r="J253" s="2381"/>
      <c r="K253" s="2381"/>
      <c r="L253" s="2381"/>
      <c r="M253" s="2381"/>
      <c r="N253" s="2381"/>
      <c r="O253" s="2381"/>
      <c r="P253" s="2381"/>
      <c r="Q253" s="2381"/>
      <c r="R253" s="2381"/>
      <c r="S253" s="2381"/>
      <c r="T253" s="2381"/>
      <c r="U253" s="2381"/>
      <c r="V253" s="2381"/>
      <c r="W253" s="2381"/>
      <c r="X253" s="2381"/>
      <c r="Y253" s="2381"/>
      <c r="Z253" s="2381"/>
      <c r="AA253" s="306"/>
      <c r="AF253" s="319"/>
      <c r="AG253" s="319"/>
      <c r="AH253" s="319"/>
      <c r="AI253" s="319"/>
      <c r="AJ253" s="319"/>
      <c r="AK253" s="319"/>
      <c r="AL253" s="319"/>
      <c r="AM253" s="319"/>
      <c r="AN253" s="319"/>
      <c r="AO253" s="946"/>
      <c r="AP253" s="947"/>
      <c r="AQ253" s="947"/>
      <c r="AR253" s="947"/>
      <c r="AS253" s="947"/>
      <c r="AT253" s="947"/>
      <c r="AU253" s="947"/>
      <c r="AV253" s="946"/>
      <c r="AW253" s="946"/>
      <c r="AX253" s="946"/>
      <c r="AY253" s="946"/>
      <c r="AZ253" s="946"/>
      <c r="BA253" s="2383" t="s">
        <v>288</v>
      </c>
      <c r="BB253" s="2383"/>
      <c r="BC253" s="2383"/>
      <c r="BD253" s="2383"/>
      <c r="BE253" s="2383"/>
      <c r="BF253" s="2383"/>
      <c r="BG253" s="2383"/>
      <c r="BH253" s="2383"/>
      <c r="BI253" s="319"/>
    </row>
    <row r="254" spans="1:69" ht="9" customHeight="1">
      <c r="B254" s="1900"/>
      <c r="C254" s="1900"/>
      <c r="D254" s="1900"/>
      <c r="E254" s="1900"/>
      <c r="F254" s="2382"/>
      <c r="G254" s="2382"/>
      <c r="H254" s="2382"/>
      <c r="I254" s="2382"/>
      <c r="J254" s="2382"/>
      <c r="K254" s="2382"/>
      <c r="L254" s="2382"/>
      <c r="M254" s="2382"/>
      <c r="N254" s="2382"/>
      <c r="O254" s="2382"/>
      <c r="P254" s="2382"/>
      <c r="Q254" s="2382"/>
      <c r="R254" s="2382"/>
      <c r="S254" s="2382"/>
      <c r="T254" s="2382"/>
      <c r="U254" s="2382"/>
      <c r="V254" s="2382"/>
      <c r="W254" s="2382"/>
      <c r="X254" s="2382"/>
      <c r="Y254" s="2382"/>
      <c r="Z254" s="2382"/>
      <c r="AA254" s="316"/>
      <c r="AF254" s="319"/>
      <c r="AG254" s="319"/>
      <c r="AH254" s="319"/>
      <c r="AI254" s="319"/>
      <c r="AJ254" s="319"/>
      <c r="AK254" s="319"/>
      <c r="AL254" s="319"/>
      <c r="AM254" s="319"/>
      <c r="AO254" s="2384" t="str">
        <f>AO168</f>
        <v>株式会社　富山建設</v>
      </c>
      <c r="AP254" s="2384"/>
      <c r="AQ254" s="2384"/>
      <c r="AR254" s="2384"/>
      <c r="AS254" s="2384"/>
      <c r="AT254" s="2384"/>
      <c r="AU254" s="2384"/>
      <c r="AV254" s="2384"/>
      <c r="AW254" s="2384"/>
      <c r="AX254" s="2384"/>
      <c r="AY254" s="2384"/>
      <c r="AZ254" s="2384"/>
      <c r="BA254" s="2384"/>
      <c r="BB254" s="2384"/>
      <c r="BC254" s="2384"/>
      <c r="BD254" s="2384"/>
      <c r="BE254" s="2384"/>
      <c r="BF254" s="2384"/>
      <c r="BG254" s="948"/>
      <c r="BH254" s="948"/>
      <c r="BI254" s="319"/>
    </row>
    <row r="255" spans="1:69" ht="9" customHeight="1">
      <c r="B255" s="967"/>
      <c r="C255" s="967"/>
      <c r="D255" s="967"/>
      <c r="E255" s="967"/>
      <c r="F255" s="968"/>
      <c r="G255" s="968"/>
      <c r="H255" s="968"/>
      <c r="I255" s="968"/>
      <c r="J255" s="968"/>
      <c r="K255" s="968"/>
      <c r="L255" s="968"/>
      <c r="M255" s="968"/>
      <c r="N255" s="968"/>
      <c r="O255" s="968"/>
      <c r="P255" s="968"/>
      <c r="Q255" s="968"/>
      <c r="R255" s="968"/>
      <c r="S255" s="968"/>
      <c r="T255" s="968"/>
      <c r="U255" s="968"/>
      <c r="V255" s="968"/>
      <c r="W255" s="968"/>
      <c r="X255" s="968"/>
      <c r="Y255" s="968"/>
      <c r="Z255" s="968"/>
      <c r="AA255" s="306"/>
      <c r="AF255" s="319"/>
      <c r="AG255" s="319"/>
      <c r="AH255" s="319"/>
      <c r="AI255" s="319"/>
      <c r="AJ255" s="319"/>
      <c r="AK255" s="319"/>
      <c r="AL255" s="319"/>
      <c r="AM255" s="319"/>
      <c r="AO255" s="2384"/>
      <c r="AP255" s="2384"/>
      <c r="AQ255" s="2384"/>
      <c r="AR255" s="2384"/>
      <c r="AS255" s="2384"/>
      <c r="AT255" s="2384"/>
      <c r="AU255" s="2384"/>
      <c r="AV255" s="2384"/>
      <c r="AW255" s="2384"/>
      <c r="AX255" s="2384"/>
      <c r="AY255" s="2384"/>
      <c r="AZ255" s="2384"/>
      <c r="BA255" s="2384"/>
      <c r="BB255" s="2384"/>
      <c r="BC255" s="2384"/>
      <c r="BD255" s="2384"/>
      <c r="BE255" s="2384"/>
      <c r="BF255" s="2384"/>
      <c r="BG255" s="948"/>
      <c r="BH255" s="948"/>
      <c r="BI255" s="319"/>
    </row>
    <row r="256" spans="1:69" ht="9" customHeight="1">
      <c r="AF256" s="319"/>
      <c r="AG256" s="319"/>
      <c r="AH256" s="319" t="s">
        <v>289</v>
      </c>
      <c r="AI256" s="319"/>
      <c r="AJ256" s="319"/>
      <c r="AK256" s="321"/>
      <c r="AL256" s="321"/>
      <c r="AM256" s="321"/>
      <c r="AN256" s="323"/>
      <c r="AO256" s="949">
        <f>AO170</f>
        <v>0</v>
      </c>
      <c r="AP256" s="2432" t="str">
        <f>AP170</f>
        <v>代表取締役   ○○　○○</v>
      </c>
      <c r="AQ256" s="2432"/>
      <c r="AR256" s="2432"/>
      <c r="AS256" s="2432"/>
      <c r="AT256" s="2432"/>
      <c r="AU256" s="2432"/>
      <c r="AV256" s="2432"/>
      <c r="AW256" s="2432"/>
      <c r="AX256" s="2432"/>
      <c r="AY256" s="2432"/>
      <c r="AZ256" s="2432"/>
      <c r="BA256" s="2432"/>
      <c r="BB256" s="2432"/>
      <c r="BC256" s="2432"/>
      <c r="BD256" s="2432"/>
      <c r="BE256" s="2432"/>
      <c r="BF256" s="2432"/>
      <c r="BG256" s="950"/>
      <c r="BH256" s="950"/>
      <c r="BI256" s="321"/>
    </row>
    <row r="257" spans="2:61" ht="9" customHeight="1">
      <c r="AF257" s="319"/>
      <c r="AG257" s="319"/>
      <c r="AH257" s="319"/>
      <c r="AI257" s="319"/>
      <c r="AJ257" s="319"/>
      <c r="AK257" s="1913" t="s">
        <v>11</v>
      </c>
      <c r="AL257" s="1913"/>
      <c r="AM257" s="1913"/>
      <c r="AN257" s="324"/>
      <c r="AO257" s="951">
        <f>AO171</f>
        <v>0</v>
      </c>
      <c r="AP257" s="2433"/>
      <c r="AQ257" s="2433"/>
      <c r="AR257" s="2433"/>
      <c r="AS257" s="2433"/>
      <c r="AT257" s="2433"/>
      <c r="AU257" s="2433"/>
      <c r="AV257" s="2433"/>
      <c r="AW257" s="2433"/>
      <c r="AX257" s="2433"/>
      <c r="AY257" s="2433"/>
      <c r="AZ257" s="2433"/>
      <c r="BA257" s="2433"/>
      <c r="BB257" s="2433"/>
      <c r="BC257" s="2433"/>
      <c r="BD257" s="2433"/>
      <c r="BE257" s="2433"/>
      <c r="BF257" s="2433"/>
      <c r="BG257" s="952"/>
      <c r="BH257" s="952" t="s">
        <v>290</v>
      </c>
      <c r="BI257" s="321"/>
    </row>
    <row r="258" spans="2:61" ht="9" customHeight="1">
      <c r="AR258" s="2434" t="s">
        <v>106</v>
      </c>
      <c r="AS258" s="2434"/>
      <c r="AT258" s="2434"/>
      <c r="AU258" s="2434"/>
      <c r="AV258" s="2434"/>
      <c r="AW258" s="2434"/>
      <c r="AX258" s="2434"/>
      <c r="AY258" s="2434"/>
      <c r="AZ258" s="2434"/>
      <c r="BA258" s="2434"/>
      <c r="BB258" s="2434"/>
      <c r="BC258" s="2434"/>
      <c r="BD258" s="2434"/>
      <c r="BE258" s="2434"/>
      <c r="BF258" s="2434"/>
      <c r="BG258" s="2434"/>
      <c r="BH258" s="2434"/>
    </row>
    <row r="259" spans="2:61" ht="9" customHeight="1">
      <c r="AR259" s="2434"/>
      <c r="AS259" s="2434"/>
      <c r="AT259" s="2434"/>
      <c r="AU259" s="2434"/>
      <c r="AV259" s="2434"/>
      <c r="AW259" s="2434"/>
      <c r="AX259" s="2434"/>
      <c r="AY259" s="2434"/>
      <c r="AZ259" s="2434"/>
      <c r="BA259" s="2434"/>
      <c r="BB259" s="2434"/>
      <c r="BC259" s="2434"/>
      <c r="BD259" s="2434"/>
      <c r="BE259" s="2434"/>
      <c r="BF259" s="2434"/>
      <c r="BG259" s="2434"/>
      <c r="BH259" s="2434"/>
    </row>
    <row r="260" spans="2:61" ht="11.1" customHeight="1">
      <c r="B260" s="2385" t="s">
        <v>291</v>
      </c>
      <c r="C260" s="2386" t="s">
        <v>292</v>
      </c>
      <c r="D260" s="2387" t="s">
        <v>293</v>
      </c>
      <c r="E260" s="2388"/>
      <c r="F260" s="2388"/>
      <c r="G260" s="2388"/>
      <c r="H260" s="2388"/>
      <c r="I260" s="2388"/>
      <c r="J260" s="2388"/>
      <c r="K260" s="2388"/>
      <c r="L260" s="2388"/>
      <c r="M260" s="2388"/>
      <c r="N260" s="2388"/>
      <c r="O260" s="2388"/>
      <c r="P260" s="2388"/>
      <c r="Q260" s="2388"/>
      <c r="R260" s="2388"/>
      <c r="S260" s="2388"/>
      <c r="T260" s="2388"/>
      <c r="U260" s="2388"/>
      <c r="V260" s="2388"/>
      <c r="W260" s="2388"/>
      <c r="X260" s="2388"/>
      <c r="Y260" s="2389"/>
      <c r="Z260" s="2387" t="s">
        <v>294</v>
      </c>
      <c r="AA260" s="2388"/>
      <c r="AB260" s="2388"/>
      <c r="AC260" s="2388"/>
      <c r="AD260" s="2388"/>
      <c r="AE260" s="2388"/>
      <c r="AF260" s="2388"/>
      <c r="AG260" s="2388"/>
      <c r="AH260" s="2388"/>
      <c r="AI260" s="2388"/>
      <c r="AJ260" s="2388"/>
      <c r="AK260" s="2388"/>
      <c r="AL260" s="2388"/>
      <c r="AM260" s="2388"/>
      <c r="AN260" s="2388"/>
      <c r="AO260" s="2388"/>
      <c r="AP260" s="2388"/>
      <c r="AQ260" s="2389"/>
      <c r="AR260" s="2387" t="s">
        <v>295</v>
      </c>
      <c r="AS260" s="2388"/>
      <c r="AT260" s="2388"/>
      <c r="AU260" s="2388"/>
      <c r="AV260" s="2388"/>
      <c r="AW260" s="2388"/>
      <c r="AX260" s="2388"/>
      <c r="AY260" s="2388"/>
      <c r="AZ260" s="2388"/>
      <c r="BA260" s="2388"/>
      <c r="BB260" s="2388"/>
      <c r="BC260" s="2388"/>
      <c r="BD260" s="2388"/>
      <c r="BE260" s="2388"/>
      <c r="BF260" s="2388"/>
      <c r="BG260" s="2388"/>
      <c r="BH260" s="2389"/>
    </row>
    <row r="261" spans="2:61" ht="14.25" customHeight="1">
      <c r="B261" s="2385"/>
      <c r="C261" s="2386"/>
      <c r="D261" s="2394" t="str">
        <f>IF(D89=0,"",D89)</f>
        <v/>
      </c>
      <c r="E261" s="2395"/>
      <c r="F261" s="2395"/>
      <c r="G261" s="2395"/>
      <c r="H261" s="2395"/>
      <c r="I261" s="2395"/>
      <c r="J261" s="2395"/>
      <c r="K261" s="2395"/>
      <c r="L261" s="2395"/>
      <c r="M261" s="2395"/>
      <c r="N261" s="2395"/>
      <c r="O261" s="2395"/>
      <c r="P261" s="2395"/>
      <c r="Q261" s="2395"/>
      <c r="R261" s="2395"/>
      <c r="S261" s="2395"/>
      <c r="T261" s="2395"/>
      <c r="U261" s="2395"/>
      <c r="V261" s="2395"/>
      <c r="W261" s="2395"/>
      <c r="X261" s="2395"/>
      <c r="Y261" s="2396"/>
      <c r="Z261" s="2390" t="str">
        <f>Z89</f>
        <v/>
      </c>
      <c r="AA261" s="2391"/>
      <c r="AB261" s="2391"/>
      <c r="AC261" s="2391"/>
      <c r="AD261" s="2391"/>
      <c r="AE261" s="2391"/>
      <c r="AF261" s="2391"/>
      <c r="AG261" s="2391"/>
      <c r="AH261" s="2391"/>
      <c r="AI261" s="2391"/>
      <c r="AJ261" s="2391"/>
      <c r="AK261" s="2391"/>
      <c r="AL261" s="2391"/>
      <c r="AM261" s="2391"/>
      <c r="AN261" s="2391"/>
      <c r="AO261" s="2392"/>
      <c r="AP261" s="2430" t="s">
        <v>296</v>
      </c>
      <c r="AQ261" s="2431"/>
      <c r="AR261" s="2390" t="str">
        <f>AR89</f>
        <v/>
      </c>
      <c r="AS261" s="2391"/>
      <c r="AT261" s="2391"/>
      <c r="AU261" s="2391"/>
      <c r="AV261" s="2391"/>
      <c r="AW261" s="2391"/>
      <c r="AX261" s="2391"/>
      <c r="AY261" s="2391"/>
      <c r="AZ261" s="2391"/>
      <c r="BA261" s="2391"/>
      <c r="BB261" s="2391"/>
      <c r="BC261" s="2391"/>
      <c r="BD261" s="2391"/>
      <c r="BE261" s="2391"/>
      <c r="BF261" s="2391"/>
      <c r="BG261" s="2391"/>
      <c r="BH261" s="2393"/>
    </row>
    <row r="262" spans="2:61" ht="7.5" customHeight="1">
      <c r="B262" s="2385"/>
      <c r="C262" s="2386"/>
      <c r="D262" s="2397" t="str">
        <f>D90</f>
        <v/>
      </c>
      <c r="E262" s="2398"/>
      <c r="F262" s="2398"/>
      <c r="G262" s="2398"/>
      <c r="H262" s="2398"/>
      <c r="I262" s="2398"/>
      <c r="J262" s="2398"/>
      <c r="K262" s="2398"/>
      <c r="L262" s="2398"/>
      <c r="M262" s="2398"/>
      <c r="N262" s="2398"/>
      <c r="O262" s="2398"/>
      <c r="P262" s="2398"/>
      <c r="Q262" s="2398"/>
      <c r="R262" s="2398"/>
      <c r="S262" s="2398"/>
      <c r="T262" s="2398"/>
      <c r="U262" s="2398"/>
      <c r="V262" s="2398"/>
      <c r="W262" s="2398"/>
      <c r="X262" s="2398"/>
      <c r="Y262" s="2399"/>
      <c r="Z262" s="2390"/>
      <c r="AA262" s="2391"/>
      <c r="AB262" s="2391"/>
      <c r="AC262" s="2391"/>
      <c r="AD262" s="2391"/>
      <c r="AE262" s="2391"/>
      <c r="AF262" s="2391"/>
      <c r="AG262" s="2391"/>
      <c r="AH262" s="2391"/>
      <c r="AI262" s="2391"/>
      <c r="AJ262" s="2391"/>
      <c r="AK262" s="2391"/>
      <c r="AL262" s="2391"/>
      <c r="AM262" s="2391"/>
      <c r="AN262" s="2391"/>
      <c r="AO262" s="2392"/>
      <c r="AP262" s="2430"/>
      <c r="AQ262" s="2431"/>
      <c r="AR262" s="2390"/>
      <c r="AS262" s="2391"/>
      <c r="AT262" s="2391"/>
      <c r="AU262" s="2391"/>
      <c r="AV262" s="2391"/>
      <c r="AW262" s="2391"/>
      <c r="AX262" s="2391"/>
      <c r="AY262" s="2391"/>
      <c r="AZ262" s="2391"/>
      <c r="BA262" s="2391"/>
      <c r="BB262" s="2391"/>
      <c r="BC262" s="2391"/>
      <c r="BD262" s="2391"/>
      <c r="BE262" s="2391"/>
      <c r="BF262" s="2391"/>
      <c r="BG262" s="2391"/>
      <c r="BH262" s="2393"/>
    </row>
    <row r="263" spans="2:61" ht="7.5" customHeight="1">
      <c r="B263" s="2385"/>
      <c r="C263" s="2386"/>
      <c r="D263" s="2400"/>
      <c r="E263" s="2401"/>
      <c r="F263" s="2401"/>
      <c r="G263" s="2401"/>
      <c r="H263" s="2401"/>
      <c r="I263" s="2401"/>
      <c r="J263" s="2401"/>
      <c r="K263" s="2401"/>
      <c r="L263" s="2401"/>
      <c r="M263" s="2401"/>
      <c r="N263" s="2401"/>
      <c r="O263" s="2401"/>
      <c r="P263" s="2401"/>
      <c r="Q263" s="2401"/>
      <c r="R263" s="2401"/>
      <c r="S263" s="2401"/>
      <c r="T263" s="2401"/>
      <c r="U263" s="2401"/>
      <c r="V263" s="2401"/>
      <c r="W263" s="2401"/>
      <c r="X263" s="2401"/>
      <c r="Y263" s="2402"/>
      <c r="Z263" s="2390"/>
      <c r="AA263" s="2391"/>
      <c r="AB263" s="2391"/>
      <c r="AC263" s="2391"/>
      <c r="AD263" s="2391"/>
      <c r="AE263" s="2391"/>
      <c r="AF263" s="2391"/>
      <c r="AG263" s="2391"/>
      <c r="AH263" s="2391"/>
      <c r="AI263" s="2391"/>
      <c r="AJ263" s="2391"/>
      <c r="AK263" s="2391"/>
      <c r="AL263" s="2391"/>
      <c r="AM263" s="2391"/>
      <c r="AN263" s="2391"/>
      <c r="AO263" s="2392"/>
      <c r="AP263" s="2430"/>
      <c r="AQ263" s="2431"/>
      <c r="AR263" s="2390"/>
      <c r="AS263" s="2391"/>
      <c r="AT263" s="2391"/>
      <c r="AU263" s="2391"/>
      <c r="AV263" s="2391"/>
      <c r="AW263" s="2391"/>
      <c r="AX263" s="2391"/>
      <c r="AY263" s="2391"/>
      <c r="AZ263" s="2391"/>
      <c r="BA263" s="2391"/>
      <c r="BB263" s="2391"/>
      <c r="BC263" s="2391"/>
      <c r="BD263" s="2391"/>
      <c r="BE263" s="2391"/>
      <c r="BF263" s="2391"/>
      <c r="BG263" s="2391"/>
      <c r="BH263" s="2393"/>
    </row>
    <row r="264" spans="2:61" ht="11.25" customHeight="1">
      <c r="BH264" s="325"/>
    </row>
  </sheetData>
  <sheetProtection password="C7BF" sheet="1" objects="1" scenarios="1" selectLockedCells="1"/>
  <protectedRanges>
    <protectedRange sqref="AR89:BH91" name="範囲2"/>
    <protectedRange sqref="T17:AB72 BA12:BB13 AG71:AM72 B81:E83 AO79:BF80 AW77:AZ77 AW78:AY78 BA78:BC78 BE78:BG78 BD77:BG77 AO84:BF85 M13:AN14 D89:AO91" name="範囲1"/>
    <protectedRange sqref="D79:F79 I79:K79 M79:O79" name="範囲1_1"/>
  </protectedRanges>
  <mergeCells count="1278">
    <mergeCell ref="AD221:AE222"/>
    <mergeCell ref="AD225:AE226"/>
    <mergeCell ref="AD227:AE228"/>
    <mergeCell ref="AD223:AE224"/>
    <mergeCell ref="AD237:AE238"/>
    <mergeCell ref="AD235:AE236"/>
    <mergeCell ref="AD229:AE230"/>
    <mergeCell ref="AD147:AE148"/>
    <mergeCell ref="AD151:AE152"/>
    <mergeCell ref="AD155:AE156"/>
    <mergeCell ref="AD137:AE138"/>
    <mergeCell ref="AD189:AE190"/>
    <mergeCell ref="W184:AH184"/>
    <mergeCell ref="I181:AI182"/>
    <mergeCell ref="AD159:AE159"/>
    <mergeCell ref="AG155:AM156"/>
    <mergeCell ref="AP227:AR228"/>
    <mergeCell ref="AP197:AR198"/>
    <mergeCell ref="AP201:AR202"/>
    <mergeCell ref="AP203:AR204"/>
    <mergeCell ref="AP207:AR208"/>
    <mergeCell ref="AP209:AR210"/>
    <mergeCell ref="AP213:AR214"/>
    <mergeCell ref="AR184:AZ185"/>
    <mergeCell ref="AD157:AE158"/>
    <mergeCell ref="AP157:AR158"/>
    <mergeCell ref="AP215:AR216"/>
    <mergeCell ref="AP219:AR220"/>
    <mergeCell ref="AP221:AR222"/>
    <mergeCell ref="AP223:AR224"/>
    <mergeCell ref="AP225:AR226"/>
    <mergeCell ref="AP190:AR190"/>
    <mergeCell ref="AD219:AE220"/>
    <mergeCell ref="AP104:AR104"/>
    <mergeCell ref="AP105:AR106"/>
    <mergeCell ref="AP109:AR110"/>
    <mergeCell ref="AP111:AR112"/>
    <mergeCell ref="AP115:AR116"/>
    <mergeCell ref="AP117:AR118"/>
    <mergeCell ref="AP121:AR122"/>
    <mergeCell ref="AP129:AR130"/>
    <mergeCell ref="AP133:AR134"/>
    <mergeCell ref="AP135:AR136"/>
    <mergeCell ref="AP137:AR138"/>
    <mergeCell ref="AP139:AR140"/>
    <mergeCell ref="AP141:AR142"/>
    <mergeCell ref="AP145:AR146"/>
    <mergeCell ref="AP147:AR148"/>
    <mergeCell ref="AP191:AR192"/>
    <mergeCell ref="AP175:AQ177"/>
    <mergeCell ref="AI184:AN184"/>
    <mergeCell ref="AP170:BF171"/>
    <mergeCell ref="AK171:AM171"/>
    <mergeCell ref="AR172:BH173"/>
    <mergeCell ref="AV151:BD152"/>
    <mergeCell ref="AP149:AR150"/>
    <mergeCell ref="AP151:AR152"/>
    <mergeCell ref="AP153:AR154"/>
    <mergeCell ref="AS189:AU189"/>
    <mergeCell ref="AS155:AU156"/>
    <mergeCell ref="AV155:BD156"/>
    <mergeCell ref="AN156:AO156"/>
    <mergeCell ref="AP155:AR156"/>
    <mergeCell ref="BE151:BE152"/>
    <mergeCell ref="W185:X186"/>
    <mergeCell ref="AG191:AM192"/>
    <mergeCell ref="AP217:AR218"/>
    <mergeCell ref="AP199:AR200"/>
    <mergeCell ref="AP205:AR206"/>
    <mergeCell ref="AP211:AR212"/>
    <mergeCell ref="AP195:AR196"/>
    <mergeCell ref="AN206:AO206"/>
    <mergeCell ref="AG209:AM210"/>
    <mergeCell ref="AN207:AO208"/>
    <mergeCell ref="AG207:AM208"/>
    <mergeCell ref="AD27:AE28"/>
    <mergeCell ref="AP23:AR24"/>
    <mergeCell ref="AP25:AR26"/>
    <mergeCell ref="AD49:AE50"/>
    <mergeCell ref="AN47:AO48"/>
    <mergeCell ref="AF127:AF128"/>
    <mergeCell ref="AG127:AM128"/>
    <mergeCell ref="AN120:AO120"/>
    <mergeCell ref="AN118:AO118"/>
    <mergeCell ref="AG117:AM118"/>
    <mergeCell ref="AF115:AF116"/>
    <mergeCell ref="AD47:AE48"/>
    <mergeCell ref="AD23:AE24"/>
    <mergeCell ref="AD195:AE196"/>
    <mergeCell ref="AD197:AE198"/>
    <mergeCell ref="AD199:AE200"/>
    <mergeCell ref="AD201:AE202"/>
    <mergeCell ref="AD215:AE216"/>
    <mergeCell ref="AD217:AE218"/>
    <mergeCell ref="AD25:AE26"/>
    <mergeCell ref="AP27:AR28"/>
    <mergeCell ref="AF23:AF24"/>
    <mergeCell ref="AN28:AO28"/>
    <mergeCell ref="AD29:AE30"/>
    <mergeCell ref="AD31:AE32"/>
    <mergeCell ref="AP29:AR30"/>
    <mergeCell ref="AP31:AR32"/>
    <mergeCell ref="AD45:AE46"/>
    <mergeCell ref="AP41:AR42"/>
    <mergeCell ref="AP43:AR44"/>
    <mergeCell ref="AP33:AR34"/>
    <mergeCell ref="AF31:AF32"/>
    <mergeCell ref="AG31:AM32"/>
    <mergeCell ref="AD33:AE34"/>
    <mergeCell ref="AD37:AE38"/>
    <mergeCell ref="AD41:AE42"/>
    <mergeCell ref="AD43:AE44"/>
    <mergeCell ref="AF35:AF36"/>
    <mergeCell ref="AG37:AM38"/>
    <mergeCell ref="AG35:AM36"/>
    <mergeCell ref="AP35:AR36"/>
    <mergeCell ref="AP37:AR38"/>
    <mergeCell ref="AF37:AF38"/>
    <mergeCell ref="AN40:AO40"/>
    <mergeCell ref="AF39:AF40"/>
    <mergeCell ref="BE78:BG78"/>
    <mergeCell ref="BE75:BE76"/>
    <mergeCell ref="BD77:BG77"/>
    <mergeCell ref="AV131:BD132"/>
    <mergeCell ref="BE121:BE122"/>
    <mergeCell ref="AV123:BD124"/>
    <mergeCell ref="BE123:BE124"/>
    <mergeCell ref="BE127:BE128"/>
    <mergeCell ref="AV127:BD128"/>
    <mergeCell ref="AV125:BD126"/>
    <mergeCell ref="AG51:AM52"/>
    <mergeCell ref="AD55:AE56"/>
    <mergeCell ref="AD57:AE58"/>
    <mergeCell ref="AF57:AF58"/>
    <mergeCell ref="AF55:AF56"/>
    <mergeCell ref="AD61:AE62"/>
    <mergeCell ref="AG57:AM58"/>
    <mergeCell ref="AD103:AE104"/>
    <mergeCell ref="AD105:AE106"/>
    <mergeCell ref="AD107:AE108"/>
    <mergeCell ref="AD109:AE110"/>
    <mergeCell ref="AF109:AF110"/>
    <mergeCell ref="AG109:AM110"/>
    <mergeCell ref="W98:AH98"/>
    <mergeCell ref="AF125:AF126"/>
    <mergeCell ref="AG125:AM126"/>
    <mergeCell ref="AF131:AF132"/>
    <mergeCell ref="AN132:AO132"/>
    <mergeCell ref="AS129:AU130"/>
    <mergeCell ref="AP131:AR132"/>
    <mergeCell ref="AV129:BD130"/>
    <mergeCell ref="BE129:BE130"/>
    <mergeCell ref="AF247:AM248"/>
    <mergeCell ref="AN247:AO248"/>
    <mergeCell ref="AP247:AU247"/>
    <mergeCell ref="AV247:BD248"/>
    <mergeCell ref="BE247:BE248"/>
    <mergeCell ref="AP248:AU248"/>
    <mergeCell ref="B260:B263"/>
    <mergeCell ref="C260:C263"/>
    <mergeCell ref="D260:Y260"/>
    <mergeCell ref="Z260:AQ260"/>
    <mergeCell ref="Z261:AO263"/>
    <mergeCell ref="AP261:AQ263"/>
    <mergeCell ref="D261:Y261"/>
    <mergeCell ref="BE250:BG250"/>
    <mergeCell ref="AP256:BF257"/>
    <mergeCell ref="B249:AH250"/>
    <mergeCell ref="AS249:AV249"/>
    <mergeCell ref="AW249:AZ249"/>
    <mergeCell ref="BA249:BC249"/>
    <mergeCell ref="BD249:BG249"/>
    <mergeCell ref="AS250:AV250"/>
    <mergeCell ref="AW250:AY250"/>
    <mergeCell ref="BA250:BC250"/>
    <mergeCell ref="D262:Y263"/>
    <mergeCell ref="AR261:BH263"/>
    <mergeCell ref="AK257:AM257"/>
    <mergeCell ref="AR258:BH259"/>
    <mergeCell ref="AR260:BH260"/>
    <mergeCell ref="B253:E254"/>
    <mergeCell ref="F253:Z254"/>
    <mergeCell ref="BA253:BH253"/>
    <mergeCell ref="AO254:BF255"/>
    <mergeCell ref="AG245:AM245"/>
    <mergeCell ref="AN245:AO245"/>
    <mergeCell ref="AP245:AR245"/>
    <mergeCell ref="AS245:AU245"/>
    <mergeCell ref="AD243:AE244"/>
    <mergeCell ref="AG243:AM244"/>
    <mergeCell ref="AP243:AR244"/>
    <mergeCell ref="AS243:AU244"/>
    <mergeCell ref="AV245:BD245"/>
    <mergeCell ref="AG246:AO246"/>
    <mergeCell ref="AQ246:AU246"/>
    <mergeCell ref="AV246:BE246"/>
    <mergeCell ref="AV243:BD244"/>
    <mergeCell ref="B245:C245"/>
    <mergeCell ref="D245:L245"/>
    <mergeCell ref="M245:S245"/>
    <mergeCell ref="T245:AB245"/>
    <mergeCell ref="AD245:AE245"/>
    <mergeCell ref="AF243:AF244"/>
    <mergeCell ref="AN242:AO242"/>
    <mergeCell ref="AP241:AR242"/>
    <mergeCell ref="BE237:BE238"/>
    <mergeCell ref="M239:S240"/>
    <mergeCell ref="AF239:AF240"/>
    <mergeCell ref="AG239:AM240"/>
    <mergeCell ref="AS239:AU240"/>
    <mergeCell ref="AV239:BD240"/>
    <mergeCell ref="B243:C244"/>
    <mergeCell ref="D243:L244"/>
    <mergeCell ref="M243:S244"/>
    <mergeCell ref="T244:AB244"/>
    <mergeCell ref="T243:AB243"/>
    <mergeCell ref="AG241:AM242"/>
    <mergeCell ref="T241:AB241"/>
    <mergeCell ref="T242:AB242"/>
    <mergeCell ref="AF241:AF242"/>
    <mergeCell ref="B237:C242"/>
    <mergeCell ref="AD241:AE242"/>
    <mergeCell ref="AP237:AR238"/>
    <mergeCell ref="AP239:AR240"/>
    <mergeCell ref="AP231:AR232"/>
    <mergeCell ref="AP233:AR234"/>
    <mergeCell ref="AN231:AO232"/>
    <mergeCell ref="D237:L242"/>
    <mergeCell ref="M237:S238"/>
    <mergeCell ref="M241:S242"/>
    <mergeCell ref="BE231:BE232"/>
    <mergeCell ref="M233:S234"/>
    <mergeCell ref="AF233:AF234"/>
    <mergeCell ref="AG233:AM234"/>
    <mergeCell ref="AS233:AU234"/>
    <mergeCell ref="AV233:BD234"/>
    <mergeCell ref="BE233:BE234"/>
    <mergeCell ref="T237:AB237"/>
    <mergeCell ref="T238:AB238"/>
    <mergeCell ref="T239:AB239"/>
    <mergeCell ref="AG237:AM238"/>
    <mergeCell ref="AC237:AC238"/>
    <mergeCell ref="T240:AB240"/>
    <mergeCell ref="AD239:AE240"/>
    <mergeCell ref="BE239:BE240"/>
    <mergeCell ref="AF237:AF238"/>
    <mergeCell ref="AN240:AO240"/>
    <mergeCell ref="AN237:AO238"/>
    <mergeCell ref="AS235:AU236"/>
    <mergeCell ref="AV235:BD236"/>
    <mergeCell ref="AN236:AO236"/>
    <mergeCell ref="AS237:AU238"/>
    <mergeCell ref="AV237:BD238"/>
    <mergeCell ref="AP235:AR236"/>
    <mergeCell ref="AS241:AU242"/>
    <mergeCell ref="AV241:BD242"/>
    <mergeCell ref="B225:C236"/>
    <mergeCell ref="D225:F236"/>
    <mergeCell ref="G225:L230"/>
    <mergeCell ref="M225:S226"/>
    <mergeCell ref="M229:S230"/>
    <mergeCell ref="G231:L236"/>
    <mergeCell ref="M231:S232"/>
    <mergeCell ref="M235:S236"/>
    <mergeCell ref="BE225:BE226"/>
    <mergeCell ref="M227:S228"/>
    <mergeCell ref="AF227:AF228"/>
    <mergeCell ref="AG227:AM228"/>
    <mergeCell ref="AS227:AU228"/>
    <mergeCell ref="AV227:BD228"/>
    <mergeCell ref="BE227:BE228"/>
    <mergeCell ref="AG225:AM226"/>
    <mergeCell ref="AN225:AO226"/>
    <mergeCell ref="AS225:AU226"/>
    <mergeCell ref="AC225:AC226"/>
    <mergeCell ref="AF225:AF226"/>
    <mergeCell ref="AV229:BD230"/>
    <mergeCell ref="AN230:AO230"/>
    <mergeCell ref="AP229:AR230"/>
    <mergeCell ref="AN228:AO228"/>
    <mergeCell ref="AS229:AU230"/>
    <mergeCell ref="AF235:AF236"/>
    <mergeCell ref="AG235:AM236"/>
    <mergeCell ref="AF229:AF230"/>
    <mergeCell ref="AG229:AM230"/>
    <mergeCell ref="AN234:AO234"/>
    <mergeCell ref="AV225:BD226"/>
    <mergeCell ref="AV231:BD232"/>
    <mergeCell ref="B219:C224"/>
    <mergeCell ref="D219:L224"/>
    <mergeCell ref="M219:S220"/>
    <mergeCell ref="M223:S224"/>
    <mergeCell ref="BE213:BE214"/>
    <mergeCell ref="AS217:AU218"/>
    <mergeCell ref="AV217:BD218"/>
    <mergeCell ref="AN218:AO218"/>
    <mergeCell ref="AS215:AU216"/>
    <mergeCell ref="AV215:BD216"/>
    <mergeCell ref="AC219:AC220"/>
    <mergeCell ref="T221:AB221"/>
    <mergeCell ref="T222:AB222"/>
    <mergeCell ref="T223:AB223"/>
    <mergeCell ref="T224:AB224"/>
    <mergeCell ref="T220:AB220"/>
    <mergeCell ref="AN222:AO222"/>
    <mergeCell ref="AS223:AU224"/>
    <mergeCell ref="AV223:BD224"/>
    <mergeCell ref="AN224:AO224"/>
    <mergeCell ref="AF219:AF220"/>
    <mergeCell ref="AG219:AM220"/>
    <mergeCell ref="AF223:AF224"/>
    <mergeCell ref="AG223:AM224"/>
    <mergeCell ref="BE219:BE220"/>
    <mergeCell ref="M221:S222"/>
    <mergeCell ref="AF221:AF222"/>
    <mergeCell ref="AG221:AM222"/>
    <mergeCell ref="AS221:AU222"/>
    <mergeCell ref="AV221:BD222"/>
    <mergeCell ref="BE221:BE222"/>
    <mergeCell ref="AN219:AO220"/>
    <mergeCell ref="T208:AB208"/>
    <mergeCell ref="T217:AB217"/>
    <mergeCell ref="B207:C212"/>
    <mergeCell ref="D207:L212"/>
    <mergeCell ref="AS211:AU212"/>
    <mergeCell ref="AV211:BD212"/>
    <mergeCell ref="AN212:AO212"/>
    <mergeCell ref="T209:AB209"/>
    <mergeCell ref="AD211:AE212"/>
    <mergeCell ref="AF209:AF210"/>
    <mergeCell ref="T210:AB210"/>
    <mergeCell ref="T211:AB211"/>
    <mergeCell ref="T212:AB212"/>
    <mergeCell ref="AF215:AF216"/>
    <mergeCell ref="AG215:AM216"/>
    <mergeCell ref="AC207:AC208"/>
    <mergeCell ref="AC213:AC214"/>
    <mergeCell ref="AF211:AF212"/>
    <mergeCell ref="AG211:AM212"/>
    <mergeCell ref="AD207:AE208"/>
    <mergeCell ref="AD209:AE210"/>
    <mergeCell ref="AD213:AE214"/>
    <mergeCell ref="AN216:AO216"/>
    <mergeCell ref="AN213:AO214"/>
    <mergeCell ref="AS213:AU214"/>
    <mergeCell ref="AG217:AM218"/>
    <mergeCell ref="B213:C218"/>
    <mergeCell ref="D213:L218"/>
    <mergeCell ref="M213:S214"/>
    <mergeCell ref="M215:S216"/>
    <mergeCell ref="M217:S218"/>
    <mergeCell ref="B201:C206"/>
    <mergeCell ref="D201:L206"/>
    <mergeCell ref="M201:S202"/>
    <mergeCell ref="AC201:AC202"/>
    <mergeCell ref="M203:S204"/>
    <mergeCell ref="M205:S206"/>
    <mergeCell ref="T204:AB204"/>
    <mergeCell ref="AG205:AM206"/>
    <mergeCell ref="AV205:BD206"/>
    <mergeCell ref="AS201:AU202"/>
    <mergeCell ref="AV201:BD202"/>
    <mergeCell ref="BE201:BE202"/>
    <mergeCell ref="M207:S208"/>
    <mergeCell ref="M211:S212"/>
    <mergeCell ref="M209:S210"/>
    <mergeCell ref="AS203:AU204"/>
    <mergeCell ref="T205:AB205"/>
    <mergeCell ref="T206:AB206"/>
    <mergeCell ref="AS209:AU210"/>
    <mergeCell ref="AN210:AO210"/>
    <mergeCell ref="BE207:BE208"/>
    <mergeCell ref="AV209:BD210"/>
    <mergeCell ref="BE209:BE210"/>
    <mergeCell ref="AV207:BD208"/>
    <mergeCell ref="AS207:AU208"/>
    <mergeCell ref="AF207:AF208"/>
    <mergeCell ref="AF203:AF204"/>
    <mergeCell ref="AD205:AE206"/>
    <mergeCell ref="AF205:AF206"/>
    <mergeCell ref="AG203:AM204"/>
    <mergeCell ref="AN204:AO204"/>
    <mergeCell ref="AD203:AE204"/>
    <mergeCell ref="BG194:BG248"/>
    <mergeCell ref="AG195:AM196"/>
    <mergeCell ref="AN195:AO196"/>
    <mergeCell ref="AS195:AU196"/>
    <mergeCell ref="AV195:BD196"/>
    <mergeCell ref="T201:AB201"/>
    <mergeCell ref="T202:AB202"/>
    <mergeCell ref="T203:AB203"/>
    <mergeCell ref="AV199:BD200"/>
    <mergeCell ref="AF197:AF198"/>
    <mergeCell ref="AV197:BD198"/>
    <mergeCell ref="T199:AB199"/>
    <mergeCell ref="AN200:AO200"/>
    <mergeCell ref="AG197:AM198"/>
    <mergeCell ref="AF201:AF202"/>
    <mergeCell ref="AG201:AM202"/>
    <mergeCell ref="AN201:AO202"/>
    <mergeCell ref="T213:AB213"/>
    <mergeCell ref="BE215:BE216"/>
    <mergeCell ref="AF213:AF214"/>
    <mergeCell ref="AG213:AM214"/>
    <mergeCell ref="AF217:AF218"/>
    <mergeCell ref="AV213:BD214"/>
    <mergeCell ref="AS219:AU220"/>
    <mergeCell ref="AV219:BD220"/>
    <mergeCell ref="AS231:AU232"/>
    <mergeCell ref="AC231:AC232"/>
    <mergeCell ref="AF231:AF232"/>
    <mergeCell ref="AG231:AM232"/>
    <mergeCell ref="AD231:AE232"/>
    <mergeCell ref="AD233:AE234"/>
    <mergeCell ref="T207:AB207"/>
    <mergeCell ref="B189:C194"/>
    <mergeCell ref="D189:L194"/>
    <mergeCell ref="M189:S190"/>
    <mergeCell ref="M191:S192"/>
    <mergeCell ref="M193:S194"/>
    <mergeCell ref="BE189:BE190"/>
    <mergeCell ref="AC189:AC190"/>
    <mergeCell ref="BI194:BI248"/>
    <mergeCell ref="B195:C200"/>
    <mergeCell ref="D195:L200"/>
    <mergeCell ref="M195:S196"/>
    <mergeCell ref="AC195:AC196"/>
    <mergeCell ref="AF195:AF196"/>
    <mergeCell ref="M197:S198"/>
    <mergeCell ref="BF194:BF248"/>
    <mergeCell ref="T194:AB194"/>
    <mergeCell ref="T214:AB214"/>
    <mergeCell ref="BE195:BE196"/>
    <mergeCell ref="AS197:AU198"/>
    <mergeCell ref="BE197:BE198"/>
    <mergeCell ref="AN198:AO198"/>
    <mergeCell ref="AP193:AR194"/>
    <mergeCell ref="BH194:BH248"/>
    <mergeCell ref="AV193:BD194"/>
    <mergeCell ref="AV203:BD204"/>
    <mergeCell ref="BE203:BE204"/>
    <mergeCell ref="AS205:AU206"/>
    <mergeCell ref="M199:S200"/>
    <mergeCell ref="AF199:AF200"/>
    <mergeCell ref="AG199:AM200"/>
    <mergeCell ref="AS199:AU200"/>
    <mergeCell ref="T200:AB200"/>
    <mergeCell ref="B187:C188"/>
    <mergeCell ref="D187:L188"/>
    <mergeCell ref="M187:S188"/>
    <mergeCell ref="T187:AC188"/>
    <mergeCell ref="AV187:BE188"/>
    <mergeCell ref="AP188:AR188"/>
    <mergeCell ref="AS188:AU188"/>
    <mergeCell ref="AD187:AE188"/>
    <mergeCell ref="AF187:AO188"/>
    <mergeCell ref="AP187:AU187"/>
    <mergeCell ref="AV189:BD190"/>
    <mergeCell ref="AS193:AU194"/>
    <mergeCell ref="AN189:AO190"/>
    <mergeCell ref="AP189:AR189"/>
    <mergeCell ref="AG193:AM194"/>
    <mergeCell ref="AN194:AO194"/>
    <mergeCell ref="AG189:AM190"/>
    <mergeCell ref="AN192:AO192"/>
    <mergeCell ref="AS190:AU190"/>
    <mergeCell ref="AV191:BD192"/>
    <mergeCell ref="AF191:AF192"/>
    <mergeCell ref="AF193:AF194"/>
    <mergeCell ref="T190:AB190"/>
    <mergeCell ref="T189:AB189"/>
    <mergeCell ref="T191:AB191"/>
    <mergeCell ref="T192:AB192"/>
    <mergeCell ref="T193:AB193"/>
    <mergeCell ref="AF189:AF190"/>
    <mergeCell ref="AD191:AE192"/>
    <mergeCell ref="AD193:AE194"/>
    <mergeCell ref="BE191:BE192"/>
    <mergeCell ref="AS191:AU192"/>
    <mergeCell ref="B174:B177"/>
    <mergeCell ref="C174:C177"/>
    <mergeCell ref="D174:Y174"/>
    <mergeCell ref="Z174:AQ174"/>
    <mergeCell ref="AR174:BH174"/>
    <mergeCell ref="Z175:AO177"/>
    <mergeCell ref="S184:V184"/>
    <mergeCell ref="AR175:BH177"/>
    <mergeCell ref="N180:V180"/>
    <mergeCell ref="D175:Y175"/>
    <mergeCell ref="D176:Y177"/>
    <mergeCell ref="C181:E182"/>
    <mergeCell ref="F181:H182"/>
    <mergeCell ref="BC181:BD182"/>
    <mergeCell ref="BA184:BB185"/>
    <mergeCell ref="AE185:AF186"/>
    <mergeCell ref="AG185:AH186"/>
    <mergeCell ref="AI185:AJ186"/>
    <mergeCell ref="AK185:AL186"/>
    <mergeCell ref="AM185:AN186"/>
    <mergeCell ref="BC184:BE185"/>
    <mergeCell ref="M185:N186"/>
    <mergeCell ref="O185:P186"/>
    <mergeCell ref="Q185:R186"/>
    <mergeCell ref="S185:T186"/>
    <mergeCell ref="U185:V186"/>
    <mergeCell ref="Y185:Z186"/>
    <mergeCell ref="AA185:AB186"/>
    <mergeCell ref="AC185:AD186"/>
    <mergeCell ref="B184:L186"/>
    <mergeCell ref="M184:P184"/>
    <mergeCell ref="Q184:R184"/>
    <mergeCell ref="D165:F165"/>
    <mergeCell ref="I165:K165"/>
    <mergeCell ref="M165:O165"/>
    <mergeCell ref="AP162:AU162"/>
    <mergeCell ref="B163:AH164"/>
    <mergeCell ref="AS163:AV163"/>
    <mergeCell ref="AW163:AZ163"/>
    <mergeCell ref="BA163:BC163"/>
    <mergeCell ref="BD163:BG163"/>
    <mergeCell ref="B167:E168"/>
    <mergeCell ref="F167:Z168"/>
    <mergeCell ref="BA167:BH167"/>
    <mergeCell ref="AO168:BF169"/>
    <mergeCell ref="B165:C165"/>
    <mergeCell ref="G165:H165"/>
    <mergeCell ref="P165:Q165"/>
    <mergeCell ref="AO165:BF166"/>
    <mergeCell ref="AK166:AM166"/>
    <mergeCell ref="B159:C159"/>
    <mergeCell ref="D159:L159"/>
    <mergeCell ref="M159:S159"/>
    <mergeCell ref="T159:AB159"/>
    <mergeCell ref="AG157:AM158"/>
    <mergeCell ref="AS157:AU158"/>
    <mergeCell ref="AS159:AU159"/>
    <mergeCell ref="AV159:BD159"/>
    <mergeCell ref="AG160:AO160"/>
    <mergeCell ref="AQ160:AU160"/>
    <mergeCell ref="AV160:BE160"/>
    <mergeCell ref="BE161:BE162"/>
    <mergeCell ref="AG159:AM159"/>
    <mergeCell ref="AN159:AO159"/>
    <mergeCell ref="AP159:AR159"/>
    <mergeCell ref="AS164:AV164"/>
    <mergeCell ref="AW164:AY164"/>
    <mergeCell ref="BA164:BC164"/>
    <mergeCell ref="AF161:AM162"/>
    <mergeCell ref="AN161:AO162"/>
    <mergeCell ref="AP161:AU161"/>
    <mergeCell ref="AV161:BD162"/>
    <mergeCell ref="BE164:BG164"/>
    <mergeCell ref="AV157:BD158"/>
    <mergeCell ref="B157:C158"/>
    <mergeCell ref="D157:L158"/>
    <mergeCell ref="M157:S158"/>
    <mergeCell ref="T157:AB157"/>
    <mergeCell ref="T158:AB158"/>
    <mergeCell ref="AF157:AF158"/>
    <mergeCell ref="B151:C156"/>
    <mergeCell ref="D151:L156"/>
    <mergeCell ref="M151:S152"/>
    <mergeCell ref="M155:S156"/>
    <mergeCell ref="B139:C150"/>
    <mergeCell ref="D139:F150"/>
    <mergeCell ref="G139:L144"/>
    <mergeCell ref="M139:S140"/>
    <mergeCell ref="M143:S144"/>
    <mergeCell ref="G145:L150"/>
    <mergeCell ref="M141:S142"/>
    <mergeCell ref="AG141:AM142"/>
    <mergeCell ref="AS141:AU142"/>
    <mergeCell ref="AG139:AM140"/>
    <mergeCell ref="AC139:AC140"/>
    <mergeCell ref="AF139:AF140"/>
    <mergeCell ref="AF141:AF142"/>
    <mergeCell ref="AD139:AE140"/>
    <mergeCell ref="AD141:AE142"/>
    <mergeCell ref="AN139:AO140"/>
    <mergeCell ref="AS139:AU140"/>
    <mergeCell ref="AN142:AO142"/>
    <mergeCell ref="AN144:AO144"/>
    <mergeCell ref="AG143:AM144"/>
    <mergeCell ref="AS143:AU144"/>
    <mergeCell ref="AP143:AR144"/>
    <mergeCell ref="T144:AB144"/>
    <mergeCell ref="AD143:AE144"/>
    <mergeCell ref="AF143:AF144"/>
    <mergeCell ref="AF149:AF150"/>
    <mergeCell ref="T141:AB141"/>
    <mergeCell ref="AN148:AO148"/>
    <mergeCell ref="BE145:BE146"/>
    <mergeCell ref="M147:S148"/>
    <mergeCell ref="AF147:AF148"/>
    <mergeCell ref="AG147:AM148"/>
    <mergeCell ref="AS147:AU148"/>
    <mergeCell ref="AV147:BD148"/>
    <mergeCell ref="T154:AB154"/>
    <mergeCell ref="AN151:AO152"/>
    <mergeCell ref="AC151:AC152"/>
    <mergeCell ref="T151:AB151"/>
    <mergeCell ref="T155:AB155"/>
    <mergeCell ref="T156:AB156"/>
    <mergeCell ref="AF155:AF156"/>
    <mergeCell ref="AF151:AF152"/>
    <mergeCell ref="AN154:AO154"/>
    <mergeCell ref="AD153:AE154"/>
    <mergeCell ref="BE153:BE154"/>
    <mergeCell ref="AG151:AM152"/>
    <mergeCell ref="AS149:AU150"/>
    <mergeCell ref="AN150:AO150"/>
    <mergeCell ref="AS151:AU152"/>
    <mergeCell ref="M145:S146"/>
    <mergeCell ref="M149:S150"/>
    <mergeCell ref="M153:S154"/>
    <mergeCell ref="AF153:AF154"/>
    <mergeCell ref="AG153:AM154"/>
    <mergeCell ref="AS153:AU154"/>
    <mergeCell ref="AV153:BD154"/>
    <mergeCell ref="AV145:BD146"/>
    <mergeCell ref="AC145:AC146"/>
    <mergeCell ref="AF145:AF146"/>
    <mergeCell ref="AG145:AM146"/>
    <mergeCell ref="AG149:AM150"/>
    <mergeCell ref="AD145:AE146"/>
    <mergeCell ref="B133:C138"/>
    <mergeCell ref="D133:L138"/>
    <mergeCell ref="M133:S134"/>
    <mergeCell ref="M137:S138"/>
    <mergeCell ref="T138:AB138"/>
    <mergeCell ref="AD133:AE134"/>
    <mergeCell ref="AN136:AO136"/>
    <mergeCell ref="AS137:AU138"/>
    <mergeCell ref="AD149:AE150"/>
    <mergeCell ref="AN145:AO146"/>
    <mergeCell ref="AS145:AU146"/>
    <mergeCell ref="AN130:AO130"/>
    <mergeCell ref="AF129:AF130"/>
    <mergeCell ref="AG129:AM130"/>
    <mergeCell ref="AS131:AU132"/>
    <mergeCell ref="AD131:AE132"/>
    <mergeCell ref="AV137:BD138"/>
    <mergeCell ref="AN138:AO138"/>
    <mergeCell ref="AC133:AC134"/>
    <mergeCell ref="AF133:AF134"/>
    <mergeCell ref="AG133:AM134"/>
    <mergeCell ref="AF137:AF138"/>
    <mergeCell ref="AG137:AM138"/>
    <mergeCell ref="AV133:BD134"/>
    <mergeCell ref="AN133:AO134"/>
    <mergeCell ref="AS133:AU134"/>
    <mergeCell ref="AD135:AE136"/>
    <mergeCell ref="M135:S136"/>
    <mergeCell ref="AF135:AF136"/>
    <mergeCell ref="AG135:AM136"/>
    <mergeCell ref="AS135:AU136"/>
    <mergeCell ref="AV135:BD136"/>
    <mergeCell ref="B115:C120"/>
    <mergeCell ref="D115:L120"/>
    <mergeCell ref="M115:S116"/>
    <mergeCell ref="AC115:AC116"/>
    <mergeCell ref="M117:S118"/>
    <mergeCell ref="T119:AB119"/>
    <mergeCell ref="M119:S120"/>
    <mergeCell ref="T118:AB118"/>
    <mergeCell ref="T115:AB115"/>
    <mergeCell ref="T116:AB116"/>
    <mergeCell ref="T117:AB117"/>
    <mergeCell ref="AG131:AM132"/>
    <mergeCell ref="AD121:AE122"/>
    <mergeCell ref="AD123:AE124"/>
    <mergeCell ref="AD129:AE130"/>
    <mergeCell ref="AD119:AE120"/>
    <mergeCell ref="AC121:AC122"/>
    <mergeCell ref="AF123:AF124"/>
    <mergeCell ref="AG123:AM124"/>
    <mergeCell ref="AG121:AM122"/>
    <mergeCell ref="AF121:AF122"/>
    <mergeCell ref="B127:C132"/>
    <mergeCell ref="D127:L132"/>
    <mergeCell ref="M127:S128"/>
    <mergeCell ref="M129:S130"/>
    <mergeCell ref="M131:S132"/>
    <mergeCell ref="B121:C126"/>
    <mergeCell ref="D121:L126"/>
    <mergeCell ref="M121:S122"/>
    <mergeCell ref="M125:S126"/>
    <mergeCell ref="M123:S124"/>
    <mergeCell ref="AC127:AC128"/>
    <mergeCell ref="AP119:AR120"/>
    <mergeCell ref="AS115:AU116"/>
    <mergeCell ref="AG119:AM120"/>
    <mergeCell ref="AS117:AU118"/>
    <mergeCell ref="AV117:BD118"/>
    <mergeCell ref="AS119:AU120"/>
    <mergeCell ref="AD115:AE116"/>
    <mergeCell ref="AD117:AE118"/>
    <mergeCell ref="AF111:AF112"/>
    <mergeCell ref="AV111:BD112"/>
    <mergeCell ref="AN108:AO108"/>
    <mergeCell ref="AG111:AM112"/>
    <mergeCell ref="AN112:AO112"/>
    <mergeCell ref="AN109:AO110"/>
    <mergeCell ref="AP107:AR108"/>
    <mergeCell ref="AS125:AU126"/>
    <mergeCell ref="AD127:AE128"/>
    <mergeCell ref="AG115:AM116"/>
    <mergeCell ref="AN115:AO116"/>
    <mergeCell ref="AF119:AF120"/>
    <mergeCell ref="AF117:AF118"/>
    <mergeCell ref="AS123:AU124"/>
    <mergeCell ref="AN124:AO124"/>
    <mergeCell ref="AN121:AO122"/>
    <mergeCell ref="AS127:AU128"/>
    <mergeCell ref="AN126:AO126"/>
    <mergeCell ref="AD125:AE126"/>
    <mergeCell ref="AP127:AR128"/>
    <mergeCell ref="AN127:AO128"/>
    <mergeCell ref="AP125:AR126"/>
    <mergeCell ref="AP123:AR124"/>
    <mergeCell ref="B109:C114"/>
    <mergeCell ref="D109:L114"/>
    <mergeCell ref="M109:S110"/>
    <mergeCell ref="AC109:AC110"/>
    <mergeCell ref="M113:S114"/>
    <mergeCell ref="M111:S112"/>
    <mergeCell ref="T109:AB109"/>
    <mergeCell ref="T113:AB113"/>
    <mergeCell ref="T114:AB114"/>
    <mergeCell ref="T110:AB110"/>
    <mergeCell ref="AS113:AU114"/>
    <mergeCell ref="AF113:AF114"/>
    <mergeCell ref="AV113:BD114"/>
    <mergeCell ref="AG113:AM114"/>
    <mergeCell ref="AP113:AR114"/>
    <mergeCell ref="AN114:AO114"/>
    <mergeCell ref="AD111:AE112"/>
    <mergeCell ref="AD113:AE114"/>
    <mergeCell ref="T111:AB111"/>
    <mergeCell ref="AS104:AU104"/>
    <mergeCell ref="AV105:BD106"/>
    <mergeCell ref="BE105:BE106"/>
    <mergeCell ref="AS105:AU106"/>
    <mergeCell ref="AS103:AU103"/>
    <mergeCell ref="AV103:BD104"/>
    <mergeCell ref="BH108:BH162"/>
    <mergeCell ref="BI108:BI162"/>
    <mergeCell ref="BG108:BG162"/>
    <mergeCell ref="AS107:AU108"/>
    <mergeCell ref="BF108:BF162"/>
    <mergeCell ref="BE111:BE112"/>
    <mergeCell ref="AS109:AU110"/>
    <mergeCell ref="AV109:BD110"/>
    <mergeCell ref="BE109:BE110"/>
    <mergeCell ref="AS111:AU112"/>
    <mergeCell ref="AV107:BD108"/>
    <mergeCell ref="BE115:BE116"/>
    <mergeCell ref="BE117:BE118"/>
    <mergeCell ref="AV121:BD122"/>
    <mergeCell ref="AS121:AU122"/>
    <mergeCell ref="BE135:BE136"/>
    <mergeCell ref="BE139:BE140"/>
    <mergeCell ref="AV141:BD142"/>
    <mergeCell ref="BE141:BE142"/>
    <mergeCell ref="AV139:BD140"/>
    <mergeCell ref="AV143:BD144"/>
    <mergeCell ref="BE147:BE148"/>
    <mergeCell ref="AV149:BD150"/>
    <mergeCell ref="AV115:BD116"/>
    <mergeCell ref="AV119:BD120"/>
    <mergeCell ref="BE133:BE134"/>
    <mergeCell ref="B101:C102"/>
    <mergeCell ref="D101:L102"/>
    <mergeCell ref="M101:S102"/>
    <mergeCell ref="T101:AC102"/>
    <mergeCell ref="B103:C108"/>
    <mergeCell ref="D103:L108"/>
    <mergeCell ref="M103:S104"/>
    <mergeCell ref="M105:S106"/>
    <mergeCell ref="M107:S108"/>
    <mergeCell ref="AC103:AC104"/>
    <mergeCell ref="AV101:BE102"/>
    <mergeCell ref="AP102:AR102"/>
    <mergeCell ref="AS102:AU102"/>
    <mergeCell ref="AD101:AE102"/>
    <mergeCell ref="AF101:AO102"/>
    <mergeCell ref="AP101:AU101"/>
    <mergeCell ref="T105:AB105"/>
    <mergeCell ref="T106:AB106"/>
    <mergeCell ref="T107:AB107"/>
    <mergeCell ref="T108:AB108"/>
    <mergeCell ref="T103:AB103"/>
    <mergeCell ref="T104:AB104"/>
    <mergeCell ref="AN103:AO104"/>
    <mergeCell ref="AP103:AR103"/>
    <mergeCell ref="AN106:AO106"/>
    <mergeCell ref="AG105:AM106"/>
    <mergeCell ref="AF107:AF108"/>
    <mergeCell ref="AG107:AM108"/>
    <mergeCell ref="AF105:AF106"/>
    <mergeCell ref="AF103:AF104"/>
    <mergeCell ref="AG103:AM104"/>
    <mergeCell ref="BE103:BE104"/>
    <mergeCell ref="N94:V94"/>
    <mergeCell ref="D89:Y89"/>
    <mergeCell ref="D90:Y91"/>
    <mergeCell ref="BB94:BD96"/>
    <mergeCell ref="AK85:AM85"/>
    <mergeCell ref="AR86:BH87"/>
    <mergeCell ref="AP84:BF85"/>
    <mergeCell ref="B98:L100"/>
    <mergeCell ref="M98:P98"/>
    <mergeCell ref="Q98:R98"/>
    <mergeCell ref="S98:V98"/>
    <mergeCell ref="C95:E96"/>
    <mergeCell ref="F95:H96"/>
    <mergeCell ref="AR98:AZ99"/>
    <mergeCell ref="BA98:BB99"/>
    <mergeCell ref="AE99:AF100"/>
    <mergeCell ref="AG99:AH100"/>
    <mergeCell ref="AI99:AJ100"/>
    <mergeCell ref="AK99:AL100"/>
    <mergeCell ref="AM99:AN100"/>
    <mergeCell ref="BC98:BE99"/>
    <mergeCell ref="M99:N100"/>
    <mergeCell ref="O99:P100"/>
    <mergeCell ref="Q99:R100"/>
    <mergeCell ref="S99:T100"/>
    <mergeCell ref="U99:V100"/>
    <mergeCell ref="W99:X100"/>
    <mergeCell ref="Y99:Z100"/>
    <mergeCell ref="AA99:AB100"/>
    <mergeCell ref="AC99:AD100"/>
    <mergeCell ref="AI98:AN98"/>
    <mergeCell ref="B81:E82"/>
    <mergeCell ref="F81:Z82"/>
    <mergeCell ref="BA81:BH81"/>
    <mergeCell ref="AO82:BF83"/>
    <mergeCell ref="B79:C79"/>
    <mergeCell ref="G79:H79"/>
    <mergeCell ref="P79:Q79"/>
    <mergeCell ref="AO79:BF80"/>
    <mergeCell ref="AK80:AM80"/>
    <mergeCell ref="D79:F79"/>
    <mergeCell ref="B88:B91"/>
    <mergeCell ref="C88:C91"/>
    <mergeCell ref="D88:Y88"/>
    <mergeCell ref="Z88:AQ88"/>
    <mergeCell ref="AR88:BH88"/>
    <mergeCell ref="Z89:AO91"/>
    <mergeCell ref="AP89:AQ91"/>
    <mergeCell ref="AR89:BH91"/>
    <mergeCell ref="AF75:AM76"/>
    <mergeCell ref="AN75:AO76"/>
    <mergeCell ref="AP75:AU75"/>
    <mergeCell ref="AV75:BD76"/>
    <mergeCell ref="AP76:AU76"/>
    <mergeCell ref="AP73:AR73"/>
    <mergeCell ref="AS73:AU73"/>
    <mergeCell ref="AV73:BD73"/>
    <mergeCell ref="AG74:AO74"/>
    <mergeCell ref="AQ74:AU74"/>
    <mergeCell ref="I79:K79"/>
    <mergeCell ref="M79:O79"/>
    <mergeCell ref="B77:AH78"/>
    <mergeCell ref="AS77:AV77"/>
    <mergeCell ref="AW77:AZ77"/>
    <mergeCell ref="BA77:BC77"/>
    <mergeCell ref="AS78:AV78"/>
    <mergeCell ref="AW78:AY78"/>
    <mergeCell ref="BA78:BC78"/>
    <mergeCell ref="AN73:AO73"/>
    <mergeCell ref="B71:C72"/>
    <mergeCell ref="D71:L72"/>
    <mergeCell ref="M71:S72"/>
    <mergeCell ref="T71:AB71"/>
    <mergeCell ref="T72:AB72"/>
    <mergeCell ref="AD65:AE66"/>
    <mergeCell ref="AV74:BE74"/>
    <mergeCell ref="AP71:AR72"/>
    <mergeCell ref="AS71:AU72"/>
    <mergeCell ref="AV71:BD72"/>
    <mergeCell ref="B73:C73"/>
    <mergeCell ref="D73:L73"/>
    <mergeCell ref="M73:S73"/>
    <mergeCell ref="T73:AB73"/>
    <mergeCell ref="AD73:AE73"/>
    <mergeCell ref="AG73:AM73"/>
    <mergeCell ref="T65:AB65"/>
    <mergeCell ref="T66:AB66"/>
    <mergeCell ref="AD67:AE68"/>
    <mergeCell ref="AN65:AO66"/>
    <mergeCell ref="AF71:AF72"/>
    <mergeCell ref="AS63:AU64"/>
    <mergeCell ref="AN64:AO64"/>
    <mergeCell ref="AS65:AU66"/>
    <mergeCell ref="AG65:AM66"/>
    <mergeCell ref="AP63:AR64"/>
    <mergeCell ref="AP65:AR66"/>
    <mergeCell ref="T63:AB63"/>
    <mergeCell ref="AD63:AE64"/>
    <mergeCell ref="AS67:AU68"/>
    <mergeCell ref="AV67:BD68"/>
    <mergeCell ref="BE67:BE68"/>
    <mergeCell ref="AS69:AU70"/>
    <mergeCell ref="AV69:BD70"/>
    <mergeCell ref="AN70:AO70"/>
    <mergeCell ref="AP69:AR70"/>
    <mergeCell ref="AP67:AR68"/>
    <mergeCell ref="AN68:AO68"/>
    <mergeCell ref="AV65:BD66"/>
    <mergeCell ref="BE65:BE66"/>
    <mergeCell ref="AS57:AU58"/>
    <mergeCell ref="AN59:AO60"/>
    <mergeCell ref="AS59:AU60"/>
    <mergeCell ref="AF63:AF64"/>
    <mergeCell ref="AG63:AM64"/>
    <mergeCell ref="BE61:BE62"/>
    <mergeCell ref="AN62:AO62"/>
    <mergeCell ref="T62:AB62"/>
    <mergeCell ref="AV59:BD60"/>
    <mergeCell ref="AC59:AC60"/>
    <mergeCell ref="AF59:AF60"/>
    <mergeCell ref="AG59:AM60"/>
    <mergeCell ref="AP59:AR60"/>
    <mergeCell ref="AP61:AR62"/>
    <mergeCell ref="AD59:AE60"/>
    <mergeCell ref="B65:C70"/>
    <mergeCell ref="D65:L70"/>
    <mergeCell ref="M65:S66"/>
    <mergeCell ref="M69:S70"/>
    <mergeCell ref="BE59:BE60"/>
    <mergeCell ref="M61:S62"/>
    <mergeCell ref="AF61:AF62"/>
    <mergeCell ref="AG61:AM62"/>
    <mergeCell ref="AS61:AU62"/>
    <mergeCell ref="AV61:BD62"/>
    <mergeCell ref="AF69:AF70"/>
    <mergeCell ref="AG69:AM70"/>
    <mergeCell ref="AC65:AC66"/>
    <mergeCell ref="T64:AB64"/>
    <mergeCell ref="AF65:AF66"/>
    <mergeCell ref="AG67:AM68"/>
    <mergeCell ref="AD69:AE70"/>
    <mergeCell ref="B53:C64"/>
    <mergeCell ref="D53:F64"/>
    <mergeCell ref="G53:L58"/>
    <mergeCell ref="M53:S54"/>
    <mergeCell ref="M57:S58"/>
    <mergeCell ref="G59:L64"/>
    <mergeCell ref="M59:S60"/>
    <mergeCell ref="M63:S64"/>
    <mergeCell ref="M55:S56"/>
    <mergeCell ref="AV55:BD56"/>
    <mergeCell ref="BE55:BE56"/>
    <mergeCell ref="AG53:AM54"/>
    <mergeCell ref="AN53:AO54"/>
    <mergeCell ref="AS53:AU54"/>
    <mergeCell ref="AV53:BD54"/>
    <mergeCell ref="BE53:BE54"/>
    <mergeCell ref="AG55:AM56"/>
    <mergeCell ref="AC53:AC54"/>
    <mergeCell ref="AF53:AF54"/>
    <mergeCell ref="AV57:BD58"/>
    <mergeCell ref="AN58:AO58"/>
    <mergeCell ref="AP57:AR58"/>
    <mergeCell ref="AN56:AO56"/>
    <mergeCell ref="AD53:AE54"/>
    <mergeCell ref="AP53:AR54"/>
    <mergeCell ref="AP55:AR56"/>
    <mergeCell ref="AS55:AU56"/>
    <mergeCell ref="AV63:BD64"/>
    <mergeCell ref="T58:AB58"/>
    <mergeCell ref="T59:AB59"/>
    <mergeCell ref="T60:AB60"/>
    <mergeCell ref="T61:AB61"/>
    <mergeCell ref="AV41:BD42"/>
    <mergeCell ref="AV47:BD48"/>
    <mergeCell ref="AN50:AO50"/>
    <mergeCell ref="AS51:AU52"/>
    <mergeCell ref="AV51:BD52"/>
    <mergeCell ref="AN52:AO52"/>
    <mergeCell ref="AF47:AF48"/>
    <mergeCell ref="AF51:AF52"/>
    <mergeCell ref="AP49:AR50"/>
    <mergeCell ref="AP51:AR52"/>
    <mergeCell ref="BE47:BE48"/>
    <mergeCell ref="AF49:AF50"/>
    <mergeCell ref="AG49:AM50"/>
    <mergeCell ref="AS49:AU50"/>
    <mergeCell ref="AV49:BD50"/>
    <mergeCell ref="BE49:BE50"/>
    <mergeCell ref="AS47:AU48"/>
    <mergeCell ref="AG47:AM48"/>
    <mergeCell ref="AP47:AR48"/>
    <mergeCell ref="AN41:AO42"/>
    <mergeCell ref="AP45:AR46"/>
    <mergeCell ref="AF43:AF44"/>
    <mergeCell ref="AG43:AM44"/>
    <mergeCell ref="B47:C52"/>
    <mergeCell ref="D47:L52"/>
    <mergeCell ref="M47:S48"/>
    <mergeCell ref="M51:S52"/>
    <mergeCell ref="AD51:AE52"/>
    <mergeCell ref="AC47:AC48"/>
    <mergeCell ref="T52:AB52"/>
    <mergeCell ref="T47:AB47"/>
    <mergeCell ref="T48:AB48"/>
    <mergeCell ref="T49:AB49"/>
    <mergeCell ref="M49:S50"/>
    <mergeCell ref="AD39:AE40"/>
    <mergeCell ref="B29:C34"/>
    <mergeCell ref="D29:L34"/>
    <mergeCell ref="M29:S30"/>
    <mergeCell ref="AC29:AC30"/>
    <mergeCell ref="M31:S32"/>
    <mergeCell ref="M33:S34"/>
    <mergeCell ref="T29:AB29"/>
    <mergeCell ref="T30:AB30"/>
    <mergeCell ref="T32:AB32"/>
    <mergeCell ref="B35:C40"/>
    <mergeCell ref="D35:L40"/>
    <mergeCell ref="M35:S36"/>
    <mergeCell ref="M39:S40"/>
    <mergeCell ref="M37:S38"/>
    <mergeCell ref="T39:AB39"/>
    <mergeCell ref="T33:AB33"/>
    <mergeCell ref="M43:S44"/>
    <mergeCell ref="AC35:AC36"/>
    <mergeCell ref="T41:AB41"/>
    <mergeCell ref="T43:AB43"/>
    <mergeCell ref="AC41:AC42"/>
    <mergeCell ref="T42:AB42"/>
    <mergeCell ref="T35:AB35"/>
    <mergeCell ref="T40:AB40"/>
    <mergeCell ref="T37:AB37"/>
    <mergeCell ref="T38:AB38"/>
    <mergeCell ref="T36:AB36"/>
    <mergeCell ref="BI22:BI76"/>
    <mergeCell ref="BG22:BG76"/>
    <mergeCell ref="AS25:AU26"/>
    <mergeCell ref="AS21:AU22"/>
    <mergeCell ref="AV21:BD22"/>
    <mergeCell ref="BE35:BE36"/>
    <mergeCell ref="AV31:BD32"/>
    <mergeCell ref="BE31:BE32"/>
    <mergeCell ref="AS35:AU36"/>
    <mergeCell ref="AS31:AU32"/>
    <mergeCell ref="BH22:BH76"/>
    <mergeCell ref="T27:AB27"/>
    <mergeCell ref="T34:AB34"/>
    <mergeCell ref="T31:AB31"/>
    <mergeCell ref="T57:AB57"/>
    <mergeCell ref="T46:AB46"/>
    <mergeCell ref="T50:AB50"/>
    <mergeCell ref="T51:AB51"/>
    <mergeCell ref="T44:AB44"/>
    <mergeCell ref="BE41:BE42"/>
    <mergeCell ref="AS45:AU46"/>
    <mergeCell ref="AV45:BD46"/>
    <mergeCell ref="AS43:AU44"/>
    <mergeCell ref="AV43:BD44"/>
    <mergeCell ref="BE43:BE44"/>
    <mergeCell ref="B23:C28"/>
    <mergeCell ref="D23:L28"/>
    <mergeCell ref="M23:S24"/>
    <mergeCell ref="AC23:AC24"/>
    <mergeCell ref="M27:S28"/>
    <mergeCell ref="T28:AB28"/>
    <mergeCell ref="T24:AB24"/>
    <mergeCell ref="T25:AB25"/>
    <mergeCell ref="M25:S26"/>
    <mergeCell ref="T23:AB23"/>
    <mergeCell ref="BF22:BF76"/>
    <mergeCell ref="AG25:AM26"/>
    <mergeCell ref="AG23:AM24"/>
    <mergeCell ref="AN23:AO24"/>
    <mergeCell ref="AS23:AU24"/>
    <mergeCell ref="AV23:BD24"/>
    <mergeCell ref="BE23:BE24"/>
    <mergeCell ref="AS41:AU42"/>
    <mergeCell ref="AN46:AO46"/>
    <mergeCell ref="AN44:AO44"/>
    <mergeCell ref="AF25:AF26"/>
    <mergeCell ref="AV25:BD26"/>
    <mergeCell ref="B41:C46"/>
    <mergeCell ref="D41:L46"/>
    <mergeCell ref="M41:S42"/>
    <mergeCell ref="M67:S68"/>
    <mergeCell ref="T67:AB67"/>
    <mergeCell ref="AF67:AF68"/>
    <mergeCell ref="AN26:AO26"/>
    <mergeCell ref="AV27:BD28"/>
    <mergeCell ref="AV29:BD30"/>
    <mergeCell ref="T26:AB26"/>
    <mergeCell ref="BE17:BE18"/>
    <mergeCell ref="AS18:AU18"/>
    <mergeCell ref="AV19:BD20"/>
    <mergeCell ref="BE19:BE20"/>
    <mergeCell ref="AS19:AU20"/>
    <mergeCell ref="AS17:AU17"/>
    <mergeCell ref="AV17:BD18"/>
    <mergeCell ref="BE29:BE30"/>
    <mergeCell ref="BE37:BE38"/>
    <mergeCell ref="AV35:BD36"/>
    <mergeCell ref="AN35:AO36"/>
    <mergeCell ref="AS33:AU34"/>
    <mergeCell ref="AV37:BD38"/>
    <mergeCell ref="AV33:BD34"/>
    <mergeCell ref="AV39:BD40"/>
    <mergeCell ref="AF27:AF28"/>
    <mergeCell ref="AG27:AM28"/>
    <mergeCell ref="AS27:AU28"/>
    <mergeCell ref="AS29:AU30"/>
    <mergeCell ref="AN32:AO32"/>
    <mergeCell ref="AS37:AU38"/>
    <mergeCell ref="AN38:AO38"/>
    <mergeCell ref="AS39:AU40"/>
    <mergeCell ref="AP39:AR40"/>
    <mergeCell ref="AG39:AM40"/>
    <mergeCell ref="AF29:AF30"/>
    <mergeCell ref="AG29:AM30"/>
    <mergeCell ref="AN29:AO30"/>
    <mergeCell ref="AF33:AF34"/>
    <mergeCell ref="AG33:AM34"/>
    <mergeCell ref="AN34:AO34"/>
    <mergeCell ref="BE25:BE26"/>
    <mergeCell ref="B15:C16"/>
    <mergeCell ref="D15:L16"/>
    <mergeCell ref="M15:S16"/>
    <mergeCell ref="T15:AC16"/>
    <mergeCell ref="B17:C22"/>
    <mergeCell ref="D17:L22"/>
    <mergeCell ref="M17:S18"/>
    <mergeCell ref="M19:S20"/>
    <mergeCell ref="M21:S22"/>
    <mergeCell ref="T19:AB19"/>
    <mergeCell ref="AP17:AR17"/>
    <mergeCell ref="AG19:AM20"/>
    <mergeCell ref="AF19:AF20"/>
    <mergeCell ref="AF21:AF22"/>
    <mergeCell ref="AG21:AM22"/>
    <mergeCell ref="AC17:AC18"/>
    <mergeCell ref="AP18:AR18"/>
    <mergeCell ref="AP19:AR20"/>
    <mergeCell ref="AP21:AR22"/>
    <mergeCell ref="AN17:AO18"/>
    <mergeCell ref="AF17:AF18"/>
    <mergeCell ref="AG17:AM18"/>
    <mergeCell ref="AN22:AO22"/>
    <mergeCell ref="T17:AB17"/>
    <mergeCell ref="T18:AB18"/>
    <mergeCell ref="T20:AB20"/>
    <mergeCell ref="AN20:AO20"/>
    <mergeCell ref="AD21:AE22"/>
    <mergeCell ref="T21:AB21"/>
    <mergeCell ref="T22:AB22"/>
    <mergeCell ref="AD17:AE18"/>
    <mergeCell ref="AD19:AE20"/>
    <mergeCell ref="Q13:R14"/>
    <mergeCell ref="BB8:BD10"/>
    <mergeCell ref="BA12:BB13"/>
    <mergeCell ref="BC12:BE13"/>
    <mergeCell ref="Y13:Z14"/>
    <mergeCell ref="AA13:AB14"/>
    <mergeCell ref="AC13:AD14"/>
    <mergeCell ref="AG13:AH14"/>
    <mergeCell ref="AI13:AJ14"/>
    <mergeCell ref="W12:AH12"/>
    <mergeCell ref="AI12:AN12"/>
    <mergeCell ref="AV15:BE16"/>
    <mergeCell ref="AP16:AR16"/>
    <mergeCell ref="AS16:AU16"/>
    <mergeCell ref="AK13:AL14"/>
    <mergeCell ref="AM13:AN14"/>
    <mergeCell ref="AF15:AO16"/>
    <mergeCell ref="AE13:AF14"/>
    <mergeCell ref="AP15:AU15"/>
    <mergeCell ref="AD15:AE16"/>
    <mergeCell ref="AR12:AZ13"/>
    <mergeCell ref="AN8:AT9"/>
    <mergeCell ref="AU8:AX9"/>
    <mergeCell ref="G251:H251"/>
    <mergeCell ref="I251:K251"/>
    <mergeCell ref="B251:C251"/>
    <mergeCell ref="D251:F251"/>
    <mergeCell ref="M251:O251"/>
    <mergeCell ref="P251:Q251"/>
    <mergeCell ref="N8:V8"/>
    <mergeCell ref="S12:V12"/>
    <mergeCell ref="M13:N14"/>
    <mergeCell ref="O13:P14"/>
    <mergeCell ref="AO251:BF252"/>
    <mergeCell ref="AK252:AM252"/>
    <mergeCell ref="T53:AB53"/>
    <mergeCell ref="T54:AB54"/>
    <mergeCell ref="T55:AB55"/>
    <mergeCell ref="T56:AB56"/>
    <mergeCell ref="C9:E10"/>
    <mergeCell ref="F9:H10"/>
    <mergeCell ref="I9:AJ10"/>
    <mergeCell ref="S13:T14"/>
    <mergeCell ref="U13:V14"/>
    <mergeCell ref="W13:X14"/>
    <mergeCell ref="B12:L14"/>
    <mergeCell ref="M12:P12"/>
    <mergeCell ref="Q12:R12"/>
    <mergeCell ref="T112:AB112"/>
    <mergeCell ref="I95:AJ96"/>
    <mergeCell ref="T68:AB68"/>
    <mergeCell ref="T69:AB69"/>
    <mergeCell ref="T70:AB70"/>
    <mergeCell ref="AD71:AE72"/>
    <mergeCell ref="AG71:AM72"/>
    <mergeCell ref="M45:S46"/>
    <mergeCell ref="AG45:AM46"/>
    <mergeCell ref="AF41:AF42"/>
    <mergeCell ref="AG41:AM42"/>
    <mergeCell ref="AF45:AF46"/>
    <mergeCell ref="T45:AB45"/>
    <mergeCell ref="AD35:AE36"/>
    <mergeCell ref="T153:AB153"/>
    <mergeCell ref="T132:AB132"/>
    <mergeCell ref="T133:AB133"/>
    <mergeCell ref="T134:AB134"/>
    <mergeCell ref="T135:AB135"/>
    <mergeCell ref="T136:AB136"/>
    <mergeCell ref="T137:AB137"/>
    <mergeCell ref="T126:AB126"/>
    <mergeCell ref="T127:AB127"/>
    <mergeCell ref="T128:AB128"/>
    <mergeCell ref="T131:AB131"/>
    <mergeCell ref="T129:AB129"/>
    <mergeCell ref="T130:AB130"/>
    <mergeCell ref="T120:AB120"/>
    <mergeCell ref="T121:AB121"/>
    <mergeCell ref="T122:AB122"/>
    <mergeCell ref="T125:AB125"/>
    <mergeCell ref="T123:AB123"/>
    <mergeCell ref="T124:AB124"/>
    <mergeCell ref="T142:AB142"/>
    <mergeCell ref="T143:AB143"/>
    <mergeCell ref="T145:AB145"/>
    <mergeCell ref="T146:AB146"/>
    <mergeCell ref="T147:AB147"/>
    <mergeCell ref="T148:AB148"/>
    <mergeCell ref="BF5:BG5"/>
    <mergeCell ref="AF5:AP5"/>
    <mergeCell ref="AR5:AU5"/>
    <mergeCell ref="AV5:AW5"/>
    <mergeCell ref="AX5:AZ5"/>
    <mergeCell ref="BA5:BB5"/>
    <mergeCell ref="BC5:BE5"/>
    <mergeCell ref="T233:AB233"/>
    <mergeCell ref="T234:AB234"/>
    <mergeCell ref="T235:AB235"/>
    <mergeCell ref="T236:AB236"/>
    <mergeCell ref="T227:AB227"/>
    <mergeCell ref="T228:AB228"/>
    <mergeCell ref="T229:AB229"/>
    <mergeCell ref="T230:AB230"/>
    <mergeCell ref="T231:AB231"/>
    <mergeCell ref="T232:AB232"/>
    <mergeCell ref="T218:AB218"/>
    <mergeCell ref="T219:AB219"/>
    <mergeCell ref="T215:AB215"/>
    <mergeCell ref="T216:AB216"/>
    <mergeCell ref="T225:AB225"/>
    <mergeCell ref="T226:AB226"/>
    <mergeCell ref="T139:AB139"/>
    <mergeCell ref="T140:AB140"/>
    <mergeCell ref="T195:AB195"/>
    <mergeCell ref="T196:AB196"/>
    <mergeCell ref="T197:AB197"/>
    <mergeCell ref="T198:AB198"/>
    <mergeCell ref="T149:AB149"/>
    <mergeCell ref="T150:AB150"/>
    <mergeCell ref="T152:AB152"/>
  </mergeCells>
  <phoneticPr fontId="3"/>
  <dataValidations count="5">
    <dataValidation imeMode="off" allowBlank="1" showInputMessage="1" showErrorMessage="1" sqref="BJ9 BJ12 BJ44 AS89:BH91 AD21:AD23 AE21:AE22 AD27 AD241 D89:Y89 AP25 AD29 AD31 AQ27:AR28 AP27:AP29 AP31 AE33:AE34 AD33:AD35 AD37 AD19 AQ33:AR34 AP33:AP35 AP37 AE39:AE40 AD39:AD41 AD43 AD45 AQ39:AR40 AP39:AP41 AP43 AQ45:AR46 AP45:AP47 AP49 AP51 AD47 AD49 AE51:AE52 AD51:AD53 AD55 AD57 AP53 AP55 AQ57:AR58 AP57:AP59 AP61 AD59 AD61 AE63:AE64 AD63:AD65 AD67 AD69 AQ63:AR64 AP63:AP65 AP67 AP69 AE71:AE102 AD71:AD103 AD155 AD107:AD109 AE107:AE108 AD113 AD115 AD117 AE119:AE120 AD119:AD121 AD123 AD105 AE125:AE126 AD125:AD127 AD129 AD131 AD133 AD135 AE137:AE138 AD137:AD139 AD141 AD143 AD145 AD147 AE149:AE150 AD149:AD151 AD153 AP241 AD243:AE65536 AD193:AD195 AE193:AE194 AD199 AD201 AD203 AE205:AE206 AD205:AD207 AD209 AD189 AD191 AE211:AE212 AD211:AD213 AD215 AD217 AD219 AD221 AE223:AE224 AD223:AD225 AD227 AD229 AD231 AD233 AE235:AE236 AD235:AD237 AD239 AP71:AR103 AP155 AQ104:AR108 AP104:AP109 AP111 AQ113:AR114 AP113:AP115 AP117 AQ119:AR120 AP119:AP121 AP123 AQ125:AR126 AP125:AP127 AP129 AQ131:AR132 AP131:AP133 AP135 AP137 AP139 AP141 AQ143:AR144 AP143:AP145 AP147 AQ149:AR150 AP149:AP151 AP153 AP159:AR189 AQ190:AR194 AP190:AP195 AP197 AQ199:AR200 AP199:AP201 AP203 AQ205:AR206 AP205:AP207 AP209 AQ211:AR212 AP211:AP213 AP215 AQ217:AR218 AP217:AP219 AP221 AP223 AP225 AP227 AQ229:AR230 AP229:AP231 AP233 AQ235:AR236 AP235:AP237 AP239 AD159:AE188 AD157 AP157 AP10:AP23 AP1:AR3 AF6 AQ6:AS6 AF4 AP243:AR65536 AD1:AD17 AE1:AE16 AQ7:AR7 AP7 AQ10:AR22"/>
    <dataValidation imeMode="hiragana" allowBlank="1" showInputMessage="1" showErrorMessage="1" sqref="Z89:AC91 AF89:AO91 D90:Y91"/>
    <dataValidation type="list" allowBlank="1" showInputMessage="1" showErrorMessage="1" sqref="AR5:AU5">
      <formula1>$BM$7:$BM$8</formula1>
    </dataValidation>
    <dataValidation type="list" allowBlank="1" showInputMessage="1" showErrorMessage="1" sqref="AX5:AZ5">
      <formula1>$BN$7:$BN$19</formula1>
    </dataValidation>
    <dataValidation type="list" allowBlank="1" showInputMessage="1" showErrorMessage="1" sqref="BC5:BE5">
      <formula1>$BO$7:$BO$38</formula1>
    </dataValidation>
  </dataValidations>
  <printOptions horizontalCentered="1" verticalCentered="1"/>
  <pageMargins left="0.27559055118110237" right="0.19685039370078741" top="0.39370078740157483" bottom="0.19685039370078741" header="0.31496062992125984" footer="0.31496062992125984"/>
  <pageSetup paperSize="9" scale="99" orientation="portrait" horizontalDpi="4294967294" verticalDpi="300" r:id="rId1"/>
  <headerFooter alignWithMargins="0"/>
  <rowBreaks count="3" manualBreakCount="3">
    <brk id="6" max="16383" man="1"/>
    <brk id="91" max="16383" man="1"/>
    <brk id="177"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showRowColHeaders="0" zoomScale="75" zoomScaleNormal="75" workbookViewId="0">
      <pane xSplit="2" ySplit="2" topLeftCell="C3" activePane="bottomRight" state="frozen"/>
      <selection pane="topRight" activeCell="C1" sqref="C1"/>
      <selection pane="bottomLeft" activeCell="A3" sqref="A3"/>
      <selection pane="bottomRight" activeCell="D1" sqref="D1"/>
    </sheetView>
  </sheetViews>
  <sheetFormatPr defaultRowHeight="13.5"/>
  <cols>
    <col min="1" max="1" width="5.625" style="896" customWidth="1"/>
    <col min="2" max="2" width="17.375" style="896" customWidth="1"/>
    <col min="3" max="3" width="7.375" style="924" customWidth="1"/>
    <col min="4" max="4" width="68.875" style="902" customWidth="1"/>
  </cols>
  <sheetData>
    <row r="1" spans="1:4" ht="61.5" customHeight="1">
      <c r="D1" s="925" t="s">
        <v>660</v>
      </c>
    </row>
    <row r="2" spans="1:4" s="897" customFormat="1" ht="22.5" customHeight="1">
      <c r="A2" s="2454" t="s">
        <v>562</v>
      </c>
      <c r="B2" s="2455"/>
      <c r="C2" s="2456" t="s">
        <v>563</v>
      </c>
      <c r="D2" s="2457"/>
    </row>
    <row r="3" spans="1:4" s="902" customFormat="1" ht="155.25" customHeight="1">
      <c r="A3" s="2439" t="s">
        <v>613</v>
      </c>
      <c r="B3" s="2447" t="s">
        <v>564</v>
      </c>
      <c r="C3" s="900" t="s">
        <v>614</v>
      </c>
      <c r="D3" s="901" t="s">
        <v>669</v>
      </c>
    </row>
    <row r="4" spans="1:4" s="902" customFormat="1" ht="147" customHeight="1">
      <c r="A4" s="2440"/>
      <c r="B4" s="2448"/>
      <c r="C4" s="903" t="s">
        <v>615</v>
      </c>
      <c r="D4" s="904" t="s">
        <v>670</v>
      </c>
    </row>
    <row r="5" spans="1:4" s="902" customFormat="1" ht="184.5" customHeight="1">
      <c r="A5" s="2441"/>
      <c r="B5" s="2449"/>
      <c r="C5" s="903" t="s">
        <v>616</v>
      </c>
      <c r="D5" s="904" t="s">
        <v>565</v>
      </c>
    </row>
    <row r="6" spans="1:4" s="902" customFormat="1" ht="93.75" customHeight="1">
      <c r="A6" s="898" t="s">
        <v>617</v>
      </c>
      <c r="B6" s="899" t="s">
        <v>566</v>
      </c>
      <c r="C6" s="900" t="s">
        <v>618</v>
      </c>
      <c r="D6" s="905" t="s">
        <v>567</v>
      </c>
    </row>
    <row r="7" spans="1:4" s="902" customFormat="1" ht="26.25" customHeight="1">
      <c r="A7" s="2439" t="s">
        <v>619</v>
      </c>
      <c r="B7" s="2447" t="s">
        <v>568</v>
      </c>
      <c r="C7" s="906" t="s">
        <v>620</v>
      </c>
      <c r="D7" s="907" t="s">
        <v>569</v>
      </c>
    </row>
    <row r="8" spans="1:4" s="902" customFormat="1" ht="26.25" customHeight="1">
      <c r="A8" s="2440"/>
      <c r="B8" s="2448"/>
      <c r="C8" s="908" t="s">
        <v>621</v>
      </c>
      <c r="D8" s="909" t="s">
        <v>570</v>
      </c>
    </row>
    <row r="9" spans="1:4" s="902" customFormat="1" ht="26.25" customHeight="1">
      <c r="A9" s="2441"/>
      <c r="B9" s="2449"/>
      <c r="C9" s="910" t="s">
        <v>622</v>
      </c>
      <c r="D9" s="911" t="s">
        <v>571</v>
      </c>
    </row>
    <row r="10" spans="1:4" s="902" customFormat="1" ht="86.25" customHeight="1">
      <c r="A10" s="2439" t="s">
        <v>623</v>
      </c>
      <c r="B10" s="2447" t="s">
        <v>674</v>
      </c>
      <c r="C10" s="2450" t="s">
        <v>572</v>
      </c>
      <c r="D10" s="2451"/>
    </row>
    <row r="11" spans="1:4" s="902" customFormat="1" ht="26.25" customHeight="1">
      <c r="A11" s="2440"/>
      <c r="B11" s="2448"/>
      <c r="C11" s="908" t="s">
        <v>624</v>
      </c>
      <c r="D11" s="909" t="s">
        <v>573</v>
      </c>
    </row>
    <row r="12" spans="1:4" s="902" customFormat="1" ht="26.25" customHeight="1">
      <c r="A12" s="2441"/>
      <c r="B12" s="2449"/>
      <c r="C12" s="912" t="s">
        <v>574</v>
      </c>
      <c r="D12" s="913" t="s">
        <v>671</v>
      </c>
    </row>
    <row r="13" spans="1:4" s="902" customFormat="1" ht="67.5" customHeight="1">
      <c r="A13" s="2439" t="s">
        <v>625</v>
      </c>
      <c r="B13" s="2442" t="s">
        <v>672</v>
      </c>
      <c r="C13" s="2445" t="s">
        <v>575</v>
      </c>
      <c r="D13" s="2446"/>
    </row>
    <row r="14" spans="1:4" s="902" customFormat="1" ht="66.75" customHeight="1">
      <c r="A14" s="2440"/>
      <c r="B14" s="2443"/>
      <c r="C14" s="915" t="s">
        <v>626</v>
      </c>
      <c r="D14" s="916" t="s">
        <v>576</v>
      </c>
    </row>
    <row r="15" spans="1:4" s="902" customFormat="1" ht="26.25" customHeight="1">
      <c r="A15" s="2440"/>
      <c r="B15" s="2443"/>
      <c r="C15" s="908" t="s">
        <v>627</v>
      </c>
      <c r="D15" s="909" t="s">
        <v>577</v>
      </c>
    </row>
    <row r="16" spans="1:4" s="902" customFormat="1" ht="102" customHeight="1">
      <c r="A16" s="2440"/>
      <c r="B16" s="2443"/>
      <c r="C16" s="915" t="s">
        <v>628</v>
      </c>
      <c r="D16" s="917" t="s">
        <v>578</v>
      </c>
    </row>
    <row r="17" spans="1:4" s="902" customFormat="1" ht="170.25" customHeight="1">
      <c r="A17" s="2440"/>
      <c r="B17" s="2443"/>
      <c r="C17" s="915" t="s">
        <v>629</v>
      </c>
      <c r="D17" s="917" t="s">
        <v>579</v>
      </c>
    </row>
    <row r="18" spans="1:4" s="902" customFormat="1" ht="26.25" customHeight="1">
      <c r="A18" s="2440"/>
      <c r="B18" s="2443"/>
      <c r="C18" s="908" t="s">
        <v>630</v>
      </c>
      <c r="D18" s="918" t="s">
        <v>580</v>
      </c>
    </row>
    <row r="19" spans="1:4" s="902" customFormat="1" ht="26.25" customHeight="1">
      <c r="A19" s="2440"/>
      <c r="B19" s="2443"/>
      <c r="C19" s="908" t="s">
        <v>631</v>
      </c>
      <c r="D19" s="918" t="s">
        <v>581</v>
      </c>
    </row>
    <row r="20" spans="1:4" s="902" customFormat="1" ht="26.25" customHeight="1">
      <c r="A20" s="2440"/>
      <c r="B20" s="2443"/>
      <c r="C20" s="908" t="s">
        <v>632</v>
      </c>
      <c r="D20" s="918" t="s">
        <v>582</v>
      </c>
    </row>
    <row r="21" spans="1:4" s="902" customFormat="1" ht="223.5" customHeight="1">
      <c r="A21" s="2441"/>
      <c r="B21" s="2444"/>
      <c r="C21" s="915" t="s">
        <v>633</v>
      </c>
      <c r="D21" s="917" t="s">
        <v>583</v>
      </c>
    </row>
    <row r="22" spans="1:4" s="902" customFormat="1" ht="102.75" customHeight="1">
      <c r="A22" s="898" t="s">
        <v>634</v>
      </c>
      <c r="B22" s="914" t="s">
        <v>584</v>
      </c>
      <c r="C22" s="900" t="s">
        <v>635</v>
      </c>
      <c r="D22" s="919" t="s">
        <v>585</v>
      </c>
    </row>
    <row r="23" spans="1:4" s="902" customFormat="1" ht="100.5" customHeight="1">
      <c r="A23" s="2440" t="s">
        <v>634</v>
      </c>
      <c r="B23" s="2443" t="s">
        <v>584</v>
      </c>
      <c r="C23" s="903" t="s">
        <v>635</v>
      </c>
      <c r="D23" s="904" t="s">
        <v>586</v>
      </c>
    </row>
    <row r="24" spans="1:4" s="902" customFormat="1" ht="26.25" customHeight="1">
      <c r="A24" s="2440"/>
      <c r="B24" s="2443"/>
      <c r="C24" s="908" t="s">
        <v>636</v>
      </c>
      <c r="D24" s="918" t="s">
        <v>587</v>
      </c>
    </row>
    <row r="25" spans="1:4" s="902" customFormat="1" ht="26.25" customHeight="1">
      <c r="A25" s="2441"/>
      <c r="B25" s="2444"/>
      <c r="C25" s="920" t="s">
        <v>637</v>
      </c>
      <c r="D25" s="921" t="s">
        <v>588</v>
      </c>
    </row>
    <row r="26" spans="1:4" s="902" customFormat="1" ht="20.25" customHeight="1">
      <c r="A26" s="2439">
        <v>36</v>
      </c>
      <c r="B26" s="2447" t="s">
        <v>589</v>
      </c>
      <c r="C26" s="2452" t="s">
        <v>590</v>
      </c>
      <c r="D26" s="2453"/>
    </row>
    <row r="27" spans="1:4" s="902" customFormat="1" ht="26.25" customHeight="1">
      <c r="A27" s="2440"/>
      <c r="B27" s="2448"/>
      <c r="C27" s="908" t="s">
        <v>638</v>
      </c>
      <c r="D27" s="909" t="s">
        <v>591</v>
      </c>
    </row>
    <row r="28" spans="1:4" s="902" customFormat="1" ht="26.25" customHeight="1">
      <c r="A28" s="2441"/>
      <c r="B28" s="2449"/>
      <c r="C28" s="910" t="s">
        <v>639</v>
      </c>
      <c r="D28" s="911" t="s">
        <v>592</v>
      </c>
    </row>
    <row r="29" spans="1:4" s="902" customFormat="1" ht="67.5" customHeight="1">
      <c r="A29" s="2439" t="s">
        <v>640</v>
      </c>
      <c r="B29" s="2442" t="s">
        <v>673</v>
      </c>
      <c r="C29" s="2445" t="s">
        <v>593</v>
      </c>
      <c r="D29" s="2446"/>
    </row>
    <row r="30" spans="1:4" s="902" customFormat="1" ht="51" customHeight="1">
      <c r="A30" s="2440"/>
      <c r="B30" s="2443"/>
      <c r="C30" s="915" t="s">
        <v>641</v>
      </c>
      <c r="D30" s="917" t="s">
        <v>594</v>
      </c>
    </row>
    <row r="31" spans="1:4" s="902" customFormat="1" ht="65.25" customHeight="1">
      <c r="A31" s="2440"/>
      <c r="B31" s="2443"/>
      <c r="C31" s="915" t="s">
        <v>642</v>
      </c>
      <c r="D31" s="917" t="s">
        <v>595</v>
      </c>
    </row>
    <row r="32" spans="1:4" s="902" customFormat="1" ht="24.75" customHeight="1">
      <c r="A32" s="2440"/>
      <c r="B32" s="2443"/>
      <c r="C32" s="908" t="s">
        <v>643</v>
      </c>
      <c r="D32" s="918" t="s">
        <v>596</v>
      </c>
    </row>
    <row r="33" spans="1:4" s="902" customFormat="1" ht="24.75" customHeight="1">
      <c r="A33" s="2440"/>
      <c r="B33" s="2443"/>
      <c r="C33" s="908" t="s">
        <v>644</v>
      </c>
      <c r="D33" s="918" t="s">
        <v>597</v>
      </c>
    </row>
    <row r="34" spans="1:4" s="902" customFormat="1" ht="24.75" customHeight="1">
      <c r="A34" s="2440"/>
      <c r="B34" s="2443"/>
      <c r="C34" s="908" t="s">
        <v>645</v>
      </c>
      <c r="D34" s="918" t="s">
        <v>598</v>
      </c>
    </row>
    <row r="35" spans="1:4" s="902" customFormat="1" ht="24.75" customHeight="1">
      <c r="A35" s="2440"/>
      <c r="B35" s="2443"/>
      <c r="C35" s="908" t="s">
        <v>646</v>
      </c>
      <c r="D35" s="918" t="s">
        <v>599</v>
      </c>
    </row>
    <row r="36" spans="1:4" s="902" customFormat="1" ht="24.75" customHeight="1">
      <c r="A36" s="2440"/>
      <c r="B36" s="2443"/>
      <c r="C36" s="908" t="s">
        <v>647</v>
      </c>
      <c r="D36" s="918" t="s">
        <v>600</v>
      </c>
    </row>
    <row r="37" spans="1:4" s="902" customFormat="1" ht="24.75" customHeight="1">
      <c r="A37" s="2440"/>
      <c r="B37" s="2443"/>
      <c r="C37" s="908" t="s">
        <v>648</v>
      </c>
      <c r="D37" s="918" t="s">
        <v>601</v>
      </c>
    </row>
    <row r="38" spans="1:4" s="902" customFormat="1" ht="24.75" customHeight="1">
      <c r="A38" s="2440"/>
      <c r="B38" s="2443"/>
      <c r="C38" s="908" t="s">
        <v>649</v>
      </c>
      <c r="D38" s="918" t="s">
        <v>602</v>
      </c>
    </row>
    <row r="39" spans="1:4" s="902" customFormat="1" ht="24.75" customHeight="1">
      <c r="A39" s="2440"/>
      <c r="B39" s="2443"/>
      <c r="C39" s="908" t="s">
        <v>650</v>
      </c>
      <c r="D39" s="918" t="s">
        <v>603</v>
      </c>
    </row>
    <row r="40" spans="1:4" s="902" customFormat="1" ht="24.75" customHeight="1">
      <c r="A40" s="2440"/>
      <c r="B40" s="2443"/>
      <c r="C40" s="908" t="s">
        <v>651</v>
      </c>
      <c r="D40" s="918" t="s">
        <v>604</v>
      </c>
    </row>
    <row r="41" spans="1:4" s="902" customFormat="1" ht="34.5" customHeight="1">
      <c r="A41" s="2440"/>
      <c r="B41" s="2443"/>
      <c r="C41" s="915" t="s">
        <v>652</v>
      </c>
      <c r="D41" s="917" t="s">
        <v>605</v>
      </c>
    </row>
    <row r="42" spans="1:4" s="902" customFormat="1" ht="24.75" customHeight="1">
      <c r="A42" s="2440"/>
      <c r="B42" s="2443"/>
      <c r="C42" s="908" t="s">
        <v>653</v>
      </c>
      <c r="D42" s="918" t="s">
        <v>606</v>
      </c>
    </row>
    <row r="43" spans="1:4" s="902" customFormat="1" ht="24.75" customHeight="1">
      <c r="A43" s="2440"/>
      <c r="B43" s="2443"/>
      <c r="C43" s="908" t="s">
        <v>654</v>
      </c>
      <c r="D43" s="918" t="s">
        <v>607</v>
      </c>
    </row>
    <row r="44" spans="1:4" s="902" customFormat="1" ht="24.75" customHeight="1">
      <c r="A44" s="2440"/>
      <c r="B44" s="2443"/>
      <c r="C44" s="908" t="s">
        <v>655</v>
      </c>
      <c r="D44" s="918" t="s">
        <v>608</v>
      </c>
    </row>
    <row r="45" spans="1:4" s="902" customFormat="1" ht="24.75" customHeight="1">
      <c r="A45" s="2440"/>
      <c r="B45" s="2443"/>
      <c r="C45" s="908" t="s">
        <v>656</v>
      </c>
      <c r="D45" s="918" t="s">
        <v>609</v>
      </c>
    </row>
    <row r="46" spans="1:4" s="902" customFormat="1" ht="24.75" customHeight="1">
      <c r="A46" s="2440"/>
      <c r="B46" s="2443"/>
      <c r="C46" s="908" t="s">
        <v>657</v>
      </c>
      <c r="D46" s="918" t="s">
        <v>610</v>
      </c>
    </row>
    <row r="47" spans="1:4" s="902" customFormat="1" ht="24.75" customHeight="1">
      <c r="A47" s="2440"/>
      <c r="B47" s="2443"/>
      <c r="C47" s="908" t="s">
        <v>658</v>
      </c>
      <c r="D47" s="918" t="s">
        <v>611</v>
      </c>
    </row>
    <row r="48" spans="1:4" s="902" customFormat="1" ht="24.75" customHeight="1">
      <c r="A48" s="2441"/>
      <c r="B48" s="2444"/>
      <c r="C48" s="920" t="s">
        <v>659</v>
      </c>
      <c r="D48" s="921" t="s">
        <v>612</v>
      </c>
    </row>
    <row r="49" spans="3:4" ht="18.75">
      <c r="C49" s="922"/>
      <c r="D49" s="923"/>
    </row>
    <row r="50" spans="3:4" ht="18.75">
      <c r="C50" s="922"/>
    </row>
  </sheetData>
  <sheetProtection password="C7BF" sheet="1" objects="1" scenarios="1" selectLockedCells="1"/>
  <mergeCells count="20">
    <mergeCell ref="A2:B2"/>
    <mergeCell ref="C2:D2"/>
    <mergeCell ref="A3:A5"/>
    <mergeCell ref="B3:B5"/>
    <mergeCell ref="A7:A9"/>
    <mergeCell ref="B7:B9"/>
    <mergeCell ref="A29:A48"/>
    <mergeCell ref="B29:B48"/>
    <mergeCell ref="C29:D29"/>
    <mergeCell ref="A10:A12"/>
    <mergeCell ref="B10:B12"/>
    <mergeCell ref="C10:D10"/>
    <mergeCell ref="A13:A21"/>
    <mergeCell ref="B13:B21"/>
    <mergeCell ref="C13:D13"/>
    <mergeCell ref="A23:A25"/>
    <mergeCell ref="B23:B25"/>
    <mergeCell ref="A26:A28"/>
    <mergeCell ref="B26:B28"/>
    <mergeCell ref="C26:D26"/>
  </mergeCells>
  <phoneticPr fontId="3"/>
  <printOptions horizontalCentered="1" gridLines="1"/>
  <pageMargins left="0.70866141732283472" right="0.11811023622047245" top="0.9055118110236221" bottom="0.59055118110236227" header="0.51181102362204722" footer="0.31496062992125984"/>
  <pageSetup paperSize="9" scale="95" orientation="portrait" horizontalDpi="4294967293" verticalDpi="0" r:id="rId1"/>
  <headerFooter>
    <oddHeader>&amp;C&amp;"HGP創英角ｺﾞｼｯｸUB,標準"&amp;16労災保険率適用事業細目＜建設事業＞&amp;R&amp;"HGP創英角ｺﾞｼｯｸUB,標準"&amp;12H24.4.1改正</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topLeftCell="K19" zoomScale="80" zoomScaleNormal="80" workbookViewId="0">
      <selection activeCell="W34" sqref="W34"/>
    </sheetView>
  </sheetViews>
  <sheetFormatPr defaultRowHeight="22.5" customHeight="1"/>
  <cols>
    <col min="1" max="1" width="9.5" style="539" bestFit="1" customWidth="1"/>
    <col min="2" max="2" width="11.375" style="539" customWidth="1"/>
    <col min="3" max="17" width="5" style="539" customWidth="1"/>
    <col min="18" max="19" width="9" style="539"/>
    <col min="20" max="20" width="4.875" style="540" customWidth="1"/>
    <col min="21" max="21" width="4.875" style="541" customWidth="1"/>
    <col min="22" max="22" width="9" style="550"/>
    <col min="23" max="23" width="26.5" style="539" customWidth="1"/>
    <col min="24" max="16384" width="9" style="539"/>
  </cols>
  <sheetData>
    <row r="1" spans="1:25" ht="18" customHeight="1">
      <c r="A1" s="162" t="s">
        <v>130</v>
      </c>
      <c r="T1" s="444" t="s">
        <v>415</v>
      </c>
      <c r="U1" s="538"/>
      <c r="V1" s="935"/>
      <c r="W1" s="162"/>
      <c r="X1" s="162"/>
      <c r="Y1" s="162"/>
    </row>
    <row r="2" spans="1:25" ht="22.5" customHeight="1">
      <c r="A2" s="2518" t="s">
        <v>3</v>
      </c>
      <c r="B2" s="2519"/>
      <c r="C2" s="2513" t="str">
        <f>'(入力)基本情報'!E5</f>
        <v>株式会社　富山建設</v>
      </c>
      <c r="D2" s="2514"/>
      <c r="E2" s="2514"/>
      <c r="F2" s="2514"/>
      <c r="G2" s="2514"/>
      <c r="H2" s="2514"/>
      <c r="I2" s="2514"/>
      <c r="J2" s="2514"/>
      <c r="K2" s="2514"/>
      <c r="L2" s="2514"/>
      <c r="M2" s="2514"/>
      <c r="N2" s="2514"/>
      <c r="O2" s="2514"/>
      <c r="P2" s="2514"/>
      <c r="Q2" s="2515"/>
      <c r="T2" s="540">
        <v>10</v>
      </c>
      <c r="V2" s="550">
        <v>40341</v>
      </c>
      <c r="W2" s="539" t="s">
        <v>400</v>
      </c>
    </row>
    <row r="3" spans="1:25" ht="22.5" customHeight="1">
      <c r="A3" s="2518" t="s">
        <v>4</v>
      </c>
      <c r="B3" s="2519"/>
      <c r="C3" s="2513" t="str">
        <f>'(入力)基本情報'!E6</f>
        <v>中新川郡舟橋村△△△△1-2-3</v>
      </c>
      <c r="D3" s="2514"/>
      <c r="E3" s="2514"/>
      <c r="F3" s="2514"/>
      <c r="G3" s="2514"/>
      <c r="H3" s="2514"/>
      <c r="I3" s="2514"/>
      <c r="J3" s="2514"/>
      <c r="K3" s="2514"/>
      <c r="L3" s="2514"/>
      <c r="M3" s="2514"/>
      <c r="N3" s="2514"/>
      <c r="O3" s="2514"/>
      <c r="P3" s="2514"/>
      <c r="Q3" s="2515"/>
      <c r="T3" s="540">
        <v>11</v>
      </c>
      <c r="V3" s="550">
        <v>40628</v>
      </c>
      <c r="W3" s="539" t="s">
        <v>404</v>
      </c>
    </row>
    <row r="4" spans="1:25" ht="22.5" customHeight="1">
      <c r="A4" s="2520" t="s">
        <v>5</v>
      </c>
      <c r="B4" s="2521"/>
      <c r="C4" s="2533" t="str">
        <f>'(入力)基本情報'!E7</f>
        <v>076</v>
      </c>
      <c r="D4" s="2534"/>
      <c r="E4" s="758" t="s">
        <v>510</v>
      </c>
      <c r="F4" s="2522" t="str">
        <f>'(入力)基本情報'!H7</f>
        <v>463</v>
      </c>
      <c r="G4" s="2522"/>
      <c r="H4" s="758" t="s">
        <v>510</v>
      </c>
      <c r="I4" s="2522" t="str">
        <f>'(入力)基本情報'!K7</f>
        <v>6418</v>
      </c>
      <c r="J4" s="2524"/>
      <c r="K4" s="542"/>
      <c r="L4" s="542"/>
      <c r="M4" s="542"/>
      <c r="N4" s="542"/>
      <c r="O4" s="542"/>
      <c r="P4" s="542"/>
      <c r="Q4" s="542"/>
      <c r="V4" s="550">
        <v>40632</v>
      </c>
      <c r="W4" s="539" t="s">
        <v>403</v>
      </c>
    </row>
    <row r="5" spans="1:25" ht="22.5" customHeight="1">
      <c r="A5" s="2520" t="s">
        <v>6</v>
      </c>
      <c r="B5" s="2521"/>
      <c r="C5" s="2523" t="str">
        <f>'(入力)基本情報'!E8</f>
        <v>930</v>
      </c>
      <c r="D5" s="2522"/>
      <c r="E5" s="758" t="s">
        <v>413</v>
      </c>
      <c r="F5" s="2522" t="str">
        <f>'(入力)基本情報'!H8</f>
        <v>0289</v>
      </c>
      <c r="G5" s="2524"/>
      <c r="H5" s="759"/>
      <c r="I5" s="759"/>
      <c r="J5" s="759"/>
      <c r="K5" s="542"/>
      <c r="L5" s="542"/>
      <c r="M5" s="542"/>
      <c r="N5" s="542"/>
      <c r="O5" s="542"/>
      <c r="P5" s="542"/>
      <c r="Q5" s="542"/>
      <c r="U5" s="541" t="s">
        <v>419</v>
      </c>
      <c r="V5" s="550">
        <v>40651</v>
      </c>
      <c r="W5" s="539" t="s">
        <v>406</v>
      </c>
    </row>
    <row r="6" spans="1:25" ht="22.5" customHeight="1">
      <c r="A6" s="2516" t="s">
        <v>8</v>
      </c>
      <c r="B6" s="543" t="s">
        <v>9</v>
      </c>
      <c r="C6" s="2525" t="str">
        <f>'(入力)基本情報'!E9</f>
        <v>代表取締役</v>
      </c>
      <c r="D6" s="2525"/>
      <c r="E6" s="2525"/>
      <c r="F6" s="2525"/>
      <c r="G6" s="2525"/>
      <c r="H6" s="2526"/>
      <c r="I6" s="542"/>
      <c r="J6" s="542"/>
      <c r="K6" s="542"/>
      <c r="L6" s="542"/>
      <c r="M6" s="542"/>
      <c r="N6" s="542"/>
      <c r="O6" s="542"/>
      <c r="P6" s="542"/>
      <c r="Q6" s="542"/>
      <c r="V6" s="550">
        <v>40651</v>
      </c>
      <c r="W6" s="539" t="s">
        <v>407</v>
      </c>
    </row>
    <row r="7" spans="1:25" ht="22.5" customHeight="1">
      <c r="A7" s="2517"/>
      <c r="B7" s="544" t="s">
        <v>11</v>
      </c>
      <c r="C7" s="2527" t="str">
        <f>'(入力)基本情報'!E10</f>
        <v>○○　○○</v>
      </c>
      <c r="D7" s="2527"/>
      <c r="E7" s="2527"/>
      <c r="F7" s="2527"/>
      <c r="G7" s="2527"/>
      <c r="H7" s="2528"/>
      <c r="I7" s="542"/>
      <c r="J7" s="542"/>
      <c r="K7" s="542"/>
      <c r="L7" s="542"/>
      <c r="M7" s="542"/>
      <c r="N7" s="542"/>
      <c r="O7" s="542"/>
      <c r="P7" s="542"/>
      <c r="Q7" s="542"/>
      <c r="U7" s="541" t="s">
        <v>422</v>
      </c>
      <c r="V7" s="550">
        <v>40677</v>
      </c>
      <c r="W7" s="539" t="s">
        <v>409</v>
      </c>
    </row>
    <row r="8" spans="1:25" ht="22.5" customHeight="1">
      <c r="A8" s="2516" t="s">
        <v>12</v>
      </c>
      <c r="B8" s="2529"/>
      <c r="C8" s="2529" t="s">
        <v>13</v>
      </c>
      <c r="D8" s="2529"/>
      <c r="E8" s="545" t="s">
        <v>14</v>
      </c>
      <c r="F8" s="2529" t="s">
        <v>15</v>
      </c>
      <c r="G8" s="2529"/>
      <c r="H8" s="2529" t="s">
        <v>16</v>
      </c>
      <c r="I8" s="2529"/>
      <c r="J8" s="2529"/>
      <c r="K8" s="2529"/>
      <c r="L8" s="2529"/>
      <c r="M8" s="2529"/>
      <c r="N8" s="2530" t="s">
        <v>17</v>
      </c>
      <c r="O8" s="2531"/>
      <c r="P8" s="2531"/>
      <c r="Q8" s="2532"/>
      <c r="W8" s="539" t="s">
        <v>410</v>
      </c>
    </row>
    <row r="9" spans="1:25" ht="22.5" customHeight="1">
      <c r="A9" s="2482"/>
      <c r="B9" s="2483"/>
      <c r="C9" s="163">
        <f>'(入力)基本情報'!E12</f>
        <v>1</v>
      </c>
      <c r="D9" s="163">
        <f>'(入力)基本情報'!F12</f>
        <v>6</v>
      </c>
      <c r="E9" s="163">
        <f>'(入力)基本情報'!G12</f>
        <v>1</v>
      </c>
      <c r="F9" s="163">
        <f>'(入力)基本情報'!H12</f>
        <v>0</v>
      </c>
      <c r="G9" s="163">
        <f>'(入力)基本情報'!I12</f>
        <v>3</v>
      </c>
      <c r="H9" s="163">
        <f>'(入力)基本情報'!J12</f>
        <v>6</v>
      </c>
      <c r="I9" s="163">
        <f>'(入力)基本情報'!K12</f>
        <v>0</v>
      </c>
      <c r="J9" s="163" t="str">
        <f>'(入力)基本情報'!L12</f>
        <v>×</v>
      </c>
      <c r="K9" s="163" t="str">
        <f>'(入力)基本情報'!M12</f>
        <v>×</v>
      </c>
      <c r="L9" s="163" t="str">
        <f>'(入力)基本情報'!N12</f>
        <v>×</v>
      </c>
      <c r="M9" s="163" t="str">
        <f>'(入力)基本情報'!O12</f>
        <v>×</v>
      </c>
      <c r="N9" s="163" t="s">
        <v>414</v>
      </c>
      <c r="O9" s="163">
        <f>'(入力)基本情報'!Q12</f>
        <v>0</v>
      </c>
      <c r="P9" s="163">
        <f>'(入力)基本情報'!R12</f>
        <v>0</v>
      </c>
      <c r="Q9" s="164">
        <f>'(入力)基本情報'!S12</f>
        <v>0</v>
      </c>
      <c r="W9" s="539" t="s">
        <v>411</v>
      </c>
    </row>
    <row r="10" spans="1:25" ht="15" customHeight="1">
      <c r="W10" s="539" t="s">
        <v>412</v>
      </c>
    </row>
    <row r="11" spans="1:25" ht="22.5" customHeight="1">
      <c r="A11" s="2518" t="s">
        <v>18</v>
      </c>
      <c r="B11" s="2535"/>
      <c r="C11" s="2535" t="str">
        <f>'(入力)基本情報'!E14</f>
        <v>富山</v>
      </c>
      <c r="D11" s="2536"/>
      <c r="T11" s="540">
        <v>12</v>
      </c>
      <c r="V11" s="550">
        <v>41009</v>
      </c>
      <c r="W11" s="539" t="s">
        <v>462</v>
      </c>
    </row>
    <row r="12" spans="1:25" ht="22.5" customHeight="1">
      <c r="A12" s="2518" t="s">
        <v>20</v>
      </c>
      <c r="B12" s="2535"/>
      <c r="C12" s="2535" t="str">
        <f>'(入力)基本情報'!E15</f>
        <v>魚津</v>
      </c>
      <c r="D12" s="2536"/>
      <c r="T12" s="540">
        <v>14</v>
      </c>
      <c r="V12" s="777">
        <v>41709</v>
      </c>
      <c r="W12" s="720" t="s">
        <v>513</v>
      </c>
    </row>
    <row r="13" spans="1:25" ht="20.25" customHeight="1">
      <c r="V13" s="777">
        <v>41709</v>
      </c>
      <c r="W13" s="720" t="s">
        <v>514</v>
      </c>
    </row>
    <row r="14" spans="1:25" s="162" customFormat="1" ht="22.5" customHeight="1">
      <c r="A14" s="162" t="s">
        <v>21</v>
      </c>
      <c r="C14" s="165"/>
      <c r="D14" s="168" t="s">
        <v>221</v>
      </c>
      <c r="T14" s="540"/>
      <c r="U14" s="541"/>
      <c r="V14" s="777">
        <v>41709</v>
      </c>
      <c r="W14" s="720" t="s">
        <v>515</v>
      </c>
      <c r="X14" s="539"/>
      <c r="Y14" s="539"/>
    </row>
    <row r="15" spans="1:25" ht="22.5" customHeight="1">
      <c r="A15" s="547">
        <v>39539</v>
      </c>
      <c r="B15" s="548">
        <f>'(入力)基本情報'!X5</f>
        <v>0</v>
      </c>
      <c r="C15" s="549"/>
      <c r="D15" s="2490" t="s">
        <v>416</v>
      </c>
      <c r="E15" s="2491"/>
      <c r="F15" s="2491"/>
      <c r="G15" s="2492"/>
      <c r="H15" s="2511">
        <f>DATEVALUE("平成"&amp;D19&amp;"年"&amp;4&amp;"月"&amp;1&amp;"日")</f>
        <v>41730</v>
      </c>
      <c r="I15" s="2511"/>
      <c r="J15" s="2512"/>
      <c r="L15" s="2499" t="s">
        <v>417</v>
      </c>
      <c r="M15" s="2500"/>
      <c r="N15" s="2500"/>
      <c r="O15" s="2500"/>
      <c r="P15" s="2503">
        <v>39539</v>
      </c>
      <c r="Q15" s="2500"/>
      <c r="R15" s="2504"/>
      <c r="V15" s="777">
        <v>41709</v>
      </c>
      <c r="W15" s="720" t="s">
        <v>516</v>
      </c>
    </row>
    <row r="16" spans="1:25" ht="22.5" customHeight="1">
      <c r="A16" s="551">
        <v>39904</v>
      </c>
      <c r="B16" s="760">
        <f>'(入力)基本情報'!X6</f>
        <v>0</v>
      </c>
      <c r="D16" s="2467"/>
      <c r="E16" s="2468"/>
      <c r="F16" s="2468"/>
      <c r="G16" s="2469"/>
      <c r="H16" s="2488"/>
      <c r="I16" s="2488"/>
      <c r="J16" s="2489"/>
      <c r="L16" s="2501"/>
      <c r="M16" s="2502"/>
      <c r="N16" s="2502"/>
      <c r="O16" s="2502"/>
      <c r="P16" s="2507">
        <f>DATEVALUE("平成"&amp;D19+2&amp;"年"&amp;3&amp;"月"&amp;31&amp;"日")</f>
        <v>42460</v>
      </c>
      <c r="Q16" s="2502"/>
      <c r="R16" s="2508"/>
      <c r="V16" s="777">
        <v>41709</v>
      </c>
      <c r="W16" s="720" t="s">
        <v>517</v>
      </c>
    </row>
    <row r="17" spans="1:23" ht="22.5" customHeight="1">
      <c r="A17" s="551">
        <v>40269</v>
      </c>
      <c r="B17" s="760">
        <f>'(入力)基本情報'!X7</f>
        <v>0</v>
      </c>
      <c r="D17" s="2467"/>
      <c r="E17" s="2468"/>
      <c r="F17" s="2468"/>
      <c r="G17" s="2469"/>
      <c r="H17" s="2488"/>
      <c r="I17" s="2488"/>
      <c r="J17" s="2489"/>
      <c r="L17" s="2499" t="s">
        <v>418</v>
      </c>
      <c r="M17" s="2500"/>
      <c r="N17" s="2500"/>
      <c r="O17" s="2500"/>
      <c r="P17" s="2503">
        <f>DATEVALUE("平成"&amp;D25-2&amp;"年"&amp;4&amp;"月"&amp;1&amp;"日")</f>
        <v>40634</v>
      </c>
      <c r="Q17" s="2500"/>
      <c r="R17" s="2504"/>
      <c r="V17" s="777">
        <v>41709</v>
      </c>
      <c r="W17" s="720" t="s">
        <v>518</v>
      </c>
    </row>
    <row r="18" spans="1:23" ht="22.5" customHeight="1">
      <c r="A18" s="551">
        <v>40634</v>
      </c>
      <c r="B18" s="760">
        <f>'(入力)基本情報'!X8</f>
        <v>-0.1</v>
      </c>
      <c r="D18" s="2467"/>
      <c r="E18" s="2468"/>
      <c r="F18" s="2468"/>
      <c r="G18" s="2469"/>
      <c r="H18" s="2488">
        <f>DATEVALUE("平成"&amp;D19+1&amp;"年"&amp;3&amp;"月"&amp;31&amp;"日")</f>
        <v>42094</v>
      </c>
      <c r="I18" s="2488"/>
      <c r="J18" s="2489"/>
      <c r="L18" s="2501"/>
      <c r="M18" s="2502"/>
      <c r="N18" s="2502"/>
      <c r="O18" s="2502"/>
      <c r="P18" s="2507">
        <f>P16</f>
        <v>42460</v>
      </c>
      <c r="Q18" s="2502"/>
      <c r="R18" s="2508"/>
      <c r="V18" s="777">
        <v>41709</v>
      </c>
      <c r="W18" s="720" t="s">
        <v>519</v>
      </c>
    </row>
    <row r="19" spans="1:23" ht="22.5" customHeight="1">
      <c r="A19" s="551">
        <v>41000</v>
      </c>
      <c r="B19" s="760">
        <f>'(入力)基本情報'!X9</f>
        <v>0</v>
      </c>
      <c r="D19" s="2493">
        <f>D25+1</f>
        <v>26</v>
      </c>
      <c r="E19" s="2494"/>
      <c r="F19" s="2494"/>
      <c r="G19" s="2495"/>
      <c r="H19" s="2488"/>
      <c r="I19" s="2488"/>
      <c r="J19" s="2489"/>
      <c r="K19" s="540" t="s">
        <v>420</v>
      </c>
      <c r="L19" s="2499" t="s">
        <v>421</v>
      </c>
      <c r="M19" s="2500"/>
      <c r="N19" s="2500"/>
      <c r="O19" s="2500"/>
      <c r="P19" s="2503"/>
      <c r="Q19" s="2500"/>
      <c r="R19" s="2504"/>
      <c r="V19" s="777">
        <v>41709</v>
      </c>
      <c r="W19" s="720" t="s">
        <v>520</v>
      </c>
    </row>
    <row r="20" spans="1:23" ht="22.5" customHeight="1" thickBot="1">
      <c r="A20" s="551">
        <v>41365</v>
      </c>
      <c r="B20" s="760">
        <f>'(入力)基本情報'!X10</f>
        <v>-0.1</v>
      </c>
      <c r="D20" s="2496"/>
      <c r="E20" s="2497"/>
      <c r="F20" s="2497"/>
      <c r="G20" s="2498"/>
      <c r="H20" s="2488"/>
      <c r="I20" s="2488"/>
      <c r="J20" s="2489"/>
      <c r="L20" s="2505"/>
      <c r="M20" s="2506"/>
      <c r="N20" s="2506"/>
      <c r="O20" s="2506"/>
      <c r="P20" s="2509"/>
      <c r="Q20" s="2506"/>
      <c r="R20" s="2510"/>
      <c r="V20" s="777">
        <v>41709</v>
      </c>
      <c r="W20" s="720" t="s">
        <v>521</v>
      </c>
    </row>
    <row r="21" spans="1:23" ht="22.5" customHeight="1" thickTop="1">
      <c r="A21" s="551">
        <v>41730</v>
      </c>
      <c r="B21" s="760">
        <f>'(入力)基本情報'!X11</f>
        <v>-0.2</v>
      </c>
      <c r="D21" s="2464" t="s">
        <v>463</v>
      </c>
      <c r="E21" s="2465"/>
      <c r="F21" s="2465"/>
      <c r="G21" s="2466"/>
      <c r="H21" s="2458">
        <f>DATEVALUE("平成"&amp;D25&amp;"年"&amp;4&amp;"月"&amp;1&amp;"日")</f>
        <v>41365</v>
      </c>
      <c r="I21" s="2458"/>
      <c r="J21" s="2459"/>
      <c r="K21" s="540" t="s">
        <v>423</v>
      </c>
      <c r="L21" s="2480" t="s">
        <v>424</v>
      </c>
      <c r="M21" s="2481"/>
      <c r="N21" s="2481"/>
      <c r="O21" s="2481"/>
      <c r="P21" s="2484">
        <f>H21</f>
        <v>41365</v>
      </c>
      <c r="Q21" s="2484"/>
      <c r="R21" s="2485"/>
      <c r="V21" s="757">
        <v>41709</v>
      </c>
      <c r="W21" s="720" t="s">
        <v>526</v>
      </c>
    </row>
    <row r="22" spans="1:23" ht="22.5" customHeight="1">
      <c r="A22" s="551">
        <v>42095</v>
      </c>
      <c r="B22" s="760">
        <f>'(入力)基本情報'!X12</f>
        <v>0</v>
      </c>
      <c r="D22" s="2467"/>
      <c r="E22" s="2468"/>
      <c r="F22" s="2468"/>
      <c r="G22" s="2469"/>
      <c r="H22" s="2458"/>
      <c r="I22" s="2458"/>
      <c r="J22" s="2459"/>
      <c r="L22" s="2482"/>
      <c r="M22" s="2483"/>
      <c r="N22" s="2483"/>
      <c r="O22" s="2483"/>
      <c r="P22" s="2486">
        <f>H24</f>
        <v>41729</v>
      </c>
      <c r="Q22" s="2486"/>
      <c r="R22" s="2487"/>
      <c r="V22" s="757">
        <v>41709</v>
      </c>
      <c r="W22" s="720" t="s">
        <v>534</v>
      </c>
    </row>
    <row r="23" spans="1:23" ht="22.5" customHeight="1">
      <c r="A23" s="551">
        <v>42461</v>
      </c>
      <c r="B23" s="760">
        <f>'(入力)基本情報'!X13</f>
        <v>0</v>
      </c>
      <c r="D23" s="2467"/>
      <c r="E23" s="2468"/>
      <c r="F23" s="2468"/>
      <c r="G23" s="2469"/>
      <c r="H23" s="2458"/>
      <c r="I23" s="2458"/>
      <c r="J23" s="2459"/>
      <c r="L23" s="2480" t="s">
        <v>425</v>
      </c>
      <c r="M23" s="2481"/>
      <c r="N23" s="2481"/>
      <c r="O23" s="2481"/>
      <c r="P23" s="2476">
        <f>D19</f>
        <v>26</v>
      </c>
      <c r="Q23" s="2476"/>
      <c r="R23" s="2477"/>
      <c r="V23" s="960">
        <v>41815</v>
      </c>
      <c r="W23" s="720" t="s">
        <v>728</v>
      </c>
    </row>
    <row r="24" spans="1:23" ht="22.5" customHeight="1" thickBot="1">
      <c r="A24" s="551">
        <v>42826</v>
      </c>
      <c r="B24" s="760">
        <f>'(入力)基本情報'!X14</f>
        <v>0</v>
      </c>
      <c r="D24" s="2467"/>
      <c r="E24" s="2468"/>
      <c r="F24" s="2468"/>
      <c r="G24" s="2469"/>
      <c r="H24" s="2458">
        <f>DATEVALUE("平成"&amp;D25+1&amp;"年"&amp;3&amp;"月"&amp;31&amp;"日")</f>
        <v>41729</v>
      </c>
      <c r="I24" s="2458"/>
      <c r="J24" s="2459"/>
      <c r="L24" s="2482"/>
      <c r="M24" s="2483"/>
      <c r="N24" s="2483"/>
      <c r="O24" s="2483"/>
      <c r="P24" s="2478">
        <f>D19+1</f>
        <v>27</v>
      </c>
      <c r="Q24" s="2478"/>
      <c r="R24" s="2479"/>
      <c r="V24" s="960">
        <v>41815</v>
      </c>
      <c r="W24" s="720" t="s">
        <v>734</v>
      </c>
    </row>
    <row r="25" spans="1:23" ht="22.5" customHeight="1" thickTop="1">
      <c r="A25" s="552">
        <v>43191</v>
      </c>
      <c r="B25" s="722">
        <f>'(入力)基本情報'!X15</f>
        <v>0</v>
      </c>
      <c r="D25" s="2470">
        <v>25</v>
      </c>
      <c r="E25" s="2471"/>
      <c r="F25" s="2471"/>
      <c r="G25" s="2472"/>
      <c r="H25" s="2460"/>
      <c r="I25" s="2458"/>
      <c r="J25" s="2459"/>
      <c r="V25" s="960">
        <v>41815</v>
      </c>
      <c r="W25" s="720" t="s">
        <v>735</v>
      </c>
    </row>
    <row r="26" spans="1:23" ht="22.5" customHeight="1" thickBot="1">
      <c r="A26" s="723"/>
      <c r="B26" s="724"/>
      <c r="D26" s="2473"/>
      <c r="E26" s="2474"/>
      <c r="F26" s="2474"/>
      <c r="G26" s="2475"/>
      <c r="H26" s="2461"/>
      <c r="I26" s="2462"/>
      <c r="J26" s="2463"/>
      <c r="V26" s="960">
        <v>41815</v>
      </c>
      <c r="W26" s="720" t="s">
        <v>736</v>
      </c>
    </row>
    <row r="27" spans="1:23" ht="22.5" customHeight="1" thickTop="1">
      <c r="D27" s="537" t="s">
        <v>401</v>
      </c>
      <c r="F27" s="549"/>
      <c r="G27" s="549"/>
      <c r="V27" s="960">
        <v>41817</v>
      </c>
      <c r="W27" s="720" t="s">
        <v>737</v>
      </c>
    </row>
    <row r="28" spans="1:23" ht="22.5" customHeight="1">
      <c r="D28" s="721" t="s">
        <v>465</v>
      </c>
      <c r="F28" s="549"/>
      <c r="G28" s="549"/>
      <c r="V28" s="960">
        <v>41817</v>
      </c>
      <c r="W28" s="720" t="s">
        <v>756</v>
      </c>
    </row>
    <row r="29" spans="1:23" ht="22.5" customHeight="1">
      <c r="D29" s="721" t="s">
        <v>466</v>
      </c>
      <c r="V29" s="960">
        <v>41821</v>
      </c>
      <c r="W29" s="720" t="s">
        <v>755</v>
      </c>
    </row>
    <row r="30" spans="1:23" ht="22.5" customHeight="1">
      <c r="D30" s="537" t="s">
        <v>402</v>
      </c>
      <c r="V30" s="960">
        <v>41821</v>
      </c>
      <c r="W30" s="720" t="s">
        <v>749</v>
      </c>
    </row>
    <row r="31" spans="1:23" ht="22.5" customHeight="1">
      <c r="V31" s="960">
        <v>41821</v>
      </c>
      <c r="W31" s="720" t="s">
        <v>753</v>
      </c>
    </row>
    <row r="32" spans="1:23" ht="22.5" customHeight="1">
      <c r="B32" s="720" t="s">
        <v>464</v>
      </c>
      <c r="V32" s="960">
        <v>41821</v>
      </c>
      <c r="W32" s="720" t="s">
        <v>754</v>
      </c>
    </row>
    <row r="33" spans="22:23" ht="22.5" customHeight="1">
      <c r="V33" s="550">
        <v>41823</v>
      </c>
      <c r="W33" s="720" t="s">
        <v>764</v>
      </c>
    </row>
  </sheetData>
  <mergeCells count="46">
    <mergeCell ref="A12:B12"/>
    <mergeCell ref="C11:D11"/>
    <mergeCell ref="C12:D12"/>
    <mergeCell ref="A11:B11"/>
    <mergeCell ref="A8:B9"/>
    <mergeCell ref="C8:D8"/>
    <mergeCell ref="F8:G8"/>
    <mergeCell ref="H8:M8"/>
    <mergeCell ref="N8:Q8"/>
    <mergeCell ref="C4:D4"/>
    <mergeCell ref="I4:J4"/>
    <mergeCell ref="C2:Q2"/>
    <mergeCell ref="C3:Q3"/>
    <mergeCell ref="A6:A7"/>
    <mergeCell ref="A2:B2"/>
    <mergeCell ref="A3:B3"/>
    <mergeCell ref="A4:B4"/>
    <mergeCell ref="A5:B5"/>
    <mergeCell ref="F4:G4"/>
    <mergeCell ref="C5:D5"/>
    <mergeCell ref="F5:G5"/>
    <mergeCell ref="C6:H6"/>
    <mergeCell ref="C7:H7"/>
    <mergeCell ref="H18:J20"/>
    <mergeCell ref="D15:G18"/>
    <mergeCell ref="D19:G20"/>
    <mergeCell ref="L15:O16"/>
    <mergeCell ref="P15:R15"/>
    <mergeCell ref="L17:O18"/>
    <mergeCell ref="L19:O20"/>
    <mergeCell ref="P17:R17"/>
    <mergeCell ref="P18:R18"/>
    <mergeCell ref="P19:R19"/>
    <mergeCell ref="P20:R20"/>
    <mergeCell ref="P16:R16"/>
    <mergeCell ref="H15:J17"/>
    <mergeCell ref="H21:J23"/>
    <mergeCell ref="H24:J26"/>
    <mergeCell ref="D21:G24"/>
    <mergeCell ref="D25:G26"/>
    <mergeCell ref="P23:R23"/>
    <mergeCell ref="P24:R24"/>
    <mergeCell ref="L23:O24"/>
    <mergeCell ref="L21:O22"/>
    <mergeCell ref="P21:R21"/>
    <mergeCell ref="P22:R22"/>
  </mergeCells>
  <phoneticPr fontId="3"/>
  <dataValidations count="1">
    <dataValidation imeMode="off" allowBlank="1" showInputMessage="1" showErrorMessage="1" sqref="B15:B26 D25:G26"/>
  </dataValidations>
  <printOptions horizontalCentered="1"/>
  <pageMargins left="0.59055118110236227" right="0.19685039370078741" top="0.98425196850393704" bottom="0.98425196850393704" header="0.51181102362204722" footer="0.51181102362204722"/>
  <pageSetup paperSize="9" orientation="portrait" blackAndWhite="1"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workbookViewId="0">
      <pane xSplit="8" ySplit="2" topLeftCell="P28" activePane="bottomRight" state="frozen"/>
      <selection pane="topRight" activeCell="I1" sqref="I1"/>
      <selection pane="bottomLeft" activeCell="A3" sqref="A3"/>
      <selection pane="bottomRight" activeCell="R31" sqref="R31"/>
    </sheetView>
  </sheetViews>
  <sheetFormatPr defaultColWidth="12.875" defaultRowHeight="30" customHeight="1"/>
  <cols>
    <col min="1" max="1" width="1.125" style="553" customWidth="1"/>
    <col min="2" max="2" width="5" style="567" customWidth="1"/>
    <col min="3" max="3" width="6.375" style="209" customWidth="1"/>
    <col min="4" max="4" width="5.875" style="477" customWidth="1"/>
    <col min="5" max="5" width="8.25" style="211" customWidth="1"/>
    <col min="6" max="6" width="5.875" style="210" customWidth="1"/>
    <col min="7" max="7" width="7" style="553" customWidth="1"/>
    <col min="8" max="8" width="12.875" style="212" customWidth="1"/>
    <col min="9" max="9" width="9.5" style="213" customWidth="1"/>
    <col min="10" max="10" width="12.875" style="568" customWidth="1"/>
    <col min="11" max="11" width="7.75" style="553" customWidth="1"/>
    <col min="12" max="12" width="9.5" style="553" customWidth="1"/>
    <col min="13" max="13" width="28.625" style="214" customWidth="1"/>
    <col min="14" max="14" width="8.625" style="215" customWidth="1"/>
    <col min="15" max="15" width="9.5" style="553" customWidth="1"/>
    <col min="16" max="16" width="12.875" style="568" customWidth="1"/>
    <col min="17" max="17" width="8" style="567" customWidth="1"/>
    <col min="18" max="18" width="17.625" style="776" customWidth="1"/>
    <col min="19" max="23" width="12.5" style="569" customWidth="1"/>
    <col min="24" max="24" width="12.875" style="561"/>
    <col min="25" max="25" width="3.125" style="477" customWidth="1"/>
    <col min="26" max="26" width="8.5" style="772" customWidth="1"/>
    <col min="27" max="27" width="8.625" style="773" customWidth="1"/>
    <col min="28" max="16384" width="12.875" style="561"/>
  </cols>
  <sheetData>
    <row r="1" spans="1:29" s="181" customFormat="1" ht="13.5" customHeight="1" thickBot="1">
      <c r="D1" s="474" t="s">
        <v>426</v>
      </c>
      <c r="E1" s="182" t="s">
        <v>427</v>
      </c>
      <c r="F1" s="181" t="s">
        <v>428</v>
      </c>
      <c r="G1" s="181" t="s">
        <v>429</v>
      </c>
      <c r="H1" s="181" t="s">
        <v>430</v>
      </c>
      <c r="I1" s="181" t="s">
        <v>431</v>
      </c>
      <c r="J1" s="181" t="s">
        <v>432</v>
      </c>
      <c r="K1" s="181" t="s">
        <v>433</v>
      </c>
      <c r="L1" s="181" t="s">
        <v>434</v>
      </c>
      <c r="M1" s="181" t="s">
        <v>435</v>
      </c>
      <c r="N1" s="349">
        <v>8</v>
      </c>
      <c r="O1" s="181" t="s">
        <v>436</v>
      </c>
      <c r="P1" s="181" t="s">
        <v>437</v>
      </c>
      <c r="Q1" s="181" t="s">
        <v>438</v>
      </c>
      <c r="R1" s="181" t="s">
        <v>439</v>
      </c>
      <c r="S1" s="181" t="s">
        <v>440</v>
      </c>
      <c r="Y1" s="761" t="s">
        <v>511</v>
      </c>
      <c r="AA1" s="761"/>
    </row>
    <row r="2" spans="1:29" s="183" customFormat="1" ht="30" customHeight="1">
      <c r="B2" s="184" t="s">
        <v>441</v>
      </c>
      <c r="C2" s="185" t="s">
        <v>34</v>
      </c>
      <c r="D2" s="475" t="s">
        <v>56</v>
      </c>
      <c r="E2" s="186" t="s">
        <v>36</v>
      </c>
      <c r="F2" s="187" t="s">
        <v>57</v>
      </c>
      <c r="G2" s="188" t="s">
        <v>30</v>
      </c>
      <c r="H2" s="188" t="s">
        <v>31</v>
      </c>
      <c r="I2" s="189" t="s">
        <v>58</v>
      </c>
      <c r="J2" s="190" t="s">
        <v>42</v>
      </c>
      <c r="K2" s="188" t="s">
        <v>59</v>
      </c>
      <c r="L2" s="188" t="s">
        <v>313</v>
      </c>
      <c r="M2" s="188" t="s">
        <v>37</v>
      </c>
      <c r="N2" s="191" t="s">
        <v>314</v>
      </c>
      <c r="O2" s="188" t="s">
        <v>309</v>
      </c>
      <c r="P2" s="190" t="s">
        <v>35</v>
      </c>
      <c r="Q2" s="192" t="s">
        <v>60</v>
      </c>
      <c r="R2" s="191" t="s">
        <v>38</v>
      </c>
      <c r="S2" s="191" t="s">
        <v>61</v>
      </c>
      <c r="T2" s="191" t="s">
        <v>62</v>
      </c>
      <c r="U2" s="191" t="s">
        <v>63</v>
      </c>
      <c r="V2" s="191" t="s">
        <v>64</v>
      </c>
      <c r="W2" s="193" t="s">
        <v>65</v>
      </c>
      <c r="Y2" s="762">
        <f t="shared" ref="Y2:Y7" si="0">Y1+1</f>
        <v>2</v>
      </c>
      <c r="Z2" s="763" t="s">
        <v>39</v>
      </c>
      <c r="AA2" s="764" t="s">
        <v>512</v>
      </c>
      <c r="AB2" s="194"/>
      <c r="AC2" s="194"/>
    </row>
    <row r="3" spans="1:29" s="559" customFormat="1" ht="30" customHeight="1">
      <c r="A3" s="553"/>
      <c r="B3" s="554">
        <v>1</v>
      </c>
      <c r="C3" s="195" t="str">
        <f>'(入力)データ'!M6</f>
        <v>済</v>
      </c>
      <c r="D3" s="196">
        <f>IF(C3="今月提出",1,0)</f>
        <v>0</v>
      </c>
      <c r="E3" s="197">
        <f>'(入力)データ'!W6</f>
        <v>26</v>
      </c>
      <c r="F3" s="198">
        <f>IF(E3=work1基本情報!$P$23,1,0)</f>
        <v>1</v>
      </c>
      <c r="G3" s="555" t="str">
        <f>'(入力)データ'!A6</f>
        <v>0001</v>
      </c>
      <c r="H3" s="199" t="str">
        <f>'(入力)データ'!B6</f>
        <v>あああああ邸新築工事</v>
      </c>
      <c r="I3" s="200">
        <f>'(入力)データ'!L6</f>
        <v>41009</v>
      </c>
      <c r="J3" s="556">
        <f>'(入力)データ'!E6</f>
        <v>40997</v>
      </c>
      <c r="K3" s="555">
        <f>IF(J3=0,0,IF(MONTH(J3)&gt;3,YEAR(J3),YEAR(J3)-1))</f>
        <v>2011</v>
      </c>
      <c r="L3" s="555">
        <f>IF(ISERROR(VLOOKUP(K3,work4報告書!$B$18:$C$24,2,0)),0,VLOOKUP(K3,work4報告書!$B$18:$C$24,2,0))</f>
        <v>2009</v>
      </c>
      <c r="M3" s="201" t="str">
        <f>'(入力)データ'!X6</f>
        <v>35 建築事業</v>
      </c>
      <c r="N3" s="202" t="str">
        <f>IF(ISERROR(L3&amp;VLOOKUP(M3,work4報告書!$B$2:$E$11,4,0)),0,L3&amp;VLOOKUP(M3,work4報告書!$B$2:$E$11,4,0))</f>
        <v>20095350</v>
      </c>
      <c r="O3" s="555">
        <f>IF(ISERROR(VLOOKUP(N3,work5労務比率・保険料率!$G$4:$I$39,2,0)),0,VLOOKUP(N3,work5労務比率・保険料率!$G$4:$I$39,2,0))</f>
        <v>21</v>
      </c>
      <c r="P3" s="556">
        <f>IF('(入力)データ'!V6="","",'(入力)データ'!V6)</f>
        <v>41394</v>
      </c>
      <c r="Q3" s="555">
        <f>IF('(入力)データ'!V6=0,0,IF(MONTH(P3)&gt;3,YEAR(P3),YEAR(P3)-1))</f>
        <v>2013</v>
      </c>
      <c r="R3" s="774">
        <f>SUM(S3:W3)</f>
        <v>65205000</v>
      </c>
      <c r="S3" s="557">
        <f>IF('(入力)データ'!H6=$Z$5,'(入力)データ'!G6*$AA$5,IF('(入力)データ'!H6=$Z$6,'(入力)データ'!G6*$AA$6,IF('(入力)データ'!H6=$Z$7,'(入力)データ'!G6*$AA$7,'(入力)データ'!G6)))</f>
        <v>63000000</v>
      </c>
      <c r="T3" s="557">
        <f>IF('(入力)データ'!O6=$Z$5,'(入力)データ'!N6*$AA$5,IF('(入力)データ'!O6=$Z$6,'(入力)データ'!N6*$AA$6,IF('(入力)データ'!O6=$Z$7,'(入力)データ'!N6*$AA$7,'(入力)データ'!N6)))</f>
        <v>105000</v>
      </c>
      <c r="U3" s="557">
        <f>IF('(入力)データ'!Q6=$Z$5,'(入力)データ'!P6*$AA$5,IF('(入力)データ'!Q6=$Z$6,'(入力)データ'!P6*$AA$6,IF('(入力)データ'!Q6=$Z$7,'(入力)データ'!P6*$AA$7,'(入力)データ'!P6)))</f>
        <v>525000</v>
      </c>
      <c r="V3" s="557">
        <f>IF('(入力)データ'!S6=$Z$5,'(入力)データ'!R6*$AA$5,IF('(入力)データ'!S6=$Z$6,'(入力)データ'!R6*$AA$6,IF('(入力)データ'!S6=$Z$7,'(入力)データ'!R6*$AA$7,'(入力)データ'!R6)))</f>
        <v>2100000</v>
      </c>
      <c r="W3" s="558">
        <f>IF('(入力)データ'!U6=$Z$5,'(入力)データ'!T6*$AA$5,IF('(入力)データ'!U6=$Z$6,'(入力)データ'!T6*$AA$6,IF('(入力)データ'!U6=$Z$7,'(入力)データ'!T6*$AA$7,'(入力)データ'!T6)))</f>
        <v>-525000</v>
      </c>
      <c r="Y3" s="762">
        <f t="shared" si="0"/>
        <v>3</v>
      </c>
      <c r="Z3" s="765"/>
      <c r="AA3" s="766"/>
      <c r="AB3" s="560"/>
      <c r="AC3" s="560"/>
    </row>
    <row r="4" spans="1:29" ht="30" customHeight="1">
      <c r="B4" s="554">
        <v>2</v>
      </c>
      <c r="C4" s="195" t="str">
        <f>'(入力)データ'!M7</f>
        <v>済</v>
      </c>
      <c r="D4" s="196">
        <f>IF(C4="今月提出",MAX($D$3:D3)+1,0)</f>
        <v>0</v>
      </c>
      <c r="E4" s="197">
        <f>'(入力)データ'!W7</f>
        <v>0</v>
      </c>
      <c r="F4" s="198">
        <f>IF(E4=work1基本情報!$P$23,MAX($F$3:F3)+1,0)</f>
        <v>0</v>
      </c>
      <c r="G4" s="555" t="str">
        <f>'(入力)データ'!A7</f>
        <v>0002</v>
      </c>
      <c r="H4" s="199" t="str">
        <f>'(入力)データ'!B7</f>
        <v>いいいいい邸新築工事</v>
      </c>
      <c r="I4" s="200">
        <f>'(入力)データ'!L7</f>
        <v>41223</v>
      </c>
      <c r="J4" s="556">
        <f>'(入力)データ'!E7</f>
        <v>41183</v>
      </c>
      <c r="K4" s="555">
        <f t="shared" ref="K4:K30" si="1">IF(J4=0,0,IF(MONTH(J4)&gt;3,YEAR(J4),YEAR(J4)-1))</f>
        <v>2012</v>
      </c>
      <c r="L4" s="555">
        <f>IF(ISERROR(VLOOKUP(K4,work4報告書!$B$18:$C$24,2,0)),0,VLOOKUP(K4,work4報告書!$B$18:$C$24,2,0))</f>
        <v>2012</v>
      </c>
      <c r="M4" s="201" t="str">
        <f>'(入力)データ'!X7</f>
        <v>35 建築事業</v>
      </c>
      <c r="N4" s="202" t="str">
        <f>IF(ISERROR(L4&amp;VLOOKUP(M4,work4報告書!$B$2:$E$11,4,0)),0,L4&amp;VLOOKUP(M4,work4報告書!$B$2:$E$11,4,0))</f>
        <v>20125350</v>
      </c>
      <c r="O4" s="555">
        <f>IF(ISERROR(VLOOKUP(N4,work5労務比率・保険料率!$G$4:$I$39,2,0)),0,VLOOKUP(N4,work5労務比率・保険料率!$G$4:$I$39,2,0))</f>
        <v>21</v>
      </c>
      <c r="P4" s="556">
        <f>IF('(入力)データ'!V7="","",'(入力)データ'!V7)</f>
        <v>41049</v>
      </c>
      <c r="Q4" s="555">
        <f>IF('(入力)データ'!V7=0,0,IF(MONTH(P4)&gt;3,YEAR(P4),YEAR(P4)-1))</f>
        <v>2012</v>
      </c>
      <c r="R4" s="774">
        <f t="shared" ref="R4:R30" si="2">SUM(S4:W4)</f>
        <v>21420000</v>
      </c>
      <c r="S4" s="557">
        <f>IF('(入力)データ'!H7=$Z$5,'(入力)データ'!G7*$AA$5,IF('(入力)データ'!H7=$Z$6,'(入力)データ'!G7*$AA$6,IF('(入力)データ'!H7=$Z$7,'(入力)データ'!G7*$AA$7,'(入力)データ'!G7)))</f>
        <v>21000000</v>
      </c>
      <c r="T4" s="557">
        <f>IF('(入力)データ'!O7=$Z$5,'(入力)データ'!N7*$AA$5,IF('(入力)データ'!O7=$Z$6,'(入力)データ'!N7*$AA$6,IF('(入力)データ'!O7=$Z$7,'(入力)データ'!N7*$AA$7,'(入力)データ'!N7)))</f>
        <v>525000</v>
      </c>
      <c r="U4" s="557">
        <f>IF('(入力)データ'!Q7=$Z$5,'(入力)データ'!P7*$AA$5,IF('(入力)データ'!Q7=$Z$6,'(入力)データ'!P7*$AA$6,IF('(入力)データ'!Q7=$Z$7,'(入力)データ'!P7*$AA$7,'(入力)データ'!P7)))</f>
        <v>105000</v>
      </c>
      <c r="V4" s="557">
        <f>IF('(入力)データ'!S7=$Z$5,'(入力)データ'!R7*$AA$5,IF('(入力)データ'!S7=$Z$6,'(入力)データ'!R7*$AA$6,IF('(入力)データ'!S7=$Z$7,'(入力)データ'!R7*$AA$7,'(入力)データ'!R7)))</f>
        <v>-315000</v>
      </c>
      <c r="W4" s="558">
        <f>IF('(入力)データ'!U7=$Z$5,'(入力)データ'!T7*$AA$5,IF('(入力)データ'!U7=$Z$6,'(入力)データ'!T7*$AA$6,IF('(入力)データ'!U7=$Z$7,'(入力)データ'!T7*$AA$7,'(入力)データ'!T7)))</f>
        <v>105000</v>
      </c>
      <c r="Y4" s="762">
        <f t="shared" si="0"/>
        <v>4</v>
      </c>
      <c r="Z4" s="767" t="str">
        <f>'(入力)データ'!AC6</f>
        <v>税込</v>
      </c>
      <c r="AA4" s="768">
        <v>1</v>
      </c>
    </row>
    <row r="5" spans="1:29" ht="30" customHeight="1">
      <c r="B5" s="554">
        <v>3</v>
      </c>
      <c r="C5" s="195">
        <f>'(入力)データ'!M8</f>
        <v>0</v>
      </c>
      <c r="D5" s="196">
        <f>IF(C5="今月提出",MAX($D$3:D4)+1,0)</f>
        <v>0</v>
      </c>
      <c r="E5" s="197">
        <f>'(入力)データ'!W8</f>
        <v>0</v>
      </c>
      <c r="F5" s="198">
        <f>IF(E5=work1基本情報!$P$23,MAX($F$3:F4)+1,0)</f>
        <v>0</v>
      </c>
      <c r="G5" s="555" t="str">
        <f>'(入力)データ'!A8</f>
        <v>0003</v>
      </c>
      <c r="H5" s="199" t="str">
        <f>'(入力)データ'!B8</f>
        <v>うううううう邸新築工事</v>
      </c>
      <c r="I5" s="200">
        <f>'(入力)データ'!L8</f>
        <v>0</v>
      </c>
      <c r="J5" s="556">
        <f>'(入力)データ'!E8</f>
        <v>41365</v>
      </c>
      <c r="K5" s="555">
        <f t="shared" si="1"/>
        <v>2013</v>
      </c>
      <c r="L5" s="555">
        <f>IF(ISERROR(VLOOKUP(K5,work4報告書!$B$18:$C$24,2,0)),0,VLOOKUP(K5,work4報告書!$B$18:$C$24,2,0))</f>
        <v>2012</v>
      </c>
      <c r="M5" s="201">
        <f>'(入力)データ'!X8</f>
        <v>0</v>
      </c>
      <c r="N5" s="202">
        <f>IF(ISERROR(L5&amp;VLOOKUP(M5,work4報告書!$B$2:$E$11,4,0)),0,L5&amp;VLOOKUP(M5,work4報告書!$B$2:$E$11,4,0))</f>
        <v>0</v>
      </c>
      <c r="O5" s="555">
        <f>IF(ISERROR(VLOOKUP(N5,work5労務比率・保険料率!$G$4:$I$39,2,0)),0,VLOOKUP(N5,work5労務比率・保険料率!$G$4:$I$39,2,0))</f>
        <v>0</v>
      </c>
      <c r="P5" s="556" t="str">
        <f>IF('(入力)データ'!V8="","",'(入力)データ'!V8)</f>
        <v/>
      </c>
      <c r="Q5" s="555">
        <f>IF('(入力)データ'!V8=0,0,IF(MONTH(P5)&gt;3,YEAR(P5),YEAR(P5)-1))</f>
        <v>0</v>
      </c>
      <c r="R5" s="774">
        <f t="shared" si="2"/>
        <v>31500000</v>
      </c>
      <c r="S5" s="557">
        <f>IF('(入力)データ'!H8=$Z$5,'(入力)データ'!G8*$AA$5,IF('(入力)データ'!H8=$Z$6,'(入力)データ'!G8*$AA$6,IF('(入力)データ'!H8=$Z$7,'(入力)データ'!G8*$AA$7,'(入力)データ'!G8)))</f>
        <v>31500000</v>
      </c>
      <c r="T5" s="557">
        <f>IF('(入力)データ'!O8=$Z$5,'(入力)データ'!N8*$AA$5,IF('(入力)データ'!O8=$Z$6,'(入力)データ'!N8*$AA$6,IF('(入力)データ'!O8=$Z$7,'(入力)データ'!N8*$AA$7,'(入力)データ'!N8)))</f>
        <v>0</v>
      </c>
      <c r="U5" s="557">
        <f>IF('(入力)データ'!Q8=$Z$5,'(入力)データ'!P8*$AA$5,IF('(入力)データ'!Q8=$Z$6,'(入力)データ'!P8*$AA$6,IF('(入力)データ'!Q8=$Z$7,'(入力)データ'!P8*$AA$7,'(入力)データ'!P8)))</f>
        <v>0</v>
      </c>
      <c r="V5" s="557">
        <f>IF('(入力)データ'!S8=$Z$5,'(入力)データ'!R8*$AA$5,IF('(入力)データ'!S8=$Z$6,'(入力)データ'!R8*$AA$6,IF('(入力)データ'!S8=$Z$7,'(入力)データ'!R8*$AA$7,'(入力)データ'!R8)))</f>
        <v>0</v>
      </c>
      <c r="W5" s="558">
        <f>IF('(入力)データ'!U8=$Z$5,'(入力)データ'!T8*$AA$5,IF('(入力)データ'!U8=$Z$6,'(入力)データ'!T8*$AA$6,IF('(入力)データ'!U8=$Z$7,'(入力)データ'!T8*$AA$7,'(入力)データ'!T8)))</f>
        <v>0</v>
      </c>
      <c r="Y5" s="762">
        <f t="shared" si="0"/>
        <v>5</v>
      </c>
      <c r="Z5" s="769">
        <f>'(入力)データ'!AC7</f>
        <v>0.05</v>
      </c>
      <c r="AA5" s="768">
        <f>Z5+1</f>
        <v>1.05</v>
      </c>
    </row>
    <row r="6" spans="1:29" ht="30" customHeight="1">
      <c r="B6" s="554">
        <v>4</v>
      </c>
      <c r="C6" s="195">
        <f>'(入力)データ'!M9</f>
        <v>0</v>
      </c>
      <c r="D6" s="196">
        <f>IF(C6="今月提出",MAX($D$3:D5)+1,0)</f>
        <v>0</v>
      </c>
      <c r="E6" s="197">
        <f>'(入力)データ'!W9</f>
        <v>26</v>
      </c>
      <c r="F6" s="198">
        <f>IF(E6=work1基本情報!$P$23,MAX($F$3:F5)+1,0)</f>
        <v>2</v>
      </c>
      <c r="G6" s="555" t="str">
        <f>'(入力)データ'!A9</f>
        <v>0004</v>
      </c>
      <c r="H6" s="199" t="str">
        <f>'(入力)データ'!B9</f>
        <v>ええええ邸外構工事</v>
      </c>
      <c r="I6" s="200">
        <f>'(入力)データ'!L9</f>
        <v>0</v>
      </c>
      <c r="J6" s="556">
        <f>'(入力)データ'!E9</f>
        <v>41334</v>
      </c>
      <c r="K6" s="555">
        <f t="shared" si="1"/>
        <v>2012</v>
      </c>
      <c r="L6" s="555">
        <f>IF(ISERROR(VLOOKUP(K6,work4報告書!$B$18:$C$24,2,0)),0,VLOOKUP(K6,work4報告書!$B$18:$C$24,2,0))</f>
        <v>2012</v>
      </c>
      <c r="M6" s="201" t="str">
        <f>'(入力)データ'!X9</f>
        <v>37 その他の建設事業</v>
      </c>
      <c r="N6" s="202" t="str">
        <f>IF(ISERROR(L6&amp;VLOOKUP(M6,work4報告書!$B$2:$E$11,4,0)),0,L6&amp;VLOOKUP(M6,work4報告書!$B$2:$E$11,4,0))</f>
        <v>20129370</v>
      </c>
      <c r="O6" s="555">
        <f>IF(ISERROR(VLOOKUP(N6,work5労務比率・保険料率!$G$4:$I$39,2,0)),0,VLOOKUP(N6,work5労務比率・保険料率!$G$4:$I$39,2,0))</f>
        <v>23</v>
      </c>
      <c r="P6" s="556">
        <f>IF('(入力)データ'!V9="","",'(入力)データ'!V9)</f>
        <v>41374</v>
      </c>
      <c r="Q6" s="555">
        <f>IF('(入力)データ'!V9=0,0,IF(MONTH(P6)&gt;3,YEAR(P6),YEAR(P6)-1))</f>
        <v>2013</v>
      </c>
      <c r="R6" s="774">
        <f t="shared" si="2"/>
        <v>2100000</v>
      </c>
      <c r="S6" s="557">
        <f>IF('(入力)データ'!H9=$Z$5,'(入力)データ'!G9*$AA$5,IF('(入力)データ'!H9=$Z$6,'(入力)データ'!G9*$AA$6,IF('(入力)データ'!H9=$Z$7,'(入力)データ'!G9*$AA$7,'(入力)データ'!G9)))</f>
        <v>2100000</v>
      </c>
      <c r="T6" s="557">
        <f>IF('(入力)データ'!O9=$Z$5,'(入力)データ'!N9*$AA$5,IF('(入力)データ'!O9=$Z$6,'(入力)データ'!N9*$AA$6,IF('(入力)データ'!O9=$Z$7,'(入力)データ'!N9*$AA$7,'(入力)データ'!N9)))</f>
        <v>0</v>
      </c>
      <c r="U6" s="557">
        <f>IF('(入力)データ'!Q9=$Z$5,'(入力)データ'!P9*$AA$5,IF('(入力)データ'!Q9=$Z$6,'(入力)データ'!P9*$AA$6,IF('(入力)データ'!Q9=$Z$7,'(入力)データ'!P9*$AA$7,'(入力)データ'!P9)))</f>
        <v>0</v>
      </c>
      <c r="V6" s="557">
        <f>IF('(入力)データ'!S9=$Z$5,'(入力)データ'!R9*$AA$5,IF('(入力)データ'!S9=$Z$6,'(入力)データ'!R9*$AA$6,IF('(入力)データ'!S9=$Z$7,'(入力)データ'!R9*$AA$7,'(入力)データ'!R9)))</f>
        <v>0</v>
      </c>
      <c r="W6" s="558">
        <f>IF('(入力)データ'!U9=$Z$5,'(入力)データ'!T9*$AA$5,IF('(入力)データ'!U9=$Z$6,'(入力)データ'!T9*$AA$6,IF('(入力)データ'!U9=$Z$7,'(入力)データ'!T9*$AA$7,'(入力)データ'!T9)))</f>
        <v>0</v>
      </c>
      <c r="Y6" s="762">
        <f t="shared" si="0"/>
        <v>6</v>
      </c>
      <c r="Z6" s="769">
        <f>'(入力)データ'!AC8</f>
        <v>0.08</v>
      </c>
      <c r="AA6" s="768">
        <f>Z6+1</f>
        <v>1.08</v>
      </c>
    </row>
    <row r="7" spans="1:29" ht="30" customHeight="1">
      <c r="B7" s="554">
        <v>5</v>
      </c>
      <c r="C7" s="195">
        <f>'(入力)データ'!M10</f>
        <v>0</v>
      </c>
      <c r="D7" s="196">
        <f>IF(C7="今月提出",MAX($D$3:D6)+1,0)</f>
        <v>0</v>
      </c>
      <c r="E7" s="197">
        <f>'(入力)データ'!W10</f>
        <v>26</v>
      </c>
      <c r="F7" s="198">
        <f>IF(E7=work1基本情報!$P$23,MAX($F$3:F6)+1,0)</f>
        <v>3</v>
      </c>
      <c r="G7" s="555" t="str">
        <f>'(入力)データ'!A10</f>
        <v>0005</v>
      </c>
      <c r="H7" s="199" t="str">
        <f>'(入力)データ'!B10</f>
        <v>おおおおおおお邸風呂改修工事</v>
      </c>
      <c r="I7" s="200">
        <f>'(入力)データ'!L10</f>
        <v>0</v>
      </c>
      <c r="J7" s="556">
        <f>'(入力)データ'!E10</f>
        <v>41334</v>
      </c>
      <c r="K7" s="555">
        <f t="shared" si="1"/>
        <v>2012</v>
      </c>
      <c r="L7" s="555">
        <f>IF(ISERROR(VLOOKUP(K7,work4報告書!$B$18:$C$24,2,0)),0,VLOOKUP(K7,work4報告書!$B$18:$C$24,2,0))</f>
        <v>2012</v>
      </c>
      <c r="M7" s="201" t="str">
        <f>'(入力)データ'!X10</f>
        <v>38 既設建築物設備工事業</v>
      </c>
      <c r="N7" s="202" t="str">
        <f>IF(ISERROR(L7&amp;VLOOKUP(M7,work4報告書!$B$2:$E$11,4,0)),0,L7&amp;VLOOKUP(M7,work4報告書!$B$2:$E$11,4,0))</f>
        <v>20126380</v>
      </c>
      <c r="O7" s="555">
        <f>IF(ISERROR(VLOOKUP(N7,work5労務比率・保険料率!$G$4:$I$39,2,0)),0,VLOOKUP(N7,work5労務比率・保険料率!$G$4:$I$39,2,0))</f>
        <v>22</v>
      </c>
      <c r="P7" s="556">
        <f>IF('(入力)データ'!V10="","",'(入力)データ'!V10)</f>
        <v>41373</v>
      </c>
      <c r="Q7" s="555">
        <f>IF('(入力)データ'!V10=0,0,IF(MONTH(P7)&gt;3,YEAR(P7),YEAR(P7)-1))</f>
        <v>2013</v>
      </c>
      <c r="R7" s="774">
        <f t="shared" si="2"/>
        <v>3202500</v>
      </c>
      <c r="S7" s="557">
        <f>IF('(入力)データ'!H10=$Z$5,'(入力)データ'!G10*$AA$5,IF('(入力)データ'!H10=$Z$6,'(入力)データ'!G10*$AA$6,IF('(入力)データ'!H10=$Z$7,'(入力)データ'!G10*$AA$7,'(入力)データ'!G10)))</f>
        <v>3150000</v>
      </c>
      <c r="T7" s="557">
        <f>IF('(入力)データ'!O10=$Z$5,'(入力)データ'!N10*$AA$5,IF('(入力)データ'!O10=$Z$6,'(入力)データ'!N10*$AA$6,IF('(入力)データ'!O10=$Z$7,'(入力)データ'!N10*$AA$7,'(入力)データ'!N10)))</f>
        <v>52500</v>
      </c>
      <c r="U7" s="557">
        <f>IF('(入力)データ'!Q10=$Z$5,'(入力)データ'!P10*$AA$5,IF('(入力)データ'!Q10=$Z$6,'(入力)データ'!P10*$AA$6,IF('(入力)データ'!Q10=$Z$7,'(入力)データ'!P10*$AA$7,'(入力)データ'!P10)))</f>
        <v>0</v>
      </c>
      <c r="V7" s="557">
        <f>IF('(入力)データ'!S10=$Z$5,'(入力)データ'!R10*$AA$5,IF('(入力)データ'!S10=$Z$6,'(入力)データ'!R10*$AA$6,IF('(入力)データ'!S10=$Z$7,'(入力)データ'!R10*$AA$7,'(入力)データ'!R10)))</f>
        <v>0</v>
      </c>
      <c r="W7" s="558">
        <f>IF('(入力)データ'!U10=$Z$5,'(入力)データ'!T10*$AA$5,IF('(入力)データ'!U10=$Z$6,'(入力)データ'!T10*$AA$6,IF('(入力)データ'!U10=$Z$7,'(入力)データ'!T10*$AA$7,'(入力)データ'!T10)))</f>
        <v>0</v>
      </c>
      <c r="Y7" s="762">
        <f t="shared" si="0"/>
        <v>7</v>
      </c>
      <c r="Z7" s="770">
        <f>'(入力)データ'!AC9</f>
        <v>0.1</v>
      </c>
      <c r="AA7" s="771">
        <f>Z7+1</f>
        <v>1.1000000000000001</v>
      </c>
    </row>
    <row r="8" spans="1:29" ht="30" customHeight="1">
      <c r="B8" s="554">
        <v>6</v>
      </c>
      <c r="C8" s="195">
        <f>'(入力)データ'!M11</f>
        <v>0</v>
      </c>
      <c r="D8" s="196">
        <f>IF(C8="今月提出",MAX($D$3:D7)+1,0)</f>
        <v>0</v>
      </c>
      <c r="E8" s="197">
        <f>'(入力)データ'!W11</f>
        <v>26</v>
      </c>
      <c r="F8" s="198">
        <f>IF(E8=work1基本情報!$P$23,MAX($F$3:F7)+1,0)</f>
        <v>4</v>
      </c>
      <c r="G8" s="555" t="str">
        <f>'(入力)データ'!A11</f>
        <v>0006</v>
      </c>
      <c r="H8" s="199" t="str">
        <f>'(入力)データ'!B11</f>
        <v>かかかかか邸新築工事</v>
      </c>
      <c r="I8" s="200">
        <f>'(入力)データ'!L11</f>
        <v>0</v>
      </c>
      <c r="J8" s="556">
        <f>'(入力)データ'!E11</f>
        <v>41365</v>
      </c>
      <c r="K8" s="555">
        <f t="shared" si="1"/>
        <v>2013</v>
      </c>
      <c r="L8" s="555">
        <f>IF(ISERROR(VLOOKUP(K8,work4報告書!$B$18:$C$24,2,0)),0,VLOOKUP(K8,work4報告書!$B$18:$C$24,2,0))</f>
        <v>2012</v>
      </c>
      <c r="M8" s="201" t="str">
        <f>'(入力)データ'!X11</f>
        <v>35 建築事業</v>
      </c>
      <c r="N8" s="202" t="str">
        <f>IF(ISERROR(L8&amp;VLOOKUP(M8,work4報告書!$B$2:$E$11,4,0)),0,L8&amp;VLOOKUP(M8,work4報告書!$B$2:$E$11,4,0))</f>
        <v>20125350</v>
      </c>
      <c r="O8" s="555">
        <f>IF(ISERROR(VLOOKUP(N8,work5労務比率・保険料率!$G$4:$I$39,2,0)),0,VLOOKUP(N8,work5労務比率・保険料率!$G$4:$I$39,2,0))</f>
        <v>21</v>
      </c>
      <c r="P8" s="556">
        <f>IF('(入力)データ'!V11="","",'(入力)データ'!V11)</f>
        <v>41470</v>
      </c>
      <c r="Q8" s="555">
        <f>IF('(入力)データ'!V11=0,0,IF(MONTH(P8)&gt;3,YEAR(P8),YEAR(P8)-1))</f>
        <v>2013</v>
      </c>
      <c r="R8" s="774">
        <f t="shared" si="2"/>
        <v>34293000</v>
      </c>
      <c r="S8" s="557">
        <f>IF('(入力)データ'!H11=$Z$5,'(入力)データ'!G11*$AA$5,IF('(入力)データ'!H11=$Z$6,'(入力)データ'!G11*$AA$6,IF('(入力)データ'!H11=$Z$7,'(入力)データ'!G11*$AA$7,'(入力)データ'!G11)))</f>
        <v>31500000</v>
      </c>
      <c r="T8" s="557">
        <f>IF('(入力)データ'!O11=$Z$5,'(入力)データ'!N11*$AA$5,IF('(入力)データ'!O11=$Z$6,'(入力)データ'!N11*$AA$6,IF('(入力)データ'!O11=$Z$7,'(入力)データ'!N11*$AA$7,'(入力)データ'!N11)))</f>
        <v>2625000</v>
      </c>
      <c r="U8" s="557">
        <f>IF('(入力)データ'!Q11=$Z$5,'(入力)データ'!P11*$AA$5,IF('(入力)データ'!Q11=$Z$6,'(入力)データ'!P11*$AA$6,IF('(入力)データ'!Q11=$Z$7,'(入力)データ'!P11*$AA$7,'(入力)データ'!P11)))</f>
        <v>105000</v>
      </c>
      <c r="V8" s="557">
        <f>IF('(入力)データ'!S11=$Z$5,'(入力)データ'!R11*$AA$5,IF('(入力)データ'!S11=$Z$6,'(入力)データ'!R11*$AA$6,IF('(入力)データ'!S11=$Z$7,'(入力)データ'!R11*$AA$7,'(入力)データ'!R11)))</f>
        <v>63000</v>
      </c>
      <c r="W8" s="558">
        <f>IF('(入力)データ'!U11=$Z$5,'(入力)データ'!T11*$AA$5,IF('(入力)データ'!U11=$Z$6,'(入力)データ'!T11*$AA$6,IF('(入力)データ'!U11=$Z$7,'(入力)データ'!T11*$AA$7,'(入力)データ'!T11)))</f>
        <v>0</v>
      </c>
    </row>
    <row r="9" spans="1:29" ht="30" customHeight="1">
      <c r="B9" s="554">
        <v>7</v>
      </c>
      <c r="C9" s="195">
        <f>'(入力)データ'!M12</f>
        <v>0</v>
      </c>
      <c r="D9" s="196">
        <f>IF(C9="今月提出",MAX($D$3:D8)+1,0)</f>
        <v>0</v>
      </c>
      <c r="E9" s="197">
        <f>'(入力)データ'!W12</f>
        <v>26</v>
      </c>
      <c r="F9" s="198">
        <f>IF(E9=work1基本情報!$P$23,MAX($F$3:F8)+1,0)</f>
        <v>5</v>
      </c>
      <c r="G9" s="555" t="str">
        <f>'(入力)データ'!A12</f>
        <v>0007</v>
      </c>
      <c r="H9" s="199" t="str">
        <f>'(入力)データ'!B12</f>
        <v>きききききき邸台所改修工事</v>
      </c>
      <c r="I9" s="200">
        <f>'(入力)データ'!L12</f>
        <v>0</v>
      </c>
      <c r="J9" s="556">
        <f>'(入力)データ'!E12</f>
        <v>41365</v>
      </c>
      <c r="K9" s="555">
        <f t="shared" si="1"/>
        <v>2013</v>
      </c>
      <c r="L9" s="555">
        <f>IF(ISERROR(VLOOKUP(K9,work4報告書!$B$18:$C$24,2,0)),0,VLOOKUP(K9,work4報告書!$B$18:$C$24,2,0))</f>
        <v>2012</v>
      </c>
      <c r="M9" s="201" t="str">
        <f>'(入力)データ'!X12</f>
        <v>38 既設建築物設備工事業</v>
      </c>
      <c r="N9" s="202" t="str">
        <f>IF(ISERROR(L9&amp;VLOOKUP(M9,work4報告書!$B$2:$E$11,4,0)),0,L9&amp;VLOOKUP(M9,work4報告書!$B$2:$E$11,4,0))</f>
        <v>20126380</v>
      </c>
      <c r="O9" s="555">
        <f>IF(ISERROR(VLOOKUP(N9,work5労務比率・保険料率!$G$4:$I$39,2,0)),0,VLOOKUP(N9,work5労務比率・保険料率!$G$4:$I$39,2,0))</f>
        <v>22</v>
      </c>
      <c r="P9" s="556">
        <f>IF('(入力)データ'!V12="","",'(入力)データ'!V12)</f>
        <v>41384</v>
      </c>
      <c r="Q9" s="555">
        <f>IF('(入力)データ'!V12=0,0,IF(MONTH(P9)&gt;3,YEAR(P9),YEAR(P9)-1))</f>
        <v>2013</v>
      </c>
      <c r="R9" s="774">
        <f t="shared" si="2"/>
        <v>5418000</v>
      </c>
      <c r="S9" s="557">
        <f>IF('(入力)データ'!H12=$Z$5,'(入力)データ'!G12*$AA$5,IF('(入力)データ'!H12=$Z$6,'(入力)データ'!G12*$AA$6,IF('(入力)データ'!H12=$Z$7,'(入力)データ'!G12*$AA$7,'(入力)データ'!G12)))</f>
        <v>5250000</v>
      </c>
      <c r="T9" s="557">
        <f>IF('(入力)データ'!O12=$Z$5,'(入力)データ'!N12*$AA$5,IF('(入力)データ'!O12=$Z$6,'(入力)データ'!N12*$AA$6,IF('(入力)データ'!O12=$Z$7,'(入力)データ'!N12*$AA$7,'(入力)データ'!N12)))</f>
        <v>63000</v>
      </c>
      <c r="U9" s="557">
        <f>IF('(入力)データ'!Q12=$Z$5,'(入力)データ'!P12*$AA$5,IF('(入力)データ'!Q12=$Z$6,'(入力)データ'!P12*$AA$6,IF('(入力)データ'!Q12=$Z$7,'(入力)データ'!P12*$AA$7,'(入力)データ'!P12)))</f>
        <v>105000</v>
      </c>
      <c r="V9" s="557">
        <f>IF('(入力)データ'!S12=$Z$5,'(入力)データ'!R12*$AA$5,IF('(入力)データ'!S12=$Z$6,'(入力)データ'!R12*$AA$6,IF('(入力)データ'!S12=$Z$7,'(入力)データ'!R12*$AA$7,'(入力)データ'!R12)))</f>
        <v>0</v>
      </c>
      <c r="W9" s="558">
        <f>IF('(入力)データ'!U12=$Z$5,'(入力)データ'!T12*$AA$5,IF('(入力)データ'!U12=$Z$6,'(入力)データ'!T12*$AA$6,IF('(入力)データ'!U12=$Z$7,'(入力)データ'!T12*$AA$7,'(入力)データ'!T12)))</f>
        <v>0</v>
      </c>
    </row>
    <row r="10" spans="1:29" ht="30" customHeight="1">
      <c r="B10" s="554">
        <v>8</v>
      </c>
      <c r="C10" s="195">
        <f>'(入力)データ'!M13</f>
        <v>0</v>
      </c>
      <c r="D10" s="196">
        <f>IF(C10="今月提出",MAX($D$3:D9)+1,0)</f>
        <v>0</v>
      </c>
      <c r="E10" s="197">
        <f>'(入力)データ'!W13</f>
        <v>26</v>
      </c>
      <c r="F10" s="198">
        <f>IF(E10=work1基本情報!$P$23,MAX($F$3:F9)+1,0)</f>
        <v>6</v>
      </c>
      <c r="G10" s="555" t="str">
        <f>'(入力)データ'!A13</f>
        <v>0008</v>
      </c>
      <c r="H10" s="199" t="str">
        <f>'(入力)データ'!B13</f>
        <v>くくくくくく邸新築工事</v>
      </c>
      <c r="I10" s="200">
        <f>'(入力)データ'!L13</f>
        <v>0</v>
      </c>
      <c r="J10" s="556">
        <f>'(入力)データ'!E13</f>
        <v>41395</v>
      </c>
      <c r="K10" s="555">
        <f t="shared" si="1"/>
        <v>2013</v>
      </c>
      <c r="L10" s="555">
        <f>IF(ISERROR(VLOOKUP(K10,work4報告書!$B$18:$C$24,2,0)),0,VLOOKUP(K10,work4報告書!$B$18:$C$24,2,0))</f>
        <v>2012</v>
      </c>
      <c r="M10" s="201" t="str">
        <f>'(入力)データ'!X13</f>
        <v>35 建築事業</v>
      </c>
      <c r="N10" s="202" t="str">
        <f>IF(ISERROR(L10&amp;VLOOKUP(M10,work4報告書!$B$2:$E$11,4,0)),0,L10&amp;VLOOKUP(M10,work4報告書!$B$2:$E$11,4,0))</f>
        <v>20125350</v>
      </c>
      <c r="O10" s="555">
        <f>IF(ISERROR(VLOOKUP(N10,work5労務比率・保険料率!$G$4:$I$39,2,0)),0,VLOOKUP(N10,work5労務比率・保険料率!$G$4:$I$39,2,0))</f>
        <v>21</v>
      </c>
      <c r="P10" s="556">
        <f>IF('(入力)データ'!V13="","",'(入力)データ'!V13)</f>
        <v>41496</v>
      </c>
      <c r="Q10" s="555">
        <f>IF('(入力)データ'!V13=0,0,IF(MONTH(P10)&gt;3,YEAR(P10),YEAR(P10)-1))</f>
        <v>2013</v>
      </c>
      <c r="R10" s="774">
        <f t="shared" si="2"/>
        <v>26565000</v>
      </c>
      <c r="S10" s="557">
        <f>IF('(入力)データ'!H13=$Z$5,'(入力)データ'!G13*$AA$5,IF('(入力)データ'!H13=$Z$6,'(入力)データ'!G13*$AA$6,IF('(入力)データ'!H13=$Z$7,'(入力)データ'!G13*$AA$7,'(入力)データ'!G13)))</f>
        <v>26250000</v>
      </c>
      <c r="T10" s="557">
        <f>IF('(入力)データ'!O13=$Z$5,'(入力)データ'!N13*$AA$5,IF('(入力)データ'!O13=$Z$6,'(入力)データ'!N13*$AA$6,IF('(入力)データ'!O13=$Z$7,'(入力)データ'!N13*$AA$7,'(入力)データ'!N13)))</f>
        <v>315000</v>
      </c>
      <c r="U10" s="557">
        <f>IF('(入力)データ'!Q13=$Z$5,'(入力)データ'!P13*$AA$5,IF('(入力)データ'!Q13=$Z$6,'(入力)データ'!P13*$AA$6,IF('(入力)データ'!Q13=$Z$7,'(入力)データ'!P13*$AA$7,'(入力)データ'!P13)))</f>
        <v>0</v>
      </c>
      <c r="V10" s="557">
        <f>IF('(入力)データ'!S13=$Z$5,'(入力)データ'!R13*$AA$5,IF('(入力)データ'!S13=$Z$6,'(入力)データ'!R13*$AA$6,IF('(入力)データ'!S13=$Z$7,'(入力)データ'!R13*$AA$7,'(入力)データ'!R13)))</f>
        <v>0</v>
      </c>
      <c r="W10" s="558">
        <f>IF('(入力)データ'!U13=$Z$5,'(入力)データ'!T13*$AA$5,IF('(入力)データ'!U13=$Z$6,'(入力)データ'!T13*$AA$6,IF('(入力)データ'!U13=$Z$7,'(入力)データ'!T13*$AA$7,'(入力)データ'!T13)))</f>
        <v>0</v>
      </c>
    </row>
    <row r="11" spans="1:29" ht="30" customHeight="1">
      <c r="B11" s="554">
        <v>9</v>
      </c>
      <c r="C11" s="195">
        <f>'(入力)データ'!M14</f>
        <v>0</v>
      </c>
      <c r="D11" s="196">
        <f>IF(C11="今月提出",MAX($D$3:D10)+1,0)</f>
        <v>0</v>
      </c>
      <c r="E11" s="197">
        <f>'(入力)データ'!W14</f>
        <v>26</v>
      </c>
      <c r="F11" s="198">
        <f>IF(E11=work1基本情報!$P$23,MAX($F$3:F10)+1,0)</f>
        <v>7</v>
      </c>
      <c r="G11" s="555" t="str">
        <f>'(入力)データ'!A14</f>
        <v>0009</v>
      </c>
      <c r="H11" s="199" t="str">
        <f>'(入力)データ'!B14</f>
        <v>けけけけけ邸増築工事</v>
      </c>
      <c r="I11" s="200">
        <f>'(入力)データ'!L14</f>
        <v>0</v>
      </c>
      <c r="J11" s="556">
        <f>'(入力)データ'!E14</f>
        <v>41404</v>
      </c>
      <c r="K11" s="555">
        <f t="shared" si="1"/>
        <v>2013</v>
      </c>
      <c r="L11" s="555">
        <f>IF(ISERROR(VLOOKUP(K11,work4報告書!$B$18:$C$24,2,0)),0,VLOOKUP(K11,work4報告書!$B$18:$C$24,2,0))</f>
        <v>2012</v>
      </c>
      <c r="M11" s="201" t="str">
        <f>'(入力)データ'!X14</f>
        <v>35 建築事業</v>
      </c>
      <c r="N11" s="202" t="str">
        <f>IF(ISERROR(L11&amp;VLOOKUP(M11,work4報告書!$B$2:$E$11,4,0)),0,L11&amp;VLOOKUP(M11,work4報告書!$B$2:$E$11,4,0))</f>
        <v>20125350</v>
      </c>
      <c r="O11" s="555">
        <f>IF(ISERROR(VLOOKUP(N11,work5労務比率・保険料率!$G$4:$I$39,2,0)),0,VLOOKUP(N11,work5労務比率・保険料率!$G$4:$I$39,2,0))</f>
        <v>21</v>
      </c>
      <c r="P11" s="556">
        <f>IF('(入力)データ'!V14="","",'(入力)データ'!V14)</f>
        <v>41460</v>
      </c>
      <c r="Q11" s="555">
        <f>IF('(入力)データ'!V14=0,0,IF(MONTH(P11)&gt;3,YEAR(P11),YEAR(P11)-1))</f>
        <v>2013</v>
      </c>
      <c r="R11" s="774">
        <f t="shared" si="2"/>
        <v>21000000</v>
      </c>
      <c r="S11" s="557">
        <f>IF('(入力)データ'!H14=$Z$5,'(入力)データ'!G14*$AA$5,IF('(入力)データ'!H14=$Z$6,'(入力)データ'!G14*$AA$6,IF('(入力)データ'!H14=$Z$7,'(入力)データ'!G14*$AA$7,'(入力)データ'!G14)))</f>
        <v>21000000</v>
      </c>
      <c r="T11" s="557">
        <f>IF('(入力)データ'!O14=$Z$5,'(入力)データ'!N14*$AA$5,IF('(入力)データ'!O14=$Z$6,'(入力)データ'!N14*$AA$6,IF('(入力)データ'!O14=$Z$7,'(入力)データ'!N14*$AA$7,'(入力)データ'!N14)))</f>
        <v>0</v>
      </c>
      <c r="U11" s="557">
        <f>IF('(入力)データ'!Q14=$Z$5,'(入力)データ'!P14*$AA$5,IF('(入力)データ'!Q14=$Z$6,'(入力)データ'!P14*$AA$6,IF('(入力)データ'!Q14=$Z$7,'(入力)データ'!P14*$AA$7,'(入力)データ'!P14)))</f>
        <v>0</v>
      </c>
      <c r="V11" s="557">
        <f>IF('(入力)データ'!S14=$Z$5,'(入力)データ'!R14*$AA$5,IF('(入力)データ'!S14=$Z$6,'(入力)データ'!R14*$AA$6,IF('(入力)データ'!S14=$Z$7,'(入力)データ'!R14*$AA$7,'(入力)データ'!R14)))</f>
        <v>0</v>
      </c>
      <c r="W11" s="558">
        <f>IF('(入力)データ'!U14=$Z$5,'(入力)データ'!T14*$AA$5,IF('(入力)データ'!U14=$Z$6,'(入力)データ'!T14*$AA$6,IF('(入力)データ'!U14=$Z$7,'(入力)データ'!T14*$AA$7,'(入力)データ'!T14)))</f>
        <v>0</v>
      </c>
    </row>
    <row r="12" spans="1:29" ht="30" customHeight="1">
      <c r="B12" s="554">
        <v>10</v>
      </c>
      <c r="C12" s="195">
        <f>'(入力)データ'!M15</f>
        <v>0</v>
      </c>
      <c r="D12" s="196">
        <f>IF(C12="今月提出",MAX($D$3:D11)+1,0)</f>
        <v>0</v>
      </c>
      <c r="E12" s="197">
        <f>'(入力)データ'!W15</f>
        <v>26</v>
      </c>
      <c r="F12" s="198">
        <f>IF(E12=work1基本情報!$P$23,MAX($F$3:F11)+1,0)</f>
        <v>8</v>
      </c>
      <c r="G12" s="555" t="str">
        <f>'(入力)データ'!A15</f>
        <v>0010</v>
      </c>
      <c r="H12" s="199" t="str">
        <f>'(入力)データ'!B15</f>
        <v>こここここ邸床バリアフリー工事</v>
      </c>
      <c r="I12" s="200">
        <f>'(入力)データ'!L15</f>
        <v>0</v>
      </c>
      <c r="J12" s="556">
        <f>'(入力)データ'!E15</f>
        <v>41426</v>
      </c>
      <c r="K12" s="555">
        <f t="shared" si="1"/>
        <v>2013</v>
      </c>
      <c r="L12" s="555">
        <f>IF(ISERROR(VLOOKUP(K12,work4報告書!$B$18:$C$24,2,0)),0,VLOOKUP(K12,work4報告書!$B$18:$C$24,2,0))</f>
        <v>2012</v>
      </c>
      <c r="M12" s="201" t="str">
        <f>'(入力)データ'!X15</f>
        <v>38 既設建築物設備工事業</v>
      </c>
      <c r="N12" s="202" t="str">
        <f>IF(ISERROR(L12&amp;VLOOKUP(M12,work4報告書!$B$2:$E$11,4,0)),0,L12&amp;VLOOKUP(M12,work4報告書!$B$2:$E$11,4,0))</f>
        <v>20126380</v>
      </c>
      <c r="O12" s="555">
        <f>IF(ISERROR(VLOOKUP(N12,work5労務比率・保険料率!$G$4:$I$39,2,0)),0,VLOOKUP(N12,work5労務比率・保険料率!$G$4:$I$39,2,0))</f>
        <v>22</v>
      </c>
      <c r="P12" s="556">
        <f>IF('(入力)データ'!V15="","",'(入力)データ'!V15)</f>
        <v>41440</v>
      </c>
      <c r="Q12" s="555">
        <f>IF('(入力)データ'!V15=0,0,IF(MONTH(P12)&gt;3,YEAR(P12),YEAR(P12)-1))</f>
        <v>2013</v>
      </c>
      <c r="R12" s="774">
        <f t="shared" si="2"/>
        <v>315000</v>
      </c>
      <c r="S12" s="557">
        <f>IF('(入力)データ'!H15=$Z$5,'(入力)データ'!G15*$AA$5,IF('(入力)データ'!H15=$Z$6,'(入力)データ'!G15*$AA$6,IF('(入力)データ'!H15=$Z$7,'(入力)データ'!G15*$AA$7,'(入力)データ'!G15)))</f>
        <v>315000</v>
      </c>
      <c r="T12" s="557">
        <f>IF('(入力)データ'!O15=$Z$5,'(入力)データ'!N15*$AA$5,IF('(入力)データ'!O15=$Z$6,'(入力)データ'!N15*$AA$6,IF('(入力)データ'!O15=$Z$7,'(入力)データ'!N15*$AA$7,'(入力)データ'!N15)))</f>
        <v>0</v>
      </c>
      <c r="U12" s="557">
        <f>IF('(入力)データ'!Q15=$Z$5,'(入力)データ'!P15*$AA$5,IF('(入力)データ'!Q15=$Z$6,'(入力)データ'!P15*$AA$6,IF('(入力)データ'!Q15=$Z$7,'(入力)データ'!P15*$AA$7,'(入力)データ'!P15)))</f>
        <v>0</v>
      </c>
      <c r="V12" s="557">
        <f>IF('(入力)データ'!S15=$Z$5,'(入力)データ'!R15*$AA$5,IF('(入力)データ'!S15=$Z$6,'(入力)データ'!R15*$AA$6,IF('(入力)データ'!S15=$Z$7,'(入力)データ'!R15*$AA$7,'(入力)データ'!R15)))</f>
        <v>0</v>
      </c>
      <c r="W12" s="558">
        <f>IF('(入力)データ'!U15=$Z$5,'(入力)データ'!T15*$AA$5,IF('(入力)データ'!U15=$Z$6,'(入力)データ'!T15*$AA$6,IF('(入力)データ'!U15=$Z$7,'(入力)データ'!T15*$AA$7,'(入力)データ'!T15)))</f>
        <v>0</v>
      </c>
    </row>
    <row r="13" spans="1:29" ht="30" customHeight="1">
      <c r="B13" s="554">
        <v>11</v>
      </c>
      <c r="C13" s="195">
        <f>'(入力)データ'!M16</f>
        <v>0</v>
      </c>
      <c r="D13" s="196">
        <f>IF(C13="今月提出",MAX($D$3:D12)+1,0)</f>
        <v>0</v>
      </c>
      <c r="E13" s="197">
        <f>'(入力)データ'!W16</f>
        <v>26</v>
      </c>
      <c r="F13" s="198">
        <f>IF(E13=work1基本情報!$P$23,MAX($F$3:F12)+1,0)</f>
        <v>9</v>
      </c>
      <c r="G13" s="555" t="str">
        <f>'(入力)データ'!A16</f>
        <v>0011</v>
      </c>
      <c r="H13" s="234" t="str">
        <f>'(入力)データ'!B16</f>
        <v>ささささ邸新築工事</v>
      </c>
      <c r="I13" s="203">
        <f>'(入力)データ'!L16</f>
        <v>0</v>
      </c>
      <c r="J13" s="556">
        <f>'(入力)データ'!E16</f>
        <v>41426</v>
      </c>
      <c r="K13" s="555">
        <f t="shared" si="1"/>
        <v>2013</v>
      </c>
      <c r="L13" s="555">
        <f>IF(ISERROR(VLOOKUP(K13,work4報告書!$B$18:$C$24,2,0)),0,VLOOKUP(K13,work4報告書!$B$18:$C$24,2,0))</f>
        <v>2012</v>
      </c>
      <c r="M13" s="201" t="str">
        <f>'(入力)データ'!X16</f>
        <v>35 建築事業</v>
      </c>
      <c r="N13" s="202" t="str">
        <f>IF(ISERROR(L13&amp;VLOOKUP(M13,work4報告書!$B$2:$E$11,4,0)),0,L13&amp;VLOOKUP(M13,work4報告書!$B$2:$E$11,4,0))</f>
        <v>20125350</v>
      </c>
      <c r="O13" s="555">
        <f>IF(ISERROR(VLOOKUP(N13,work5労務比率・保険料率!$G$4:$I$39,2,0)),0,VLOOKUP(N13,work5労務比率・保険料率!$G$4:$I$39,2,0))</f>
        <v>21</v>
      </c>
      <c r="P13" s="556">
        <f>IF('(入力)データ'!V16="","",'(入力)データ'!V16)</f>
        <v>41578</v>
      </c>
      <c r="Q13" s="555">
        <f>IF('(入力)データ'!V16=0,0,IF(MONTH(P13)&gt;3,YEAR(P13),YEAR(P13)-1))</f>
        <v>2013</v>
      </c>
      <c r="R13" s="774">
        <f t="shared" si="2"/>
        <v>21000000</v>
      </c>
      <c r="S13" s="557">
        <f>IF('(入力)データ'!H16=$Z$5,'(入力)データ'!G16*$AA$5,IF('(入力)データ'!H16=$Z$6,'(入力)データ'!G16*$AA$6,IF('(入力)データ'!H16=$Z$7,'(入力)データ'!G16*$AA$7,'(入力)データ'!G16)))</f>
        <v>21000000</v>
      </c>
      <c r="T13" s="557">
        <f>IF('(入力)データ'!O16=$Z$5,'(入力)データ'!N16*$AA$5,IF('(入力)データ'!O16=$Z$6,'(入力)データ'!N16*$AA$6,IF('(入力)データ'!O16=$Z$7,'(入力)データ'!N16*$AA$7,'(入力)データ'!N16)))</f>
        <v>0</v>
      </c>
      <c r="U13" s="557">
        <f>IF('(入力)データ'!Q16=$Z$5,'(入力)データ'!P16*$AA$5,IF('(入力)データ'!Q16=$Z$6,'(入力)データ'!P16*$AA$6,IF('(入力)データ'!Q16=$Z$7,'(入力)データ'!P16*$AA$7,'(入力)データ'!P16)))</f>
        <v>0</v>
      </c>
      <c r="V13" s="557">
        <f>IF('(入力)データ'!S16=$Z$5,'(入力)データ'!R16*$AA$5,IF('(入力)データ'!S16=$Z$6,'(入力)データ'!R16*$AA$6,IF('(入力)データ'!S16=$Z$7,'(入力)データ'!R16*$AA$7,'(入力)データ'!R16)))</f>
        <v>0</v>
      </c>
      <c r="W13" s="558">
        <f>IF('(入力)データ'!U16=$Z$5,'(入力)データ'!T16*$AA$5,IF('(入力)データ'!U16=$Z$6,'(入力)データ'!T16*$AA$6,IF('(入力)データ'!U16=$Z$7,'(入力)データ'!T16*$AA$7,'(入力)データ'!T16)))</f>
        <v>0</v>
      </c>
    </row>
    <row r="14" spans="1:29" ht="30" customHeight="1">
      <c r="B14" s="554">
        <v>12</v>
      </c>
      <c r="C14" s="195">
        <f>'(入力)データ'!M17</f>
        <v>0</v>
      </c>
      <c r="D14" s="196">
        <f>IF(C14="今月提出",MAX($D$3:D13)+1,0)</f>
        <v>0</v>
      </c>
      <c r="E14" s="197">
        <f>'(入力)データ'!W17</f>
        <v>26</v>
      </c>
      <c r="F14" s="198">
        <f>IF(E14=work1基本情報!$P$23,MAX($F$3:F13)+1,0)</f>
        <v>10</v>
      </c>
      <c r="G14" s="555" t="str">
        <f>'(入力)データ'!A17</f>
        <v>0012</v>
      </c>
      <c r="H14" s="234" t="str">
        <f>'(入力)データ'!B17</f>
        <v>ししししし邸新築工事</v>
      </c>
      <c r="I14" s="203">
        <f>'(入力)データ'!L17</f>
        <v>0</v>
      </c>
      <c r="J14" s="556">
        <f>'(入力)データ'!E17</f>
        <v>41426</v>
      </c>
      <c r="K14" s="555">
        <f t="shared" si="1"/>
        <v>2013</v>
      </c>
      <c r="L14" s="555">
        <f>IF(ISERROR(VLOOKUP(K14,work4報告書!$B$18:$C$24,2,0)),0,VLOOKUP(K14,work4報告書!$B$18:$C$24,2,0))</f>
        <v>2012</v>
      </c>
      <c r="M14" s="201" t="str">
        <f>'(入力)データ'!X17</f>
        <v>35 建築事業</v>
      </c>
      <c r="N14" s="202" t="str">
        <f>IF(ISERROR(L14&amp;VLOOKUP(M14,work4報告書!$B$2:$E$11,4,0)),0,L14&amp;VLOOKUP(M14,work4報告書!$B$2:$E$11,4,0))</f>
        <v>20125350</v>
      </c>
      <c r="O14" s="555">
        <f>IF(ISERROR(VLOOKUP(N14,work5労務比率・保険料率!$G$4:$I$39,2,0)),0,VLOOKUP(N14,work5労務比率・保険料率!$G$4:$I$39,2,0))</f>
        <v>21</v>
      </c>
      <c r="P14" s="556">
        <f>IF('(入力)データ'!V17="","",'(入力)データ'!V17)</f>
        <v>41517</v>
      </c>
      <c r="Q14" s="555">
        <f>IF('(入力)データ'!V17=0,0,IF(MONTH(P14)&gt;3,YEAR(P14),YEAR(P14)-1))</f>
        <v>2013</v>
      </c>
      <c r="R14" s="774">
        <f t="shared" si="2"/>
        <v>31815000</v>
      </c>
      <c r="S14" s="557">
        <f>IF('(入力)データ'!H17=$Z$5,'(入力)データ'!G17*$AA$5,IF('(入力)データ'!H17=$Z$6,'(入力)データ'!G17*$AA$6,IF('(入力)データ'!H17=$Z$7,'(入力)データ'!G17*$AA$7,'(入力)データ'!G17)))</f>
        <v>31500000</v>
      </c>
      <c r="T14" s="557">
        <f>IF('(入力)データ'!O17=$Z$5,'(入力)データ'!N17*$AA$5,IF('(入力)データ'!O17=$Z$6,'(入力)データ'!N17*$AA$6,IF('(入力)データ'!O17=$Z$7,'(入力)データ'!N17*$AA$7,'(入力)データ'!N17)))</f>
        <v>315000</v>
      </c>
      <c r="U14" s="557">
        <f>IF('(入力)データ'!Q17=$Z$5,'(入力)データ'!P17*$AA$5,IF('(入力)データ'!Q17=$Z$6,'(入力)データ'!P17*$AA$6,IF('(入力)データ'!Q17=$Z$7,'(入力)データ'!P17*$AA$7,'(入力)データ'!P17)))</f>
        <v>0</v>
      </c>
      <c r="V14" s="557">
        <f>IF('(入力)データ'!S17=$Z$5,'(入力)データ'!R17*$AA$5,IF('(入力)データ'!S17=$Z$6,'(入力)データ'!R17*$AA$6,IF('(入力)データ'!S17=$Z$7,'(入力)データ'!R17*$AA$7,'(入力)データ'!R17)))</f>
        <v>0</v>
      </c>
      <c r="W14" s="558">
        <f>IF('(入力)データ'!U17=$Z$5,'(入力)データ'!T17*$AA$5,IF('(入力)データ'!U17=$Z$6,'(入力)データ'!T17*$AA$6,IF('(入力)データ'!U17=$Z$7,'(入力)データ'!T17*$AA$7,'(入力)データ'!T17)))</f>
        <v>0</v>
      </c>
    </row>
    <row r="15" spans="1:29" ht="30" customHeight="1">
      <c r="B15" s="554">
        <v>13</v>
      </c>
      <c r="C15" s="195">
        <f>'(入力)データ'!M18</f>
        <v>0</v>
      </c>
      <c r="D15" s="196">
        <f>IF(C15="今月提出",MAX($D$3:D14)+1,0)</f>
        <v>0</v>
      </c>
      <c r="E15" s="197">
        <f>'(入力)データ'!W18</f>
        <v>26</v>
      </c>
      <c r="F15" s="198">
        <f>IF(E15=work1基本情報!$P$23,MAX($F$3:F14)+1,0)</f>
        <v>11</v>
      </c>
      <c r="G15" s="555" t="str">
        <f>'(入力)データ'!A18</f>
        <v>0013</v>
      </c>
      <c r="H15" s="234" t="str">
        <f>'(入力)データ'!B18</f>
        <v>すすすす邸外構工事</v>
      </c>
      <c r="I15" s="203">
        <f>'(入力)データ'!L18</f>
        <v>0</v>
      </c>
      <c r="J15" s="556">
        <f>'(入力)データ'!E18</f>
        <v>41440</v>
      </c>
      <c r="K15" s="555">
        <f t="shared" si="1"/>
        <v>2013</v>
      </c>
      <c r="L15" s="555">
        <f>IF(ISERROR(VLOOKUP(K15,work4報告書!$B$18:$C$24,2,0)),0,VLOOKUP(K15,work4報告書!$B$18:$C$24,2,0))</f>
        <v>2012</v>
      </c>
      <c r="M15" s="201" t="str">
        <f>'(入力)データ'!X18</f>
        <v>37 その他の建設事業</v>
      </c>
      <c r="N15" s="202" t="str">
        <f>IF(ISERROR(L15&amp;VLOOKUP(M15,work4報告書!$B$2:$E$11,4,0)),0,L15&amp;VLOOKUP(M15,work4報告書!$B$2:$E$11,4,0))</f>
        <v>20129370</v>
      </c>
      <c r="O15" s="555">
        <f>IF(ISERROR(VLOOKUP(N15,work5労務比率・保険料率!$G$4:$I$39,2,0)),0,VLOOKUP(N15,work5労務比率・保険料率!$G$4:$I$39,2,0))</f>
        <v>23</v>
      </c>
      <c r="P15" s="556">
        <f>IF('(入力)データ'!V18="","",'(入力)データ'!V18)</f>
        <v>41465</v>
      </c>
      <c r="Q15" s="555">
        <f>IF('(入力)データ'!V18=0,0,IF(MONTH(P15)&gt;3,YEAR(P15),YEAR(P15)-1))</f>
        <v>2013</v>
      </c>
      <c r="R15" s="774">
        <f t="shared" si="2"/>
        <v>2100000</v>
      </c>
      <c r="S15" s="557">
        <f>IF('(入力)データ'!H18=$Z$5,'(入力)データ'!G18*$AA$5,IF('(入力)データ'!H18=$Z$6,'(入力)データ'!G18*$AA$6,IF('(入力)データ'!H18=$Z$7,'(入力)データ'!G18*$AA$7,'(入力)データ'!G18)))</f>
        <v>2100000</v>
      </c>
      <c r="T15" s="557">
        <f>IF('(入力)データ'!O18=$Z$5,'(入力)データ'!N18*$AA$5,IF('(入力)データ'!O18=$Z$6,'(入力)データ'!N18*$AA$6,IF('(入力)データ'!O18=$Z$7,'(入力)データ'!N18*$AA$7,'(入力)データ'!N18)))</f>
        <v>0</v>
      </c>
      <c r="U15" s="557">
        <f>IF('(入力)データ'!Q18=$Z$5,'(入力)データ'!P18*$AA$5,IF('(入力)データ'!Q18=$Z$6,'(入力)データ'!P18*$AA$6,IF('(入力)データ'!Q18=$Z$7,'(入力)データ'!P18*$AA$7,'(入力)データ'!P18)))</f>
        <v>0</v>
      </c>
      <c r="V15" s="557">
        <f>IF('(入力)データ'!S18=$Z$5,'(入力)データ'!R18*$AA$5,IF('(入力)データ'!S18=$Z$6,'(入力)データ'!R18*$AA$6,IF('(入力)データ'!S18=$Z$7,'(入力)データ'!R18*$AA$7,'(入力)データ'!R18)))</f>
        <v>0</v>
      </c>
      <c r="W15" s="558">
        <f>IF('(入力)データ'!U18=$Z$5,'(入力)データ'!T18*$AA$5,IF('(入力)データ'!U18=$Z$6,'(入力)データ'!T18*$AA$6,IF('(入力)データ'!U18=$Z$7,'(入力)データ'!T18*$AA$7,'(入力)データ'!T18)))</f>
        <v>0</v>
      </c>
    </row>
    <row r="16" spans="1:29" ht="30" customHeight="1">
      <c r="B16" s="554">
        <v>14</v>
      </c>
      <c r="C16" s="195">
        <f>'(入力)データ'!M19</f>
        <v>0</v>
      </c>
      <c r="D16" s="196">
        <f>IF(C16="今月提出",MAX($D$3:D15)+1,0)</f>
        <v>0</v>
      </c>
      <c r="E16" s="197">
        <f>'(入力)データ'!W19</f>
        <v>26</v>
      </c>
      <c r="F16" s="198">
        <f>IF(E16=work1基本情報!$P$23,MAX($F$3:F15)+1,0)</f>
        <v>12</v>
      </c>
      <c r="G16" s="555" t="str">
        <f>'(入力)データ'!A19</f>
        <v>0014</v>
      </c>
      <c r="H16" s="234" t="str">
        <f>'(入力)データ'!B19</f>
        <v>せせせせ邸台所改修工事</v>
      </c>
      <c r="I16" s="203">
        <f>'(入力)データ'!L19</f>
        <v>0</v>
      </c>
      <c r="J16" s="556">
        <f>'(入力)データ'!E19</f>
        <v>41445</v>
      </c>
      <c r="K16" s="555">
        <f t="shared" si="1"/>
        <v>2013</v>
      </c>
      <c r="L16" s="555">
        <f>IF(ISERROR(VLOOKUP(K16,work4報告書!$B$18:$C$24,2,0)),0,VLOOKUP(K16,work4報告書!$B$18:$C$24,2,0))</f>
        <v>2012</v>
      </c>
      <c r="M16" s="201" t="str">
        <f>'(入力)データ'!X19</f>
        <v>38 既設建築物設備工事業</v>
      </c>
      <c r="N16" s="202" t="str">
        <f>IF(ISERROR(L16&amp;VLOOKUP(M16,work4報告書!$B$2:$E$11,4,0)),0,L16&amp;VLOOKUP(M16,work4報告書!$B$2:$E$11,4,0))</f>
        <v>20126380</v>
      </c>
      <c r="O16" s="555">
        <f>IF(ISERROR(VLOOKUP(N16,work5労務比率・保険料率!$G$4:$I$39,2,0)),0,VLOOKUP(N16,work5労務比率・保険料率!$G$4:$I$39,2,0))</f>
        <v>22</v>
      </c>
      <c r="P16" s="556">
        <f>IF('(入力)データ'!V19="","",'(入力)データ'!V19)</f>
        <v>41455</v>
      </c>
      <c r="Q16" s="555">
        <f>IF('(入力)データ'!V19=0,0,IF(MONTH(P16)&gt;3,YEAR(P16),YEAR(P16)-1))</f>
        <v>2013</v>
      </c>
      <c r="R16" s="774">
        <f t="shared" si="2"/>
        <v>5575500</v>
      </c>
      <c r="S16" s="557">
        <f>IF('(入力)データ'!H19=$Z$5,'(入力)データ'!G19*$AA$5,IF('(入力)データ'!H19=$Z$6,'(入力)データ'!G19*$AA$6,IF('(入力)データ'!H19=$Z$7,'(入力)データ'!G19*$AA$7,'(入力)データ'!G19)))</f>
        <v>5250000</v>
      </c>
      <c r="T16" s="557">
        <f>IF('(入力)データ'!O19=$Z$5,'(入力)データ'!N19*$AA$5,IF('(入力)データ'!O19=$Z$6,'(入力)データ'!N19*$AA$6,IF('(入力)データ'!O19=$Z$7,'(入力)データ'!N19*$AA$7,'(入力)データ'!N19)))</f>
        <v>315000</v>
      </c>
      <c r="U16" s="557">
        <f>IF('(入力)データ'!Q19=$Z$5,'(入力)データ'!P19*$AA$5,IF('(入力)データ'!Q19=$Z$6,'(入力)データ'!P19*$AA$6,IF('(入力)データ'!Q19=$Z$7,'(入力)データ'!P19*$AA$7,'(入力)データ'!P19)))</f>
        <v>10500</v>
      </c>
      <c r="V16" s="557">
        <f>IF('(入力)データ'!S19=$Z$5,'(入力)データ'!R19*$AA$5,IF('(入力)データ'!S19=$Z$6,'(入力)データ'!R19*$AA$6,IF('(入力)データ'!S19=$Z$7,'(入力)データ'!R19*$AA$7,'(入力)データ'!R19)))</f>
        <v>0</v>
      </c>
      <c r="W16" s="558">
        <f>IF('(入力)データ'!U19=$Z$5,'(入力)データ'!T19*$AA$5,IF('(入力)データ'!U19=$Z$6,'(入力)データ'!T19*$AA$6,IF('(入力)データ'!U19=$Z$7,'(入力)データ'!T19*$AA$7,'(入力)データ'!T19)))</f>
        <v>0</v>
      </c>
    </row>
    <row r="17" spans="2:23" ht="30" customHeight="1">
      <c r="B17" s="554">
        <v>15</v>
      </c>
      <c r="C17" s="195" t="str">
        <f>'(入力)データ'!M20</f>
        <v>済</v>
      </c>
      <c r="D17" s="196">
        <f>IF(C17="今月提出",MAX($D$3:D16)+1,0)</f>
        <v>0</v>
      </c>
      <c r="E17" s="197">
        <f>'(入力)データ'!W20</f>
        <v>26</v>
      </c>
      <c r="F17" s="198">
        <f>IF(E17=work1基本情報!$P$23,MAX($F$3:F16)+1,0)</f>
        <v>13</v>
      </c>
      <c r="G17" s="555" t="str">
        <f>'(入力)データ'!A20</f>
        <v>0015</v>
      </c>
      <c r="H17" s="234" t="str">
        <f>'(入力)データ'!B20</f>
        <v>そそそそ邸風呂改修工事</v>
      </c>
      <c r="I17" s="203">
        <f>'(入力)データ'!L20</f>
        <v>41496</v>
      </c>
      <c r="J17" s="556">
        <f>'(入力)データ'!E20</f>
        <v>41456</v>
      </c>
      <c r="K17" s="555">
        <f t="shared" si="1"/>
        <v>2013</v>
      </c>
      <c r="L17" s="555">
        <f>IF(ISERROR(VLOOKUP(K17,work4報告書!$B$18:$C$24,2,0)),0,VLOOKUP(K17,work4報告書!$B$18:$C$24,2,0))</f>
        <v>2012</v>
      </c>
      <c r="M17" s="201" t="str">
        <f>'(入力)データ'!X20</f>
        <v>38 既設建築物設備工事業</v>
      </c>
      <c r="N17" s="202" t="str">
        <f>IF(ISERROR(L17&amp;VLOOKUP(M17,work4報告書!$B$2:$E$11,4,0)),0,L17&amp;VLOOKUP(M17,work4報告書!$B$2:$E$11,4,0))</f>
        <v>20126380</v>
      </c>
      <c r="O17" s="555">
        <f>IF(ISERROR(VLOOKUP(N17,work5労務比率・保険料率!$G$4:$I$39,2,0)),0,VLOOKUP(N17,work5労務比率・保険料率!$G$4:$I$39,2,0))</f>
        <v>22</v>
      </c>
      <c r="P17" s="556">
        <f>IF('(入力)データ'!V20="","",'(入力)データ'!V20)</f>
        <v>41470</v>
      </c>
      <c r="Q17" s="555">
        <f>IF('(入力)データ'!V20=0,0,IF(MONTH(P17)&gt;3,YEAR(P17),YEAR(P17)-1))</f>
        <v>2013</v>
      </c>
      <c r="R17" s="774">
        <f t="shared" si="2"/>
        <v>2940000</v>
      </c>
      <c r="S17" s="557">
        <f>IF('(入力)データ'!H20=$Z$5,'(入力)データ'!G20*$AA$5,IF('(入力)データ'!H20=$Z$6,'(入力)データ'!G20*$AA$6,IF('(入力)データ'!H20=$Z$7,'(入力)データ'!G20*$AA$7,'(入力)データ'!G20)))</f>
        <v>3150000</v>
      </c>
      <c r="T17" s="557">
        <f>IF('(入力)データ'!O20=$Z$5,'(入力)データ'!N20*$AA$5,IF('(入力)データ'!O20=$Z$6,'(入力)データ'!N20*$AA$6,IF('(入力)データ'!O20=$Z$7,'(入力)データ'!N20*$AA$7,'(入力)データ'!N20)))</f>
        <v>-210000</v>
      </c>
      <c r="U17" s="557">
        <f>IF('(入力)データ'!Q20=$Z$5,'(入力)データ'!P20*$AA$5,IF('(入力)データ'!Q20=$Z$6,'(入力)データ'!P20*$AA$6,IF('(入力)データ'!Q20=$Z$7,'(入力)データ'!P20*$AA$7,'(入力)データ'!P20)))</f>
        <v>0</v>
      </c>
      <c r="V17" s="557">
        <f>IF('(入力)データ'!S20=$Z$5,'(入力)データ'!R20*$AA$5,IF('(入力)データ'!S20=$Z$6,'(入力)データ'!R20*$AA$6,IF('(入力)データ'!S20=$Z$7,'(入力)データ'!R20*$AA$7,'(入力)データ'!R20)))</f>
        <v>0</v>
      </c>
      <c r="W17" s="558">
        <f>IF('(入力)データ'!U20=$Z$5,'(入力)データ'!T20*$AA$5,IF('(入力)データ'!U20=$Z$6,'(入力)データ'!T20*$AA$6,IF('(入力)データ'!U20=$Z$7,'(入力)データ'!T20*$AA$7,'(入力)データ'!T20)))</f>
        <v>0</v>
      </c>
    </row>
    <row r="18" spans="2:23" ht="30" customHeight="1">
      <c r="B18" s="554">
        <v>16</v>
      </c>
      <c r="C18" s="195" t="str">
        <f>'(入力)データ'!M21</f>
        <v>済</v>
      </c>
      <c r="D18" s="196">
        <f>IF(C18="今月提出",MAX($D$3:D17)+1,0)</f>
        <v>0</v>
      </c>
      <c r="E18" s="197">
        <f>'(入力)データ'!W21</f>
        <v>26</v>
      </c>
      <c r="F18" s="198">
        <f>IF(E18=work1基本情報!$P$23,MAX($F$3:F17)+1,0)</f>
        <v>14</v>
      </c>
      <c r="G18" s="555" t="str">
        <f>'(入力)データ'!A21</f>
        <v>0016</v>
      </c>
      <c r="H18" s="234" t="str">
        <f>'(入力)データ'!B21</f>
        <v>たたたた道路新設工事</v>
      </c>
      <c r="I18" s="203">
        <f>'(入力)データ'!L21</f>
        <v>41496</v>
      </c>
      <c r="J18" s="556">
        <f>'(入力)データ'!E21</f>
        <v>41460</v>
      </c>
      <c r="K18" s="555">
        <f t="shared" si="1"/>
        <v>2013</v>
      </c>
      <c r="L18" s="555">
        <f>IF(ISERROR(VLOOKUP(K18,work4報告書!$B$18:$C$24,2,0)),0,VLOOKUP(K18,work4報告書!$B$18:$C$24,2,0))</f>
        <v>2012</v>
      </c>
      <c r="M18" s="201" t="str">
        <f>'(入力)データ'!X21</f>
        <v>32 道路新設事業</v>
      </c>
      <c r="N18" s="202" t="str">
        <f>IF(ISERROR(L18&amp;VLOOKUP(M18,work4報告書!$B$2:$E$11,4,0)),0,L18&amp;VLOOKUP(M18,work4報告書!$B$2:$E$11,4,0))</f>
        <v>20122320</v>
      </c>
      <c r="O18" s="555">
        <f>IF(ISERROR(VLOOKUP(N18,work5労務比率・保険料率!$G$4:$I$39,2,0)),0,VLOOKUP(N18,work5労務比率・保険料率!$G$4:$I$39,2,0))</f>
        <v>20</v>
      </c>
      <c r="P18" s="556">
        <f>IF('(入力)データ'!V21="","",'(入力)データ'!V21)</f>
        <v>41729</v>
      </c>
      <c r="Q18" s="555">
        <f>IF('(入力)データ'!V21=0,0,IF(MONTH(P18)&gt;3,YEAR(P18),YEAR(P18)-1))</f>
        <v>2013</v>
      </c>
      <c r="R18" s="774">
        <f t="shared" si="2"/>
        <v>75600000</v>
      </c>
      <c r="S18" s="557">
        <f>IF('(入力)データ'!H21=$Z$5,'(入力)データ'!G21*$AA$5,IF('(入力)データ'!H21=$Z$6,'(入力)データ'!G21*$AA$6,IF('(入力)データ'!H21=$Z$7,'(入力)データ'!G21*$AA$7,'(入力)データ'!G21)))</f>
        <v>73500000</v>
      </c>
      <c r="T18" s="557">
        <f>IF('(入力)データ'!O21=$Z$5,'(入力)データ'!N21*$AA$5,IF('(入力)データ'!O21=$Z$6,'(入力)データ'!N21*$AA$6,IF('(入力)データ'!O21=$Z$7,'(入力)データ'!N21*$AA$7,'(入力)データ'!N21)))</f>
        <v>2100000</v>
      </c>
      <c r="U18" s="557">
        <f>IF('(入力)データ'!Q21=$Z$5,'(入力)データ'!P21*$AA$5,IF('(入力)データ'!Q21=$Z$6,'(入力)データ'!P21*$AA$6,IF('(入力)データ'!Q21=$Z$7,'(入力)データ'!P21*$AA$7,'(入力)データ'!P21)))</f>
        <v>0</v>
      </c>
      <c r="V18" s="557">
        <f>IF('(入力)データ'!S21=$Z$5,'(入力)データ'!R21*$AA$5,IF('(入力)データ'!S21=$Z$6,'(入力)データ'!R21*$AA$6,IF('(入力)データ'!S21=$Z$7,'(入力)データ'!R21*$AA$7,'(入力)データ'!R21)))</f>
        <v>0</v>
      </c>
      <c r="W18" s="558">
        <f>IF('(入力)データ'!U21=$Z$5,'(入力)データ'!T21*$AA$5,IF('(入力)データ'!U21=$Z$6,'(入力)データ'!T21*$AA$6,IF('(入力)データ'!U21=$Z$7,'(入力)データ'!T21*$AA$7,'(入力)データ'!T21)))</f>
        <v>0</v>
      </c>
    </row>
    <row r="19" spans="2:23" ht="30" customHeight="1">
      <c r="B19" s="554">
        <v>17</v>
      </c>
      <c r="C19" s="195" t="str">
        <f>'(入力)データ'!M22</f>
        <v>済</v>
      </c>
      <c r="D19" s="196">
        <f>IF(C19="今月提出",MAX($D$3:D18)+1,0)</f>
        <v>0</v>
      </c>
      <c r="E19" s="197">
        <f>'(入力)データ'!W22</f>
        <v>0</v>
      </c>
      <c r="F19" s="198">
        <f>IF(E19=work1基本情報!$P$23,MAX($F$3:F18)+1,0)</f>
        <v>0</v>
      </c>
      <c r="G19" s="555" t="str">
        <f>'(入力)データ'!A22</f>
        <v>0017</v>
      </c>
      <c r="H19" s="234" t="str">
        <f>'(入力)データ'!B22</f>
        <v>ちちちち邸屋根工事</v>
      </c>
      <c r="I19" s="203">
        <f>'(入力)データ'!L22</f>
        <v>41527</v>
      </c>
      <c r="J19" s="556">
        <f>'(入力)データ'!E22</f>
        <v>41487</v>
      </c>
      <c r="K19" s="555">
        <f t="shared" si="1"/>
        <v>2013</v>
      </c>
      <c r="L19" s="555">
        <f>IF(ISERROR(VLOOKUP(K19,work4報告書!$B$18:$C$24,2,0)),0,VLOOKUP(K19,work4報告書!$B$18:$C$24,2,0))</f>
        <v>2012</v>
      </c>
      <c r="M19" s="201" t="str">
        <f>'(入力)データ'!X22</f>
        <v>35 建築事業</v>
      </c>
      <c r="N19" s="202" t="str">
        <f>IF(ISERROR(L19&amp;VLOOKUP(M19,work4報告書!$B$2:$E$11,4,0)),0,L19&amp;VLOOKUP(M19,work4報告書!$B$2:$E$11,4,0))</f>
        <v>20125350</v>
      </c>
      <c r="O19" s="555">
        <f>IF(ISERROR(VLOOKUP(N19,work5労務比率・保険料率!$G$4:$I$39,2,0)),0,VLOOKUP(N19,work5労務比率・保険料率!$G$4:$I$39,2,0))</f>
        <v>21</v>
      </c>
      <c r="P19" s="556">
        <f>IF('(入力)データ'!V22="","",'(入力)データ'!V22)</f>
        <v>41141</v>
      </c>
      <c r="Q19" s="555">
        <f>IF('(入力)データ'!V22=0,0,IF(MONTH(P19)&gt;3,YEAR(P19),YEAR(P19)-1))</f>
        <v>2012</v>
      </c>
      <c r="R19" s="774">
        <f t="shared" si="2"/>
        <v>1050000</v>
      </c>
      <c r="S19" s="557">
        <f>IF('(入力)データ'!H22=$Z$5,'(入力)データ'!G22*$AA$5,IF('(入力)データ'!H22=$Z$6,'(入力)データ'!G22*$AA$6,IF('(入力)データ'!H22=$Z$7,'(入力)データ'!G22*$AA$7,'(入力)データ'!G22)))</f>
        <v>1050000</v>
      </c>
      <c r="T19" s="557">
        <f>IF('(入力)データ'!O22=$Z$5,'(入力)データ'!N22*$AA$5,IF('(入力)データ'!O22=$Z$6,'(入力)データ'!N22*$AA$6,IF('(入力)データ'!O22=$Z$7,'(入力)データ'!N22*$AA$7,'(入力)データ'!N22)))</f>
        <v>0</v>
      </c>
      <c r="U19" s="557">
        <f>IF('(入力)データ'!Q22=$Z$5,'(入力)データ'!P22*$AA$5,IF('(入力)データ'!Q22=$Z$6,'(入力)データ'!P22*$AA$6,IF('(入力)データ'!Q22=$Z$7,'(入力)データ'!P22*$AA$7,'(入力)データ'!P22)))</f>
        <v>0</v>
      </c>
      <c r="V19" s="557">
        <f>IF('(入力)データ'!S22=$Z$5,'(入力)データ'!R22*$AA$5,IF('(入力)データ'!S22=$Z$6,'(入力)データ'!R22*$AA$6,IF('(入力)データ'!S22=$Z$7,'(入力)データ'!R22*$AA$7,'(入力)データ'!R22)))</f>
        <v>0</v>
      </c>
      <c r="W19" s="558">
        <f>IF('(入力)データ'!U22=$Z$5,'(入力)データ'!T22*$AA$5,IF('(入力)データ'!U22=$Z$6,'(入力)データ'!T22*$AA$6,IF('(入力)データ'!U22=$Z$7,'(入力)データ'!T22*$AA$7,'(入力)データ'!T22)))</f>
        <v>0</v>
      </c>
    </row>
    <row r="20" spans="2:23" ht="30" customHeight="1">
      <c r="B20" s="554">
        <v>18</v>
      </c>
      <c r="C20" s="195" t="str">
        <f>'(入力)データ'!M23</f>
        <v>済</v>
      </c>
      <c r="D20" s="196">
        <f>IF(C20="今月提出",MAX($D$3:D19)+1,0)</f>
        <v>0</v>
      </c>
      <c r="E20" s="197">
        <f>'(入力)データ'!W23</f>
        <v>26</v>
      </c>
      <c r="F20" s="198">
        <f>IF(E20=work1基本情報!$P$23,MAX($F$3:F19)+1,0)</f>
        <v>15</v>
      </c>
      <c r="G20" s="555" t="str">
        <f>'(入力)データ'!A23</f>
        <v>0018</v>
      </c>
      <c r="H20" s="234" t="str">
        <f>'(入力)データ'!B23</f>
        <v>つつつつ道路ほ装工事</v>
      </c>
      <c r="I20" s="203">
        <f>'(入力)データ'!L23</f>
        <v>41527</v>
      </c>
      <c r="J20" s="556">
        <f>'(入力)データ'!E23</f>
        <v>41487</v>
      </c>
      <c r="K20" s="555">
        <f t="shared" si="1"/>
        <v>2013</v>
      </c>
      <c r="L20" s="555">
        <f>IF(ISERROR(VLOOKUP(K20,work4報告書!$B$18:$C$24,2,0)),0,VLOOKUP(K20,work4報告書!$B$18:$C$24,2,0))</f>
        <v>2012</v>
      </c>
      <c r="M20" s="201" t="str">
        <f>'(入力)データ'!X23</f>
        <v>33 ほ装工事業</v>
      </c>
      <c r="N20" s="202" t="str">
        <f>IF(ISERROR(L20&amp;VLOOKUP(M20,work4報告書!$B$2:$E$11,4,0)),0,L20&amp;VLOOKUP(M20,work4報告書!$B$2:$E$11,4,0))</f>
        <v>20123330</v>
      </c>
      <c r="O20" s="555">
        <f>IF(ISERROR(VLOOKUP(N20,work5労務比率・保険料率!$G$4:$I$39,2,0)),0,VLOOKUP(N20,work5労務比率・保険料率!$G$4:$I$39,2,0))</f>
        <v>18</v>
      </c>
      <c r="P20" s="556">
        <f>IF('(入力)データ'!V23="","",'(入力)データ'!V23)</f>
        <v>41639</v>
      </c>
      <c r="Q20" s="555">
        <f>IF('(入力)データ'!V23=0,0,IF(MONTH(P20)&gt;3,YEAR(P20),YEAR(P20)-1))</f>
        <v>2013</v>
      </c>
      <c r="R20" s="774">
        <f t="shared" si="2"/>
        <v>32655000</v>
      </c>
      <c r="S20" s="557">
        <f>IF('(入力)データ'!H23=$Z$5,'(入力)データ'!G23*$AA$5,IF('(入力)データ'!H23=$Z$6,'(入力)データ'!G23*$AA$6,IF('(入力)データ'!H23=$Z$7,'(入力)データ'!G23*$AA$7,'(入力)データ'!G23)))</f>
        <v>31500000</v>
      </c>
      <c r="T20" s="557">
        <f>IF('(入力)データ'!O23=$Z$5,'(入力)データ'!N23*$AA$5,IF('(入力)データ'!O23=$Z$6,'(入力)データ'!N23*$AA$6,IF('(入力)データ'!O23=$Z$7,'(入力)データ'!N23*$AA$7,'(入力)データ'!N23)))</f>
        <v>1050000</v>
      </c>
      <c r="U20" s="557">
        <f>IF('(入力)データ'!Q23=$Z$5,'(入力)データ'!P23*$AA$5,IF('(入力)データ'!Q23=$Z$6,'(入力)データ'!P23*$AA$6,IF('(入力)データ'!Q23=$Z$7,'(入力)データ'!P23*$AA$7,'(入力)データ'!P23)))</f>
        <v>105000</v>
      </c>
      <c r="V20" s="557">
        <f>IF('(入力)データ'!S23=$Z$5,'(入力)データ'!R23*$AA$5,IF('(入力)データ'!S23=$Z$6,'(入力)データ'!R23*$AA$6,IF('(入力)データ'!S23=$Z$7,'(入力)データ'!R23*$AA$7,'(入力)データ'!R23)))</f>
        <v>0</v>
      </c>
      <c r="W20" s="558">
        <f>IF('(入力)データ'!U23=$Z$5,'(入力)データ'!T23*$AA$5,IF('(入力)データ'!U23=$Z$6,'(入力)データ'!T23*$AA$6,IF('(入力)データ'!U23=$Z$7,'(入力)データ'!T23*$AA$7,'(入力)データ'!T23)))</f>
        <v>0</v>
      </c>
    </row>
    <row r="21" spans="2:23" ht="30" customHeight="1">
      <c r="B21" s="554">
        <v>19</v>
      </c>
      <c r="C21" s="195" t="str">
        <f>'(入力)データ'!M24</f>
        <v>済</v>
      </c>
      <c r="D21" s="196">
        <f>IF(C21="今月提出",MAX($D$3:D20)+1,0)</f>
        <v>0</v>
      </c>
      <c r="E21" s="197">
        <f>'(入力)データ'!W24</f>
        <v>26</v>
      </c>
      <c r="F21" s="198">
        <f>IF(E21=work1基本情報!$P$23,MAX($F$3:F20)+1,0)</f>
        <v>16</v>
      </c>
      <c r="G21" s="555" t="str">
        <f>'(入力)データ'!A24</f>
        <v>0019</v>
      </c>
      <c r="H21" s="234" t="str">
        <f>'(入力)データ'!B24</f>
        <v>てててて川改修工事</v>
      </c>
      <c r="I21" s="203">
        <f>'(入力)データ'!L24</f>
        <v>41527</v>
      </c>
      <c r="J21" s="556">
        <f>'(入力)データ'!E24</f>
        <v>41496</v>
      </c>
      <c r="K21" s="555">
        <f t="shared" si="1"/>
        <v>2013</v>
      </c>
      <c r="L21" s="555">
        <f>IF(ISERROR(VLOOKUP(K21,work4報告書!$B$18:$C$24,2,0)),0,VLOOKUP(K21,work4報告書!$B$18:$C$24,2,0))</f>
        <v>2012</v>
      </c>
      <c r="M21" s="201" t="str">
        <f>'(入力)データ'!X24</f>
        <v>37 その他の建設事業</v>
      </c>
      <c r="N21" s="202" t="str">
        <f>IF(ISERROR(L21&amp;VLOOKUP(M21,work4報告書!$B$2:$E$11,4,0)),0,L21&amp;VLOOKUP(M21,work4報告書!$B$2:$E$11,4,0))</f>
        <v>20129370</v>
      </c>
      <c r="O21" s="555">
        <f>IF(ISERROR(VLOOKUP(N21,work5労務比率・保険料率!$G$4:$I$39,2,0)),0,VLOOKUP(N21,work5労務比率・保険料率!$G$4:$I$39,2,0))</f>
        <v>23</v>
      </c>
      <c r="P21" s="556">
        <f>IF('(入力)データ'!V24="","",'(入力)データ'!V24)</f>
        <v>41729</v>
      </c>
      <c r="Q21" s="555">
        <f>IF('(入力)データ'!V24=0,0,IF(MONTH(P21)&gt;3,YEAR(P21),YEAR(P21)-1))</f>
        <v>2013</v>
      </c>
      <c r="R21" s="774">
        <f t="shared" si="2"/>
        <v>53025000</v>
      </c>
      <c r="S21" s="557">
        <f>IF('(入力)データ'!H24=$Z$5,'(入力)データ'!G24*$AA$5,IF('(入力)データ'!H24=$Z$6,'(入力)データ'!G24*$AA$6,IF('(入力)データ'!H24=$Z$7,'(入力)データ'!G24*$AA$7,'(入力)データ'!G24)))</f>
        <v>52500000</v>
      </c>
      <c r="T21" s="557">
        <f>IF('(入力)データ'!O24=$Z$5,'(入力)データ'!N24*$AA$5,IF('(入力)データ'!O24=$Z$6,'(入力)データ'!N24*$AA$6,IF('(入力)データ'!O24=$Z$7,'(入力)データ'!N24*$AA$7,'(入力)データ'!N24)))</f>
        <v>525000</v>
      </c>
      <c r="U21" s="557">
        <f>IF('(入力)データ'!Q24=$Z$5,'(入力)データ'!P24*$AA$5,IF('(入力)データ'!Q24=$Z$6,'(入力)データ'!P24*$AA$6,IF('(入力)データ'!Q24=$Z$7,'(入力)データ'!P24*$AA$7,'(入力)データ'!P24)))</f>
        <v>0</v>
      </c>
      <c r="V21" s="557">
        <f>IF('(入力)データ'!S24=$Z$5,'(入力)データ'!R24*$AA$5,IF('(入力)データ'!S24=$Z$6,'(入力)データ'!R24*$AA$6,IF('(入力)データ'!S24=$Z$7,'(入力)データ'!R24*$AA$7,'(入力)データ'!R24)))</f>
        <v>0</v>
      </c>
      <c r="W21" s="558">
        <f>IF('(入力)データ'!U24=$Z$5,'(入力)データ'!T24*$AA$5,IF('(入力)データ'!U24=$Z$6,'(入力)データ'!T24*$AA$6,IF('(入力)データ'!U24=$Z$7,'(入力)データ'!T24*$AA$7,'(入力)データ'!T24)))</f>
        <v>0</v>
      </c>
    </row>
    <row r="22" spans="2:23" ht="30" customHeight="1">
      <c r="B22" s="554">
        <v>20</v>
      </c>
      <c r="C22" s="195" t="str">
        <f>'(入力)データ'!M25</f>
        <v>済</v>
      </c>
      <c r="D22" s="196">
        <f>IF(C22="今月提出",MAX($D$3:D21)+1,0)</f>
        <v>0</v>
      </c>
      <c r="E22" s="197">
        <f>'(入力)データ'!W25</f>
        <v>26</v>
      </c>
      <c r="F22" s="198">
        <f>IF(E22=work1基本情報!$P$23,MAX($F$3:F21)+1,0)</f>
        <v>17</v>
      </c>
      <c r="G22" s="555" t="str">
        <f>'(入力)データ'!A25</f>
        <v>0020</v>
      </c>
      <c r="H22" s="234" t="str">
        <f>'(入力)データ'!B25</f>
        <v>とととと邸増築工事</v>
      </c>
      <c r="I22" s="203">
        <f>'(入力)データ'!L25</f>
        <v>41892</v>
      </c>
      <c r="J22" s="556">
        <f>'(入力)データ'!E25</f>
        <v>41506</v>
      </c>
      <c r="K22" s="555">
        <f t="shared" si="1"/>
        <v>2013</v>
      </c>
      <c r="L22" s="555">
        <f>IF(ISERROR(VLOOKUP(K22,work4報告書!$B$18:$C$24,2,0)),0,VLOOKUP(K22,work4報告書!$B$18:$C$24,2,0))</f>
        <v>2012</v>
      </c>
      <c r="M22" s="201" t="str">
        <f>'(入力)データ'!X25</f>
        <v>35 建築事業</v>
      </c>
      <c r="N22" s="202" t="str">
        <f>IF(ISERROR(L22&amp;VLOOKUP(M22,work4報告書!$B$2:$E$11,4,0)),0,L22&amp;VLOOKUP(M22,work4報告書!$B$2:$E$11,4,0))</f>
        <v>20125350</v>
      </c>
      <c r="O22" s="555">
        <f>IF(ISERROR(VLOOKUP(N22,work5労務比率・保険料率!$G$4:$I$39,2,0)),0,VLOOKUP(N22,work5労務比率・保険料率!$G$4:$I$39,2,0))</f>
        <v>21</v>
      </c>
      <c r="P22" s="556">
        <f>IF('(入力)データ'!V25="","",'(入力)データ'!V25)</f>
        <v>41670</v>
      </c>
      <c r="Q22" s="555">
        <f>IF('(入力)データ'!V25=0,0,IF(MONTH(P22)&gt;3,YEAR(P22),YEAR(P22)-1))</f>
        <v>2013</v>
      </c>
      <c r="R22" s="774">
        <f t="shared" si="2"/>
        <v>31762500</v>
      </c>
      <c r="S22" s="557">
        <f>IF('(入力)データ'!H25=$Z$5,'(入力)データ'!G25*$AA$5,IF('(入力)データ'!H25=$Z$6,'(入力)データ'!G25*$AA$6,IF('(入力)データ'!H25=$Z$7,'(入力)データ'!G25*$AA$7,'(入力)データ'!G25)))</f>
        <v>31500000</v>
      </c>
      <c r="T22" s="557">
        <f>IF('(入力)データ'!O25=$Z$5,'(入力)データ'!N25*$AA$5,IF('(入力)データ'!O25=$Z$6,'(入力)データ'!N25*$AA$6,IF('(入力)データ'!O25=$Z$7,'(入力)データ'!N25*$AA$7,'(入力)データ'!N25)))</f>
        <v>52500</v>
      </c>
      <c r="U22" s="557">
        <f>IF('(入力)データ'!Q25=$Z$5,'(入力)データ'!P25*$AA$5,IF('(入力)データ'!Q25=$Z$6,'(入力)データ'!P25*$AA$6,IF('(入力)データ'!Q25=$Z$7,'(入力)データ'!P25*$AA$7,'(入力)データ'!P25)))</f>
        <v>525000</v>
      </c>
      <c r="V22" s="557">
        <f>IF('(入力)データ'!S25=$Z$5,'(入力)データ'!R25*$AA$5,IF('(入力)データ'!S25=$Z$6,'(入力)データ'!R25*$AA$6,IF('(入力)データ'!S25=$Z$7,'(入力)データ'!R25*$AA$7,'(入力)データ'!R25)))</f>
        <v>-315000</v>
      </c>
      <c r="W22" s="558">
        <f>IF('(入力)データ'!U25=$Z$5,'(入力)データ'!T25*$AA$5,IF('(入力)データ'!U25=$Z$6,'(入力)データ'!T25*$AA$6,IF('(入力)データ'!U25=$Z$7,'(入力)データ'!T25*$AA$7,'(入力)データ'!T25)))</f>
        <v>0</v>
      </c>
    </row>
    <row r="23" spans="2:23" ht="30" customHeight="1">
      <c r="B23" s="554">
        <v>21</v>
      </c>
      <c r="C23" s="195" t="str">
        <f>'(入力)データ'!M26</f>
        <v>済</v>
      </c>
      <c r="D23" s="196">
        <f>IF(C23="今月提出",MAX($D$3:D22)+1,0)</f>
        <v>0</v>
      </c>
      <c r="E23" s="197">
        <f>'(入力)データ'!W26</f>
        <v>26</v>
      </c>
      <c r="F23" s="198">
        <f>IF(E23=work1基本情報!$P$23,MAX($F$3:F22)+1,0)</f>
        <v>18</v>
      </c>
      <c r="G23" s="555" t="str">
        <f>'(入力)データ'!A26</f>
        <v>0021</v>
      </c>
      <c r="H23" s="234" t="str">
        <f>'(入力)データ'!B26</f>
        <v>なななな邸外壁塗装工事</v>
      </c>
      <c r="I23" s="203">
        <f>'(入力)データ'!L26</f>
        <v>41557</v>
      </c>
      <c r="J23" s="556">
        <f>'(入力)データ'!E26</f>
        <v>41518</v>
      </c>
      <c r="K23" s="555">
        <f t="shared" si="1"/>
        <v>2013</v>
      </c>
      <c r="L23" s="555">
        <f>IF(ISERROR(VLOOKUP(K23,work4報告書!$B$18:$C$24,2,0)),0,VLOOKUP(K23,work4報告書!$B$18:$C$24,2,0))</f>
        <v>2012</v>
      </c>
      <c r="M23" s="201" t="str">
        <f>'(入力)データ'!X26</f>
        <v>35 建築事業</v>
      </c>
      <c r="N23" s="202" t="str">
        <f>IF(ISERROR(L23&amp;VLOOKUP(M23,work4報告書!$B$2:$E$11,4,0)),0,L23&amp;VLOOKUP(M23,work4報告書!$B$2:$E$11,4,0))</f>
        <v>20125350</v>
      </c>
      <c r="O23" s="555">
        <f>IF(ISERROR(VLOOKUP(N23,work5労務比率・保険料率!$G$4:$I$39,2,0)),0,VLOOKUP(N23,work5労務比率・保険料率!$G$4:$I$39,2,0))</f>
        <v>21</v>
      </c>
      <c r="P23" s="556">
        <f>IF('(入力)データ'!V26="","",'(入力)データ'!V26)</f>
        <v>41618</v>
      </c>
      <c r="Q23" s="555">
        <f>IF('(入力)データ'!V26=0,0,IF(MONTH(P23)&gt;3,YEAR(P23),YEAR(P23)-1))</f>
        <v>2013</v>
      </c>
      <c r="R23" s="774">
        <f t="shared" si="2"/>
        <v>2625000</v>
      </c>
      <c r="S23" s="557">
        <f>IF('(入力)データ'!H26=$Z$5,'(入力)データ'!G26*$AA$5,IF('(入力)データ'!H26=$Z$6,'(入力)データ'!G26*$AA$6,IF('(入力)データ'!H26=$Z$7,'(入力)データ'!G26*$AA$7,'(入力)データ'!G26)))</f>
        <v>2625000</v>
      </c>
      <c r="T23" s="557">
        <f>IF('(入力)データ'!O26=$Z$5,'(入力)データ'!N26*$AA$5,IF('(入力)データ'!O26=$Z$6,'(入力)データ'!N26*$AA$6,IF('(入力)データ'!O26=$Z$7,'(入力)データ'!N26*$AA$7,'(入力)データ'!N26)))</f>
        <v>0</v>
      </c>
      <c r="U23" s="557">
        <f>IF('(入力)データ'!Q26=$Z$5,'(入力)データ'!P26*$AA$5,IF('(入力)データ'!Q26=$Z$6,'(入力)データ'!P26*$AA$6,IF('(入力)データ'!Q26=$Z$7,'(入力)データ'!P26*$AA$7,'(入力)データ'!P26)))</f>
        <v>0</v>
      </c>
      <c r="V23" s="557">
        <f>IF('(入力)データ'!S26=$Z$5,'(入力)データ'!R26*$AA$5,IF('(入力)データ'!S26=$Z$6,'(入力)データ'!R26*$AA$6,IF('(入力)データ'!S26=$Z$7,'(入力)データ'!R26*$AA$7,'(入力)データ'!R26)))</f>
        <v>0</v>
      </c>
      <c r="W23" s="558">
        <f>IF('(入力)データ'!U26=$Z$5,'(入力)データ'!T26*$AA$5,IF('(入力)データ'!U26=$Z$6,'(入力)データ'!T26*$AA$6,IF('(入力)データ'!U26=$Z$7,'(入力)データ'!T26*$AA$7,'(入力)データ'!T26)))</f>
        <v>0</v>
      </c>
    </row>
    <row r="24" spans="2:23" ht="30" customHeight="1">
      <c r="B24" s="554">
        <v>22</v>
      </c>
      <c r="C24" s="195" t="str">
        <f>'(入力)データ'!M27</f>
        <v>済</v>
      </c>
      <c r="D24" s="196">
        <f>IF(C24="今月提出",MAX($D$3:D23)+1,0)</f>
        <v>0</v>
      </c>
      <c r="E24" s="197">
        <f>'(入力)データ'!W27</f>
        <v>26</v>
      </c>
      <c r="F24" s="198">
        <f>IF(E24=work1基本情報!$P$23,MAX($F$3:F23)+1,0)</f>
        <v>19</v>
      </c>
      <c r="G24" s="555" t="str">
        <f>'(入力)データ'!A27</f>
        <v>0022</v>
      </c>
      <c r="H24" s="234" t="str">
        <f>'(入力)データ'!B27</f>
        <v>にににに道路改修工事</v>
      </c>
      <c r="I24" s="203">
        <f>'(入力)データ'!L27</f>
        <v>41557</v>
      </c>
      <c r="J24" s="556">
        <f>'(入力)データ'!E27</f>
        <v>41518</v>
      </c>
      <c r="K24" s="555">
        <f t="shared" si="1"/>
        <v>2013</v>
      </c>
      <c r="L24" s="555">
        <f>IF(ISERROR(VLOOKUP(K24,work4報告書!$B$18:$C$24,2,0)),0,VLOOKUP(K24,work4報告書!$B$18:$C$24,2,0))</f>
        <v>2012</v>
      </c>
      <c r="M24" s="201" t="str">
        <f>'(入力)データ'!X27</f>
        <v>37 その他の建設事業</v>
      </c>
      <c r="N24" s="202" t="str">
        <f>IF(ISERROR(L24&amp;VLOOKUP(M24,work4報告書!$B$2:$E$11,4,0)),0,L24&amp;VLOOKUP(M24,work4報告書!$B$2:$E$11,4,0))</f>
        <v>20129370</v>
      </c>
      <c r="O24" s="555">
        <f>IF(ISERROR(VLOOKUP(N24,work5労務比率・保険料率!$G$4:$I$39,2,0)),0,VLOOKUP(N24,work5労務比率・保険料率!$G$4:$I$39,2,0))</f>
        <v>23</v>
      </c>
      <c r="P24" s="556">
        <f>IF('(入力)データ'!V27="","",'(入力)データ'!V27)</f>
        <v>41729</v>
      </c>
      <c r="Q24" s="555">
        <f>IF('(入力)データ'!V27=0,0,IF(MONTH(P24)&gt;3,YEAR(P24),YEAR(P24)-1))</f>
        <v>2013</v>
      </c>
      <c r="R24" s="774">
        <f t="shared" si="2"/>
        <v>15855000</v>
      </c>
      <c r="S24" s="557">
        <f>IF('(入力)データ'!H27=$Z$5,'(入力)データ'!G27*$AA$5,IF('(入力)データ'!H27=$Z$6,'(入力)データ'!G27*$AA$6,IF('(入力)データ'!H27=$Z$7,'(入力)データ'!G27*$AA$7,'(入力)データ'!G27)))</f>
        <v>15750000</v>
      </c>
      <c r="T24" s="557">
        <f>IF('(入力)データ'!O27=$Z$5,'(入力)データ'!N27*$AA$5,IF('(入力)データ'!O27=$Z$6,'(入力)データ'!N27*$AA$6,IF('(入力)データ'!O27=$Z$7,'(入力)データ'!N27*$AA$7,'(入力)データ'!N27)))</f>
        <v>105000</v>
      </c>
      <c r="U24" s="557">
        <f>IF('(入力)データ'!Q27=$Z$5,'(入力)データ'!P27*$AA$5,IF('(入力)データ'!Q27=$Z$6,'(入力)データ'!P27*$AA$6,IF('(入力)データ'!Q27=$Z$7,'(入力)データ'!P27*$AA$7,'(入力)データ'!P27)))</f>
        <v>0</v>
      </c>
      <c r="V24" s="557">
        <f>IF('(入力)データ'!S27=$Z$5,'(入力)データ'!R27*$AA$5,IF('(入力)データ'!S27=$Z$6,'(入力)データ'!R27*$AA$6,IF('(入力)データ'!S27=$Z$7,'(入力)データ'!R27*$AA$7,'(入力)データ'!R27)))</f>
        <v>0</v>
      </c>
      <c r="W24" s="558">
        <f>IF('(入力)データ'!U27=$Z$5,'(入力)データ'!T27*$AA$5,IF('(入力)データ'!U27=$Z$6,'(入力)データ'!T27*$AA$6,IF('(入力)データ'!U27=$Z$7,'(入力)データ'!T27*$AA$7,'(入力)データ'!T27)))</f>
        <v>0</v>
      </c>
    </row>
    <row r="25" spans="2:23" ht="30" customHeight="1">
      <c r="B25" s="554">
        <v>23</v>
      </c>
      <c r="C25" s="195" t="str">
        <f>'(入力)データ'!M28</f>
        <v>済</v>
      </c>
      <c r="D25" s="196">
        <f>IF(C25="今月提出",MAX($D$3:D24)+1,0)</f>
        <v>0</v>
      </c>
      <c r="E25" s="197">
        <f>'(入力)データ'!W28</f>
        <v>26</v>
      </c>
      <c r="F25" s="198">
        <f>IF(E25=work1基本情報!$P$23,MAX($F$3:F24)+1,0)</f>
        <v>20</v>
      </c>
      <c r="G25" s="555" t="str">
        <f>'(入力)データ'!A28</f>
        <v>0023</v>
      </c>
      <c r="H25" s="234" t="str">
        <f>'(入力)データ'!B28</f>
        <v>ぬぬぬぬ邸屋根補修工事</v>
      </c>
      <c r="I25" s="203">
        <f>'(入力)データ'!L28</f>
        <v>41588</v>
      </c>
      <c r="J25" s="556">
        <f>'(入力)データ'!E28</f>
        <v>41548</v>
      </c>
      <c r="K25" s="555">
        <f t="shared" si="1"/>
        <v>2013</v>
      </c>
      <c r="L25" s="555">
        <f>IF(ISERROR(VLOOKUP(K25,work4報告書!$B$18:$C$24,2,0)),0,VLOOKUP(K25,work4報告書!$B$18:$C$24,2,0))</f>
        <v>2012</v>
      </c>
      <c r="M25" s="201" t="str">
        <f>'(入力)データ'!X28</f>
        <v>35 建築事業</v>
      </c>
      <c r="N25" s="202" t="str">
        <f>IF(ISERROR(L25&amp;VLOOKUP(M25,work4報告書!$B$2:$E$11,4,0)),0,L25&amp;VLOOKUP(M25,work4報告書!$B$2:$E$11,4,0))</f>
        <v>20125350</v>
      </c>
      <c r="O25" s="555">
        <f>IF(ISERROR(VLOOKUP(N25,work5労務比率・保険料率!$G$4:$I$39,2,0)),0,VLOOKUP(N25,work5労務比率・保険料率!$G$4:$I$39,2,0))</f>
        <v>21</v>
      </c>
      <c r="P25" s="556">
        <f>IF('(入力)データ'!V28="","",'(入力)データ'!V28)</f>
        <v>41670</v>
      </c>
      <c r="Q25" s="555">
        <f>IF('(入力)データ'!V28=0,0,IF(MONTH(P25)&gt;3,YEAR(P25),YEAR(P25)-1))</f>
        <v>2013</v>
      </c>
      <c r="R25" s="774">
        <f t="shared" si="2"/>
        <v>2415000</v>
      </c>
      <c r="S25" s="557">
        <f>IF('(入力)データ'!H28=$Z$5,'(入力)データ'!G28*$AA$5,IF('(入力)データ'!H28=$Z$6,'(入力)データ'!G28*$AA$6,IF('(入力)データ'!H28=$Z$7,'(入力)データ'!G28*$AA$7,'(入力)データ'!G28)))</f>
        <v>2100000</v>
      </c>
      <c r="T25" s="557">
        <f>IF('(入力)データ'!O28=$Z$5,'(入力)データ'!N28*$AA$5,IF('(入力)データ'!O28=$Z$6,'(入力)データ'!N28*$AA$6,IF('(入力)データ'!O28=$Z$7,'(入力)データ'!N28*$AA$7,'(入力)データ'!N28)))</f>
        <v>315000</v>
      </c>
      <c r="U25" s="557">
        <f>IF('(入力)データ'!Q28=$Z$5,'(入力)データ'!P28*$AA$5,IF('(入力)データ'!Q28=$Z$6,'(入力)データ'!P28*$AA$6,IF('(入力)データ'!Q28=$Z$7,'(入力)データ'!P28*$AA$7,'(入力)データ'!P28)))</f>
        <v>0</v>
      </c>
      <c r="V25" s="557">
        <f>IF('(入力)データ'!S28=$Z$5,'(入力)データ'!R28*$AA$5,IF('(入力)データ'!S28=$Z$6,'(入力)データ'!R28*$AA$6,IF('(入力)データ'!S28=$Z$7,'(入力)データ'!R28*$AA$7,'(入力)データ'!R28)))</f>
        <v>0</v>
      </c>
      <c r="W25" s="558">
        <f>IF('(入力)データ'!U28=$Z$5,'(入力)データ'!T28*$AA$5,IF('(入力)データ'!U28=$Z$6,'(入力)データ'!T28*$AA$6,IF('(入力)データ'!U28=$Z$7,'(入力)データ'!T28*$AA$7,'(入力)データ'!T28)))</f>
        <v>0</v>
      </c>
    </row>
    <row r="26" spans="2:23" ht="30" customHeight="1">
      <c r="B26" s="554">
        <v>24</v>
      </c>
      <c r="C26" s="195" t="str">
        <f>'(入力)データ'!M29</f>
        <v>済</v>
      </c>
      <c r="D26" s="196">
        <f>IF(C26="今月提出",MAX($D$3:D25)+1,0)</f>
        <v>0</v>
      </c>
      <c r="E26" s="197">
        <f>'(入力)データ'!W29</f>
        <v>26</v>
      </c>
      <c r="F26" s="198">
        <f>IF(E26=work1基本情報!$P$23,MAX($F$3:F25)+1,0)</f>
        <v>21</v>
      </c>
      <c r="G26" s="555" t="str">
        <f>'(入力)データ'!A29</f>
        <v>0024</v>
      </c>
      <c r="H26" s="234" t="str">
        <f>'(入力)データ'!B29</f>
        <v>ねねねね邸増築工事</v>
      </c>
      <c r="I26" s="203">
        <f>'(入力)データ'!L29</f>
        <v>41953</v>
      </c>
      <c r="J26" s="556">
        <f>'(入力)データ'!E29</f>
        <v>41557</v>
      </c>
      <c r="K26" s="555">
        <f t="shared" si="1"/>
        <v>2013</v>
      </c>
      <c r="L26" s="555">
        <f>IF(ISERROR(VLOOKUP(K26,work4報告書!$B$18:$C$24,2,0)),0,VLOOKUP(K26,work4報告書!$B$18:$C$24,2,0))</f>
        <v>2012</v>
      </c>
      <c r="M26" s="201" t="str">
        <f>'(入力)データ'!X29</f>
        <v>35 建築事業</v>
      </c>
      <c r="N26" s="202" t="str">
        <f>IF(ISERROR(L26&amp;VLOOKUP(M26,work4報告書!$B$2:$E$11,4,0)),0,L26&amp;VLOOKUP(M26,work4報告書!$B$2:$E$11,4,0))</f>
        <v>20125350</v>
      </c>
      <c r="O26" s="555">
        <f>IF(ISERROR(VLOOKUP(N26,work5労務比率・保険料率!$G$4:$I$39,2,0)),0,VLOOKUP(N26,work5労務比率・保険料率!$G$4:$I$39,2,0))</f>
        <v>21</v>
      </c>
      <c r="P26" s="556">
        <f>IF('(入力)データ'!V29="","",'(入力)データ'!V29)</f>
        <v>41698</v>
      </c>
      <c r="Q26" s="555">
        <f>IF('(入力)データ'!V29=0,0,IF(MONTH(P26)&gt;3,YEAR(P26),YEAR(P26)-1))</f>
        <v>2013</v>
      </c>
      <c r="R26" s="774">
        <f t="shared" si="2"/>
        <v>21430500</v>
      </c>
      <c r="S26" s="557">
        <f>IF('(入力)データ'!H29=$Z$5,'(入力)データ'!G29*$AA$5,IF('(入力)データ'!H29=$Z$6,'(入力)データ'!G29*$AA$6,IF('(入力)データ'!H29=$Z$7,'(入力)データ'!G29*$AA$7,'(入力)データ'!G29)))</f>
        <v>21000000</v>
      </c>
      <c r="T26" s="557">
        <f>IF('(入力)データ'!O29=$Z$5,'(入力)データ'!N29*$AA$5,IF('(入力)データ'!O29=$Z$6,'(入力)データ'!N29*$AA$6,IF('(入力)データ'!O29=$Z$7,'(入力)データ'!N29*$AA$7,'(入力)データ'!N29)))</f>
        <v>315000</v>
      </c>
      <c r="U26" s="557">
        <f>IF('(入力)データ'!Q29=$Z$5,'(入力)データ'!P29*$AA$5,IF('(入力)データ'!Q29=$Z$6,'(入力)データ'!P29*$AA$6,IF('(入力)データ'!Q29=$Z$7,'(入力)データ'!P29*$AA$7,'(入力)データ'!P29)))</f>
        <v>105000</v>
      </c>
      <c r="V26" s="557">
        <f>IF('(入力)データ'!S29=$Z$5,'(入力)データ'!R29*$AA$5,IF('(入力)データ'!S29=$Z$6,'(入力)データ'!R29*$AA$6,IF('(入力)データ'!S29=$Z$7,'(入力)データ'!R29*$AA$7,'(入力)データ'!R29)))</f>
        <v>10500</v>
      </c>
      <c r="W26" s="558">
        <f>IF('(入力)データ'!U29=$Z$5,'(入力)データ'!T29*$AA$5,IF('(入力)データ'!U29=$Z$6,'(入力)データ'!T29*$AA$6,IF('(入力)データ'!U29=$Z$7,'(入力)データ'!T29*$AA$7,'(入力)データ'!T29)))</f>
        <v>0</v>
      </c>
    </row>
    <row r="27" spans="2:23" ht="30" customHeight="1">
      <c r="B27" s="554">
        <v>25</v>
      </c>
      <c r="C27" s="195" t="str">
        <f>'(入力)データ'!M30</f>
        <v>済</v>
      </c>
      <c r="D27" s="196">
        <f>IF(C27="今月提出",MAX($D$3:D26)+1,0)</f>
        <v>0</v>
      </c>
      <c r="E27" s="197">
        <f>'(入力)データ'!W30</f>
        <v>26</v>
      </c>
      <c r="F27" s="198">
        <f>IF(E27=work1基本情報!$P$23,MAX($F$3:F26)+1,0)</f>
        <v>22</v>
      </c>
      <c r="G27" s="555" t="str">
        <f>'(入力)データ'!A30</f>
        <v>0025</v>
      </c>
      <c r="H27" s="234" t="str">
        <f>'(入力)データ'!B30</f>
        <v>のののの邸外壁改修工事</v>
      </c>
      <c r="I27" s="203">
        <f>'(入力)データ'!L30</f>
        <v>41618</v>
      </c>
      <c r="J27" s="556">
        <f>'(入力)データ'!E30</f>
        <v>41579</v>
      </c>
      <c r="K27" s="555">
        <f t="shared" si="1"/>
        <v>2013</v>
      </c>
      <c r="L27" s="555">
        <f>IF(ISERROR(VLOOKUP(K27,work4報告書!$B$18:$C$24,2,0)),0,VLOOKUP(K27,work4報告書!$B$18:$C$24,2,0))</f>
        <v>2012</v>
      </c>
      <c r="M27" s="201" t="str">
        <f>'(入力)データ'!X30</f>
        <v>35 建築事業</v>
      </c>
      <c r="N27" s="202" t="str">
        <f>IF(ISERROR(L27&amp;VLOOKUP(M27,work4報告書!$B$2:$E$11,4,0)),0,L27&amp;VLOOKUP(M27,work4報告書!$B$2:$E$11,4,0))</f>
        <v>20125350</v>
      </c>
      <c r="O27" s="555">
        <f>IF(ISERROR(VLOOKUP(N27,work5労務比率・保険料率!$G$4:$I$39,2,0)),0,VLOOKUP(N27,work5労務比率・保険料率!$G$4:$I$39,2,0))</f>
        <v>21</v>
      </c>
      <c r="P27" s="556">
        <f>IF('(入力)データ'!V30="","",'(入力)データ'!V30)</f>
        <v>41618</v>
      </c>
      <c r="Q27" s="555">
        <f>IF('(入力)データ'!V30=0,0,IF(MONTH(P27)&gt;3,YEAR(P27),YEAR(P27)-1))</f>
        <v>2013</v>
      </c>
      <c r="R27" s="774">
        <f t="shared" si="2"/>
        <v>3150000</v>
      </c>
      <c r="S27" s="557">
        <f>IF('(入力)データ'!H30=$Z$5,'(入力)データ'!G30*$AA$5,IF('(入力)データ'!H30=$Z$6,'(入力)データ'!G30*$AA$6,IF('(入力)データ'!H30=$Z$7,'(入力)データ'!G30*$AA$7,'(入力)データ'!G30)))</f>
        <v>3150000</v>
      </c>
      <c r="T27" s="557">
        <f>IF('(入力)データ'!O30=$Z$5,'(入力)データ'!N30*$AA$5,IF('(入力)データ'!O30=$Z$6,'(入力)データ'!N30*$AA$6,IF('(入力)データ'!O30=$Z$7,'(入力)データ'!N30*$AA$7,'(入力)データ'!N30)))</f>
        <v>0</v>
      </c>
      <c r="U27" s="557">
        <f>IF('(入力)データ'!Q30=$Z$5,'(入力)データ'!P30*$AA$5,IF('(入力)データ'!Q30=$Z$6,'(入力)データ'!P30*$AA$6,IF('(入力)データ'!Q30=$Z$7,'(入力)データ'!P30*$AA$7,'(入力)データ'!P30)))</f>
        <v>0</v>
      </c>
      <c r="V27" s="557">
        <f>IF('(入力)データ'!S30=$Z$5,'(入力)データ'!R30*$AA$5,IF('(入力)データ'!S30=$Z$6,'(入力)データ'!R30*$AA$6,IF('(入力)データ'!S30=$Z$7,'(入力)データ'!R30*$AA$7,'(入力)データ'!R30)))</f>
        <v>0</v>
      </c>
      <c r="W27" s="558">
        <f>IF('(入力)データ'!U30=$Z$5,'(入力)データ'!T30*$AA$5,IF('(入力)データ'!U30=$Z$6,'(入力)データ'!T30*$AA$6,IF('(入力)データ'!U30=$Z$7,'(入力)データ'!T30*$AA$7,'(入力)データ'!T30)))</f>
        <v>0</v>
      </c>
    </row>
    <row r="28" spans="2:23" ht="30" customHeight="1">
      <c r="B28" s="554">
        <v>26</v>
      </c>
      <c r="C28" s="195" t="str">
        <f>'(入力)データ'!M31</f>
        <v>済</v>
      </c>
      <c r="D28" s="196">
        <f>IF(C28="今月提出",MAX($D$3:D27)+1,0)</f>
        <v>0</v>
      </c>
      <c r="E28" s="197">
        <f>'(入力)データ'!W31</f>
        <v>26</v>
      </c>
      <c r="F28" s="198">
        <f>IF(E28=work1基本情報!$P$23,MAX($F$3:F27)+1,0)</f>
        <v>23</v>
      </c>
      <c r="G28" s="555" t="str">
        <f>'(入力)データ'!A31</f>
        <v>0026</v>
      </c>
      <c r="H28" s="234" t="str">
        <f>'(入力)データ'!B31</f>
        <v>はははは邸台所改修工事</v>
      </c>
      <c r="I28" s="203">
        <f>'(入力)データ'!L31</f>
        <v>41708</v>
      </c>
      <c r="J28" s="556">
        <f>'(入力)データ'!E31</f>
        <v>41671</v>
      </c>
      <c r="K28" s="555">
        <f t="shared" si="1"/>
        <v>2013</v>
      </c>
      <c r="L28" s="555">
        <f>IF(ISERROR(VLOOKUP(K28,work4報告書!$B$18:$C$24,2,0)),0,VLOOKUP(K28,work4報告書!$B$18:$C$24,2,0))</f>
        <v>2012</v>
      </c>
      <c r="M28" s="201" t="str">
        <f>'(入力)データ'!X31</f>
        <v>38 既設建築物設備工事業</v>
      </c>
      <c r="N28" s="202" t="str">
        <f>IF(ISERROR(L28&amp;VLOOKUP(M28,work4報告書!$B$2:$E$11,4,0)),0,L28&amp;VLOOKUP(M28,work4報告書!$B$2:$E$11,4,0))</f>
        <v>20126380</v>
      </c>
      <c r="O28" s="555">
        <f>IF(ISERROR(VLOOKUP(N28,work5労務比率・保険料率!$G$4:$I$39,2,0)),0,VLOOKUP(N28,work5労務比率・保険料率!$G$4:$I$39,2,0))</f>
        <v>22</v>
      </c>
      <c r="P28" s="556">
        <f>IF('(入力)データ'!V31="","",'(入力)データ'!V31)</f>
        <v>41708</v>
      </c>
      <c r="Q28" s="555">
        <f>IF('(入力)データ'!V31=0,0,IF(MONTH(P28)&gt;3,YEAR(P28),YEAR(P28)-1))</f>
        <v>2013</v>
      </c>
      <c r="R28" s="774">
        <f t="shared" si="2"/>
        <v>3328500</v>
      </c>
      <c r="S28" s="557">
        <f>IF('(入力)データ'!H31=$Z$5,'(入力)データ'!G31*$AA$5,IF('(入力)データ'!H31=$Z$6,'(入力)データ'!G31*$AA$6,IF('(入力)データ'!H31=$Z$7,'(入力)データ'!G31*$AA$7,'(入力)データ'!G31)))</f>
        <v>3150000</v>
      </c>
      <c r="T28" s="557">
        <f>IF('(入力)データ'!O31=$Z$5,'(入力)データ'!N31*$AA$5,IF('(入力)データ'!O31=$Z$6,'(入力)データ'!N31*$AA$6,IF('(入力)データ'!O31=$Z$7,'(入力)データ'!N31*$AA$7,'(入力)データ'!N31)))</f>
        <v>105000</v>
      </c>
      <c r="U28" s="557">
        <f>IF('(入力)データ'!Q31=$Z$5,'(入力)データ'!P31*$AA$5,IF('(入力)データ'!Q31=$Z$6,'(入力)データ'!P31*$AA$6,IF('(入力)データ'!Q31=$Z$7,'(入力)データ'!P31*$AA$7,'(入力)データ'!P31)))</f>
        <v>42000</v>
      </c>
      <c r="V28" s="557">
        <f>IF('(入力)データ'!S31=$Z$5,'(入力)データ'!R31*$AA$5,IF('(入力)データ'!S31=$Z$6,'(入力)データ'!R31*$AA$6,IF('(入力)データ'!S31=$Z$7,'(入力)データ'!R31*$AA$7,'(入力)データ'!R31)))</f>
        <v>31500</v>
      </c>
      <c r="W28" s="558">
        <f>IF('(入力)データ'!U31=$Z$5,'(入力)データ'!T31*$AA$5,IF('(入力)データ'!U31=$Z$6,'(入力)データ'!T31*$AA$6,IF('(入力)データ'!U31=$Z$7,'(入力)データ'!T31*$AA$7,'(入力)データ'!T31)))</f>
        <v>0</v>
      </c>
    </row>
    <row r="29" spans="2:23" ht="30" customHeight="1">
      <c r="B29" s="554">
        <v>27</v>
      </c>
      <c r="C29" s="195" t="str">
        <f>'(入力)データ'!M32</f>
        <v>済</v>
      </c>
      <c r="D29" s="196">
        <f>IF(C29="今月提出",MAX($D$3:D28)+1,0)</f>
        <v>0</v>
      </c>
      <c r="E29" s="197">
        <f>'(入力)データ'!W32</f>
        <v>0</v>
      </c>
      <c r="F29" s="198">
        <f>IF(E29=work1基本情報!$P$23,MAX($F$3:F28)+1,0)</f>
        <v>0</v>
      </c>
      <c r="G29" s="555" t="str">
        <f>'(入力)データ'!A32</f>
        <v>0027</v>
      </c>
      <c r="H29" s="234" t="str">
        <f>'(入力)データ'!B32</f>
        <v>ひひひひひ邸新築工事</v>
      </c>
      <c r="I29" s="203">
        <f>'(入力)データ'!L32</f>
        <v>41769</v>
      </c>
      <c r="J29" s="556">
        <f>'(入力)データ'!E32</f>
        <v>41730</v>
      </c>
      <c r="K29" s="555">
        <f t="shared" si="1"/>
        <v>2014</v>
      </c>
      <c r="L29" s="555">
        <f>IF(ISERROR(VLOOKUP(K29,work4報告書!$B$18:$C$24,2,0)),0,VLOOKUP(K29,work4報告書!$B$18:$C$24,2,0))</f>
        <v>2012</v>
      </c>
      <c r="M29" s="201" t="str">
        <f>'(入力)データ'!X32</f>
        <v>35 建築事業</v>
      </c>
      <c r="N29" s="202" t="str">
        <f>IF(ISERROR(L29&amp;VLOOKUP(M29,work4報告書!$B$2:$E$11,4,0)),0,L29&amp;VLOOKUP(M29,work4報告書!$B$2:$E$11,4,0))</f>
        <v>20125350</v>
      </c>
      <c r="O29" s="555">
        <f>IF(ISERROR(VLOOKUP(N29,work5労務比率・保険料率!$G$4:$I$39,2,0)),0,VLOOKUP(N29,work5労務比率・保険料率!$G$4:$I$39,2,0))</f>
        <v>21</v>
      </c>
      <c r="P29" s="556" t="str">
        <f>IF('(入力)データ'!V32="","",'(入力)データ'!V32)</f>
        <v/>
      </c>
      <c r="Q29" s="555">
        <f>IF('(入力)データ'!V32=0,0,IF(MONTH(P29)&gt;3,YEAR(P29),YEAR(P29)-1))</f>
        <v>0</v>
      </c>
      <c r="R29" s="774">
        <f t="shared" si="2"/>
        <v>21718800</v>
      </c>
      <c r="S29" s="557">
        <f>IF('(入力)データ'!H32=$Z$5,'(入力)データ'!G32*$AA$5,IF('(入力)データ'!H32=$Z$6,'(入力)データ'!G32*$AA$6,IF('(入力)データ'!H32=$Z$7,'(入力)データ'!G32*$AA$7,'(入力)データ'!G32)))</f>
        <v>21600000</v>
      </c>
      <c r="T29" s="557">
        <f>IF('(入力)データ'!O32=$Z$5,'(入力)データ'!N32*$AA$5,IF('(入力)データ'!O32=$Z$6,'(入力)データ'!N32*$AA$6,IF('(入力)データ'!O32=$Z$7,'(入力)データ'!N32*$AA$7,'(入力)データ'!N32)))</f>
        <v>108000</v>
      </c>
      <c r="U29" s="557">
        <f>IF('(入力)データ'!Q32=$Z$5,'(入力)データ'!P32*$AA$5,IF('(入力)データ'!Q32=$Z$6,'(入力)データ'!P32*$AA$6,IF('(入力)データ'!Q32=$Z$7,'(入力)データ'!P32*$AA$7,'(入力)データ'!P32)))</f>
        <v>10800</v>
      </c>
      <c r="V29" s="557">
        <f>IF('(入力)データ'!S32=$Z$5,'(入力)データ'!R32*$AA$5,IF('(入力)データ'!S32=$Z$6,'(入力)データ'!R32*$AA$6,IF('(入力)データ'!S32=$Z$7,'(入力)データ'!R32*$AA$7,'(入力)データ'!R32)))</f>
        <v>0</v>
      </c>
      <c r="W29" s="558">
        <f>IF('(入力)データ'!U32=$Z$5,'(入力)データ'!T32*$AA$5,IF('(入力)データ'!U32=$Z$6,'(入力)データ'!T32*$AA$6,IF('(入力)データ'!U32=$Z$7,'(入力)データ'!T32*$AA$7,'(入力)データ'!T32)))</f>
        <v>0</v>
      </c>
    </row>
    <row r="30" spans="2:23" ht="30" customHeight="1">
      <c r="B30" s="554">
        <v>28</v>
      </c>
      <c r="C30" s="195" t="str">
        <f>'(入力)データ'!M33</f>
        <v>済</v>
      </c>
      <c r="D30" s="196">
        <f>IF(C30="今月提出",MAX($D$3:D29)+1,0)</f>
        <v>0</v>
      </c>
      <c r="E30" s="197">
        <f>'(入力)データ'!W33</f>
        <v>27</v>
      </c>
      <c r="F30" s="198">
        <f>IF(E30=work1基本情報!$P$23,MAX($F$3:F29)+1,0)</f>
        <v>0</v>
      </c>
      <c r="G30" s="555" t="str">
        <f>'(入力)データ'!A33</f>
        <v>0028</v>
      </c>
      <c r="H30" s="234" t="str">
        <f>'(入力)データ'!B33</f>
        <v>ふふふふ邸外構工事</v>
      </c>
      <c r="I30" s="203">
        <f>'(入力)データ'!L33</f>
        <v>41769</v>
      </c>
      <c r="J30" s="556">
        <f>'(入力)データ'!E33</f>
        <v>41730</v>
      </c>
      <c r="K30" s="555">
        <f t="shared" si="1"/>
        <v>2014</v>
      </c>
      <c r="L30" s="555">
        <f>IF(ISERROR(VLOOKUP(K30,work4報告書!$B$18:$C$24,2,0)),0,VLOOKUP(K30,work4報告書!$B$18:$C$24,2,0))</f>
        <v>2012</v>
      </c>
      <c r="M30" s="201">
        <f>'(入力)データ'!X33</f>
        <v>0</v>
      </c>
      <c r="N30" s="202">
        <f>IF(ISERROR(L30&amp;VLOOKUP(M30,work4報告書!$B$2:$E$11,4,0)),0,L30&amp;VLOOKUP(M30,work4報告書!$B$2:$E$11,4,0))</f>
        <v>0</v>
      </c>
      <c r="O30" s="555">
        <f>IF(ISERROR(VLOOKUP(N30,work5労務比率・保険料率!$G$4:$I$39,2,0)),0,VLOOKUP(N30,work5労務比率・保険料率!$G$4:$I$39,2,0))</f>
        <v>0</v>
      </c>
      <c r="P30" s="556">
        <f>IF('(入力)データ'!V33="","",'(入力)データ'!V33)</f>
        <v>41779</v>
      </c>
      <c r="Q30" s="555">
        <f>IF('(入力)データ'!V33=0,0,IF(MONTH(P30)&gt;3,YEAR(P30),YEAR(P30)-1))</f>
        <v>2014</v>
      </c>
      <c r="R30" s="774">
        <f t="shared" si="2"/>
        <v>2214000</v>
      </c>
      <c r="S30" s="557">
        <f>IF('(入力)データ'!H33=$Z$5,'(入力)データ'!G33*$AA$5,IF('(入力)データ'!H33=$Z$6,'(入力)データ'!G33*$AA$6,IF('(入力)データ'!H33=$Z$7,'(入力)データ'!G33*$AA$7,'(入力)データ'!G33)))</f>
        <v>2160000</v>
      </c>
      <c r="T30" s="557">
        <f>IF('(入力)データ'!O33=$Z$5,'(入力)データ'!N33*$AA$5,IF('(入力)データ'!O33=$Z$6,'(入力)データ'!N33*$AA$6,IF('(入力)データ'!O33=$Z$7,'(入力)データ'!N33*$AA$7,'(入力)データ'!N33)))</f>
        <v>54000</v>
      </c>
      <c r="U30" s="557">
        <f>IF('(入力)データ'!Q33=$Z$5,'(入力)データ'!P33*$AA$5,IF('(入力)データ'!Q33=$Z$6,'(入力)データ'!P33*$AA$6,IF('(入力)データ'!Q33=$Z$7,'(入力)データ'!P33*$AA$7,'(入力)データ'!P33)))</f>
        <v>0</v>
      </c>
      <c r="V30" s="557">
        <f>IF('(入力)データ'!S33=$Z$5,'(入力)データ'!R33*$AA$5,IF('(入力)データ'!S33=$Z$6,'(入力)データ'!R33*$AA$6,IF('(入力)データ'!S33=$Z$7,'(入力)データ'!R33*$AA$7,'(入力)データ'!R33)))</f>
        <v>0</v>
      </c>
      <c r="W30" s="558">
        <f>IF('(入力)データ'!U33=$Z$5,'(入力)データ'!T33*$AA$5,IF('(入力)データ'!U33=$Z$6,'(入力)データ'!T33*$AA$6,IF('(入力)データ'!U33=$Z$7,'(入力)データ'!T33*$AA$7,'(入力)データ'!T33)))</f>
        <v>0</v>
      </c>
    </row>
    <row r="31" spans="2:23" ht="30" customHeight="1">
      <c r="B31" s="554">
        <v>29</v>
      </c>
      <c r="C31" s="195" t="str">
        <f>'(入力)データ'!M34</f>
        <v>今月提出</v>
      </c>
      <c r="D31" s="196">
        <f>IF(C31="今月提出",MAX($D$3:D30)+1,0)</f>
        <v>1</v>
      </c>
      <c r="E31" s="197">
        <f>'(入力)データ'!W34</f>
        <v>0</v>
      </c>
      <c r="F31" s="198">
        <f>IF(E31=work1基本情報!$P$23,MAX($F$3:F30)+1,0)</f>
        <v>0</v>
      </c>
      <c r="G31" s="555" t="str">
        <f>'(入力)データ'!A34</f>
        <v>0029</v>
      </c>
      <c r="H31" s="234" t="str">
        <f>'(入力)データ'!B34</f>
        <v>へへへへ邸新築工事</v>
      </c>
      <c r="I31" s="203">
        <f>'(入力)データ'!L34</f>
        <v>41800</v>
      </c>
      <c r="J31" s="556">
        <f>'(入力)データ'!E34</f>
        <v>41760</v>
      </c>
      <c r="K31" s="555">
        <f t="shared" ref="K31:K52" si="3">IF(J31=0,0,IF(MONTH(J31)&gt;3,YEAR(J31),YEAR(J31)-1))</f>
        <v>2014</v>
      </c>
      <c r="L31" s="555">
        <f>IF(ISERROR(VLOOKUP(K31,work4報告書!$B$18:$C$24,2,0)),0,VLOOKUP(K31,work4報告書!$B$18:$C$24,2,0))</f>
        <v>2012</v>
      </c>
      <c r="M31" s="201">
        <f>'(入力)データ'!X34</f>
        <v>0</v>
      </c>
      <c r="N31" s="202">
        <f>IF(ISERROR(L31&amp;VLOOKUP(M31,work4報告書!$B$2:$E$11,4,0)),0,L31&amp;VLOOKUP(M31,work4報告書!$B$2:$E$11,4,0))</f>
        <v>0</v>
      </c>
      <c r="O31" s="555">
        <f>IF(ISERROR(VLOOKUP(N31,work5労務比率・保険料率!$G$4:$I$39,2,0)),0,VLOOKUP(N31,work5労務比率・保険料率!$G$4:$I$39,2,0))</f>
        <v>0</v>
      </c>
      <c r="P31" s="556" t="str">
        <f>IF('(入力)データ'!V34="","",'(入力)データ'!V34)</f>
        <v/>
      </c>
      <c r="Q31" s="555">
        <f>IF('(入力)データ'!V34=0,0,IF(MONTH(P31)&gt;3,YEAR(P31),YEAR(P31)-1))</f>
        <v>0</v>
      </c>
      <c r="R31" s="774">
        <f t="shared" ref="R31:R52" si="4">SUM(S31:W31)</f>
        <v>33048000</v>
      </c>
      <c r="S31" s="557">
        <f>IF('(入力)データ'!H34=$Z$5,'(入力)データ'!G34*$AA$5,IF('(入力)データ'!H34=$Z$6,'(入力)データ'!G34*$AA$6,IF('(入力)データ'!H34=$Z$7,'(入力)データ'!G34*$AA$7,'(入力)データ'!G34)))</f>
        <v>32400000</v>
      </c>
      <c r="T31" s="557">
        <f>IF('(入力)データ'!O34=$Z$5,'(入力)データ'!N34*$AA$5,IF('(入力)データ'!O34=$Z$6,'(入力)データ'!N34*$AA$6,IF('(入力)データ'!O34=$Z$7,'(入力)データ'!N34*$AA$7,'(入力)データ'!N34)))</f>
        <v>108000</v>
      </c>
      <c r="U31" s="557">
        <f>IF('(入力)データ'!Q34=$Z$5,'(入力)データ'!P34*$AA$5,IF('(入力)データ'!Q34=$Z$6,'(入力)データ'!P34*$AA$6,IF('(入力)データ'!Q34=$Z$7,'(入力)データ'!P34*$AA$7,'(入力)データ'!P34)))</f>
        <v>540000</v>
      </c>
      <c r="V31" s="557">
        <f>IF('(入力)データ'!S34=$Z$5,'(入力)データ'!R34*$AA$5,IF('(入力)データ'!S34=$Z$6,'(入力)データ'!R34*$AA$6,IF('(入力)データ'!S34=$Z$7,'(入力)データ'!R34*$AA$7,'(入力)データ'!R34)))</f>
        <v>0</v>
      </c>
      <c r="W31" s="558">
        <f>IF('(入力)データ'!U34=$Z$5,'(入力)データ'!T34*$AA$5,IF('(入力)データ'!U34=$Z$6,'(入力)データ'!T34*$AA$6,IF('(入力)データ'!U34=$Z$7,'(入力)データ'!T34*$AA$7,'(入力)データ'!T34)))</f>
        <v>0</v>
      </c>
    </row>
    <row r="32" spans="2:23" ht="30" customHeight="1">
      <c r="B32" s="554">
        <v>30</v>
      </c>
      <c r="C32" s="195" t="str">
        <f>'(入力)データ'!M35</f>
        <v>今月提出</v>
      </c>
      <c r="D32" s="196">
        <f>IF(C32="今月提出",MAX($D$3:D31)+1,0)</f>
        <v>2</v>
      </c>
      <c r="E32" s="197">
        <f>'(入力)データ'!W35</f>
        <v>27</v>
      </c>
      <c r="F32" s="198">
        <f>IF(E32=work1基本情報!$P$23,MAX($F$3:F31)+1,0)</f>
        <v>0</v>
      </c>
      <c r="G32" s="555" t="str">
        <f>'(入力)データ'!A35</f>
        <v>0030</v>
      </c>
      <c r="H32" s="234" t="str">
        <f>'(入力)データ'!B35</f>
        <v>ほほほほ邸床バリアフリー工事</v>
      </c>
      <c r="I32" s="203">
        <f>'(入力)データ'!L35</f>
        <v>41800</v>
      </c>
      <c r="J32" s="556">
        <f>'(入力)データ'!E35</f>
        <v>41760</v>
      </c>
      <c r="K32" s="555">
        <f t="shared" si="3"/>
        <v>2014</v>
      </c>
      <c r="L32" s="555">
        <f>IF(ISERROR(VLOOKUP(K32,work4報告書!$B$18:$C$24,2,0)),0,VLOOKUP(K32,work4報告書!$B$18:$C$24,2,0))</f>
        <v>2012</v>
      </c>
      <c r="M32" s="201" t="str">
        <f>'(入力)データ'!X35</f>
        <v>38 既設建築物設備工事業</v>
      </c>
      <c r="N32" s="202" t="str">
        <f>IF(ISERROR(L32&amp;VLOOKUP(M32,work4報告書!$B$2:$E$11,4,0)),0,L32&amp;VLOOKUP(M32,work4報告書!$B$2:$E$11,4,0))</f>
        <v>20126380</v>
      </c>
      <c r="O32" s="555">
        <f>IF(ISERROR(VLOOKUP(N32,work5労務比率・保険料率!$G$4:$I$39,2,0)),0,VLOOKUP(N32,work5労務比率・保険料率!$G$4:$I$39,2,0))</f>
        <v>22</v>
      </c>
      <c r="P32" s="556">
        <f>IF('(入力)データ'!V35="","",'(入力)データ'!V35)</f>
        <v>41790</v>
      </c>
      <c r="Q32" s="555">
        <f>IF('(入力)データ'!V35=0,0,IF(MONTH(P32)&gt;3,YEAR(P32),YEAR(P32)-1))</f>
        <v>2014</v>
      </c>
      <c r="R32" s="774">
        <f t="shared" si="4"/>
        <v>864000</v>
      </c>
      <c r="S32" s="557">
        <f>IF('(入力)データ'!H35=$Z$5,'(入力)データ'!G35*$AA$5,IF('(入力)データ'!H35=$Z$6,'(入力)データ'!G35*$AA$6,IF('(入力)データ'!H35=$Z$7,'(入力)データ'!G35*$AA$7,'(入力)データ'!G35)))</f>
        <v>756000</v>
      </c>
      <c r="T32" s="557">
        <f>IF('(入力)データ'!O35=$Z$5,'(入力)データ'!N35*$AA$5,IF('(入力)データ'!O35=$Z$6,'(入力)データ'!N35*$AA$6,IF('(入力)データ'!O35=$Z$7,'(入力)データ'!N35*$AA$7,'(入力)データ'!N35)))</f>
        <v>108000</v>
      </c>
      <c r="U32" s="557">
        <f>IF('(入力)データ'!Q35=$Z$5,'(入力)データ'!P35*$AA$5,IF('(入力)データ'!Q35=$Z$6,'(入力)データ'!P35*$AA$6,IF('(入力)データ'!Q35=$Z$7,'(入力)データ'!P35*$AA$7,'(入力)データ'!P35)))</f>
        <v>0</v>
      </c>
      <c r="V32" s="557">
        <f>IF('(入力)データ'!S35=$Z$5,'(入力)データ'!R35*$AA$5,IF('(入力)データ'!S35=$Z$6,'(入力)データ'!R35*$AA$6,IF('(入力)データ'!S35=$Z$7,'(入力)データ'!R35*$AA$7,'(入力)データ'!R35)))</f>
        <v>0</v>
      </c>
      <c r="W32" s="558">
        <f>IF('(入力)データ'!U35=$Z$5,'(入力)データ'!T35*$AA$5,IF('(入力)データ'!U35=$Z$6,'(入力)データ'!T35*$AA$6,IF('(入力)データ'!U35=$Z$7,'(入力)データ'!T35*$AA$7,'(入力)データ'!T35)))</f>
        <v>0</v>
      </c>
    </row>
    <row r="33" spans="2:23" ht="30" customHeight="1">
      <c r="B33" s="554">
        <v>31</v>
      </c>
      <c r="C33" s="195">
        <f>'(入力)データ'!M36</f>
        <v>0</v>
      </c>
      <c r="D33" s="196">
        <f>IF(C33="今月提出",MAX($D$3:D32)+1,0)</f>
        <v>0</v>
      </c>
      <c r="E33" s="197">
        <f>'(入力)データ'!W36</f>
        <v>0</v>
      </c>
      <c r="F33" s="198">
        <f>IF(E33=work1基本情報!$P$23,MAX($F$3:F32)+1,0)</f>
        <v>0</v>
      </c>
      <c r="G33" s="555" t="str">
        <f>'(入力)データ'!A36</f>
        <v>0031</v>
      </c>
      <c r="H33" s="234" t="str">
        <f>'(入力)データ'!B36</f>
        <v>まままま邸新築工事</v>
      </c>
      <c r="I33" s="203">
        <f>'(入力)データ'!L36</f>
        <v>41830</v>
      </c>
      <c r="J33" s="556">
        <f>'(入力)データ'!E36</f>
        <v>41791</v>
      </c>
      <c r="K33" s="555">
        <f t="shared" si="3"/>
        <v>2014</v>
      </c>
      <c r="L33" s="555">
        <f>IF(ISERROR(VLOOKUP(K33,work4報告書!$B$18:$C$24,2,0)),0,VLOOKUP(K33,work4報告書!$B$18:$C$24,2,0))</f>
        <v>2012</v>
      </c>
      <c r="M33" s="201">
        <f>'(入力)データ'!X36</f>
        <v>0</v>
      </c>
      <c r="N33" s="202">
        <f>IF(ISERROR(L33&amp;VLOOKUP(M33,work4報告書!$B$2:$E$11,4,0)),0,L33&amp;VLOOKUP(M33,work4報告書!$B$2:$E$11,4,0))</f>
        <v>0</v>
      </c>
      <c r="O33" s="555">
        <f>IF(ISERROR(VLOOKUP(N33,work5労務比率・保険料率!$G$4:$I$39,2,0)),0,VLOOKUP(N33,work5労務比率・保険料率!$G$4:$I$39,2,0))</f>
        <v>0</v>
      </c>
      <c r="P33" s="556" t="str">
        <f>IF('(入力)データ'!V36="","",'(入力)データ'!V36)</f>
        <v/>
      </c>
      <c r="Q33" s="555">
        <f>IF('(入力)データ'!V36=0,0,IF(MONTH(P33)&gt;3,YEAR(P33),YEAR(P33)-1))</f>
        <v>0</v>
      </c>
      <c r="R33" s="774">
        <f t="shared" si="4"/>
        <v>21600000</v>
      </c>
      <c r="S33" s="557">
        <f>IF('(入力)データ'!H36=$Z$5,'(入力)データ'!G36*$AA$5,IF('(入力)データ'!H36=$Z$6,'(入力)データ'!G36*$AA$6,IF('(入力)データ'!H36=$Z$7,'(入力)データ'!G36*$AA$7,'(入力)データ'!G36)))</f>
        <v>21600000</v>
      </c>
      <c r="T33" s="557">
        <f>IF('(入力)データ'!O36=$Z$5,'(入力)データ'!N36*$AA$5,IF('(入力)データ'!O36=$Z$6,'(入力)データ'!N36*$AA$6,IF('(入力)データ'!O36=$Z$7,'(入力)データ'!N36*$AA$7,'(入力)データ'!N36)))</f>
        <v>0</v>
      </c>
      <c r="U33" s="557">
        <f>IF('(入力)データ'!Q36=$Z$5,'(入力)データ'!P36*$AA$5,IF('(入力)データ'!Q36=$Z$6,'(入力)データ'!P36*$AA$6,IF('(入力)データ'!Q36=$Z$7,'(入力)データ'!P36*$AA$7,'(入力)データ'!P36)))</f>
        <v>0</v>
      </c>
      <c r="V33" s="557">
        <f>IF('(入力)データ'!S36=$Z$5,'(入力)データ'!R36*$AA$5,IF('(入力)データ'!S36=$Z$6,'(入力)データ'!R36*$AA$6,IF('(入力)データ'!S36=$Z$7,'(入力)データ'!R36*$AA$7,'(入力)データ'!R36)))</f>
        <v>0</v>
      </c>
      <c r="W33" s="558">
        <f>IF('(入力)データ'!U36=$Z$5,'(入力)データ'!T36*$AA$5,IF('(入力)データ'!U36=$Z$6,'(入力)データ'!T36*$AA$6,IF('(入力)データ'!U36=$Z$7,'(入力)データ'!T36*$AA$7,'(入力)データ'!T36)))</f>
        <v>0</v>
      </c>
    </row>
    <row r="34" spans="2:23" ht="30" customHeight="1">
      <c r="B34" s="554">
        <v>32</v>
      </c>
      <c r="C34" s="195" t="e">
        <f>'(入力)データ'!#REF!</f>
        <v>#REF!</v>
      </c>
      <c r="D34" s="196" t="e">
        <f>IF(C34="今月提出",MAX($D$3:D33)+1,0)</f>
        <v>#REF!</v>
      </c>
      <c r="E34" s="197" t="e">
        <f>'(入力)データ'!#REF!</f>
        <v>#REF!</v>
      </c>
      <c r="F34" s="198" t="e">
        <f>IF(E34=work1基本情報!$P$23,MAX($F$3:F33)+1,0)</f>
        <v>#REF!</v>
      </c>
      <c r="G34" s="555" t="e">
        <f>'(入力)データ'!#REF!</f>
        <v>#REF!</v>
      </c>
      <c r="H34" s="234" t="e">
        <f>'(入力)データ'!#REF!</f>
        <v>#REF!</v>
      </c>
      <c r="I34" s="203" t="e">
        <f>'(入力)データ'!#REF!</f>
        <v>#REF!</v>
      </c>
      <c r="J34" s="556" t="e">
        <f>'(入力)データ'!#REF!</f>
        <v>#REF!</v>
      </c>
      <c r="K34" s="555" t="e">
        <f t="shared" si="3"/>
        <v>#REF!</v>
      </c>
      <c r="L34" s="555">
        <f>IF(ISERROR(VLOOKUP(K34,work4報告書!$B$18:$C$24,2,0)),0,VLOOKUP(K34,work4報告書!$B$18:$C$24,2,0))</f>
        <v>0</v>
      </c>
      <c r="M34" s="201" t="e">
        <f>'(入力)データ'!#REF!</f>
        <v>#REF!</v>
      </c>
      <c r="N34" s="202">
        <f>IF(ISERROR(L34&amp;VLOOKUP(M34,work4報告書!$B$2:$E$11,4,0)),0,L34&amp;VLOOKUP(M34,work4報告書!$B$2:$E$11,4,0))</f>
        <v>0</v>
      </c>
      <c r="O34" s="555">
        <f>IF(ISERROR(VLOOKUP(N34,work5労務比率・保険料率!$G$4:$I$39,2,0)),0,VLOOKUP(N34,work5労務比率・保険料率!$G$4:$I$39,2,0))</f>
        <v>0</v>
      </c>
      <c r="P34" s="556" t="e">
        <f>IF('(入力)データ'!#REF!="","",'(入力)データ'!#REF!)</f>
        <v>#REF!</v>
      </c>
      <c r="Q34" s="555" t="e">
        <f>IF('(入力)データ'!#REF!=0,0,IF(MONTH(P34)&gt;3,YEAR(P34),YEAR(P34)-1))</f>
        <v>#REF!</v>
      </c>
      <c r="R34" s="774" t="e">
        <f t="shared" si="4"/>
        <v>#REF!</v>
      </c>
      <c r="S34" s="557" t="e">
        <f>IF('(入力)データ'!#REF!=$Z$5,'(入力)データ'!#REF!*$AA$5,IF('(入力)データ'!#REF!=$Z$6,'(入力)データ'!#REF!*$AA$6,IF('(入力)データ'!#REF!=$Z$7,'(入力)データ'!#REF!*$AA$7,'(入力)データ'!#REF!)))</f>
        <v>#REF!</v>
      </c>
      <c r="T34" s="557" t="e">
        <f>IF('(入力)データ'!#REF!=$Z$5,'(入力)データ'!#REF!*$AA$5,IF('(入力)データ'!#REF!=$Z$6,'(入力)データ'!#REF!*$AA$6,IF('(入力)データ'!#REF!=$Z$7,'(入力)データ'!#REF!*$AA$7,'(入力)データ'!#REF!)))</f>
        <v>#REF!</v>
      </c>
      <c r="U34" s="557" t="e">
        <f>IF('(入力)データ'!#REF!=$Z$5,'(入力)データ'!#REF!*$AA$5,IF('(入力)データ'!#REF!=$Z$6,'(入力)データ'!#REF!*$AA$6,IF('(入力)データ'!#REF!=$Z$7,'(入力)データ'!#REF!*$AA$7,'(入力)データ'!#REF!)))</f>
        <v>#REF!</v>
      </c>
      <c r="V34" s="557" t="e">
        <f>IF('(入力)データ'!#REF!=$Z$5,'(入力)データ'!#REF!*$AA$5,IF('(入力)データ'!#REF!=$Z$6,'(入力)データ'!#REF!*$AA$6,IF('(入力)データ'!#REF!=$Z$7,'(入力)データ'!#REF!*$AA$7,'(入力)データ'!#REF!)))</f>
        <v>#REF!</v>
      </c>
      <c r="W34" s="558" t="e">
        <f>IF('(入力)データ'!#REF!=$Z$5,'(入力)データ'!#REF!*$AA$5,IF('(入力)データ'!#REF!=$Z$6,'(入力)データ'!#REF!*$AA$6,IF('(入力)データ'!#REF!=$Z$7,'(入力)データ'!#REF!*$AA$7,'(入力)データ'!#REF!)))</f>
        <v>#REF!</v>
      </c>
    </row>
    <row r="35" spans="2:23" ht="30" customHeight="1">
      <c r="B35" s="554">
        <v>33</v>
      </c>
      <c r="C35" s="195" t="e">
        <f>'(入力)データ'!#REF!</f>
        <v>#REF!</v>
      </c>
      <c r="D35" s="196" t="e">
        <f>IF(C35="今月提出",MAX($D$3:D34)+1,0)</f>
        <v>#REF!</v>
      </c>
      <c r="E35" s="197" t="e">
        <f>'(入力)データ'!#REF!</f>
        <v>#REF!</v>
      </c>
      <c r="F35" s="198" t="e">
        <f>IF(E35=work1基本情報!$P$23,MAX($F$3:F34)+1,0)</f>
        <v>#REF!</v>
      </c>
      <c r="G35" s="555" t="e">
        <f>'(入力)データ'!#REF!</f>
        <v>#REF!</v>
      </c>
      <c r="H35" s="234" t="e">
        <f>'(入力)データ'!#REF!</f>
        <v>#REF!</v>
      </c>
      <c r="I35" s="203" t="e">
        <f>'(入力)データ'!#REF!</f>
        <v>#REF!</v>
      </c>
      <c r="J35" s="556" t="e">
        <f>'(入力)データ'!#REF!</f>
        <v>#REF!</v>
      </c>
      <c r="K35" s="555" t="e">
        <f t="shared" si="3"/>
        <v>#REF!</v>
      </c>
      <c r="L35" s="555">
        <f>IF(ISERROR(VLOOKUP(K35,work4報告書!$B$18:$C$24,2,0)),0,VLOOKUP(K35,work4報告書!$B$18:$C$24,2,0))</f>
        <v>0</v>
      </c>
      <c r="M35" s="201" t="e">
        <f>'(入力)データ'!#REF!</f>
        <v>#REF!</v>
      </c>
      <c r="N35" s="202">
        <f>IF(ISERROR(L35&amp;VLOOKUP(M35,work4報告書!$B$2:$E$11,4,0)),0,L35&amp;VLOOKUP(M35,work4報告書!$B$2:$E$11,4,0))</f>
        <v>0</v>
      </c>
      <c r="O35" s="555">
        <f>IF(ISERROR(VLOOKUP(N35,work5労務比率・保険料率!$G$4:$I$39,2,0)),0,VLOOKUP(N35,work5労務比率・保険料率!$G$4:$I$39,2,0))</f>
        <v>0</v>
      </c>
      <c r="P35" s="556" t="e">
        <f>IF('(入力)データ'!#REF!="","",'(入力)データ'!#REF!)</f>
        <v>#REF!</v>
      </c>
      <c r="Q35" s="555" t="e">
        <f>IF('(入力)データ'!#REF!=0,0,IF(MONTH(P35)&gt;3,YEAR(P35),YEAR(P35)-1))</f>
        <v>#REF!</v>
      </c>
      <c r="R35" s="774" t="e">
        <f t="shared" si="4"/>
        <v>#REF!</v>
      </c>
      <c r="S35" s="557" t="e">
        <f>IF('(入力)データ'!#REF!=$Z$5,'(入力)データ'!#REF!*$AA$5,IF('(入力)データ'!#REF!=$Z$6,'(入力)データ'!#REF!*$AA$6,IF('(入力)データ'!#REF!=$Z$7,'(入力)データ'!#REF!*$AA$7,'(入力)データ'!#REF!)))</f>
        <v>#REF!</v>
      </c>
      <c r="T35" s="557" t="e">
        <f>IF('(入力)データ'!#REF!=$Z$5,'(入力)データ'!#REF!*$AA$5,IF('(入力)データ'!#REF!=$Z$6,'(入力)データ'!#REF!*$AA$6,IF('(入力)データ'!#REF!=$Z$7,'(入力)データ'!#REF!*$AA$7,'(入力)データ'!#REF!)))</f>
        <v>#REF!</v>
      </c>
      <c r="U35" s="557" t="e">
        <f>IF('(入力)データ'!#REF!=$Z$5,'(入力)データ'!#REF!*$AA$5,IF('(入力)データ'!#REF!=$Z$6,'(入力)データ'!#REF!*$AA$6,IF('(入力)データ'!#REF!=$Z$7,'(入力)データ'!#REF!*$AA$7,'(入力)データ'!#REF!)))</f>
        <v>#REF!</v>
      </c>
      <c r="V35" s="557" t="e">
        <f>IF('(入力)データ'!#REF!=$Z$5,'(入力)データ'!#REF!*$AA$5,IF('(入力)データ'!#REF!=$Z$6,'(入力)データ'!#REF!*$AA$6,IF('(入力)データ'!#REF!=$Z$7,'(入力)データ'!#REF!*$AA$7,'(入力)データ'!#REF!)))</f>
        <v>#REF!</v>
      </c>
      <c r="W35" s="558" t="e">
        <f>IF('(入力)データ'!#REF!=$Z$5,'(入力)データ'!#REF!*$AA$5,IF('(入力)データ'!#REF!=$Z$6,'(入力)データ'!#REF!*$AA$6,IF('(入力)データ'!#REF!=$Z$7,'(入力)データ'!#REF!*$AA$7,'(入力)データ'!#REF!)))</f>
        <v>#REF!</v>
      </c>
    </row>
    <row r="36" spans="2:23" ht="30" customHeight="1">
      <c r="B36" s="554">
        <v>34</v>
      </c>
      <c r="C36" s="195" t="e">
        <f>'(入力)データ'!#REF!</f>
        <v>#REF!</v>
      </c>
      <c r="D36" s="196" t="e">
        <f>IF(C36="今月提出",MAX($D$3:D35)+1,0)</f>
        <v>#REF!</v>
      </c>
      <c r="E36" s="197" t="e">
        <f>'(入力)データ'!#REF!</f>
        <v>#REF!</v>
      </c>
      <c r="F36" s="198" t="e">
        <f>IF(E36=work1基本情報!$P$23,MAX($F$3:F35)+1,0)</f>
        <v>#REF!</v>
      </c>
      <c r="G36" s="555" t="e">
        <f>'(入力)データ'!#REF!</f>
        <v>#REF!</v>
      </c>
      <c r="H36" s="234" t="e">
        <f>'(入力)データ'!#REF!</f>
        <v>#REF!</v>
      </c>
      <c r="I36" s="203" t="e">
        <f>'(入力)データ'!#REF!</f>
        <v>#REF!</v>
      </c>
      <c r="J36" s="556" t="e">
        <f>'(入力)データ'!#REF!</f>
        <v>#REF!</v>
      </c>
      <c r="K36" s="555" t="e">
        <f t="shared" si="3"/>
        <v>#REF!</v>
      </c>
      <c r="L36" s="555">
        <f>IF(ISERROR(VLOOKUP(K36,work4報告書!$B$18:$C$24,2,0)),0,VLOOKUP(K36,work4報告書!$B$18:$C$24,2,0))</f>
        <v>0</v>
      </c>
      <c r="M36" s="201" t="e">
        <f>'(入力)データ'!#REF!</f>
        <v>#REF!</v>
      </c>
      <c r="N36" s="202">
        <f>IF(ISERROR(L36&amp;VLOOKUP(M36,work4報告書!$B$2:$E$11,4,0)),0,L36&amp;VLOOKUP(M36,work4報告書!$B$2:$E$11,4,0))</f>
        <v>0</v>
      </c>
      <c r="O36" s="555">
        <f>IF(ISERROR(VLOOKUP(N36,work5労務比率・保険料率!$G$4:$I$39,2,0)),0,VLOOKUP(N36,work5労務比率・保険料率!$G$4:$I$39,2,0))</f>
        <v>0</v>
      </c>
      <c r="P36" s="556" t="e">
        <f>IF('(入力)データ'!#REF!="","",'(入力)データ'!#REF!)</f>
        <v>#REF!</v>
      </c>
      <c r="Q36" s="555" t="e">
        <f>IF('(入力)データ'!#REF!=0,0,IF(MONTH(P36)&gt;3,YEAR(P36),YEAR(P36)-1))</f>
        <v>#REF!</v>
      </c>
      <c r="R36" s="774" t="e">
        <f t="shared" si="4"/>
        <v>#REF!</v>
      </c>
      <c r="S36" s="557" t="e">
        <f>IF('(入力)データ'!#REF!=$Z$5,'(入力)データ'!#REF!*$AA$5,IF('(入力)データ'!#REF!=$Z$6,'(入力)データ'!#REF!*$AA$6,IF('(入力)データ'!#REF!=$Z$7,'(入力)データ'!#REF!*$AA$7,'(入力)データ'!#REF!)))</f>
        <v>#REF!</v>
      </c>
      <c r="T36" s="557" t="e">
        <f>IF('(入力)データ'!#REF!=$Z$5,'(入力)データ'!#REF!*$AA$5,IF('(入力)データ'!#REF!=$Z$6,'(入力)データ'!#REF!*$AA$6,IF('(入力)データ'!#REF!=$Z$7,'(入力)データ'!#REF!*$AA$7,'(入力)データ'!#REF!)))</f>
        <v>#REF!</v>
      </c>
      <c r="U36" s="557" t="e">
        <f>IF('(入力)データ'!#REF!=$Z$5,'(入力)データ'!#REF!*$AA$5,IF('(入力)データ'!#REF!=$Z$6,'(入力)データ'!#REF!*$AA$6,IF('(入力)データ'!#REF!=$Z$7,'(入力)データ'!#REF!*$AA$7,'(入力)データ'!#REF!)))</f>
        <v>#REF!</v>
      </c>
      <c r="V36" s="557" t="e">
        <f>IF('(入力)データ'!#REF!=$Z$5,'(入力)データ'!#REF!*$AA$5,IF('(入力)データ'!#REF!=$Z$6,'(入力)データ'!#REF!*$AA$6,IF('(入力)データ'!#REF!=$Z$7,'(入力)データ'!#REF!*$AA$7,'(入力)データ'!#REF!)))</f>
        <v>#REF!</v>
      </c>
      <c r="W36" s="558" t="e">
        <f>IF('(入力)データ'!#REF!=$Z$5,'(入力)データ'!#REF!*$AA$5,IF('(入力)データ'!#REF!=$Z$6,'(入力)データ'!#REF!*$AA$6,IF('(入力)データ'!#REF!=$Z$7,'(入力)データ'!#REF!*$AA$7,'(入力)データ'!#REF!)))</f>
        <v>#REF!</v>
      </c>
    </row>
    <row r="37" spans="2:23" ht="30" customHeight="1">
      <c r="B37" s="554">
        <v>35</v>
      </c>
      <c r="C37" s="195" t="e">
        <f>'(入力)データ'!#REF!</f>
        <v>#REF!</v>
      </c>
      <c r="D37" s="196" t="e">
        <f>IF(C37="今月提出",MAX($D$3:D36)+1,0)</f>
        <v>#REF!</v>
      </c>
      <c r="E37" s="197" t="e">
        <f>'(入力)データ'!#REF!</f>
        <v>#REF!</v>
      </c>
      <c r="F37" s="198" t="e">
        <f>IF(E37=work1基本情報!$P$23,MAX($F$3:F36)+1,0)</f>
        <v>#REF!</v>
      </c>
      <c r="G37" s="555" t="e">
        <f>'(入力)データ'!#REF!</f>
        <v>#REF!</v>
      </c>
      <c r="H37" s="234" t="e">
        <f>'(入力)データ'!#REF!</f>
        <v>#REF!</v>
      </c>
      <c r="I37" s="203" t="e">
        <f>'(入力)データ'!#REF!</f>
        <v>#REF!</v>
      </c>
      <c r="J37" s="556" t="e">
        <f>'(入力)データ'!#REF!</f>
        <v>#REF!</v>
      </c>
      <c r="K37" s="555" t="e">
        <f t="shared" si="3"/>
        <v>#REF!</v>
      </c>
      <c r="L37" s="555">
        <f>IF(ISERROR(VLOOKUP(K37,work4報告書!$B$18:$C$24,2,0)),0,VLOOKUP(K37,work4報告書!$B$18:$C$24,2,0))</f>
        <v>0</v>
      </c>
      <c r="M37" s="201" t="e">
        <f>'(入力)データ'!#REF!</f>
        <v>#REF!</v>
      </c>
      <c r="N37" s="202">
        <f>IF(ISERROR(L37&amp;VLOOKUP(M37,work4報告書!$B$2:$E$11,4,0)),0,L37&amp;VLOOKUP(M37,work4報告書!$B$2:$E$11,4,0))</f>
        <v>0</v>
      </c>
      <c r="O37" s="555">
        <f>IF(ISERROR(VLOOKUP(N37,work5労務比率・保険料率!$G$4:$I$39,2,0)),0,VLOOKUP(N37,work5労務比率・保険料率!$G$4:$I$39,2,0))</f>
        <v>0</v>
      </c>
      <c r="P37" s="556" t="e">
        <f>IF('(入力)データ'!#REF!="","",'(入力)データ'!#REF!)</f>
        <v>#REF!</v>
      </c>
      <c r="Q37" s="555" t="e">
        <f>IF('(入力)データ'!#REF!=0,0,IF(MONTH(P37)&gt;3,YEAR(P37),YEAR(P37)-1))</f>
        <v>#REF!</v>
      </c>
      <c r="R37" s="774" t="e">
        <f t="shared" si="4"/>
        <v>#REF!</v>
      </c>
      <c r="S37" s="557" t="e">
        <f>IF('(入力)データ'!#REF!=$Z$5,'(入力)データ'!#REF!*$AA$5,IF('(入力)データ'!#REF!=$Z$6,'(入力)データ'!#REF!*$AA$6,IF('(入力)データ'!#REF!=$Z$7,'(入力)データ'!#REF!*$AA$7,'(入力)データ'!#REF!)))</f>
        <v>#REF!</v>
      </c>
      <c r="T37" s="557" t="e">
        <f>IF('(入力)データ'!#REF!=$Z$5,'(入力)データ'!#REF!*$AA$5,IF('(入力)データ'!#REF!=$Z$6,'(入力)データ'!#REF!*$AA$6,IF('(入力)データ'!#REF!=$Z$7,'(入力)データ'!#REF!*$AA$7,'(入力)データ'!#REF!)))</f>
        <v>#REF!</v>
      </c>
      <c r="U37" s="557" t="e">
        <f>IF('(入力)データ'!#REF!=$Z$5,'(入力)データ'!#REF!*$AA$5,IF('(入力)データ'!#REF!=$Z$6,'(入力)データ'!#REF!*$AA$6,IF('(入力)データ'!#REF!=$Z$7,'(入力)データ'!#REF!*$AA$7,'(入力)データ'!#REF!)))</f>
        <v>#REF!</v>
      </c>
      <c r="V37" s="557" t="e">
        <f>IF('(入力)データ'!#REF!=$Z$5,'(入力)データ'!#REF!*$AA$5,IF('(入力)データ'!#REF!=$Z$6,'(入力)データ'!#REF!*$AA$6,IF('(入力)データ'!#REF!=$Z$7,'(入力)データ'!#REF!*$AA$7,'(入力)データ'!#REF!)))</f>
        <v>#REF!</v>
      </c>
      <c r="W37" s="558" t="e">
        <f>IF('(入力)データ'!#REF!=$Z$5,'(入力)データ'!#REF!*$AA$5,IF('(入力)データ'!#REF!=$Z$6,'(入力)データ'!#REF!*$AA$6,IF('(入力)データ'!#REF!=$Z$7,'(入力)データ'!#REF!*$AA$7,'(入力)データ'!#REF!)))</f>
        <v>#REF!</v>
      </c>
    </row>
    <row r="38" spans="2:23" ht="30" customHeight="1">
      <c r="B38" s="554">
        <v>36</v>
      </c>
      <c r="C38" s="195" t="e">
        <f>'(入力)データ'!#REF!</f>
        <v>#REF!</v>
      </c>
      <c r="D38" s="196" t="e">
        <f>IF(C38="今月提出",MAX($D$3:D37)+1,0)</f>
        <v>#REF!</v>
      </c>
      <c r="E38" s="197" t="e">
        <f>'(入力)データ'!#REF!</f>
        <v>#REF!</v>
      </c>
      <c r="F38" s="198" t="e">
        <f>IF(E38=work1基本情報!$P$23,MAX($F$3:F37)+1,0)</f>
        <v>#REF!</v>
      </c>
      <c r="G38" s="555" t="e">
        <f>'(入力)データ'!#REF!</f>
        <v>#REF!</v>
      </c>
      <c r="H38" s="234" t="e">
        <f>'(入力)データ'!#REF!</f>
        <v>#REF!</v>
      </c>
      <c r="I38" s="203" t="e">
        <f>'(入力)データ'!#REF!</f>
        <v>#REF!</v>
      </c>
      <c r="J38" s="556" t="e">
        <f>'(入力)データ'!#REF!</f>
        <v>#REF!</v>
      </c>
      <c r="K38" s="555" t="e">
        <f t="shared" si="3"/>
        <v>#REF!</v>
      </c>
      <c r="L38" s="555">
        <f>IF(ISERROR(VLOOKUP(K38,work4報告書!$B$18:$C$24,2,0)),0,VLOOKUP(K38,work4報告書!$B$18:$C$24,2,0))</f>
        <v>0</v>
      </c>
      <c r="M38" s="201" t="e">
        <f>'(入力)データ'!#REF!</f>
        <v>#REF!</v>
      </c>
      <c r="N38" s="202">
        <f>IF(ISERROR(L38&amp;VLOOKUP(M38,work4報告書!$B$2:$E$11,4,0)),0,L38&amp;VLOOKUP(M38,work4報告書!$B$2:$E$11,4,0))</f>
        <v>0</v>
      </c>
      <c r="O38" s="555">
        <f>IF(ISERROR(VLOOKUP(N38,work5労務比率・保険料率!$G$4:$I$39,2,0)),0,VLOOKUP(N38,work5労務比率・保険料率!$G$4:$I$39,2,0))</f>
        <v>0</v>
      </c>
      <c r="P38" s="556" t="e">
        <f>IF('(入力)データ'!#REF!="","",'(入力)データ'!#REF!)</f>
        <v>#REF!</v>
      </c>
      <c r="Q38" s="555" t="e">
        <f>IF('(入力)データ'!#REF!=0,0,IF(MONTH(P38)&gt;3,YEAR(P38),YEAR(P38)-1))</f>
        <v>#REF!</v>
      </c>
      <c r="R38" s="774" t="e">
        <f t="shared" si="4"/>
        <v>#REF!</v>
      </c>
      <c r="S38" s="557" t="e">
        <f>IF('(入力)データ'!#REF!=$Z$5,'(入力)データ'!#REF!*$AA$5,IF('(入力)データ'!#REF!=$Z$6,'(入力)データ'!#REF!*$AA$6,IF('(入力)データ'!#REF!=$Z$7,'(入力)データ'!#REF!*$AA$7,'(入力)データ'!#REF!)))</f>
        <v>#REF!</v>
      </c>
      <c r="T38" s="557" t="e">
        <f>IF('(入力)データ'!#REF!=$Z$5,'(入力)データ'!#REF!*$AA$5,IF('(入力)データ'!#REF!=$Z$6,'(入力)データ'!#REF!*$AA$6,IF('(入力)データ'!#REF!=$Z$7,'(入力)データ'!#REF!*$AA$7,'(入力)データ'!#REF!)))</f>
        <v>#REF!</v>
      </c>
      <c r="U38" s="557" t="e">
        <f>IF('(入力)データ'!#REF!=$Z$5,'(入力)データ'!#REF!*$AA$5,IF('(入力)データ'!#REF!=$Z$6,'(入力)データ'!#REF!*$AA$6,IF('(入力)データ'!#REF!=$Z$7,'(入力)データ'!#REF!*$AA$7,'(入力)データ'!#REF!)))</f>
        <v>#REF!</v>
      </c>
      <c r="V38" s="557" t="e">
        <f>IF('(入力)データ'!#REF!=$Z$5,'(入力)データ'!#REF!*$AA$5,IF('(入力)データ'!#REF!=$Z$6,'(入力)データ'!#REF!*$AA$6,IF('(入力)データ'!#REF!=$Z$7,'(入力)データ'!#REF!*$AA$7,'(入力)データ'!#REF!)))</f>
        <v>#REF!</v>
      </c>
      <c r="W38" s="558" t="e">
        <f>IF('(入力)データ'!#REF!=$Z$5,'(入力)データ'!#REF!*$AA$5,IF('(入力)データ'!#REF!=$Z$6,'(入力)データ'!#REF!*$AA$6,IF('(入力)データ'!#REF!=$Z$7,'(入力)データ'!#REF!*$AA$7,'(入力)データ'!#REF!)))</f>
        <v>#REF!</v>
      </c>
    </row>
    <row r="39" spans="2:23" ht="30" customHeight="1">
      <c r="B39" s="554">
        <v>37</v>
      </c>
      <c r="C39" s="195" t="e">
        <f>'(入力)データ'!#REF!</f>
        <v>#REF!</v>
      </c>
      <c r="D39" s="196" t="e">
        <f>IF(C39="今月提出",MAX($D$3:D38)+1,0)</f>
        <v>#REF!</v>
      </c>
      <c r="E39" s="197" t="e">
        <f>'(入力)データ'!#REF!</f>
        <v>#REF!</v>
      </c>
      <c r="F39" s="198" t="e">
        <f>IF(E39=work1基本情報!$P$23,MAX($F$3:F38)+1,0)</f>
        <v>#REF!</v>
      </c>
      <c r="G39" s="555" t="e">
        <f>'(入力)データ'!#REF!</f>
        <v>#REF!</v>
      </c>
      <c r="H39" s="234" t="e">
        <f>'(入力)データ'!#REF!</f>
        <v>#REF!</v>
      </c>
      <c r="I39" s="203" t="e">
        <f>'(入力)データ'!#REF!</f>
        <v>#REF!</v>
      </c>
      <c r="J39" s="556" t="e">
        <f>'(入力)データ'!#REF!</f>
        <v>#REF!</v>
      </c>
      <c r="K39" s="555" t="e">
        <f t="shared" si="3"/>
        <v>#REF!</v>
      </c>
      <c r="L39" s="555">
        <f>IF(ISERROR(VLOOKUP(K39,work4報告書!$B$18:$C$24,2,0)),0,VLOOKUP(K39,work4報告書!$B$18:$C$24,2,0))</f>
        <v>0</v>
      </c>
      <c r="M39" s="201" t="e">
        <f>'(入力)データ'!#REF!</f>
        <v>#REF!</v>
      </c>
      <c r="N39" s="202">
        <f>IF(ISERROR(L39&amp;VLOOKUP(M39,work4報告書!$B$2:$E$11,4,0)),0,L39&amp;VLOOKUP(M39,work4報告書!$B$2:$E$11,4,0))</f>
        <v>0</v>
      </c>
      <c r="O39" s="555">
        <f>IF(ISERROR(VLOOKUP(N39,work5労務比率・保険料率!$G$4:$I$39,2,0)),0,VLOOKUP(N39,work5労務比率・保険料率!$G$4:$I$39,2,0))</f>
        <v>0</v>
      </c>
      <c r="P39" s="556" t="e">
        <f>IF('(入力)データ'!#REF!="","",'(入力)データ'!#REF!)</f>
        <v>#REF!</v>
      </c>
      <c r="Q39" s="555" t="e">
        <f>IF('(入力)データ'!#REF!=0,0,IF(MONTH(P39)&gt;3,YEAR(P39),YEAR(P39)-1))</f>
        <v>#REF!</v>
      </c>
      <c r="R39" s="774" t="e">
        <f t="shared" si="4"/>
        <v>#REF!</v>
      </c>
      <c r="S39" s="557" t="e">
        <f>IF('(入力)データ'!#REF!=$Z$5,'(入力)データ'!#REF!*$AA$5,IF('(入力)データ'!#REF!=$Z$6,'(入力)データ'!#REF!*$AA$6,IF('(入力)データ'!#REF!=$Z$7,'(入力)データ'!#REF!*$AA$7,'(入力)データ'!#REF!)))</f>
        <v>#REF!</v>
      </c>
      <c r="T39" s="557" t="e">
        <f>IF('(入力)データ'!#REF!=$Z$5,'(入力)データ'!#REF!*$AA$5,IF('(入力)データ'!#REF!=$Z$6,'(入力)データ'!#REF!*$AA$6,IF('(入力)データ'!#REF!=$Z$7,'(入力)データ'!#REF!*$AA$7,'(入力)データ'!#REF!)))</f>
        <v>#REF!</v>
      </c>
      <c r="U39" s="557" t="e">
        <f>IF('(入力)データ'!#REF!=$Z$5,'(入力)データ'!#REF!*$AA$5,IF('(入力)データ'!#REF!=$Z$6,'(入力)データ'!#REF!*$AA$6,IF('(入力)データ'!#REF!=$Z$7,'(入力)データ'!#REF!*$AA$7,'(入力)データ'!#REF!)))</f>
        <v>#REF!</v>
      </c>
      <c r="V39" s="557" t="e">
        <f>IF('(入力)データ'!#REF!=$Z$5,'(入力)データ'!#REF!*$AA$5,IF('(入力)データ'!#REF!=$Z$6,'(入力)データ'!#REF!*$AA$6,IF('(入力)データ'!#REF!=$Z$7,'(入力)データ'!#REF!*$AA$7,'(入力)データ'!#REF!)))</f>
        <v>#REF!</v>
      </c>
      <c r="W39" s="558" t="e">
        <f>IF('(入力)データ'!#REF!=$Z$5,'(入力)データ'!#REF!*$AA$5,IF('(入力)データ'!#REF!=$Z$6,'(入力)データ'!#REF!*$AA$6,IF('(入力)データ'!#REF!=$Z$7,'(入力)データ'!#REF!*$AA$7,'(入力)データ'!#REF!)))</f>
        <v>#REF!</v>
      </c>
    </row>
    <row r="40" spans="2:23" ht="30" customHeight="1">
      <c r="B40" s="554">
        <v>38</v>
      </c>
      <c r="C40" s="195" t="e">
        <f>'(入力)データ'!#REF!</f>
        <v>#REF!</v>
      </c>
      <c r="D40" s="196" t="e">
        <f>IF(C40="今月提出",MAX($D$3:D39)+1,0)</f>
        <v>#REF!</v>
      </c>
      <c r="E40" s="197" t="e">
        <f>'(入力)データ'!#REF!</f>
        <v>#REF!</v>
      </c>
      <c r="F40" s="198" t="e">
        <f>IF(E40=work1基本情報!$P$23,MAX($F$3:F39)+1,0)</f>
        <v>#REF!</v>
      </c>
      <c r="G40" s="555" t="e">
        <f>'(入力)データ'!#REF!</f>
        <v>#REF!</v>
      </c>
      <c r="H40" s="234" t="e">
        <f>'(入力)データ'!#REF!</f>
        <v>#REF!</v>
      </c>
      <c r="I40" s="203" t="e">
        <f>'(入力)データ'!#REF!</f>
        <v>#REF!</v>
      </c>
      <c r="J40" s="556" t="e">
        <f>'(入力)データ'!#REF!</f>
        <v>#REF!</v>
      </c>
      <c r="K40" s="555" t="e">
        <f t="shared" si="3"/>
        <v>#REF!</v>
      </c>
      <c r="L40" s="555">
        <f>IF(ISERROR(VLOOKUP(K40,work4報告書!$B$18:$C$24,2,0)),0,VLOOKUP(K40,work4報告書!$B$18:$C$24,2,0))</f>
        <v>0</v>
      </c>
      <c r="M40" s="201" t="e">
        <f>'(入力)データ'!#REF!</f>
        <v>#REF!</v>
      </c>
      <c r="N40" s="202">
        <f>IF(ISERROR(L40&amp;VLOOKUP(M40,work4報告書!$B$2:$E$11,4,0)),0,L40&amp;VLOOKUP(M40,work4報告書!$B$2:$E$11,4,0))</f>
        <v>0</v>
      </c>
      <c r="O40" s="555">
        <f>IF(ISERROR(VLOOKUP(N40,work5労務比率・保険料率!$G$4:$I$39,2,0)),0,VLOOKUP(N40,work5労務比率・保険料率!$G$4:$I$39,2,0))</f>
        <v>0</v>
      </c>
      <c r="P40" s="556" t="e">
        <f>IF('(入力)データ'!#REF!="","",'(入力)データ'!#REF!)</f>
        <v>#REF!</v>
      </c>
      <c r="Q40" s="555" t="e">
        <f>IF('(入力)データ'!#REF!=0,0,IF(MONTH(P40)&gt;3,YEAR(P40),YEAR(P40)-1))</f>
        <v>#REF!</v>
      </c>
      <c r="R40" s="774" t="e">
        <f t="shared" si="4"/>
        <v>#REF!</v>
      </c>
      <c r="S40" s="557" t="e">
        <f>IF('(入力)データ'!#REF!=$Z$5,'(入力)データ'!#REF!*$AA$5,IF('(入力)データ'!#REF!=$Z$6,'(入力)データ'!#REF!*$AA$6,IF('(入力)データ'!#REF!=$Z$7,'(入力)データ'!#REF!*$AA$7,'(入力)データ'!#REF!)))</f>
        <v>#REF!</v>
      </c>
      <c r="T40" s="557" t="e">
        <f>IF('(入力)データ'!#REF!=$Z$5,'(入力)データ'!#REF!*$AA$5,IF('(入力)データ'!#REF!=$Z$6,'(入力)データ'!#REF!*$AA$6,IF('(入力)データ'!#REF!=$Z$7,'(入力)データ'!#REF!*$AA$7,'(入力)データ'!#REF!)))</f>
        <v>#REF!</v>
      </c>
      <c r="U40" s="557" t="e">
        <f>IF('(入力)データ'!#REF!=$Z$5,'(入力)データ'!#REF!*$AA$5,IF('(入力)データ'!#REF!=$Z$6,'(入力)データ'!#REF!*$AA$6,IF('(入力)データ'!#REF!=$Z$7,'(入力)データ'!#REF!*$AA$7,'(入力)データ'!#REF!)))</f>
        <v>#REF!</v>
      </c>
      <c r="V40" s="557" t="e">
        <f>IF('(入力)データ'!#REF!=$Z$5,'(入力)データ'!#REF!*$AA$5,IF('(入力)データ'!#REF!=$Z$6,'(入力)データ'!#REF!*$AA$6,IF('(入力)データ'!#REF!=$Z$7,'(入力)データ'!#REF!*$AA$7,'(入力)データ'!#REF!)))</f>
        <v>#REF!</v>
      </c>
      <c r="W40" s="558" t="e">
        <f>IF('(入力)データ'!#REF!=$Z$5,'(入力)データ'!#REF!*$AA$5,IF('(入力)データ'!#REF!=$Z$6,'(入力)データ'!#REF!*$AA$6,IF('(入力)データ'!#REF!=$Z$7,'(入力)データ'!#REF!*$AA$7,'(入力)データ'!#REF!)))</f>
        <v>#REF!</v>
      </c>
    </row>
    <row r="41" spans="2:23" ht="30" customHeight="1">
      <c r="B41" s="554">
        <v>39</v>
      </c>
      <c r="C41" s="195" t="e">
        <f>'(入力)データ'!#REF!</f>
        <v>#REF!</v>
      </c>
      <c r="D41" s="196" t="e">
        <f>IF(C41="今月提出",MAX($D$3:D40)+1,0)</f>
        <v>#REF!</v>
      </c>
      <c r="E41" s="197" t="e">
        <f>'(入力)データ'!#REF!</f>
        <v>#REF!</v>
      </c>
      <c r="F41" s="198" t="e">
        <f>IF(E41=work1基本情報!$P$23,MAX($F$3:F40)+1,0)</f>
        <v>#REF!</v>
      </c>
      <c r="G41" s="555" t="e">
        <f>'(入力)データ'!#REF!</f>
        <v>#REF!</v>
      </c>
      <c r="H41" s="234" t="e">
        <f>'(入力)データ'!#REF!</f>
        <v>#REF!</v>
      </c>
      <c r="I41" s="203" t="e">
        <f>'(入力)データ'!#REF!</f>
        <v>#REF!</v>
      </c>
      <c r="J41" s="556" t="e">
        <f>'(入力)データ'!#REF!</f>
        <v>#REF!</v>
      </c>
      <c r="K41" s="555" t="e">
        <f t="shared" si="3"/>
        <v>#REF!</v>
      </c>
      <c r="L41" s="555">
        <f>IF(ISERROR(VLOOKUP(K41,work4報告書!$B$18:$C$24,2,0)),0,VLOOKUP(K41,work4報告書!$B$18:$C$24,2,0))</f>
        <v>0</v>
      </c>
      <c r="M41" s="201" t="e">
        <f>'(入力)データ'!#REF!</f>
        <v>#REF!</v>
      </c>
      <c r="N41" s="202">
        <f>IF(ISERROR(L41&amp;VLOOKUP(M41,work4報告書!$B$2:$E$11,4,0)),0,L41&amp;VLOOKUP(M41,work4報告書!$B$2:$E$11,4,0))</f>
        <v>0</v>
      </c>
      <c r="O41" s="555">
        <f>IF(ISERROR(VLOOKUP(N41,work5労務比率・保険料率!$G$4:$I$39,2,0)),0,VLOOKUP(N41,work5労務比率・保険料率!$G$4:$I$39,2,0))</f>
        <v>0</v>
      </c>
      <c r="P41" s="556" t="e">
        <f>IF('(入力)データ'!#REF!="","",'(入力)データ'!#REF!)</f>
        <v>#REF!</v>
      </c>
      <c r="Q41" s="555" t="e">
        <f>IF('(入力)データ'!#REF!=0,0,IF(MONTH(P41)&gt;3,YEAR(P41),YEAR(P41)-1))</f>
        <v>#REF!</v>
      </c>
      <c r="R41" s="774" t="e">
        <f t="shared" si="4"/>
        <v>#REF!</v>
      </c>
      <c r="S41" s="557" t="e">
        <f>IF('(入力)データ'!#REF!=$Z$5,'(入力)データ'!#REF!*$AA$5,IF('(入力)データ'!#REF!=$Z$6,'(入力)データ'!#REF!*$AA$6,IF('(入力)データ'!#REF!=$Z$7,'(入力)データ'!#REF!*$AA$7,'(入力)データ'!#REF!)))</f>
        <v>#REF!</v>
      </c>
      <c r="T41" s="557" t="e">
        <f>IF('(入力)データ'!#REF!=$Z$5,'(入力)データ'!#REF!*$AA$5,IF('(入力)データ'!#REF!=$Z$6,'(入力)データ'!#REF!*$AA$6,IF('(入力)データ'!#REF!=$Z$7,'(入力)データ'!#REF!*$AA$7,'(入力)データ'!#REF!)))</f>
        <v>#REF!</v>
      </c>
      <c r="U41" s="557" t="e">
        <f>IF('(入力)データ'!#REF!=$Z$5,'(入力)データ'!#REF!*$AA$5,IF('(入力)データ'!#REF!=$Z$6,'(入力)データ'!#REF!*$AA$6,IF('(入力)データ'!#REF!=$Z$7,'(入力)データ'!#REF!*$AA$7,'(入力)データ'!#REF!)))</f>
        <v>#REF!</v>
      </c>
      <c r="V41" s="557" t="e">
        <f>IF('(入力)データ'!#REF!=$Z$5,'(入力)データ'!#REF!*$AA$5,IF('(入力)データ'!#REF!=$Z$6,'(入力)データ'!#REF!*$AA$6,IF('(入力)データ'!#REF!=$Z$7,'(入力)データ'!#REF!*$AA$7,'(入力)データ'!#REF!)))</f>
        <v>#REF!</v>
      </c>
      <c r="W41" s="558" t="e">
        <f>IF('(入力)データ'!#REF!=$Z$5,'(入力)データ'!#REF!*$AA$5,IF('(入力)データ'!#REF!=$Z$6,'(入力)データ'!#REF!*$AA$6,IF('(入力)データ'!#REF!=$Z$7,'(入力)データ'!#REF!*$AA$7,'(入力)データ'!#REF!)))</f>
        <v>#REF!</v>
      </c>
    </row>
    <row r="42" spans="2:23" ht="30" customHeight="1">
      <c r="B42" s="554">
        <v>40</v>
      </c>
      <c r="C42" s="195" t="e">
        <f>'(入力)データ'!#REF!</f>
        <v>#REF!</v>
      </c>
      <c r="D42" s="196" t="e">
        <f>IF(C42="今月提出",MAX($D$3:D41)+1,0)</f>
        <v>#REF!</v>
      </c>
      <c r="E42" s="197" t="e">
        <f>'(入力)データ'!#REF!</f>
        <v>#REF!</v>
      </c>
      <c r="F42" s="198" t="e">
        <f>IF(E42=work1基本情報!$P$23,MAX($F$3:F41)+1,0)</f>
        <v>#REF!</v>
      </c>
      <c r="G42" s="555" t="e">
        <f>'(入力)データ'!#REF!</f>
        <v>#REF!</v>
      </c>
      <c r="H42" s="234" t="e">
        <f>'(入力)データ'!#REF!</f>
        <v>#REF!</v>
      </c>
      <c r="I42" s="203" t="e">
        <f>'(入力)データ'!#REF!</f>
        <v>#REF!</v>
      </c>
      <c r="J42" s="556" t="e">
        <f>'(入力)データ'!#REF!</f>
        <v>#REF!</v>
      </c>
      <c r="K42" s="555" t="e">
        <f t="shared" si="3"/>
        <v>#REF!</v>
      </c>
      <c r="L42" s="555">
        <f>IF(ISERROR(VLOOKUP(K42,work4報告書!$B$18:$C$24,2,0)),0,VLOOKUP(K42,work4報告書!$B$18:$C$24,2,0))</f>
        <v>0</v>
      </c>
      <c r="M42" s="201" t="e">
        <f>'(入力)データ'!#REF!</f>
        <v>#REF!</v>
      </c>
      <c r="N42" s="202">
        <f>IF(ISERROR(L42&amp;VLOOKUP(M42,work4報告書!$B$2:$E$11,4,0)),0,L42&amp;VLOOKUP(M42,work4報告書!$B$2:$E$11,4,0))</f>
        <v>0</v>
      </c>
      <c r="O42" s="555">
        <f>IF(ISERROR(VLOOKUP(N42,work5労務比率・保険料率!$G$4:$I$39,2,0)),0,VLOOKUP(N42,work5労務比率・保険料率!$G$4:$I$39,2,0))</f>
        <v>0</v>
      </c>
      <c r="P42" s="556" t="e">
        <f>IF('(入力)データ'!#REF!="","",'(入力)データ'!#REF!)</f>
        <v>#REF!</v>
      </c>
      <c r="Q42" s="555" t="e">
        <f>IF('(入力)データ'!#REF!=0,0,IF(MONTH(P42)&gt;3,YEAR(P42),YEAR(P42)-1))</f>
        <v>#REF!</v>
      </c>
      <c r="R42" s="774" t="e">
        <f t="shared" si="4"/>
        <v>#REF!</v>
      </c>
      <c r="S42" s="557" t="e">
        <f>IF('(入力)データ'!#REF!=$Z$5,'(入力)データ'!#REF!*$AA$5,IF('(入力)データ'!#REF!=$Z$6,'(入力)データ'!#REF!*$AA$6,IF('(入力)データ'!#REF!=$Z$7,'(入力)データ'!#REF!*$AA$7,'(入力)データ'!#REF!)))</f>
        <v>#REF!</v>
      </c>
      <c r="T42" s="557" t="e">
        <f>IF('(入力)データ'!#REF!=$Z$5,'(入力)データ'!#REF!*$AA$5,IF('(入力)データ'!#REF!=$Z$6,'(入力)データ'!#REF!*$AA$6,IF('(入力)データ'!#REF!=$Z$7,'(入力)データ'!#REF!*$AA$7,'(入力)データ'!#REF!)))</f>
        <v>#REF!</v>
      </c>
      <c r="U42" s="557" t="e">
        <f>IF('(入力)データ'!#REF!=$Z$5,'(入力)データ'!#REF!*$AA$5,IF('(入力)データ'!#REF!=$Z$6,'(入力)データ'!#REF!*$AA$6,IF('(入力)データ'!#REF!=$Z$7,'(入力)データ'!#REF!*$AA$7,'(入力)データ'!#REF!)))</f>
        <v>#REF!</v>
      </c>
      <c r="V42" s="557" t="e">
        <f>IF('(入力)データ'!#REF!=$Z$5,'(入力)データ'!#REF!*$AA$5,IF('(入力)データ'!#REF!=$Z$6,'(入力)データ'!#REF!*$AA$6,IF('(入力)データ'!#REF!=$Z$7,'(入力)データ'!#REF!*$AA$7,'(入力)データ'!#REF!)))</f>
        <v>#REF!</v>
      </c>
      <c r="W42" s="558" t="e">
        <f>IF('(入力)データ'!#REF!=$Z$5,'(入力)データ'!#REF!*$AA$5,IF('(入力)データ'!#REF!=$Z$6,'(入力)データ'!#REF!*$AA$6,IF('(入力)データ'!#REF!=$Z$7,'(入力)データ'!#REF!*$AA$7,'(入力)データ'!#REF!)))</f>
        <v>#REF!</v>
      </c>
    </row>
    <row r="43" spans="2:23" ht="30" customHeight="1">
      <c r="B43" s="554">
        <v>41</v>
      </c>
      <c r="C43" s="195" t="e">
        <f>'(入力)データ'!#REF!</f>
        <v>#REF!</v>
      </c>
      <c r="D43" s="196" t="e">
        <f>IF(C43="今月提出",MAX($D$3:D42)+1,0)</f>
        <v>#REF!</v>
      </c>
      <c r="E43" s="197" t="e">
        <f>'(入力)データ'!#REF!</f>
        <v>#REF!</v>
      </c>
      <c r="F43" s="198" t="e">
        <f>IF(E43=work1基本情報!$P$23,MAX($F$3:F42)+1,0)</f>
        <v>#REF!</v>
      </c>
      <c r="G43" s="555" t="e">
        <f>'(入力)データ'!#REF!</f>
        <v>#REF!</v>
      </c>
      <c r="H43" s="234" t="e">
        <f>'(入力)データ'!#REF!</f>
        <v>#REF!</v>
      </c>
      <c r="I43" s="203" t="e">
        <f>'(入力)データ'!#REF!</f>
        <v>#REF!</v>
      </c>
      <c r="J43" s="556" t="e">
        <f>'(入力)データ'!#REF!</f>
        <v>#REF!</v>
      </c>
      <c r="K43" s="555" t="e">
        <f t="shared" si="3"/>
        <v>#REF!</v>
      </c>
      <c r="L43" s="555">
        <f>IF(ISERROR(VLOOKUP(K43,work4報告書!$B$18:$C$24,2,0)),0,VLOOKUP(K43,work4報告書!$B$18:$C$24,2,0))</f>
        <v>0</v>
      </c>
      <c r="M43" s="201" t="e">
        <f>'(入力)データ'!#REF!</f>
        <v>#REF!</v>
      </c>
      <c r="N43" s="202">
        <f>IF(ISERROR(L43&amp;VLOOKUP(M43,work4報告書!$B$2:$E$11,4,0)),0,L43&amp;VLOOKUP(M43,work4報告書!$B$2:$E$11,4,0))</f>
        <v>0</v>
      </c>
      <c r="O43" s="555">
        <f>IF(ISERROR(VLOOKUP(N43,work5労務比率・保険料率!$G$4:$I$39,2,0)),0,VLOOKUP(N43,work5労務比率・保険料率!$G$4:$I$39,2,0))</f>
        <v>0</v>
      </c>
      <c r="P43" s="556" t="e">
        <f>IF('(入力)データ'!#REF!="","",'(入力)データ'!#REF!)</f>
        <v>#REF!</v>
      </c>
      <c r="Q43" s="555" t="e">
        <f>IF('(入力)データ'!#REF!=0,0,IF(MONTH(P43)&gt;3,YEAR(P43),YEAR(P43)-1))</f>
        <v>#REF!</v>
      </c>
      <c r="R43" s="774" t="e">
        <f t="shared" si="4"/>
        <v>#REF!</v>
      </c>
      <c r="S43" s="557" t="e">
        <f>IF('(入力)データ'!#REF!=$Z$5,'(入力)データ'!#REF!*$AA$5,IF('(入力)データ'!#REF!=$Z$6,'(入力)データ'!#REF!*$AA$6,IF('(入力)データ'!#REF!=$Z$7,'(入力)データ'!#REF!*$AA$7,'(入力)データ'!#REF!)))</f>
        <v>#REF!</v>
      </c>
      <c r="T43" s="557" t="e">
        <f>IF('(入力)データ'!#REF!=$Z$5,'(入力)データ'!#REF!*$AA$5,IF('(入力)データ'!#REF!=$Z$6,'(入力)データ'!#REF!*$AA$6,IF('(入力)データ'!#REF!=$Z$7,'(入力)データ'!#REF!*$AA$7,'(入力)データ'!#REF!)))</f>
        <v>#REF!</v>
      </c>
      <c r="U43" s="557" t="e">
        <f>IF('(入力)データ'!#REF!=$Z$5,'(入力)データ'!#REF!*$AA$5,IF('(入力)データ'!#REF!=$Z$6,'(入力)データ'!#REF!*$AA$6,IF('(入力)データ'!#REF!=$Z$7,'(入力)データ'!#REF!*$AA$7,'(入力)データ'!#REF!)))</f>
        <v>#REF!</v>
      </c>
      <c r="V43" s="557" t="e">
        <f>IF('(入力)データ'!#REF!=$Z$5,'(入力)データ'!#REF!*$AA$5,IF('(入力)データ'!#REF!=$Z$6,'(入力)データ'!#REF!*$AA$6,IF('(入力)データ'!#REF!=$Z$7,'(入力)データ'!#REF!*$AA$7,'(入力)データ'!#REF!)))</f>
        <v>#REF!</v>
      </c>
      <c r="W43" s="558" t="e">
        <f>IF('(入力)データ'!#REF!=$Z$5,'(入力)データ'!#REF!*$AA$5,IF('(入力)データ'!#REF!=$Z$6,'(入力)データ'!#REF!*$AA$6,IF('(入力)データ'!#REF!=$Z$7,'(入力)データ'!#REF!*$AA$7,'(入力)データ'!#REF!)))</f>
        <v>#REF!</v>
      </c>
    </row>
    <row r="44" spans="2:23" ht="30" customHeight="1">
      <c r="B44" s="554">
        <v>42</v>
      </c>
      <c r="C44" s="195" t="e">
        <f>'(入力)データ'!#REF!</f>
        <v>#REF!</v>
      </c>
      <c r="D44" s="196" t="e">
        <f>IF(C44="今月提出",MAX($D$3:D43)+1,0)</f>
        <v>#REF!</v>
      </c>
      <c r="E44" s="197" t="e">
        <f>'(入力)データ'!#REF!</f>
        <v>#REF!</v>
      </c>
      <c r="F44" s="198" t="e">
        <f>IF(E44=work1基本情報!$P$23,MAX($F$3:F43)+1,0)</f>
        <v>#REF!</v>
      </c>
      <c r="G44" s="555" t="e">
        <f>'(入力)データ'!#REF!</f>
        <v>#REF!</v>
      </c>
      <c r="H44" s="234" t="e">
        <f>'(入力)データ'!#REF!</f>
        <v>#REF!</v>
      </c>
      <c r="I44" s="203" t="e">
        <f>'(入力)データ'!#REF!</f>
        <v>#REF!</v>
      </c>
      <c r="J44" s="556" t="e">
        <f>'(入力)データ'!#REF!</f>
        <v>#REF!</v>
      </c>
      <c r="K44" s="555" t="e">
        <f t="shared" si="3"/>
        <v>#REF!</v>
      </c>
      <c r="L44" s="555">
        <f>IF(ISERROR(VLOOKUP(K44,work4報告書!$B$18:$C$24,2,0)),0,VLOOKUP(K44,work4報告書!$B$18:$C$24,2,0))</f>
        <v>0</v>
      </c>
      <c r="M44" s="201" t="e">
        <f>'(入力)データ'!#REF!</f>
        <v>#REF!</v>
      </c>
      <c r="N44" s="202">
        <f>IF(ISERROR(L44&amp;VLOOKUP(M44,work4報告書!$B$2:$E$11,4,0)),0,L44&amp;VLOOKUP(M44,work4報告書!$B$2:$E$11,4,0))</f>
        <v>0</v>
      </c>
      <c r="O44" s="555">
        <f>IF(ISERROR(VLOOKUP(N44,work5労務比率・保険料率!$G$4:$I$39,2,0)),0,VLOOKUP(N44,work5労務比率・保険料率!$G$4:$I$39,2,0))</f>
        <v>0</v>
      </c>
      <c r="P44" s="556" t="e">
        <f>IF('(入力)データ'!#REF!="","",'(入力)データ'!#REF!)</f>
        <v>#REF!</v>
      </c>
      <c r="Q44" s="555" t="e">
        <f>IF('(入力)データ'!#REF!=0,0,IF(MONTH(P44)&gt;3,YEAR(P44),YEAR(P44)-1))</f>
        <v>#REF!</v>
      </c>
      <c r="R44" s="774" t="e">
        <f t="shared" si="4"/>
        <v>#REF!</v>
      </c>
      <c r="S44" s="557" t="e">
        <f>IF('(入力)データ'!#REF!=$Z$5,'(入力)データ'!#REF!*$AA$5,IF('(入力)データ'!#REF!=$Z$6,'(入力)データ'!#REF!*$AA$6,IF('(入力)データ'!#REF!=$Z$7,'(入力)データ'!#REF!*$AA$7,'(入力)データ'!#REF!)))</f>
        <v>#REF!</v>
      </c>
      <c r="T44" s="557" t="e">
        <f>IF('(入力)データ'!#REF!=$Z$5,'(入力)データ'!#REF!*$AA$5,IF('(入力)データ'!#REF!=$Z$6,'(入力)データ'!#REF!*$AA$6,IF('(入力)データ'!#REF!=$Z$7,'(入力)データ'!#REF!*$AA$7,'(入力)データ'!#REF!)))</f>
        <v>#REF!</v>
      </c>
      <c r="U44" s="557" t="e">
        <f>IF('(入力)データ'!#REF!=$Z$5,'(入力)データ'!#REF!*$AA$5,IF('(入力)データ'!#REF!=$Z$6,'(入力)データ'!#REF!*$AA$6,IF('(入力)データ'!#REF!=$Z$7,'(入力)データ'!#REF!*$AA$7,'(入力)データ'!#REF!)))</f>
        <v>#REF!</v>
      </c>
      <c r="V44" s="557" t="e">
        <f>IF('(入力)データ'!#REF!=$Z$5,'(入力)データ'!#REF!*$AA$5,IF('(入力)データ'!#REF!=$Z$6,'(入力)データ'!#REF!*$AA$6,IF('(入力)データ'!#REF!=$Z$7,'(入力)データ'!#REF!*$AA$7,'(入力)データ'!#REF!)))</f>
        <v>#REF!</v>
      </c>
      <c r="W44" s="558" t="e">
        <f>IF('(入力)データ'!#REF!=$Z$5,'(入力)データ'!#REF!*$AA$5,IF('(入力)データ'!#REF!=$Z$6,'(入力)データ'!#REF!*$AA$6,IF('(入力)データ'!#REF!=$Z$7,'(入力)データ'!#REF!*$AA$7,'(入力)データ'!#REF!)))</f>
        <v>#REF!</v>
      </c>
    </row>
    <row r="45" spans="2:23" ht="30" customHeight="1">
      <c r="B45" s="554">
        <v>43</v>
      </c>
      <c r="C45" s="195" t="e">
        <f>'(入力)データ'!#REF!</f>
        <v>#REF!</v>
      </c>
      <c r="D45" s="196" t="e">
        <f>IF(C45="今月提出",MAX($D$3:D44)+1,0)</f>
        <v>#REF!</v>
      </c>
      <c r="E45" s="197" t="e">
        <f>'(入力)データ'!#REF!</f>
        <v>#REF!</v>
      </c>
      <c r="F45" s="198" t="e">
        <f>IF(E45=work1基本情報!$P$23,MAX($F$3:F44)+1,0)</f>
        <v>#REF!</v>
      </c>
      <c r="G45" s="555" t="e">
        <f>'(入力)データ'!#REF!</f>
        <v>#REF!</v>
      </c>
      <c r="H45" s="234" t="e">
        <f>'(入力)データ'!#REF!</f>
        <v>#REF!</v>
      </c>
      <c r="I45" s="203" t="e">
        <f>'(入力)データ'!#REF!</f>
        <v>#REF!</v>
      </c>
      <c r="J45" s="556" t="e">
        <f>'(入力)データ'!#REF!</f>
        <v>#REF!</v>
      </c>
      <c r="K45" s="555" t="e">
        <f t="shared" si="3"/>
        <v>#REF!</v>
      </c>
      <c r="L45" s="555">
        <f>IF(ISERROR(VLOOKUP(K45,work4報告書!$B$18:$C$24,2,0)),0,VLOOKUP(K45,work4報告書!$B$18:$C$24,2,0))</f>
        <v>0</v>
      </c>
      <c r="M45" s="201" t="e">
        <f>'(入力)データ'!#REF!</f>
        <v>#REF!</v>
      </c>
      <c r="N45" s="202">
        <f>IF(ISERROR(L45&amp;VLOOKUP(M45,work4報告書!$B$2:$E$11,4,0)),0,L45&amp;VLOOKUP(M45,work4報告書!$B$2:$E$11,4,0))</f>
        <v>0</v>
      </c>
      <c r="O45" s="555">
        <f>IF(ISERROR(VLOOKUP(N45,work5労務比率・保険料率!$G$4:$I$39,2,0)),0,VLOOKUP(N45,work5労務比率・保険料率!$G$4:$I$39,2,0))</f>
        <v>0</v>
      </c>
      <c r="P45" s="556" t="e">
        <f>IF('(入力)データ'!#REF!="","",'(入力)データ'!#REF!)</f>
        <v>#REF!</v>
      </c>
      <c r="Q45" s="555" t="e">
        <f>IF('(入力)データ'!#REF!=0,0,IF(MONTH(P45)&gt;3,YEAR(P45),YEAR(P45)-1))</f>
        <v>#REF!</v>
      </c>
      <c r="R45" s="774" t="e">
        <f t="shared" si="4"/>
        <v>#REF!</v>
      </c>
      <c r="S45" s="557" t="e">
        <f>IF('(入力)データ'!#REF!=$Z$5,'(入力)データ'!#REF!*$AA$5,IF('(入力)データ'!#REF!=$Z$6,'(入力)データ'!#REF!*$AA$6,IF('(入力)データ'!#REF!=$Z$7,'(入力)データ'!#REF!*$AA$7,'(入力)データ'!#REF!)))</f>
        <v>#REF!</v>
      </c>
      <c r="T45" s="557" t="e">
        <f>IF('(入力)データ'!#REF!=$Z$5,'(入力)データ'!#REF!*$AA$5,IF('(入力)データ'!#REF!=$Z$6,'(入力)データ'!#REF!*$AA$6,IF('(入力)データ'!#REF!=$Z$7,'(入力)データ'!#REF!*$AA$7,'(入力)データ'!#REF!)))</f>
        <v>#REF!</v>
      </c>
      <c r="U45" s="557" t="e">
        <f>IF('(入力)データ'!#REF!=$Z$5,'(入力)データ'!#REF!*$AA$5,IF('(入力)データ'!#REF!=$Z$6,'(入力)データ'!#REF!*$AA$6,IF('(入力)データ'!#REF!=$Z$7,'(入力)データ'!#REF!*$AA$7,'(入力)データ'!#REF!)))</f>
        <v>#REF!</v>
      </c>
      <c r="V45" s="557" t="e">
        <f>IF('(入力)データ'!#REF!=$Z$5,'(入力)データ'!#REF!*$AA$5,IF('(入力)データ'!#REF!=$Z$6,'(入力)データ'!#REF!*$AA$6,IF('(入力)データ'!#REF!=$Z$7,'(入力)データ'!#REF!*$AA$7,'(入力)データ'!#REF!)))</f>
        <v>#REF!</v>
      </c>
      <c r="W45" s="558" t="e">
        <f>IF('(入力)データ'!#REF!=$Z$5,'(入力)データ'!#REF!*$AA$5,IF('(入力)データ'!#REF!=$Z$6,'(入力)データ'!#REF!*$AA$6,IF('(入力)データ'!#REF!=$Z$7,'(入力)データ'!#REF!*$AA$7,'(入力)データ'!#REF!)))</f>
        <v>#REF!</v>
      </c>
    </row>
    <row r="46" spans="2:23" ht="30" customHeight="1">
      <c r="B46" s="554">
        <v>44</v>
      </c>
      <c r="C46" s="195" t="e">
        <f>'(入力)データ'!#REF!</f>
        <v>#REF!</v>
      </c>
      <c r="D46" s="196" t="e">
        <f>IF(C46="今月提出",MAX($D$3:D45)+1,0)</f>
        <v>#REF!</v>
      </c>
      <c r="E46" s="197" t="e">
        <f>'(入力)データ'!#REF!</f>
        <v>#REF!</v>
      </c>
      <c r="F46" s="198" t="e">
        <f>IF(E46=work1基本情報!$P$23,MAX($F$3:F45)+1,0)</f>
        <v>#REF!</v>
      </c>
      <c r="G46" s="555" t="e">
        <f>'(入力)データ'!#REF!</f>
        <v>#REF!</v>
      </c>
      <c r="H46" s="234" t="e">
        <f>'(入力)データ'!#REF!</f>
        <v>#REF!</v>
      </c>
      <c r="I46" s="203" t="e">
        <f>'(入力)データ'!#REF!</f>
        <v>#REF!</v>
      </c>
      <c r="J46" s="556" t="e">
        <f>'(入力)データ'!#REF!</f>
        <v>#REF!</v>
      </c>
      <c r="K46" s="555" t="e">
        <f t="shared" si="3"/>
        <v>#REF!</v>
      </c>
      <c r="L46" s="555">
        <f>IF(ISERROR(VLOOKUP(K46,work4報告書!$B$18:$C$24,2,0)),0,VLOOKUP(K46,work4報告書!$B$18:$C$24,2,0))</f>
        <v>0</v>
      </c>
      <c r="M46" s="201" t="e">
        <f>'(入力)データ'!#REF!</f>
        <v>#REF!</v>
      </c>
      <c r="N46" s="202">
        <f>IF(ISERROR(L46&amp;VLOOKUP(M46,work4報告書!$B$2:$E$11,4,0)),0,L46&amp;VLOOKUP(M46,work4報告書!$B$2:$E$11,4,0))</f>
        <v>0</v>
      </c>
      <c r="O46" s="555">
        <f>IF(ISERROR(VLOOKUP(N46,work5労務比率・保険料率!$G$4:$I$39,2,0)),0,VLOOKUP(N46,work5労務比率・保険料率!$G$4:$I$39,2,0))</f>
        <v>0</v>
      </c>
      <c r="P46" s="556" t="e">
        <f>IF('(入力)データ'!#REF!="","",'(入力)データ'!#REF!)</f>
        <v>#REF!</v>
      </c>
      <c r="Q46" s="555" t="e">
        <f>IF('(入力)データ'!#REF!=0,0,IF(MONTH(P46)&gt;3,YEAR(P46),YEAR(P46)-1))</f>
        <v>#REF!</v>
      </c>
      <c r="R46" s="774" t="e">
        <f t="shared" si="4"/>
        <v>#REF!</v>
      </c>
      <c r="S46" s="557" t="e">
        <f>IF('(入力)データ'!#REF!=$Z$5,'(入力)データ'!#REF!*$AA$5,IF('(入力)データ'!#REF!=$Z$6,'(入力)データ'!#REF!*$AA$6,IF('(入力)データ'!#REF!=$Z$7,'(入力)データ'!#REF!*$AA$7,'(入力)データ'!#REF!)))</f>
        <v>#REF!</v>
      </c>
      <c r="T46" s="557" t="e">
        <f>IF('(入力)データ'!#REF!=$Z$5,'(入力)データ'!#REF!*$AA$5,IF('(入力)データ'!#REF!=$Z$6,'(入力)データ'!#REF!*$AA$6,IF('(入力)データ'!#REF!=$Z$7,'(入力)データ'!#REF!*$AA$7,'(入力)データ'!#REF!)))</f>
        <v>#REF!</v>
      </c>
      <c r="U46" s="557" t="e">
        <f>IF('(入力)データ'!#REF!=$Z$5,'(入力)データ'!#REF!*$AA$5,IF('(入力)データ'!#REF!=$Z$6,'(入力)データ'!#REF!*$AA$6,IF('(入力)データ'!#REF!=$Z$7,'(入力)データ'!#REF!*$AA$7,'(入力)データ'!#REF!)))</f>
        <v>#REF!</v>
      </c>
      <c r="V46" s="557" t="e">
        <f>IF('(入力)データ'!#REF!=$Z$5,'(入力)データ'!#REF!*$AA$5,IF('(入力)データ'!#REF!=$Z$6,'(入力)データ'!#REF!*$AA$6,IF('(入力)データ'!#REF!=$Z$7,'(入力)データ'!#REF!*$AA$7,'(入力)データ'!#REF!)))</f>
        <v>#REF!</v>
      </c>
      <c r="W46" s="558" t="e">
        <f>IF('(入力)データ'!#REF!=$Z$5,'(入力)データ'!#REF!*$AA$5,IF('(入力)データ'!#REF!=$Z$6,'(入力)データ'!#REF!*$AA$6,IF('(入力)データ'!#REF!=$Z$7,'(入力)データ'!#REF!*$AA$7,'(入力)データ'!#REF!)))</f>
        <v>#REF!</v>
      </c>
    </row>
    <row r="47" spans="2:23" ht="30" customHeight="1">
      <c r="B47" s="554">
        <v>45</v>
      </c>
      <c r="C47" s="195" t="e">
        <f>'(入力)データ'!#REF!</f>
        <v>#REF!</v>
      </c>
      <c r="D47" s="196" t="e">
        <f>IF(C47="今月提出",MAX($D$3:D46)+1,0)</f>
        <v>#REF!</v>
      </c>
      <c r="E47" s="197" t="e">
        <f>'(入力)データ'!#REF!</f>
        <v>#REF!</v>
      </c>
      <c r="F47" s="198" t="e">
        <f>IF(E47=work1基本情報!$P$23,MAX($F$3:F46)+1,0)</f>
        <v>#REF!</v>
      </c>
      <c r="G47" s="555" t="e">
        <f>'(入力)データ'!#REF!</f>
        <v>#REF!</v>
      </c>
      <c r="H47" s="234" t="e">
        <f>'(入力)データ'!#REF!</f>
        <v>#REF!</v>
      </c>
      <c r="I47" s="203" t="e">
        <f>'(入力)データ'!#REF!</f>
        <v>#REF!</v>
      </c>
      <c r="J47" s="556" t="e">
        <f>'(入力)データ'!#REF!</f>
        <v>#REF!</v>
      </c>
      <c r="K47" s="555" t="e">
        <f t="shared" si="3"/>
        <v>#REF!</v>
      </c>
      <c r="L47" s="555">
        <f>IF(ISERROR(VLOOKUP(K47,work4報告書!$B$18:$C$24,2,0)),0,VLOOKUP(K47,work4報告書!$B$18:$C$24,2,0))</f>
        <v>0</v>
      </c>
      <c r="M47" s="201" t="e">
        <f>'(入力)データ'!#REF!</f>
        <v>#REF!</v>
      </c>
      <c r="N47" s="202">
        <f>IF(ISERROR(L47&amp;VLOOKUP(M47,work4報告書!$B$2:$E$11,4,0)),0,L47&amp;VLOOKUP(M47,work4報告書!$B$2:$E$11,4,0))</f>
        <v>0</v>
      </c>
      <c r="O47" s="555">
        <f>IF(ISERROR(VLOOKUP(N47,work5労務比率・保険料率!$G$4:$I$39,2,0)),0,VLOOKUP(N47,work5労務比率・保険料率!$G$4:$I$39,2,0))</f>
        <v>0</v>
      </c>
      <c r="P47" s="556" t="e">
        <f>IF('(入力)データ'!#REF!="","",'(入力)データ'!#REF!)</f>
        <v>#REF!</v>
      </c>
      <c r="Q47" s="555" t="e">
        <f>IF('(入力)データ'!#REF!=0,0,IF(MONTH(P47)&gt;3,YEAR(P47),YEAR(P47)-1))</f>
        <v>#REF!</v>
      </c>
      <c r="R47" s="774" t="e">
        <f t="shared" si="4"/>
        <v>#REF!</v>
      </c>
      <c r="S47" s="557" t="e">
        <f>IF('(入力)データ'!#REF!=$Z$5,'(入力)データ'!#REF!*$AA$5,IF('(入力)データ'!#REF!=$Z$6,'(入力)データ'!#REF!*$AA$6,IF('(入力)データ'!#REF!=$Z$7,'(入力)データ'!#REF!*$AA$7,'(入力)データ'!#REF!)))</f>
        <v>#REF!</v>
      </c>
      <c r="T47" s="557" t="e">
        <f>IF('(入力)データ'!#REF!=$Z$5,'(入力)データ'!#REF!*$AA$5,IF('(入力)データ'!#REF!=$Z$6,'(入力)データ'!#REF!*$AA$6,IF('(入力)データ'!#REF!=$Z$7,'(入力)データ'!#REF!*$AA$7,'(入力)データ'!#REF!)))</f>
        <v>#REF!</v>
      </c>
      <c r="U47" s="557" t="e">
        <f>IF('(入力)データ'!#REF!=$Z$5,'(入力)データ'!#REF!*$AA$5,IF('(入力)データ'!#REF!=$Z$6,'(入力)データ'!#REF!*$AA$6,IF('(入力)データ'!#REF!=$Z$7,'(入力)データ'!#REF!*$AA$7,'(入力)データ'!#REF!)))</f>
        <v>#REF!</v>
      </c>
      <c r="V47" s="557" t="e">
        <f>IF('(入力)データ'!#REF!=$Z$5,'(入力)データ'!#REF!*$AA$5,IF('(入力)データ'!#REF!=$Z$6,'(入力)データ'!#REF!*$AA$6,IF('(入力)データ'!#REF!=$Z$7,'(入力)データ'!#REF!*$AA$7,'(入力)データ'!#REF!)))</f>
        <v>#REF!</v>
      </c>
      <c r="W47" s="558" t="e">
        <f>IF('(入力)データ'!#REF!=$Z$5,'(入力)データ'!#REF!*$AA$5,IF('(入力)データ'!#REF!=$Z$6,'(入力)データ'!#REF!*$AA$6,IF('(入力)データ'!#REF!=$Z$7,'(入力)データ'!#REF!*$AA$7,'(入力)データ'!#REF!)))</f>
        <v>#REF!</v>
      </c>
    </row>
    <row r="48" spans="2:23" ht="30" customHeight="1">
      <c r="B48" s="554">
        <v>46</v>
      </c>
      <c r="C48" s="195" t="e">
        <f>'(入力)データ'!#REF!</f>
        <v>#REF!</v>
      </c>
      <c r="D48" s="196" t="e">
        <f>IF(C48="今月提出",MAX($D$3:D47)+1,0)</f>
        <v>#REF!</v>
      </c>
      <c r="E48" s="197" t="e">
        <f>'(入力)データ'!#REF!</f>
        <v>#REF!</v>
      </c>
      <c r="F48" s="198" t="e">
        <f>IF(E48=work1基本情報!$P$23,MAX($F$3:F47)+1,0)</f>
        <v>#REF!</v>
      </c>
      <c r="G48" s="555" t="e">
        <f>'(入力)データ'!#REF!</f>
        <v>#REF!</v>
      </c>
      <c r="H48" s="234" t="e">
        <f>'(入力)データ'!#REF!</f>
        <v>#REF!</v>
      </c>
      <c r="I48" s="203" t="e">
        <f>'(入力)データ'!#REF!</f>
        <v>#REF!</v>
      </c>
      <c r="J48" s="556" t="e">
        <f>'(入力)データ'!#REF!</f>
        <v>#REF!</v>
      </c>
      <c r="K48" s="555" t="e">
        <f t="shared" si="3"/>
        <v>#REF!</v>
      </c>
      <c r="L48" s="555">
        <f>IF(ISERROR(VLOOKUP(K48,work4報告書!$B$18:$C$24,2,0)),0,VLOOKUP(K48,work4報告書!$B$18:$C$24,2,0))</f>
        <v>0</v>
      </c>
      <c r="M48" s="201" t="e">
        <f>'(入力)データ'!#REF!</f>
        <v>#REF!</v>
      </c>
      <c r="N48" s="202">
        <f>IF(ISERROR(L48&amp;VLOOKUP(M48,work4報告書!$B$2:$E$11,4,0)),0,L48&amp;VLOOKUP(M48,work4報告書!$B$2:$E$11,4,0))</f>
        <v>0</v>
      </c>
      <c r="O48" s="555">
        <f>IF(ISERROR(VLOOKUP(N48,work5労務比率・保険料率!$G$4:$I$39,2,0)),0,VLOOKUP(N48,work5労務比率・保険料率!$G$4:$I$39,2,0))</f>
        <v>0</v>
      </c>
      <c r="P48" s="556" t="e">
        <f>IF('(入力)データ'!#REF!="","",'(入力)データ'!#REF!)</f>
        <v>#REF!</v>
      </c>
      <c r="Q48" s="555" t="e">
        <f>IF('(入力)データ'!#REF!=0,0,IF(MONTH(P48)&gt;3,YEAR(P48),YEAR(P48)-1))</f>
        <v>#REF!</v>
      </c>
      <c r="R48" s="774" t="e">
        <f t="shared" si="4"/>
        <v>#REF!</v>
      </c>
      <c r="S48" s="557" t="e">
        <f>IF('(入力)データ'!#REF!=$Z$5,'(入力)データ'!#REF!*$AA$5,IF('(入力)データ'!#REF!=$Z$6,'(入力)データ'!#REF!*$AA$6,IF('(入力)データ'!#REF!=$Z$7,'(入力)データ'!#REF!*$AA$7,'(入力)データ'!#REF!)))</f>
        <v>#REF!</v>
      </c>
      <c r="T48" s="557" t="e">
        <f>IF('(入力)データ'!#REF!=$Z$5,'(入力)データ'!#REF!*$AA$5,IF('(入力)データ'!#REF!=$Z$6,'(入力)データ'!#REF!*$AA$6,IF('(入力)データ'!#REF!=$Z$7,'(入力)データ'!#REF!*$AA$7,'(入力)データ'!#REF!)))</f>
        <v>#REF!</v>
      </c>
      <c r="U48" s="557" t="e">
        <f>IF('(入力)データ'!#REF!=$Z$5,'(入力)データ'!#REF!*$AA$5,IF('(入力)データ'!#REF!=$Z$6,'(入力)データ'!#REF!*$AA$6,IF('(入力)データ'!#REF!=$Z$7,'(入力)データ'!#REF!*$AA$7,'(入力)データ'!#REF!)))</f>
        <v>#REF!</v>
      </c>
      <c r="V48" s="557" t="e">
        <f>IF('(入力)データ'!#REF!=$Z$5,'(入力)データ'!#REF!*$AA$5,IF('(入力)データ'!#REF!=$Z$6,'(入力)データ'!#REF!*$AA$6,IF('(入力)データ'!#REF!=$Z$7,'(入力)データ'!#REF!*$AA$7,'(入力)データ'!#REF!)))</f>
        <v>#REF!</v>
      </c>
      <c r="W48" s="558" t="e">
        <f>IF('(入力)データ'!#REF!=$Z$5,'(入力)データ'!#REF!*$AA$5,IF('(入力)データ'!#REF!=$Z$6,'(入力)データ'!#REF!*$AA$6,IF('(入力)データ'!#REF!=$Z$7,'(入力)データ'!#REF!*$AA$7,'(入力)データ'!#REF!)))</f>
        <v>#REF!</v>
      </c>
    </row>
    <row r="49" spans="2:23" ht="30" customHeight="1">
      <c r="B49" s="554">
        <v>47</v>
      </c>
      <c r="C49" s="195" t="e">
        <f>'(入力)データ'!#REF!</f>
        <v>#REF!</v>
      </c>
      <c r="D49" s="196" t="e">
        <f>IF(C49="今月提出",MAX($D$3:D48)+1,0)</f>
        <v>#REF!</v>
      </c>
      <c r="E49" s="197" t="e">
        <f>'(入力)データ'!#REF!</f>
        <v>#REF!</v>
      </c>
      <c r="F49" s="198" t="e">
        <f>IF(E49=work1基本情報!$P$23,MAX($F$3:F48)+1,0)</f>
        <v>#REF!</v>
      </c>
      <c r="G49" s="555" t="e">
        <f>'(入力)データ'!#REF!</f>
        <v>#REF!</v>
      </c>
      <c r="H49" s="234" t="e">
        <f>'(入力)データ'!#REF!</f>
        <v>#REF!</v>
      </c>
      <c r="I49" s="203" t="e">
        <f>'(入力)データ'!#REF!</f>
        <v>#REF!</v>
      </c>
      <c r="J49" s="556" t="e">
        <f>'(入力)データ'!#REF!</f>
        <v>#REF!</v>
      </c>
      <c r="K49" s="555" t="e">
        <f t="shared" si="3"/>
        <v>#REF!</v>
      </c>
      <c r="L49" s="555">
        <f>IF(ISERROR(VLOOKUP(K49,work4報告書!$B$18:$C$24,2,0)),0,VLOOKUP(K49,work4報告書!$B$18:$C$24,2,0))</f>
        <v>0</v>
      </c>
      <c r="M49" s="201" t="e">
        <f>'(入力)データ'!#REF!</f>
        <v>#REF!</v>
      </c>
      <c r="N49" s="202">
        <f>IF(ISERROR(L49&amp;VLOOKUP(M49,work4報告書!$B$2:$E$11,4,0)),0,L49&amp;VLOOKUP(M49,work4報告書!$B$2:$E$11,4,0))</f>
        <v>0</v>
      </c>
      <c r="O49" s="555">
        <f>IF(ISERROR(VLOOKUP(N49,work5労務比率・保険料率!$G$4:$I$39,2,0)),0,VLOOKUP(N49,work5労務比率・保険料率!$G$4:$I$39,2,0))</f>
        <v>0</v>
      </c>
      <c r="P49" s="556" t="e">
        <f>IF('(入力)データ'!#REF!="","",'(入力)データ'!#REF!)</f>
        <v>#REF!</v>
      </c>
      <c r="Q49" s="555" t="e">
        <f>IF('(入力)データ'!#REF!=0,0,IF(MONTH(P49)&gt;3,YEAR(P49),YEAR(P49)-1))</f>
        <v>#REF!</v>
      </c>
      <c r="R49" s="774" t="e">
        <f t="shared" si="4"/>
        <v>#REF!</v>
      </c>
      <c r="S49" s="557" t="e">
        <f>IF('(入力)データ'!#REF!=$Z$5,'(入力)データ'!#REF!*$AA$5,IF('(入力)データ'!#REF!=$Z$6,'(入力)データ'!#REF!*$AA$6,IF('(入力)データ'!#REF!=$Z$7,'(入力)データ'!#REF!*$AA$7,'(入力)データ'!#REF!)))</f>
        <v>#REF!</v>
      </c>
      <c r="T49" s="557" t="e">
        <f>IF('(入力)データ'!#REF!=$Z$5,'(入力)データ'!#REF!*$AA$5,IF('(入力)データ'!#REF!=$Z$6,'(入力)データ'!#REF!*$AA$6,IF('(入力)データ'!#REF!=$Z$7,'(入力)データ'!#REF!*$AA$7,'(入力)データ'!#REF!)))</f>
        <v>#REF!</v>
      </c>
      <c r="U49" s="557" t="e">
        <f>IF('(入力)データ'!#REF!=$Z$5,'(入力)データ'!#REF!*$AA$5,IF('(入力)データ'!#REF!=$Z$6,'(入力)データ'!#REF!*$AA$6,IF('(入力)データ'!#REF!=$Z$7,'(入力)データ'!#REF!*$AA$7,'(入力)データ'!#REF!)))</f>
        <v>#REF!</v>
      </c>
      <c r="V49" s="557" t="e">
        <f>IF('(入力)データ'!#REF!=$Z$5,'(入力)データ'!#REF!*$AA$5,IF('(入力)データ'!#REF!=$Z$6,'(入力)データ'!#REF!*$AA$6,IF('(入力)データ'!#REF!=$Z$7,'(入力)データ'!#REF!*$AA$7,'(入力)データ'!#REF!)))</f>
        <v>#REF!</v>
      </c>
      <c r="W49" s="558" t="e">
        <f>IF('(入力)データ'!#REF!=$Z$5,'(入力)データ'!#REF!*$AA$5,IF('(入力)データ'!#REF!=$Z$6,'(入力)データ'!#REF!*$AA$6,IF('(入力)データ'!#REF!=$Z$7,'(入力)データ'!#REF!*$AA$7,'(入力)データ'!#REF!)))</f>
        <v>#REF!</v>
      </c>
    </row>
    <row r="50" spans="2:23" ht="30" customHeight="1">
      <c r="B50" s="554">
        <v>48</v>
      </c>
      <c r="C50" s="195" t="e">
        <f>'(入力)データ'!#REF!</f>
        <v>#REF!</v>
      </c>
      <c r="D50" s="196" t="e">
        <f>IF(C50="今月提出",MAX($D$3:D49)+1,0)</f>
        <v>#REF!</v>
      </c>
      <c r="E50" s="197" t="e">
        <f>'(入力)データ'!#REF!</f>
        <v>#REF!</v>
      </c>
      <c r="F50" s="198" t="e">
        <f>IF(E50=work1基本情報!$P$23,MAX($F$3:F49)+1,0)</f>
        <v>#REF!</v>
      </c>
      <c r="G50" s="555" t="e">
        <f>'(入力)データ'!#REF!</f>
        <v>#REF!</v>
      </c>
      <c r="H50" s="234" t="e">
        <f>'(入力)データ'!#REF!</f>
        <v>#REF!</v>
      </c>
      <c r="I50" s="203" t="e">
        <f>'(入力)データ'!#REF!</f>
        <v>#REF!</v>
      </c>
      <c r="J50" s="556" t="e">
        <f>'(入力)データ'!#REF!</f>
        <v>#REF!</v>
      </c>
      <c r="K50" s="555" t="e">
        <f t="shared" si="3"/>
        <v>#REF!</v>
      </c>
      <c r="L50" s="555">
        <f>IF(ISERROR(VLOOKUP(K50,work4報告書!$B$18:$C$24,2,0)),0,VLOOKUP(K50,work4報告書!$B$18:$C$24,2,0))</f>
        <v>0</v>
      </c>
      <c r="M50" s="201" t="e">
        <f>'(入力)データ'!#REF!</f>
        <v>#REF!</v>
      </c>
      <c r="N50" s="202">
        <f>IF(ISERROR(L50&amp;VLOOKUP(M50,work4報告書!$B$2:$E$11,4,0)),0,L50&amp;VLOOKUP(M50,work4報告書!$B$2:$E$11,4,0))</f>
        <v>0</v>
      </c>
      <c r="O50" s="555">
        <f>IF(ISERROR(VLOOKUP(N50,work5労務比率・保険料率!$G$4:$I$39,2,0)),0,VLOOKUP(N50,work5労務比率・保険料率!$G$4:$I$39,2,0))</f>
        <v>0</v>
      </c>
      <c r="P50" s="556" t="e">
        <f>IF('(入力)データ'!#REF!="","",'(入力)データ'!#REF!)</f>
        <v>#REF!</v>
      </c>
      <c r="Q50" s="555" t="e">
        <f>IF('(入力)データ'!#REF!=0,0,IF(MONTH(P50)&gt;3,YEAR(P50),YEAR(P50)-1))</f>
        <v>#REF!</v>
      </c>
      <c r="R50" s="774" t="e">
        <f t="shared" si="4"/>
        <v>#REF!</v>
      </c>
      <c r="S50" s="557" t="e">
        <f>IF('(入力)データ'!#REF!=$Z$5,'(入力)データ'!#REF!*$AA$5,IF('(入力)データ'!#REF!=$Z$6,'(入力)データ'!#REF!*$AA$6,IF('(入力)データ'!#REF!=$Z$7,'(入力)データ'!#REF!*$AA$7,'(入力)データ'!#REF!)))</f>
        <v>#REF!</v>
      </c>
      <c r="T50" s="557" t="e">
        <f>IF('(入力)データ'!#REF!=$Z$5,'(入力)データ'!#REF!*$AA$5,IF('(入力)データ'!#REF!=$Z$6,'(入力)データ'!#REF!*$AA$6,IF('(入力)データ'!#REF!=$Z$7,'(入力)データ'!#REF!*$AA$7,'(入力)データ'!#REF!)))</f>
        <v>#REF!</v>
      </c>
      <c r="U50" s="557" t="e">
        <f>IF('(入力)データ'!#REF!=$Z$5,'(入力)データ'!#REF!*$AA$5,IF('(入力)データ'!#REF!=$Z$6,'(入力)データ'!#REF!*$AA$6,IF('(入力)データ'!#REF!=$Z$7,'(入力)データ'!#REF!*$AA$7,'(入力)データ'!#REF!)))</f>
        <v>#REF!</v>
      </c>
      <c r="V50" s="557" t="e">
        <f>IF('(入力)データ'!#REF!=$Z$5,'(入力)データ'!#REF!*$AA$5,IF('(入力)データ'!#REF!=$Z$6,'(入力)データ'!#REF!*$AA$6,IF('(入力)データ'!#REF!=$Z$7,'(入力)データ'!#REF!*$AA$7,'(入力)データ'!#REF!)))</f>
        <v>#REF!</v>
      </c>
      <c r="W50" s="558" t="e">
        <f>IF('(入力)データ'!#REF!=$Z$5,'(入力)データ'!#REF!*$AA$5,IF('(入力)データ'!#REF!=$Z$6,'(入力)データ'!#REF!*$AA$6,IF('(入力)データ'!#REF!=$Z$7,'(入力)データ'!#REF!*$AA$7,'(入力)データ'!#REF!)))</f>
        <v>#REF!</v>
      </c>
    </row>
    <row r="51" spans="2:23" ht="30" customHeight="1">
      <c r="B51" s="554">
        <v>49</v>
      </c>
      <c r="C51" s="195" t="e">
        <f>'(入力)データ'!#REF!</f>
        <v>#REF!</v>
      </c>
      <c r="D51" s="196" t="e">
        <f>IF(C51="今月提出",MAX($D$3:D50)+1,0)</f>
        <v>#REF!</v>
      </c>
      <c r="E51" s="197" t="e">
        <f>'(入力)データ'!#REF!</f>
        <v>#REF!</v>
      </c>
      <c r="F51" s="198" t="e">
        <f>IF(E51=work1基本情報!$P$23,MAX($F$3:F50)+1,0)</f>
        <v>#REF!</v>
      </c>
      <c r="G51" s="555" t="e">
        <f>'(入力)データ'!#REF!</f>
        <v>#REF!</v>
      </c>
      <c r="H51" s="234" t="e">
        <f>'(入力)データ'!#REF!</f>
        <v>#REF!</v>
      </c>
      <c r="I51" s="203" t="e">
        <f>'(入力)データ'!#REF!</f>
        <v>#REF!</v>
      </c>
      <c r="J51" s="556" t="e">
        <f>'(入力)データ'!#REF!</f>
        <v>#REF!</v>
      </c>
      <c r="K51" s="555" t="e">
        <f t="shared" si="3"/>
        <v>#REF!</v>
      </c>
      <c r="L51" s="555">
        <f>IF(ISERROR(VLOOKUP(K51,work4報告書!$B$18:$C$24,2,0)),0,VLOOKUP(K51,work4報告書!$B$18:$C$24,2,0))</f>
        <v>0</v>
      </c>
      <c r="M51" s="201" t="e">
        <f>'(入力)データ'!#REF!</f>
        <v>#REF!</v>
      </c>
      <c r="N51" s="202">
        <f>IF(ISERROR(L51&amp;VLOOKUP(M51,work4報告書!$B$2:$E$11,4,0)),0,L51&amp;VLOOKUP(M51,work4報告書!$B$2:$E$11,4,0))</f>
        <v>0</v>
      </c>
      <c r="O51" s="555">
        <f>IF(ISERROR(VLOOKUP(N51,work5労務比率・保険料率!$G$4:$I$39,2,0)),0,VLOOKUP(N51,work5労務比率・保険料率!$G$4:$I$39,2,0))</f>
        <v>0</v>
      </c>
      <c r="P51" s="556" t="e">
        <f>IF('(入力)データ'!#REF!="","",'(入力)データ'!#REF!)</f>
        <v>#REF!</v>
      </c>
      <c r="Q51" s="555" t="e">
        <f>IF('(入力)データ'!#REF!=0,0,IF(MONTH(P51)&gt;3,YEAR(P51),YEAR(P51)-1))</f>
        <v>#REF!</v>
      </c>
      <c r="R51" s="774" t="e">
        <f t="shared" si="4"/>
        <v>#REF!</v>
      </c>
      <c r="S51" s="557" t="e">
        <f>IF('(入力)データ'!#REF!=$Z$5,'(入力)データ'!#REF!*$AA$5,IF('(入力)データ'!#REF!=$Z$6,'(入力)データ'!#REF!*$AA$6,IF('(入力)データ'!#REF!=$Z$7,'(入力)データ'!#REF!*$AA$7,'(入力)データ'!#REF!)))</f>
        <v>#REF!</v>
      </c>
      <c r="T51" s="557" t="e">
        <f>IF('(入力)データ'!#REF!=$Z$5,'(入力)データ'!#REF!*$AA$5,IF('(入力)データ'!#REF!=$Z$6,'(入力)データ'!#REF!*$AA$6,IF('(入力)データ'!#REF!=$Z$7,'(入力)データ'!#REF!*$AA$7,'(入力)データ'!#REF!)))</f>
        <v>#REF!</v>
      </c>
      <c r="U51" s="557" t="e">
        <f>IF('(入力)データ'!#REF!=$Z$5,'(入力)データ'!#REF!*$AA$5,IF('(入力)データ'!#REF!=$Z$6,'(入力)データ'!#REF!*$AA$6,IF('(入力)データ'!#REF!=$Z$7,'(入力)データ'!#REF!*$AA$7,'(入力)データ'!#REF!)))</f>
        <v>#REF!</v>
      </c>
      <c r="V51" s="557" t="e">
        <f>IF('(入力)データ'!#REF!=$Z$5,'(入力)データ'!#REF!*$AA$5,IF('(入力)データ'!#REF!=$Z$6,'(入力)データ'!#REF!*$AA$6,IF('(入力)データ'!#REF!=$Z$7,'(入力)データ'!#REF!*$AA$7,'(入力)データ'!#REF!)))</f>
        <v>#REF!</v>
      </c>
      <c r="W51" s="558" t="e">
        <f>IF('(入力)データ'!#REF!=$Z$5,'(入力)データ'!#REF!*$AA$5,IF('(入力)データ'!#REF!=$Z$6,'(入力)データ'!#REF!*$AA$6,IF('(入力)データ'!#REF!=$Z$7,'(入力)データ'!#REF!*$AA$7,'(入力)データ'!#REF!)))</f>
        <v>#REF!</v>
      </c>
    </row>
    <row r="52" spans="2:23" ht="30" customHeight="1" thickBot="1">
      <c r="B52" s="562">
        <v>50</v>
      </c>
      <c r="C52" s="204" t="e">
        <f>'(入力)データ'!#REF!</f>
        <v>#REF!</v>
      </c>
      <c r="D52" s="476" t="e">
        <f>IF(C52="今月提出",MAX($D$3:D51)+1,0)</f>
        <v>#REF!</v>
      </c>
      <c r="E52" s="205" t="e">
        <f>'(入力)データ'!#REF!</f>
        <v>#REF!</v>
      </c>
      <c r="F52" s="236" t="e">
        <f>IF(E52=work1基本情報!$P$23,MAX($F$3:F51)+1,0)</f>
        <v>#REF!</v>
      </c>
      <c r="G52" s="563" t="e">
        <f>'(入力)データ'!#REF!</f>
        <v>#REF!</v>
      </c>
      <c r="H52" s="235" t="e">
        <f>'(入力)データ'!#REF!</f>
        <v>#REF!</v>
      </c>
      <c r="I52" s="206" t="e">
        <f>'(入力)データ'!#REF!</f>
        <v>#REF!</v>
      </c>
      <c r="J52" s="564" t="e">
        <f>'(入力)データ'!#REF!</f>
        <v>#REF!</v>
      </c>
      <c r="K52" s="563" t="e">
        <f t="shared" si="3"/>
        <v>#REF!</v>
      </c>
      <c r="L52" s="563">
        <f>IF(ISERROR(VLOOKUP(K52,work4報告書!$B$18:$C$24,2,0)),0,VLOOKUP(K52,work4報告書!$B$18:$C$24,2,0))</f>
        <v>0</v>
      </c>
      <c r="M52" s="207" t="e">
        <f>'(入力)データ'!#REF!</f>
        <v>#REF!</v>
      </c>
      <c r="N52" s="208">
        <f>IF(ISERROR(L52&amp;VLOOKUP(M52,work4報告書!$B$2:$E$11,4,0)),0,L52&amp;VLOOKUP(M52,work4報告書!$B$2:$E$11,4,0))</f>
        <v>0</v>
      </c>
      <c r="O52" s="563">
        <f>IF(ISERROR(VLOOKUP(N52,work5労務比率・保険料率!$G$4:$I$39,2,0)),0,VLOOKUP(N52,work5労務比率・保険料率!$G$4:$I$39,2,0))</f>
        <v>0</v>
      </c>
      <c r="P52" s="564" t="e">
        <f>IF('(入力)データ'!#REF!="","",'(入力)データ'!#REF!)</f>
        <v>#REF!</v>
      </c>
      <c r="Q52" s="563" t="e">
        <f>IF('(入力)データ'!#REF!=0,0,IF(MONTH(P52)&gt;3,YEAR(P52),YEAR(P52)-1))</f>
        <v>#REF!</v>
      </c>
      <c r="R52" s="775" t="e">
        <f t="shared" si="4"/>
        <v>#REF!</v>
      </c>
      <c r="S52" s="565" t="e">
        <f>IF('(入力)データ'!#REF!=$Z$5,'(入力)データ'!#REF!*$AA$5,IF('(入力)データ'!#REF!=$Z$6,'(入力)データ'!#REF!*$AA$6,IF('(入力)データ'!#REF!=$Z$7,'(入力)データ'!#REF!*$AA$7,'(入力)データ'!#REF!)))</f>
        <v>#REF!</v>
      </c>
      <c r="T52" s="565" t="e">
        <f>IF('(入力)データ'!#REF!=$Z$5,'(入力)データ'!#REF!*$AA$5,IF('(入力)データ'!#REF!=$Z$6,'(入力)データ'!#REF!*$AA$6,IF('(入力)データ'!#REF!=$Z$7,'(入力)データ'!#REF!*$AA$7,'(入力)データ'!#REF!)))</f>
        <v>#REF!</v>
      </c>
      <c r="U52" s="565" t="e">
        <f>IF('(入力)データ'!#REF!=$Z$5,'(入力)データ'!#REF!*$AA$5,IF('(入力)データ'!#REF!=$Z$6,'(入力)データ'!#REF!*$AA$6,IF('(入力)データ'!#REF!=$Z$7,'(入力)データ'!#REF!*$AA$7,'(入力)データ'!#REF!)))</f>
        <v>#REF!</v>
      </c>
      <c r="V52" s="565" t="e">
        <f>IF('(入力)データ'!#REF!=$Z$5,'(入力)データ'!#REF!*$AA$5,IF('(入力)データ'!#REF!=$Z$6,'(入力)データ'!#REF!*$AA$6,IF('(入力)データ'!#REF!=$Z$7,'(入力)データ'!#REF!*$AA$7,'(入力)データ'!#REF!)))</f>
        <v>#REF!</v>
      </c>
      <c r="W52" s="566" t="e">
        <f>IF('(入力)データ'!#REF!=$Z$5,'(入力)データ'!#REF!*$AA$5,IF('(入力)データ'!#REF!=$Z$6,'(入力)データ'!#REF!*$AA$6,IF('(入力)データ'!#REF!=$Z$7,'(入力)データ'!#REF!*$AA$7,'(入力)データ'!#REF!)))</f>
        <v>#REF!</v>
      </c>
    </row>
  </sheetData>
  <phoneticPr fontId="3"/>
  <conditionalFormatting sqref="Z2:Z7">
    <cfRule type="expression" dxfId="0" priority="1" stopIfTrue="1">
      <formula>CELL("PROTECT",Z2)=0</formula>
    </cfRule>
  </conditionalFormatting>
  <dataValidations count="2">
    <dataValidation imeMode="off" allowBlank="1" showInputMessage="1" showErrorMessage="1" sqref="AA2:IV3 J2:L2 X2:X3 T2:W2 R2:R12 S3:W65536 P2:P12 Q2 M2:N12 G2:G12 O2 B2:F2 Y2:Y7"/>
    <dataValidation imeMode="hiragana" allowBlank="1" showInputMessage="1" showErrorMessage="1" sqref="H2:I12"/>
  </dataValidations>
  <pageMargins left="0.75" right="0.75" top="1" bottom="1" header="0.51200000000000001" footer="0.51200000000000001"/>
  <pageSetup paperSize="9" orientation="portrait" horizontalDpi="4294967293" verticalDpi="0" r:id="rId1"/>
  <headerFooter alignWithMargins="0"/>
  <cellWatches>
    <cellWatch r="O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メニュー</vt:lpstr>
      <vt:lpstr>(入力)基本情報</vt:lpstr>
      <vt:lpstr>(入力)データ</vt:lpstr>
      <vt:lpstr>(印刷)開始届</vt:lpstr>
      <vt:lpstr>(印刷)報告書</vt:lpstr>
      <vt:lpstr>(印刷)総括表</vt:lpstr>
      <vt:lpstr>事業細目</vt:lpstr>
      <vt:lpstr>work1基本情報</vt:lpstr>
      <vt:lpstr>Work2工事データ</vt:lpstr>
      <vt:lpstr>work3開始届</vt:lpstr>
      <vt:lpstr>work4報告書</vt:lpstr>
      <vt:lpstr>work5労務比率・保険料率</vt:lpstr>
      <vt:lpstr>work6総括表</vt:lpstr>
      <vt:lpstr>'(印刷)開始届'!Print_Area</vt:lpstr>
      <vt:lpstr>'(印刷)総括表'!Print_Area</vt:lpstr>
      <vt:lpstr>'(印刷)報告書'!Print_Area</vt:lpstr>
      <vt:lpstr>'(入力)データ'!Print_Area</vt:lpstr>
      <vt:lpstr>work4報告書!Print_Area</vt:lpstr>
      <vt:lpstr>事業細目!Print_Area</vt:lpstr>
      <vt:lpstr>'(入力)データ'!Print_Titles</vt:lpstr>
      <vt:lpstr>work5労務比率・保険料率!Print_Titles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河社会保険労務士事務所</dc:creator>
  <cp:lastModifiedBy>kawa</cp:lastModifiedBy>
  <cp:lastPrinted>2014-07-04T02:08:30Z</cp:lastPrinted>
  <dcterms:created xsi:type="dcterms:W3CDTF">2010-05-14T07:03:14Z</dcterms:created>
  <dcterms:modified xsi:type="dcterms:W3CDTF">2014-07-04T02:09:54Z</dcterms:modified>
</cp:coreProperties>
</file>