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7BF" lockStructure="1"/>
  <bookViews>
    <workbookView xWindow="-15" yWindow="-15" windowWidth="20130" windowHeight="3810" tabRatio="533"/>
  </bookViews>
  <sheets>
    <sheet name="メニュー" sheetId="13" r:id="rId1"/>
    <sheet name="(入力)基本情報" sheetId="14" r:id="rId2"/>
    <sheet name="(入力)データ" sheetId="3" r:id="rId3"/>
    <sheet name="(印刷)開始届" sheetId="6" r:id="rId4"/>
    <sheet name="(印刷)報告書" sheetId="10" r:id="rId5"/>
    <sheet name="(印刷)総括表" sheetId="12" r:id="rId6"/>
    <sheet name="事業細目" sheetId="15" r:id="rId7"/>
    <sheet name="work1基本情報" sheetId="1" state="hidden" r:id="rId8"/>
    <sheet name="Work2工事データ" sheetId="4" state="hidden" r:id="rId9"/>
    <sheet name="work3開始届" sheetId="5" state="hidden" r:id="rId10"/>
    <sheet name="work4報告書" sheetId="9" state="hidden" r:id="rId11"/>
    <sheet name="work5労務比率・保険料率" sheetId="7" state="hidden" r:id="rId12"/>
    <sheet name="work6総括表" sheetId="11" state="hidden" r:id="rId13"/>
  </sheets>
  <externalReferences>
    <externalReference r:id="rId14"/>
    <externalReference r:id="rId15"/>
    <externalReference r:id="rId16"/>
    <externalReference r:id="rId17"/>
  </externalReferences>
  <definedNames>
    <definedName name="_xlnm._FilterDatabase" localSheetId="2" hidden="1">'(入力)データ'!$A$4:$Z$55</definedName>
    <definedName name="_xlnm.Print_Area" localSheetId="3">'(印刷)開始届'!$A$8:$AM$103</definedName>
    <definedName name="_xlnm.Print_Area" localSheetId="5">'(印刷)総括表'!$A$8:$BI$265</definedName>
    <definedName name="_xlnm.Print_Area" localSheetId="4">'(印刷)報告書'!$A$7:$AR$336</definedName>
    <definedName name="_xlnm.Print_Area" localSheetId="2">'(入力)データ'!$A$4:$Y$55</definedName>
    <definedName name="_xlnm.Print_Area" localSheetId="10">work4報告書!$A$1:$AK$72</definedName>
    <definedName name="_xlnm.Print_Area" localSheetId="6">事業細目!$A$1:$D$120</definedName>
    <definedName name="_xlnm.Print_Titles" localSheetId="2">'(入力)データ'!$4:$5</definedName>
    <definedName name="_xlnm.Print_Titles" localSheetId="11">work5労務比率・保険料率!$1:$3</definedName>
    <definedName name="_xlnm.Print_Titles" localSheetId="6">事業細目!$2:$2</definedName>
    <definedName name="ロウムヒリツ" localSheetId="1">'[1](印刷）報告書'!#REF!</definedName>
    <definedName name="ロウムヒリツ" localSheetId="6">#REF!</definedName>
    <definedName name="ロウムヒリツ">'(印刷)報告書'!#REF!</definedName>
    <definedName name="労務費率" localSheetId="5">[2]報告書!#REF!</definedName>
    <definedName name="労務費率" localSheetId="4">'(印刷)報告書'!#REF!</definedName>
    <definedName name="労務費率" localSheetId="1">'[3](印刷)報告書「控」「正」「副」'!#REF!</definedName>
    <definedName name="労務費率" localSheetId="6">'[3](印刷)報告書「控」「正」「副」'!#REF!</definedName>
    <definedName name="労務費率">'[4](印刷)報告書「控」「正」「副」'!#REF!</definedName>
  </definedNames>
  <calcPr calcId="145621"/>
</workbook>
</file>

<file path=xl/calcChain.xml><?xml version="1.0" encoding="utf-8"?>
<calcChain xmlns="http://schemas.openxmlformats.org/spreadsheetml/2006/main">
  <c r="P17" i="1" l="1"/>
  <c r="P15" i="1"/>
  <c r="L52" i="4" l="1"/>
  <c r="L51" i="4"/>
  <c r="L50" i="4"/>
  <c r="L49" i="4"/>
  <c r="L48" i="4"/>
  <c r="L47" i="4"/>
  <c r="L46" i="4"/>
  <c r="L45" i="4"/>
  <c r="L44" i="4"/>
  <c r="L43" i="4"/>
  <c r="AJ53" i="6" l="1"/>
  <c r="AJ52" i="6"/>
  <c r="AJ51" i="6"/>
  <c r="AE51" i="6"/>
  <c r="AC53" i="6"/>
  <c r="AC101" i="6" s="1"/>
  <c r="AC51" i="6"/>
  <c r="AC99" i="6" s="1"/>
  <c r="AR91" i="12"/>
  <c r="AO42" i="10" s="1"/>
  <c r="Z91" i="12"/>
  <c r="AH42" i="10" s="1"/>
  <c r="D92" i="12"/>
  <c r="AB43" i="10" s="1"/>
  <c r="D91" i="12"/>
  <c r="AB42" i="10" s="1"/>
  <c r="D33" i="7"/>
  <c r="D34" i="7" s="1"/>
  <c r="D35" i="7" s="1"/>
  <c r="D36" i="7" s="1"/>
  <c r="D37" i="7" s="1"/>
  <c r="D38" i="7" s="1"/>
  <c r="D39" i="7" s="1"/>
  <c r="C33" i="7"/>
  <c r="C34" i="7" s="1"/>
  <c r="C35" i="7" s="1"/>
  <c r="C36" i="7" s="1"/>
  <c r="C37" i="7" s="1"/>
  <c r="C38" i="7" s="1"/>
  <c r="C39" i="7" s="1"/>
  <c r="D32" i="7"/>
  <c r="C32" i="7"/>
  <c r="C73" i="10" l="1"/>
  <c r="M36" i="11" l="1"/>
  <c r="M37" i="11"/>
  <c r="M38" i="11" s="1"/>
  <c r="AM803" i="10" l="1"/>
  <c r="AM695" i="10"/>
  <c r="AO7" i="9"/>
  <c r="AO8" i="9" s="1"/>
  <c r="AO9" i="9" s="1"/>
  <c r="AO10" i="9" s="1"/>
  <c r="AO11" i="9" s="1"/>
  <c r="AO12" i="9" s="1"/>
  <c r="AO13" i="9" s="1"/>
  <c r="AO14" i="9" s="1"/>
  <c r="AO15" i="9" s="1"/>
  <c r="AO16" i="9" s="1"/>
  <c r="AO17" i="9" s="1"/>
  <c r="AO18" i="9" s="1"/>
  <c r="AO19" i="9" s="1"/>
  <c r="AO20" i="9" s="1"/>
  <c r="AO21" i="9" s="1"/>
  <c r="AO22" i="9" s="1"/>
  <c r="AO23" i="9" s="1"/>
  <c r="AO24" i="9" s="1"/>
  <c r="AO25" i="9" s="1"/>
  <c r="AO26" i="9" s="1"/>
  <c r="AO27" i="9" s="1"/>
  <c r="AO28" i="9" s="1"/>
  <c r="AO29" i="9" s="1"/>
  <c r="AO30" i="9" s="1"/>
  <c r="AO31" i="9" s="1"/>
  <c r="AO32" i="9" s="1"/>
  <c r="AO33" i="9" s="1"/>
  <c r="AO34" i="9" s="1"/>
  <c r="AO35" i="9" s="1"/>
  <c r="AO36" i="9" s="1"/>
  <c r="AO37" i="9" s="1"/>
  <c r="AO38" i="9" s="1"/>
  <c r="AO39" i="9" s="1"/>
  <c r="AO40" i="9" s="1"/>
  <c r="AO41" i="9" s="1"/>
  <c r="AO42" i="9" s="1"/>
  <c r="AO43" i="9" s="1"/>
  <c r="AO44" i="9" s="1"/>
  <c r="AO45" i="9" s="1"/>
  <c r="AO46" i="9" s="1"/>
  <c r="AO47" i="9" s="1"/>
  <c r="AO48" i="9" s="1"/>
  <c r="AO49" i="9" s="1"/>
  <c r="AO50" i="9" s="1"/>
  <c r="AO51" i="9" s="1"/>
  <c r="AO52" i="9" s="1"/>
  <c r="AO53" i="9" s="1"/>
  <c r="AO54" i="9" s="1"/>
  <c r="AO55" i="9" s="1"/>
  <c r="AO56" i="9" s="1"/>
  <c r="AO57" i="9" s="1"/>
  <c r="AO58" i="9" s="1"/>
  <c r="AO59" i="9" s="1"/>
  <c r="AO60" i="9" s="1"/>
  <c r="AO61" i="9" s="1"/>
  <c r="AO62" i="9" s="1"/>
  <c r="AO63" i="9" s="1"/>
  <c r="AO64" i="9" s="1"/>
  <c r="AO65" i="9" s="1"/>
  <c r="AO66" i="9" s="1"/>
  <c r="AO67" i="9" s="1"/>
  <c r="AO68" i="9" s="1"/>
  <c r="AO69" i="9" s="1"/>
  <c r="AO70" i="9" s="1"/>
  <c r="AO71" i="9" s="1"/>
  <c r="AO72" i="9" s="1"/>
  <c r="AO73" i="9" s="1"/>
  <c r="AO74" i="9" s="1"/>
  <c r="AO75" i="9" s="1"/>
  <c r="AO76" i="9" s="1"/>
  <c r="AO77" i="9" s="1"/>
  <c r="AO78" i="9" s="1"/>
  <c r="AO79" i="9" s="1"/>
  <c r="AO80" i="9" s="1"/>
  <c r="AO81" i="9" s="1"/>
  <c r="AO82" i="9" s="1"/>
  <c r="AO83" i="9" s="1"/>
  <c r="AO84" i="9" s="1"/>
  <c r="AO85" i="9" s="1"/>
  <c r="AO86" i="9" s="1"/>
  <c r="AO87" i="9" s="1"/>
  <c r="AO88" i="9" s="1"/>
  <c r="AO89" i="9" s="1"/>
  <c r="AO90" i="9" s="1"/>
  <c r="AO6" i="9"/>
  <c r="B26" i="9"/>
  <c r="B27" i="9" s="1"/>
  <c r="B25" i="9"/>
  <c r="G44" i="6" l="1"/>
  <c r="E44" i="6"/>
  <c r="B44" i="6"/>
  <c r="M81" i="12"/>
  <c r="I81" i="12"/>
  <c r="D81" i="12"/>
  <c r="I35" i="10"/>
  <c r="F35" i="10"/>
  <c r="C35" i="10"/>
  <c r="AM839" i="10" l="1"/>
  <c r="AM875" i="10" s="1"/>
  <c r="AM731" i="10"/>
  <c r="AM767" i="10" s="1"/>
  <c r="Y207" i="10"/>
  <c r="AC207" i="10"/>
  <c r="Y209" i="10"/>
  <c r="AC209" i="10"/>
  <c r="U210" i="10"/>
  <c r="AM210" i="10"/>
  <c r="Y211" i="10"/>
  <c r="AC211" i="10"/>
  <c r="U212" i="10"/>
  <c r="AM212" i="10"/>
  <c r="Y213" i="10"/>
  <c r="AC213" i="10"/>
  <c r="U214" i="10"/>
  <c r="AM214" i="10"/>
  <c r="Y215" i="10"/>
  <c r="AC215" i="10"/>
  <c r="U216" i="10"/>
  <c r="AM216" i="10"/>
  <c r="Y217" i="10"/>
  <c r="AC217" i="10"/>
  <c r="U218" i="10"/>
  <c r="AM218" i="10"/>
  <c r="Y219" i="10"/>
  <c r="AC219" i="10"/>
  <c r="U220" i="10"/>
  <c r="AM220" i="10"/>
  <c r="Y221" i="10"/>
  <c r="AC221" i="10"/>
  <c r="U222" i="10"/>
  <c r="AM222" i="10"/>
  <c r="Y223" i="10"/>
  <c r="AC223" i="10"/>
  <c r="Z7" i="4" l="1"/>
  <c r="AA7" i="4" s="1"/>
  <c r="Z6" i="4"/>
  <c r="AA6" i="4" s="1"/>
  <c r="Z5" i="4"/>
  <c r="Z4" i="4"/>
  <c r="AC2" i="11"/>
  <c r="AC3" i="11" s="1"/>
  <c r="AC4" i="11" s="1"/>
  <c r="AC5" i="11" s="1"/>
  <c r="AC6" i="11" s="1"/>
  <c r="AC7" i="11" s="1"/>
  <c r="AC8" i="11" s="1"/>
  <c r="AC9" i="11" s="1"/>
  <c r="AC10" i="11" s="1"/>
  <c r="AC11" i="11" s="1"/>
  <c r="AC12" i="11" s="1"/>
  <c r="AC13" i="11" s="1"/>
  <c r="AC14" i="11" s="1"/>
  <c r="AC15" i="11" s="1"/>
  <c r="AC16" i="11" s="1"/>
  <c r="AC17" i="11" s="1"/>
  <c r="AC18" i="11" s="1"/>
  <c r="AC19" i="11" s="1"/>
  <c r="AC20" i="11" s="1"/>
  <c r="AC21" i="11" s="1"/>
  <c r="AC22" i="11" s="1"/>
  <c r="AC23" i="11" s="1"/>
  <c r="AC24" i="11" s="1"/>
  <c r="AC25" i="11" s="1"/>
  <c r="AC26" i="11" s="1"/>
  <c r="AC27" i="11" s="1"/>
  <c r="AC28" i="11" s="1"/>
  <c r="AC29" i="11" s="1"/>
  <c r="AC30" i="11" s="1"/>
  <c r="AC31" i="11" s="1"/>
  <c r="AC32" i="11" s="1"/>
  <c r="AC33" i="11" s="1"/>
  <c r="AC34" i="11" s="1"/>
  <c r="AC35" i="11" s="1"/>
  <c r="AC36" i="11" s="1"/>
  <c r="AC37" i="11" s="1"/>
  <c r="AC38" i="11" s="1"/>
  <c r="AC39" i="11" s="1"/>
  <c r="AC40" i="11" s="1"/>
  <c r="AC41" i="11" s="1"/>
  <c r="M105" i="12"/>
  <c r="M191" i="12" s="1"/>
  <c r="M107" i="12"/>
  <c r="M193" i="12" s="1"/>
  <c r="M109" i="12"/>
  <c r="M195" i="12" s="1"/>
  <c r="M111" i="12"/>
  <c r="M197" i="12" s="1"/>
  <c r="M113" i="12"/>
  <c r="M199" i="12" s="1"/>
  <c r="M115" i="12"/>
  <c r="M201" i="12"/>
  <c r="M117" i="12"/>
  <c r="M203" i="12" s="1"/>
  <c r="M119" i="12"/>
  <c r="M205" i="12" s="1"/>
  <c r="M121" i="12"/>
  <c r="M207" i="12" s="1"/>
  <c r="M123" i="12"/>
  <c r="M209" i="12" s="1"/>
  <c r="M125" i="12"/>
  <c r="M211" i="12" s="1"/>
  <c r="M127" i="12"/>
  <c r="M213" i="12" s="1"/>
  <c r="M129" i="12"/>
  <c r="M215" i="12" s="1"/>
  <c r="M131" i="12"/>
  <c r="M217" i="12" s="1"/>
  <c r="M133" i="12"/>
  <c r="M219" i="12" s="1"/>
  <c r="M135" i="12"/>
  <c r="M221" i="12" s="1"/>
  <c r="M137" i="12"/>
  <c r="M223" i="12" s="1"/>
  <c r="M139" i="12"/>
  <c r="M225" i="12" s="1"/>
  <c r="M141" i="12"/>
  <c r="M227" i="12" s="1"/>
  <c r="M143" i="12"/>
  <c r="M229" i="12" s="1"/>
  <c r="M145" i="12"/>
  <c r="M231" i="12" s="1"/>
  <c r="M147" i="12"/>
  <c r="M233" i="12" s="1"/>
  <c r="M149" i="12"/>
  <c r="M235" i="12" s="1"/>
  <c r="M151" i="12"/>
  <c r="M237" i="12" s="1"/>
  <c r="M153" i="12"/>
  <c r="M239" i="12" s="1"/>
  <c r="M155" i="12"/>
  <c r="M241" i="12" s="1"/>
  <c r="M157" i="12"/>
  <c r="M243" i="12" s="1"/>
  <c r="M159" i="12"/>
  <c r="M245" i="12" s="1"/>
  <c r="AP157" i="12"/>
  <c r="AP243" i="12" s="1"/>
  <c r="AP155" i="12"/>
  <c r="AP241" i="12" s="1"/>
  <c r="AP153" i="12"/>
  <c r="AP239" i="12" s="1"/>
  <c r="AP151" i="12"/>
  <c r="AP237" i="12"/>
  <c r="AP149" i="12"/>
  <c r="AP235" i="12" s="1"/>
  <c r="AP147" i="12"/>
  <c r="AP233" i="12" s="1"/>
  <c r="AP145" i="12"/>
  <c r="AP231" i="12" s="1"/>
  <c r="AP143" i="12"/>
  <c r="AP229" i="12" s="1"/>
  <c r="AP141" i="12"/>
  <c r="AP227" i="12" s="1"/>
  <c r="AP139" i="12"/>
  <c r="AP225" i="12" s="1"/>
  <c r="AP137" i="12"/>
  <c r="AP223" i="12" s="1"/>
  <c r="AP135" i="12"/>
  <c r="AP221" i="12"/>
  <c r="AP133" i="12"/>
  <c r="AP219" i="12" s="1"/>
  <c r="AP131" i="12"/>
  <c r="AP217" i="12" s="1"/>
  <c r="AP129" i="12"/>
  <c r="AP215" i="12" s="1"/>
  <c r="AP127" i="12"/>
  <c r="AP213" i="12" s="1"/>
  <c r="AP125" i="12"/>
  <c r="AP211" i="12" s="1"/>
  <c r="AP123" i="12"/>
  <c r="AP209" i="12" s="1"/>
  <c r="AP121" i="12"/>
  <c r="AP207" i="12" s="1"/>
  <c r="AP119" i="12"/>
  <c r="AP205" i="12" s="1"/>
  <c r="AP117" i="12"/>
  <c r="AP203" i="12" s="1"/>
  <c r="AP115" i="12"/>
  <c r="AP201" i="12" s="1"/>
  <c r="AP113" i="12"/>
  <c r="AP199" i="12" s="1"/>
  <c r="AP111" i="12"/>
  <c r="AP197" i="12" s="1"/>
  <c r="AP109" i="12"/>
  <c r="AP195" i="12" s="1"/>
  <c r="AD157" i="12"/>
  <c r="AD243" i="12" s="1"/>
  <c r="AD155" i="12"/>
  <c r="AD241" i="12" s="1"/>
  <c r="AD153" i="12"/>
  <c r="AD239" i="12" s="1"/>
  <c r="AD151" i="12"/>
  <c r="AD237" i="12" s="1"/>
  <c r="AD149" i="12"/>
  <c r="AD235" i="12" s="1"/>
  <c r="AD147" i="12"/>
  <c r="AD233" i="12" s="1"/>
  <c r="AD145" i="12"/>
  <c r="AD231" i="12" s="1"/>
  <c r="AD143" i="12"/>
  <c r="AD229" i="12" s="1"/>
  <c r="AD141" i="12"/>
  <c r="AD227" i="12" s="1"/>
  <c r="AD139" i="12"/>
  <c r="AD225" i="12" s="1"/>
  <c r="AD137" i="12"/>
  <c r="AD223" i="12"/>
  <c r="AD135" i="12"/>
  <c r="AD221" i="12" s="1"/>
  <c r="AD133" i="12"/>
  <c r="AD219" i="12" s="1"/>
  <c r="AD131" i="12"/>
  <c r="AD217" i="12" s="1"/>
  <c r="AD129" i="12"/>
  <c r="AD215" i="12" s="1"/>
  <c r="AD127" i="12"/>
  <c r="AD213" i="12" s="1"/>
  <c r="AD125" i="12"/>
  <c r="AD211" i="12" s="1"/>
  <c r="AD123" i="12"/>
  <c r="AD209" i="12" s="1"/>
  <c r="AD121" i="12"/>
  <c r="AD207" i="12"/>
  <c r="AD119" i="12"/>
  <c r="AD205" i="12" s="1"/>
  <c r="AD117" i="12"/>
  <c r="AD203" i="12" s="1"/>
  <c r="AD115" i="12"/>
  <c r="AD201" i="12" s="1"/>
  <c r="AD113" i="12"/>
  <c r="AD199" i="12" s="1"/>
  <c r="AD111" i="12"/>
  <c r="AD197" i="12" s="1"/>
  <c r="AD109" i="12"/>
  <c r="AD195" i="12" s="1"/>
  <c r="AD107" i="12"/>
  <c r="AD193" i="12" s="1"/>
  <c r="AP107" i="12"/>
  <c r="AP193" i="12" s="1"/>
  <c r="AP106" i="12"/>
  <c r="AP192" i="12" s="1"/>
  <c r="AD105" i="12"/>
  <c r="AD191" i="12" s="1"/>
  <c r="BN16" i="12"/>
  <c r="BN17" i="12" s="1"/>
  <c r="BN18" i="12" s="1"/>
  <c r="BN19" i="12" s="1"/>
  <c r="BN20" i="12" s="1"/>
  <c r="BN21" i="12" s="1"/>
  <c r="BN23" i="12" s="1"/>
  <c r="BN24" i="12" s="1"/>
  <c r="BN25" i="12" s="1"/>
  <c r="BN26" i="12" s="1"/>
  <c r="AX5" i="10"/>
  <c r="AX6" i="10" s="1"/>
  <c r="AX7" i="10" s="1"/>
  <c r="AX8" i="10" s="1"/>
  <c r="AX9" i="10" s="1"/>
  <c r="AX10" i="10" s="1"/>
  <c r="AX11" i="10" s="1"/>
  <c r="AX12" i="10" s="1"/>
  <c r="AX13" i="10" s="1"/>
  <c r="AX14" i="10" s="1"/>
  <c r="AX15" i="10" s="1"/>
  <c r="Y55" i="3"/>
  <c r="Y54" i="3"/>
  <c r="Y53" i="3"/>
  <c r="Y52" i="3"/>
  <c r="Y51" i="3"/>
  <c r="Y50" i="3"/>
  <c r="Y49" i="3"/>
  <c r="Y48" i="3"/>
  <c r="Y47" i="3"/>
  <c r="Y46" i="3"/>
  <c r="Y45" i="3"/>
  <c r="Y44" i="3"/>
  <c r="Y43" i="3"/>
  <c r="Y42" i="3"/>
  <c r="Y41" i="3"/>
  <c r="AA5" i="4"/>
  <c r="W52" i="4"/>
  <c r="Y2" i="4"/>
  <c r="Y3" i="4" s="1"/>
  <c r="Y4" i="4" s="1"/>
  <c r="Y5" i="4" s="1"/>
  <c r="Y6" i="4" s="1"/>
  <c r="Y7" i="4" s="1"/>
  <c r="B25" i="1"/>
  <c r="B24" i="1"/>
  <c r="B23" i="1"/>
  <c r="B22" i="1"/>
  <c r="B21" i="1"/>
  <c r="B20" i="1"/>
  <c r="B19" i="1"/>
  <c r="B18" i="1"/>
  <c r="B17" i="1"/>
  <c r="B16" i="1"/>
  <c r="B15" i="1"/>
  <c r="C12" i="1"/>
  <c r="C11" i="1"/>
  <c r="Q9" i="1"/>
  <c r="P9" i="1"/>
  <c r="S14" i="6" s="1"/>
  <c r="S62" i="6" s="1"/>
  <c r="O9" i="1"/>
  <c r="R14" i="6" s="1"/>
  <c r="R62" i="6" s="1"/>
  <c r="M9" i="1"/>
  <c r="Q14" i="6" s="1"/>
  <c r="Q62" i="6" s="1"/>
  <c r="L9" i="1"/>
  <c r="P14" i="6" s="1"/>
  <c r="P62" i="6" s="1"/>
  <c r="K9" i="1"/>
  <c r="O14" i="6" s="1"/>
  <c r="O62" i="6" s="1"/>
  <c r="J9" i="1"/>
  <c r="I9" i="1"/>
  <c r="O14" i="10" s="1"/>
  <c r="O52" i="10" s="1"/>
  <c r="O90" i="10" s="1"/>
  <c r="H9" i="1"/>
  <c r="W15" i="12" s="1"/>
  <c r="W101" i="12" s="1"/>
  <c r="W187" i="12" s="1"/>
  <c r="G9" i="1"/>
  <c r="M14" i="10" s="1"/>
  <c r="M52" i="10" s="1"/>
  <c r="M90" i="10" s="1"/>
  <c r="F9" i="1"/>
  <c r="E9" i="1"/>
  <c r="K14" i="10" s="1"/>
  <c r="K52" i="10" s="1"/>
  <c r="K90" i="10" s="1"/>
  <c r="D9" i="1"/>
  <c r="O15" i="12" s="1"/>
  <c r="O101" i="12" s="1"/>
  <c r="O187" i="12" s="1"/>
  <c r="C9" i="1"/>
  <c r="F14" i="6" s="1"/>
  <c r="F62" i="6" s="1"/>
  <c r="C7" i="1"/>
  <c r="C6" i="1"/>
  <c r="C5" i="1"/>
  <c r="AW79" i="12" s="1"/>
  <c r="AW165" i="12" s="1"/>
  <c r="AW251" i="12" s="1"/>
  <c r="F5" i="1"/>
  <c r="BD79" i="12" s="1"/>
  <c r="BD165" i="12" s="1"/>
  <c r="BD251" i="12" s="1"/>
  <c r="I4" i="1"/>
  <c r="F4" i="1"/>
  <c r="BA80" i="12" s="1"/>
  <c r="BA166" i="12" s="1"/>
  <c r="BA252" i="12" s="1"/>
  <c r="C4" i="1"/>
  <c r="C3" i="1"/>
  <c r="AB36" i="10" s="1"/>
  <c r="AB74" i="10" s="1"/>
  <c r="AB112" i="10" s="1"/>
  <c r="C2" i="1"/>
  <c r="AH6" i="3"/>
  <c r="D19" i="1"/>
  <c r="P23" i="1" s="1"/>
  <c r="AE6" i="3" s="1"/>
  <c r="E3" i="4"/>
  <c r="G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G36" i="4"/>
  <c r="G27" i="4"/>
  <c r="G14" i="4"/>
  <c r="G8" i="4"/>
  <c r="G5" i="4"/>
  <c r="G4" i="4"/>
  <c r="J3" i="4"/>
  <c r="K3" i="4" s="1"/>
  <c r="M3" i="4"/>
  <c r="G40" i="4"/>
  <c r="G33" i="4"/>
  <c r="G37" i="4"/>
  <c r="J36" i="4"/>
  <c r="K36" i="4" s="1"/>
  <c r="L36" i="4" s="1"/>
  <c r="M36" i="4"/>
  <c r="G34" i="4"/>
  <c r="E37" i="4"/>
  <c r="E38" i="4"/>
  <c r="E39" i="4"/>
  <c r="E40" i="4"/>
  <c r="E41" i="4"/>
  <c r="E42" i="4"/>
  <c r="E43" i="4"/>
  <c r="E44" i="4"/>
  <c r="E45" i="4"/>
  <c r="E46" i="4"/>
  <c r="E47" i="4"/>
  <c r="E48" i="4"/>
  <c r="E49" i="4"/>
  <c r="E50" i="4"/>
  <c r="E51" i="4"/>
  <c r="E52" i="4"/>
  <c r="G35" i="4"/>
  <c r="J34" i="4"/>
  <c r="K34" i="4" s="1"/>
  <c r="L34" i="4" s="1"/>
  <c r="M34" i="4"/>
  <c r="G28" i="4"/>
  <c r="G29" i="4"/>
  <c r="G30" i="4"/>
  <c r="G31" i="4"/>
  <c r="G32" i="4"/>
  <c r="G38" i="4"/>
  <c r="G39" i="4"/>
  <c r="G41" i="4"/>
  <c r="G42" i="4"/>
  <c r="G43" i="4"/>
  <c r="G44" i="4"/>
  <c r="G45" i="4"/>
  <c r="G46" i="4"/>
  <c r="G47" i="4"/>
  <c r="G48" i="4"/>
  <c r="G49" i="4"/>
  <c r="G50" i="4"/>
  <c r="G51" i="4"/>
  <c r="G52" i="4"/>
  <c r="G15" i="4"/>
  <c r="G16" i="4"/>
  <c r="G17" i="4"/>
  <c r="G18" i="4"/>
  <c r="G19" i="4"/>
  <c r="G20" i="4"/>
  <c r="G21" i="4"/>
  <c r="G22" i="4"/>
  <c r="G23" i="4"/>
  <c r="G24" i="4"/>
  <c r="G25" i="4"/>
  <c r="G26" i="4"/>
  <c r="G9" i="4"/>
  <c r="G10" i="4"/>
  <c r="G11" i="4"/>
  <c r="G12" i="4"/>
  <c r="G13" i="4"/>
  <c r="G6" i="4"/>
  <c r="G7" i="4"/>
  <c r="J35" i="4"/>
  <c r="K35" i="4" s="1"/>
  <c r="L35" i="4" s="1"/>
  <c r="M35" i="4"/>
  <c r="H21" i="1"/>
  <c r="AF6" i="3" s="1"/>
  <c r="H24" i="1"/>
  <c r="AF7" i="3" s="1"/>
  <c r="D167" i="12"/>
  <c r="D253" i="12" s="1"/>
  <c r="C111" i="10"/>
  <c r="B92" i="6"/>
  <c r="J4" i="4"/>
  <c r="K4" i="4" s="1"/>
  <c r="M4" i="4"/>
  <c r="J5" i="4"/>
  <c r="K5" i="4" s="1"/>
  <c r="M5" i="4"/>
  <c r="J6" i="4"/>
  <c r="K6" i="4" s="1"/>
  <c r="M6" i="4"/>
  <c r="J7" i="4"/>
  <c r="K7" i="4" s="1"/>
  <c r="M7" i="4"/>
  <c r="J8" i="4"/>
  <c r="K8" i="4" s="1"/>
  <c r="M8" i="4"/>
  <c r="J9" i="4"/>
  <c r="K9" i="4" s="1"/>
  <c r="M9" i="4"/>
  <c r="J10" i="4"/>
  <c r="K10" i="4" s="1"/>
  <c r="M10" i="4"/>
  <c r="J11" i="4"/>
  <c r="K11" i="4" s="1"/>
  <c r="M11" i="4"/>
  <c r="J12" i="4"/>
  <c r="K12" i="4" s="1"/>
  <c r="M12" i="4"/>
  <c r="J13" i="4"/>
  <c r="K13" i="4" s="1"/>
  <c r="M13" i="4"/>
  <c r="J14" i="4"/>
  <c r="K14" i="4" s="1"/>
  <c r="L14" i="4" s="1"/>
  <c r="M14" i="4"/>
  <c r="J15" i="4"/>
  <c r="K15" i="4"/>
  <c r="M15" i="4"/>
  <c r="J16" i="4"/>
  <c r="K16" i="4" s="1"/>
  <c r="M16" i="4"/>
  <c r="J17" i="4"/>
  <c r="K17" i="4" s="1"/>
  <c r="L17" i="4" s="1"/>
  <c r="M17" i="4"/>
  <c r="J18" i="4"/>
  <c r="K18" i="4" s="1"/>
  <c r="M18" i="4"/>
  <c r="J19" i="4"/>
  <c r="K19" i="4" s="1"/>
  <c r="M19" i="4"/>
  <c r="J20" i="4"/>
  <c r="K20" i="4" s="1"/>
  <c r="M20" i="4"/>
  <c r="J21" i="4"/>
  <c r="K21" i="4" s="1"/>
  <c r="M21" i="4"/>
  <c r="J22" i="4"/>
  <c r="K22" i="4" s="1"/>
  <c r="M22" i="4"/>
  <c r="J23" i="4"/>
  <c r="K23" i="4" s="1"/>
  <c r="M23" i="4"/>
  <c r="J24" i="4"/>
  <c r="K24" i="4" s="1"/>
  <c r="M24" i="4"/>
  <c r="J25" i="4"/>
  <c r="K25" i="4" s="1"/>
  <c r="L25" i="4" s="1"/>
  <c r="M25" i="4"/>
  <c r="J27" i="4"/>
  <c r="K27" i="4" s="1"/>
  <c r="M27" i="4"/>
  <c r="J28" i="4"/>
  <c r="K28" i="4" s="1"/>
  <c r="M28" i="4"/>
  <c r="J31" i="4"/>
  <c r="K31" i="4" s="1"/>
  <c r="L31" i="4" s="1"/>
  <c r="M31" i="4"/>
  <c r="J32" i="4"/>
  <c r="K32" i="4" s="1"/>
  <c r="L32" i="4" s="1"/>
  <c r="M32" i="4"/>
  <c r="C31" i="4"/>
  <c r="D31" i="4" s="1"/>
  <c r="C3" i="4"/>
  <c r="D3" i="4" s="1"/>
  <c r="C4" i="4"/>
  <c r="D4" i="4" s="1"/>
  <c r="C5" i="4"/>
  <c r="D5" i="4" s="1"/>
  <c r="C6" i="4"/>
  <c r="D6" i="4" s="1"/>
  <c r="C7" i="4"/>
  <c r="D7" i="4" s="1"/>
  <c r="C8" i="4"/>
  <c r="D8" i="4" s="1"/>
  <c r="C9" i="4"/>
  <c r="D9" i="4" s="1"/>
  <c r="C10" i="4"/>
  <c r="D10" i="4" s="1"/>
  <c r="C11" i="4"/>
  <c r="D11" i="4" s="1"/>
  <c r="C12" i="4"/>
  <c r="D12" i="4" s="1"/>
  <c r="C13" i="4"/>
  <c r="D13" i="4" s="1"/>
  <c r="C14" i="4"/>
  <c r="D14" i="4" s="1"/>
  <c r="C15" i="4"/>
  <c r="D15" i="4" s="1"/>
  <c r="C16" i="4"/>
  <c r="D16" i="4" s="1"/>
  <c r="C17" i="4"/>
  <c r="D17" i="4" s="1"/>
  <c r="C18" i="4"/>
  <c r="D18" i="4" s="1"/>
  <c r="C19" i="4"/>
  <c r="D19" i="4" s="1"/>
  <c r="C20" i="4"/>
  <c r="D20" i="4" s="1"/>
  <c r="C21" i="4"/>
  <c r="D21" i="4"/>
  <c r="C22" i="4"/>
  <c r="D22" i="4" s="1"/>
  <c r="C23" i="4"/>
  <c r="D23" i="4" s="1"/>
  <c r="C24" i="4"/>
  <c r="D24" i="4" s="1"/>
  <c r="C25" i="4"/>
  <c r="D25" i="4" s="1"/>
  <c r="C26" i="4"/>
  <c r="D26" i="4" s="1"/>
  <c r="C27" i="4"/>
  <c r="D27" i="4" s="1"/>
  <c r="C28" i="4"/>
  <c r="D28" i="4" s="1"/>
  <c r="C29" i="4"/>
  <c r="D29" i="4"/>
  <c r="C30" i="4"/>
  <c r="D30" i="4" s="1"/>
  <c r="C32" i="4"/>
  <c r="C33" i="4"/>
  <c r="C34" i="4"/>
  <c r="D34" i="4" s="1"/>
  <c r="C35" i="4"/>
  <c r="C36" i="4"/>
  <c r="C37" i="4"/>
  <c r="D37" i="4" s="1"/>
  <c r="C38" i="4"/>
  <c r="D38" i="4" s="1"/>
  <c r="C39" i="4"/>
  <c r="D39" i="4" s="1"/>
  <c r="C40" i="4"/>
  <c r="D40" i="4" s="1"/>
  <c r="C41" i="4"/>
  <c r="D41" i="4" s="1"/>
  <c r="C42" i="4"/>
  <c r="D42" i="4" s="1"/>
  <c r="C43" i="4"/>
  <c r="D43" i="4" s="1"/>
  <c r="C44" i="4"/>
  <c r="D44" i="4" s="1"/>
  <c r="C45" i="4"/>
  <c r="D45" i="4" s="1"/>
  <c r="C46" i="4"/>
  <c r="D46" i="4" s="1"/>
  <c r="C47" i="4"/>
  <c r="D47" i="4" s="1"/>
  <c r="C48" i="4"/>
  <c r="D48" i="4" s="1"/>
  <c r="C49" i="4"/>
  <c r="D49" i="4" s="1"/>
  <c r="C50" i="4"/>
  <c r="D50" i="4" s="1"/>
  <c r="C51" i="4"/>
  <c r="D51" i="4" s="1"/>
  <c r="C52" i="4"/>
  <c r="D52" i="4" s="1"/>
  <c r="AI46" i="9"/>
  <c r="N6" i="9"/>
  <c r="H6" i="9"/>
  <c r="B19" i="9"/>
  <c r="N7" i="9"/>
  <c r="AA6" i="9"/>
  <c r="AA7" i="9"/>
  <c r="AA8" i="9" s="1"/>
  <c r="AA9" i="9" s="1"/>
  <c r="AA10" i="9" s="1"/>
  <c r="AA11" i="9" s="1"/>
  <c r="AA12" i="9" s="1"/>
  <c r="AA13" i="9" s="1"/>
  <c r="AA14" i="9" s="1"/>
  <c r="AA15" i="9" s="1"/>
  <c r="AA16" i="9" s="1"/>
  <c r="AA17" i="9" s="1"/>
  <c r="AA18" i="9" s="1"/>
  <c r="AA19" i="9" s="1"/>
  <c r="AA20" i="9" s="1"/>
  <c r="AA21" i="9" s="1"/>
  <c r="AA22" i="9" s="1"/>
  <c r="AA23" i="9" s="1"/>
  <c r="AA24" i="9" s="1"/>
  <c r="AA25" i="9" s="1"/>
  <c r="AA26" i="9" s="1"/>
  <c r="AA27" i="9" s="1"/>
  <c r="AA28" i="9" s="1"/>
  <c r="AA29" i="9" s="1"/>
  <c r="AA30" i="9" s="1"/>
  <c r="AA31" i="9" s="1"/>
  <c r="AA32" i="9" s="1"/>
  <c r="AA33" i="9" s="1"/>
  <c r="AA34" i="9" s="1"/>
  <c r="AA35" i="9" s="1"/>
  <c r="AA36" i="9" s="1"/>
  <c r="AA37" i="9" s="1"/>
  <c r="AA38" i="9" s="1"/>
  <c r="AA39" i="9" s="1"/>
  <c r="AA40" i="9" s="1"/>
  <c r="AA41" i="9" s="1"/>
  <c r="AA42" i="9" s="1"/>
  <c r="AA43" i="9" s="1"/>
  <c r="AA44" i="9" s="1"/>
  <c r="T14" i="6"/>
  <c r="T62" i="6" s="1"/>
  <c r="N14" i="6"/>
  <c r="N62" i="6" s="1"/>
  <c r="M14" i="6"/>
  <c r="M62" i="6" s="1"/>
  <c r="I14" i="6"/>
  <c r="I62" i="6" s="1"/>
  <c r="H14" i="6"/>
  <c r="H62" i="6" s="1"/>
  <c r="G14" i="6"/>
  <c r="G62" i="6" s="1"/>
  <c r="P31" i="4"/>
  <c r="Q31" i="4" s="1"/>
  <c r="P21" i="4"/>
  <c r="Q21" i="4" s="1"/>
  <c r="H31" i="4"/>
  <c r="H21" i="4"/>
  <c r="P15" i="4"/>
  <c r="Q15" i="4" s="1"/>
  <c r="H15" i="4"/>
  <c r="P32" i="4"/>
  <c r="P17" i="4"/>
  <c r="Q17" i="4" s="1"/>
  <c r="H32" i="4"/>
  <c r="H17" i="4"/>
  <c r="P16" i="4"/>
  <c r="H16" i="4"/>
  <c r="P28" i="4"/>
  <c r="Q28" i="4" s="1"/>
  <c r="H28" i="4"/>
  <c r="P27" i="4"/>
  <c r="H27" i="4"/>
  <c r="P25" i="4"/>
  <c r="Q25" i="4" s="1"/>
  <c r="P24" i="4"/>
  <c r="Q24" i="4" s="1"/>
  <c r="P23" i="4"/>
  <c r="P22" i="4"/>
  <c r="P20" i="4"/>
  <c r="Q20" i="4" s="1"/>
  <c r="P19" i="4"/>
  <c r="Q19" i="4" s="1"/>
  <c r="P18" i="4"/>
  <c r="P14" i="4"/>
  <c r="Q14" i="4" s="1"/>
  <c r="H25" i="4"/>
  <c r="H24" i="4"/>
  <c r="H23" i="4"/>
  <c r="H22" i="4"/>
  <c r="H20" i="4"/>
  <c r="H19" i="4"/>
  <c r="H18" i="4"/>
  <c r="H14" i="4"/>
  <c r="G30" i="7"/>
  <c r="G29" i="7"/>
  <c r="G28" i="7"/>
  <c r="G27" i="7"/>
  <c r="G26" i="7"/>
  <c r="G25" i="7"/>
  <c r="G24" i="7"/>
  <c r="G23" i="7"/>
  <c r="G22" i="7"/>
  <c r="G13" i="7"/>
  <c r="G14" i="7"/>
  <c r="G15" i="7"/>
  <c r="G16" i="7"/>
  <c r="G17" i="7"/>
  <c r="G18" i="7"/>
  <c r="G19" i="7"/>
  <c r="G20" i="7"/>
  <c r="G21" i="7"/>
  <c r="G31" i="7"/>
  <c r="G32" i="7"/>
  <c r="G33" i="7"/>
  <c r="G34" i="7"/>
  <c r="G35" i="7"/>
  <c r="G36" i="7"/>
  <c r="G37" i="7"/>
  <c r="G38" i="7"/>
  <c r="G39" i="7"/>
  <c r="J52" i="4"/>
  <c r="K52" i="4" s="1"/>
  <c r="B20" i="9"/>
  <c r="B21" i="9"/>
  <c r="B22" i="9" s="1"/>
  <c r="M52" i="4"/>
  <c r="J51" i="4"/>
  <c r="K51" i="4"/>
  <c r="M51" i="4"/>
  <c r="J50" i="4"/>
  <c r="K50" i="4"/>
  <c r="M50" i="4"/>
  <c r="J49" i="4"/>
  <c r="K49" i="4" s="1"/>
  <c r="M49" i="4"/>
  <c r="J48" i="4"/>
  <c r="K48" i="4" s="1"/>
  <c r="M48" i="4"/>
  <c r="J47" i="4"/>
  <c r="K47" i="4"/>
  <c r="M47" i="4"/>
  <c r="J46" i="4"/>
  <c r="K46" i="4"/>
  <c r="M46" i="4"/>
  <c r="J45" i="4"/>
  <c r="K45" i="4" s="1"/>
  <c r="M45" i="4"/>
  <c r="J44" i="4"/>
  <c r="K44" i="4" s="1"/>
  <c r="M44" i="4"/>
  <c r="J43" i="4"/>
  <c r="K43" i="4"/>
  <c r="M43" i="4"/>
  <c r="J42" i="4"/>
  <c r="K42" i="4" s="1"/>
  <c r="L42" i="4" s="1"/>
  <c r="M42" i="4"/>
  <c r="J41" i="4"/>
  <c r="K41" i="4" s="1"/>
  <c r="L41" i="4" s="1"/>
  <c r="M41" i="4"/>
  <c r="J40" i="4"/>
  <c r="K40" i="4" s="1"/>
  <c r="L40" i="4" s="1"/>
  <c r="M40" i="4"/>
  <c r="J39" i="4"/>
  <c r="K39" i="4"/>
  <c r="L39" i="4" s="1"/>
  <c r="M39" i="4"/>
  <c r="J38" i="4"/>
  <c r="K38" i="4" s="1"/>
  <c r="L38" i="4" s="1"/>
  <c r="M38" i="4"/>
  <c r="J37" i="4"/>
  <c r="K37" i="4" s="1"/>
  <c r="L37" i="4" s="1"/>
  <c r="M37" i="4"/>
  <c r="J33" i="4"/>
  <c r="K33" i="4" s="1"/>
  <c r="L33" i="4" s="1"/>
  <c r="M33" i="4"/>
  <c r="J30" i="4"/>
  <c r="K30" i="4" s="1"/>
  <c r="L30" i="4" s="1"/>
  <c r="M30" i="4"/>
  <c r="J29" i="4"/>
  <c r="K29" i="4" s="1"/>
  <c r="M29" i="4"/>
  <c r="J26" i="4"/>
  <c r="K26" i="4" s="1"/>
  <c r="M26" i="4"/>
  <c r="P13" i="4"/>
  <c r="Q13" i="4" s="1"/>
  <c r="H13" i="4"/>
  <c r="Z41" i="11"/>
  <c r="T160" i="12"/>
  <c r="T246" i="12" s="1"/>
  <c r="Y369" i="10"/>
  <c r="AC369" i="10"/>
  <c r="Y261" i="10"/>
  <c r="AC261" i="10"/>
  <c r="Y153" i="10"/>
  <c r="AC153" i="10"/>
  <c r="Y31" i="10"/>
  <c r="AC31" i="10"/>
  <c r="Y801" i="10"/>
  <c r="AC801" i="10"/>
  <c r="Y693" i="10"/>
  <c r="AC693" i="10"/>
  <c r="Y585" i="10"/>
  <c r="Y621" i="10" s="1"/>
  <c r="Y657" i="10" s="1"/>
  <c r="AC585" i="10"/>
  <c r="AC621" i="10" s="1"/>
  <c r="AC657" i="10" s="1"/>
  <c r="Y477" i="10"/>
  <c r="AC477" i="10"/>
  <c r="X38" i="11"/>
  <c r="X37" i="11"/>
  <c r="X34" i="11"/>
  <c r="X33" i="11"/>
  <c r="X30" i="11"/>
  <c r="X29" i="11"/>
  <c r="X26" i="11"/>
  <c r="X25" i="11"/>
  <c r="X22" i="11"/>
  <c r="X21" i="11"/>
  <c r="X18" i="11"/>
  <c r="X17" i="11"/>
  <c r="X14" i="11"/>
  <c r="X13" i="11"/>
  <c r="X10" i="11"/>
  <c r="X9" i="11"/>
  <c r="X6" i="11"/>
  <c r="X5" i="11"/>
  <c r="AM800" i="10"/>
  <c r="AM692" i="10"/>
  <c r="AM584" i="10"/>
  <c r="AM476" i="10"/>
  <c r="G4" i="7"/>
  <c r="G5" i="7"/>
  <c r="G6" i="7"/>
  <c r="G7" i="7"/>
  <c r="G8" i="7"/>
  <c r="G10" i="7"/>
  <c r="G11" i="7"/>
  <c r="G9" i="7"/>
  <c r="G12" i="7"/>
  <c r="AM368" i="10"/>
  <c r="AM404" i="10" s="1"/>
  <c r="AM440" i="10" s="1"/>
  <c r="AM260" i="10"/>
  <c r="AM152" i="10"/>
  <c r="AM30" i="10"/>
  <c r="L5" i="11"/>
  <c r="X28" i="11"/>
  <c r="X27" i="11"/>
  <c r="X40" i="11"/>
  <c r="X39" i="11"/>
  <c r="X36" i="11"/>
  <c r="X35" i="11"/>
  <c r="X32" i="11"/>
  <c r="X31" i="11"/>
  <c r="X24" i="11"/>
  <c r="X23" i="11"/>
  <c r="X20" i="11"/>
  <c r="X19" i="11"/>
  <c r="X16" i="11"/>
  <c r="X15" i="11"/>
  <c r="X12" i="11"/>
  <c r="X11" i="11"/>
  <c r="X8" i="11"/>
  <c r="X7" i="11"/>
  <c r="AQ17" i="6"/>
  <c r="AQ18" i="6" s="1"/>
  <c r="AQ19" i="6" s="1"/>
  <c r="AQ20" i="6" s="1"/>
  <c r="AQ21" i="6" s="1"/>
  <c r="AQ22" i="6" s="1"/>
  <c r="AQ23" i="6" s="1"/>
  <c r="AQ24" i="6" s="1"/>
  <c r="AQ25" i="6" s="1"/>
  <c r="AQ26" i="6" s="1"/>
  <c r="AQ27" i="6" s="1"/>
  <c r="AQ28" i="6" s="1"/>
  <c r="AQ29" i="6" s="1"/>
  <c r="AQ30" i="6" s="1"/>
  <c r="AQ31" i="6" s="1"/>
  <c r="AQ32" i="6" s="1"/>
  <c r="AQ33" i="6" s="1"/>
  <c r="AQ34" i="6" s="1"/>
  <c r="AQ35" i="6" s="1"/>
  <c r="AQ36" i="6" s="1"/>
  <c r="AQ37" i="6" s="1"/>
  <c r="AQ38" i="6" s="1"/>
  <c r="AQ39" i="6" s="1"/>
  <c r="AQ40" i="6" s="1"/>
  <c r="AQ41" i="6" s="1"/>
  <c r="AQ42" i="6" s="1"/>
  <c r="AQ43" i="6" s="1"/>
  <c r="AQ44" i="6" s="1"/>
  <c r="AQ45" i="6" s="1"/>
  <c r="AQ46" i="6" s="1"/>
  <c r="AP17" i="6"/>
  <c r="AP18" i="6" s="1"/>
  <c r="AP19" i="6" s="1"/>
  <c r="AP20" i="6" s="1"/>
  <c r="AP21" i="6" s="1"/>
  <c r="AP22" i="6" s="1"/>
  <c r="AP23" i="6" s="1"/>
  <c r="AP24" i="6" s="1"/>
  <c r="AP26" i="6"/>
  <c r="AP27" i="6" s="1"/>
  <c r="AY5" i="10"/>
  <c r="AY6" i="10" s="1"/>
  <c r="AY7" i="10" s="1"/>
  <c r="AY8" i="10" s="1"/>
  <c r="AY9" i="10" s="1"/>
  <c r="AY10" i="10" s="1"/>
  <c r="AY11" i="10" s="1"/>
  <c r="AY12" i="10" s="1"/>
  <c r="AY13" i="10" s="1"/>
  <c r="AY14" i="10" s="1"/>
  <c r="AY15" i="10" s="1"/>
  <c r="AY16" i="10" s="1"/>
  <c r="AY17" i="10" s="1"/>
  <c r="AY18" i="10" s="1"/>
  <c r="AY19" i="10" s="1"/>
  <c r="AY20" i="10" s="1"/>
  <c r="AY21" i="10" s="1"/>
  <c r="AY22" i="10" s="1"/>
  <c r="AY23" i="10" s="1"/>
  <c r="AY24" i="10" s="1"/>
  <c r="AY25" i="10" s="1"/>
  <c r="AY26" i="10" s="1"/>
  <c r="AY27" i="10" s="1"/>
  <c r="AY28" i="10" s="1"/>
  <c r="AY29" i="10" s="1"/>
  <c r="AY30" i="10" s="1"/>
  <c r="AY31" i="10" s="1"/>
  <c r="AY32" i="10" s="1"/>
  <c r="AY33" i="10" s="1"/>
  <c r="AY34" i="10" s="1"/>
  <c r="BO16" i="12"/>
  <c r="BO17" i="12" s="1"/>
  <c r="BO18" i="12" s="1"/>
  <c r="BO19" i="12" s="1"/>
  <c r="BO20" i="12" s="1"/>
  <c r="BO21" i="12" s="1"/>
  <c r="BO22" i="12" s="1"/>
  <c r="BO23" i="12" s="1"/>
  <c r="BO24" i="12" s="1"/>
  <c r="BO25" i="12" s="1"/>
  <c r="BO26" i="12" s="1"/>
  <c r="BO27" i="12" s="1"/>
  <c r="BO28" i="12" s="1"/>
  <c r="BO29" i="12" s="1"/>
  <c r="BO30" i="12" s="1"/>
  <c r="BO31" i="12" s="1"/>
  <c r="BO32" i="12" s="1"/>
  <c r="BO33" i="12" s="1"/>
  <c r="BO34" i="12" s="1"/>
  <c r="BO35" i="12" s="1"/>
  <c r="BO36" i="12" s="1"/>
  <c r="BO37" i="12" s="1"/>
  <c r="BO38" i="12" s="1"/>
  <c r="BO39" i="12" s="1"/>
  <c r="BO40" i="12" s="1"/>
  <c r="BO41" i="12" s="1"/>
  <c r="BO42" i="12" s="1"/>
  <c r="BO43" i="12" s="1"/>
  <c r="BO44" i="12" s="1"/>
  <c r="BO45" i="12" s="1"/>
  <c r="C34" i="9"/>
  <c r="C35" i="9"/>
  <c r="C33" i="9"/>
  <c r="M30" i="11"/>
  <c r="M31" i="11" s="1"/>
  <c r="M32" i="11" s="1"/>
  <c r="M33" i="11" s="1"/>
  <c r="M34" i="11" s="1"/>
  <c r="M35" i="11" s="1"/>
  <c r="D263" i="12"/>
  <c r="D177" i="12"/>
  <c r="AM15" i="12"/>
  <c r="AM101" i="12" s="1"/>
  <c r="AM187" i="12" s="1"/>
  <c r="AA15" i="12"/>
  <c r="AA101" i="12" s="1"/>
  <c r="AA187" i="12" s="1"/>
  <c r="Y15" i="12"/>
  <c r="Y101" i="12" s="1"/>
  <c r="Y187" i="12" s="1"/>
  <c r="S15" i="12"/>
  <c r="S101" i="12" s="1"/>
  <c r="S187" i="12" s="1"/>
  <c r="Q15" i="12"/>
  <c r="Q101" i="12" s="1"/>
  <c r="Q187" i="12" s="1"/>
  <c r="M15" i="12"/>
  <c r="M101" i="12" s="1"/>
  <c r="M187" i="12" s="1"/>
  <c r="AR263" i="12"/>
  <c r="Z263" i="12"/>
  <c r="D264" i="12"/>
  <c r="M253" i="12"/>
  <c r="I253" i="12"/>
  <c r="AO173" i="12"/>
  <c r="AO259" i="12" s="1"/>
  <c r="AP86" i="12"/>
  <c r="AP172" i="12" s="1"/>
  <c r="AP258" i="12" s="1"/>
  <c r="AO172" i="12"/>
  <c r="AO258" i="12" s="1"/>
  <c r="AO84" i="12"/>
  <c r="AO170" i="12" s="1"/>
  <c r="AO256" i="12" s="1"/>
  <c r="B83" i="12"/>
  <c r="B169" i="12" s="1"/>
  <c r="B255" i="12" s="1"/>
  <c r="D178" i="12"/>
  <c r="M167" i="12"/>
  <c r="I167" i="12"/>
  <c r="BE80" i="12"/>
  <c r="BE166" i="12" s="1"/>
  <c r="BE252" i="12" s="1"/>
  <c r="AW80" i="12"/>
  <c r="AW166" i="12" s="1"/>
  <c r="AW252" i="12" s="1"/>
  <c r="K6" i="11"/>
  <c r="K7" i="11" s="1"/>
  <c r="K8" i="11" s="1"/>
  <c r="K9" i="11" s="1"/>
  <c r="K10" i="11" s="1"/>
  <c r="K11" i="11" s="1"/>
  <c r="K12" i="11" s="1"/>
  <c r="B6" i="11"/>
  <c r="B7" i="11" s="1"/>
  <c r="B8" i="11" s="1"/>
  <c r="B9" i="11" s="1"/>
  <c r="B10" i="11" s="1"/>
  <c r="B11" i="11" s="1"/>
  <c r="B12" i="11" s="1"/>
  <c r="AG159" i="12"/>
  <c r="AG245" i="12"/>
  <c r="AP159" i="12"/>
  <c r="AP245" i="12" s="1"/>
  <c r="Z177" i="12"/>
  <c r="AR177" i="12"/>
  <c r="P10" i="4"/>
  <c r="P6" i="4"/>
  <c r="Q6" i="4" s="1"/>
  <c r="H10" i="4"/>
  <c r="H6" i="4"/>
  <c r="AC619" i="10"/>
  <c r="AC655" i="10" s="1"/>
  <c r="Y619" i="10"/>
  <c r="Y655" i="10" s="1"/>
  <c r="AM618" i="10"/>
  <c r="AM654" i="10" s="1"/>
  <c r="AG582" i="10"/>
  <c r="AG618" i="10" s="1"/>
  <c r="AG654" i="10" s="1"/>
  <c r="U618" i="10"/>
  <c r="U654" i="10" s="1"/>
  <c r="AC617" i="10"/>
  <c r="AC653" i="10" s="1"/>
  <c r="Y617" i="10"/>
  <c r="Y653" i="10" s="1"/>
  <c r="AM616" i="10"/>
  <c r="AM652" i="10" s="1"/>
  <c r="AG580" i="10"/>
  <c r="AG616" i="10" s="1"/>
  <c r="AG652" i="10" s="1"/>
  <c r="U616" i="10"/>
  <c r="U652" i="10" s="1"/>
  <c r="AC615" i="10"/>
  <c r="AC651" i="10" s="1"/>
  <c r="Y615" i="10"/>
  <c r="Y651" i="10" s="1"/>
  <c r="AM614" i="10"/>
  <c r="AM650" i="10" s="1"/>
  <c r="AG578" i="10"/>
  <c r="AG614" i="10" s="1"/>
  <c r="AG650" i="10" s="1"/>
  <c r="U614" i="10"/>
  <c r="U650" i="10" s="1"/>
  <c r="AC613" i="10"/>
  <c r="AC649" i="10" s="1"/>
  <c r="Y613" i="10"/>
  <c r="Y649" i="10" s="1"/>
  <c r="AM612" i="10"/>
  <c r="AM648" i="10" s="1"/>
  <c r="AG576" i="10"/>
  <c r="AG612" i="10" s="1"/>
  <c r="AG648" i="10" s="1"/>
  <c r="U612" i="10"/>
  <c r="U648" i="10" s="1"/>
  <c r="AC611" i="10"/>
  <c r="AC647" i="10" s="1"/>
  <c r="Y611" i="10"/>
  <c r="Y647" i="10" s="1"/>
  <c r="AM610" i="10"/>
  <c r="AM646" i="10" s="1"/>
  <c r="U610" i="10"/>
  <c r="U646" i="10" s="1"/>
  <c r="AC609" i="10"/>
  <c r="AC645" i="10" s="1"/>
  <c r="Y609" i="10"/>
  <c r="Y645" i="10" s="1"/>
  <c r="AM608" i="10"/>
  <c r="AM644" i="10" s="1"/>
  <c r="AG572" i="10"/>
  <c r="AG608" i="10" s="1"/>
  <c r="AG644" i="10" s="1"/>
  <c r="U608" i="10"/>
  <c r="U644" i="10" s="1"/>
  <c r="AC607" i="10"/>
  <c r="AC643" i="10" s="1"/>
  <c r="Y607" i="10"/>
  <c r="Y643" i="10" s="1"/>
  <c r="AM606" i="10"/>
  <c r="AM642" i="10" s="1"/>
  <c r="AG570" i="10"/>
  <c r="AG606" i="10" s="1"/>
  <c r="AG642" i="10" s="1"/>
  <c r="U606" i="10"/>
  <c r="U642" i="10" s="1"/>
  <c r="AC605" i="10"/>
  <c r="AC641" i="10" s="1"/>
  <c r="Y605" i="10"/>
  <c r="Y641" i="10" s="1"/>
  <c r="AM604" i="10"/>
  <c r="AM640" i="10" s="1"/>
  <c r="AG568" i="10"/>
  <c r="AG604" i="10" s="1"/>
  <c r="AG640" i="10" s="1"/>
  <c r="U604" i="10"/>
  <c r="U640" i="10" s="1"/>
  <c r="AC603" i="10"/>
  <c r="AC639" i="10" s="1"/>
  <c r="Y603" i="10"/>
  <c r="Y639" i="10" s="1"/>
  <c r="AM602" i="10"/>
  <c r="AM638" i="10" s="1"/>
  <c r="AG566" i="10"/>
  <c r="AG602" i="10" s="1"/>
  <c r="AG638" i="10" s="1"/>
  <c r="U602" i="10"/>
  <c r="U638" i="10" s="1"/>
  <c r="AC513" i="10"/>
  <c r="AC549" i="10" s="1"/>
  <c r="Y513" i="10"/>
  <c r="Y549" i="10" s="1"/>
  <c r="AC511" i="10"/>
  <c r="AC547" i="10" s="1"/>
  <c r="Y511" i="10"/>
  <c r="Y547" i="10" s="1"/>
  <c r="AM510" i="10"/>
  <c r="AM546" i="10" s="1"/>
  <c r="AG474" i="10"/>
  <c r="AG510" i="10" s="1"/>
  <c r="AG546" i="10" s="1"/>
  <c r="U510" i="10"/>
  <c r="U546" i="10" s="1"/>
  <c r="AC509" i="10"/>
  <c r="AC545" i="10" s="1"/>
  <c r="Y509" i="10"/>
  <c r="Y545" i="10" s="1"/>
  <c r="AM508" i="10"/>
  <c r="AM544" i="10" s="1"/>
  <c r="AG472" i="10"/>
  <c r="AG508" i="10" s="1"/>
  <c r="AG544" i="10" s="1"/>
  <c r="U508" i="10"/>
  <c r="U544" i="10" s="1"/>
  <c r="AC507" i="10"/>
  <c r="AC543" i="10" s="1"/>
  <c r="Y507" i="10"/>
  <c r="Y543" i="10" s="1"/>
  <c r="AM506" i="10"/>
  <c r="AM542" i="10" s="1"/>
  <c r="AG470" i="10"/>
  <c r="AG506" i="10" s="1"/>
  <c r="AG542" i="10" s="1"/>
  <c r="U506" i="10"/>
  <c r="U542" i="10" s="1"/>
  <c r="AC505" i="10"/>
  <c r="AC541" i="10" s="1"/>
  <c r="Y505" i="10"/>
  <c r="Y541" i="10" s="1"/>
  <c r="AM504" i="10"/>
  <c r="AM540" i="10" s="1"/>
  <c r="AG468" i="10"/>
  <c r="AG504" i="10" s="1"/>
  <c r="AG540" i="10" s="1"/>
  <c r="U504" i="10"/>
  <c r="U540" i="10" s="1"/>
  <c r="AC503" i="10"/>
  <c r="AC539" i="10" s="1"/>
  <c r="Y503" i="10"/>
  <c r="Y539" i="10" s="1"/>
  <c r="AM502" i="10"/>
  <c r="AM538" i="10" s="1"/>
  <c r="AG466" i="10"/>
  <c r="AG502" i="10" s="1"/>
  <c r="AG538" i="10" s="1"/>
  <c r="U502" i="10"/>
  <c r="U538" i="10" s="1"/>
  <c r="AC501" i="10"/>
  <c r="AC537" i="10" s="1"/>
  <c r="Y501" i="10"/>
  <c r="Y537" i="10" s="1"/>
  <c r="AM500" i="10"/>
  <c r="AM536" i="10" s="1"/>
  <c r="AG464" i="10"/>
  <c r="AG500" i="10" s="1"/>
  <c r="AG536" i="10" s="1"/>
  <c r="U500" i="10"/>
  <c r="U536" i="10" s="1"/>
  <c r="AC499" i="10"/>
  <c r="AC535" i="10" s="1"/>
  <c r="Y499" i="10"/>
  <c r="Y535" i="10" s="1"/>
  <c r="AM498" i="10"/>
  <c r="AM534" i="10" s="1"/>
  <c r="AG462" i="10"/>
  <c r="AG498" i="10" s="1"/>
  <c r="AG534" i="10" s="1"/>
  <c r="U498" i="10"/>
  <c r="U534" i="10" s="1"/>
  <c r="AC497" i="10"/>
  <c r="AC533" i="10" s="1"/>
  <c r="Y497" i="10"/>
  <c r="Y533" i="10" s="1"/>
  <c r="AM496" i="10"/>
  <c r="AM532" i="10" s="1"/>
  <c r="U496" i="10"/>
  <c r="U532" i="10" s="1"/>
  <c r="AC495" i="10"/>
  <c r="AC531" i="10" s="1"/>
  <c r="Y495" i="10"/>
  <c r="Y531" i="10" s="1"/>
  <c r="AM494" i="10"/>
  <c r="AM530" i="10" s="1"/>
  <c r="U494" i="10"/>
  <c r="U530" i="10" s="1"/>
  <c r="P9" i="4"/>
  <c r="Q9" i="4" s="1"/>
  <c r="P7" i="4"/>
  <c r="Q7" i="4" s="1"/>
  <c r="P5" i="4"/>
  <c r="P35" i="4"/>
  <c r="H9" i="4"/>
  <c r="H7" i="4"/>
  <c r="H5" i="4"/>
  <c r="H35" i="4"/>
  <c r="AC837" i="10"/>
  <c r="AC873" i="10" s="1"/>
  <c r="Y837" i="10"/>
  <c r="Y873" i="10" s="1"/>
  <c r="AM836" i="10"/>
  <c r="AM872" i="10" s="1"/>
  <c r="AC835" i="10"/>
  <c r="AC871" i="10" s="1"/>
  <c r="Y835" i="10"/>
  <c r="Y871" i="10" s="1"/>
  <c r="AM834" i="10"/>
  <c r="AM870" i="10" s="1"/>
  <c r="AG798" i="10"/>
  <c r="AG834" i="10" s="1"/>
  <c r="AG870" i="10" s="1"/>
  <c r="U834" i="10"/>
  <c r="U870" i="10" s="1"/>
  <c r="AC833" i="10"/>
  <c r="AC869" i="10" s="1"/>
  <c r="Y833" i="10"/>
  <c r="Y869" i="10" s="1"/>
  <c r="AM832" i="10"/>
  <c r="AM868" i="10" s="1"/>
  <c r="AG796" i="10"/>
  <c r="AG832" i="10" s="1"/>
  <c r="AG868" i="10" s="1"/>
  <c r="U832" i="10"/>
  <c r="U868" i="10" s="1"/>
  <c r="AC831" i="10"/>
  <c r="AC867" i="10" s="1"/>
  <c r="Y831" i="10"/>
  <c r="Y867" i="10" s="1"/>
  <c r="AM830" i="10"/>
  <c r="AM866" i="10" s="1"/>
  <c r="AG794" i="10"/>
  <c r="AG830" i="10" s="1"/>
  <c r="AG866" i="10" s="1"/>
  <c r="U830" i="10"/>
  <c r="U866" i="10" s="1"/>
  <c r="AC829" i="10"/>
  <c r="AC865" i="10" s="1"/>
  <c r="Y829" i="10"/>
  <c r="Y865" i="10" s="1"/>
  <c r="AM828" i="10"/>
  <c r="AM864" i="10" s="1"/>
  <c r="AG792" i="10"/>
  <c r="AG828" i="10" s="1"/>
  <c r="AG864" i="10" s="1"/>
  <c r="U828" i="10"/>
  <c r="U864" i="10" s="1"/>
  <c r="AC827" i="10"/>
  <c r="AC863" i="10" s="1"/>
  <c r="Y827" i="10"/>
  <c r="Y863" i="10" s="1"/>
  <c r="AM826" i="10"/>
  <c r="AM862" i="10" s="1"/>
  <c r="AG790" i="10"/>
  <c r="AG826" i="10" s="1"/>
  <c r="AG862" i="10" s="1"/>
  <c r="U826" i="10"/>
  <c r="U862" i="10" s="1"/>
  <c r="AC825" i="10"/>
  <c r="AC861" i="10" s="1"/>
  <c r="Y825" i="10"/>
  <c r="Y861" i="10" s="1"/>
  <c r="AM824" i="10"/>
  <c r="AM860" i="10" s="1"/>
  <c r="AG788" i="10"/>
  <c r="AG824" i="10" s="1"/>
  <c r="AG860" i="10" s="1"/>
  <c r="U824" i="10"/>
  <c r="U860" i="10" s="1"/>
  <c r="AC823" i="10"/>
  <c r="AC859" i="10" s="1"/>
  <c r="Y823" i="10"/>
  <c r="Y859" i="10" s="1"/>
  <c r="AM822" i="10"/>
  <c r="AM858" i="10" s="1"/>
  <c r="AG786" i="10"/>
  <c r="AG822" i="10" s="1"/>
  <c r="AG858" i="10" s="1"/>
  <c r="U822" i="10"/>
  <c r="U858" i="10" s="1"/>
  <c r="AC821" i="10"/>
  <c r="AC857" i="10" s="1"/>
  <c r="Y821" i="10"/>
  <c r="Y857" i="10" s="1"/>
  <c r="AM820" i="10"/>
  <c r="AM856" i="10" s="1"/>
  <c r="AG784" i="10"/>
  <c r="AG820" i="10" s="1"/>
  <c r="AG856" i="10" s="1"/>
  <c r="U820" i="10"/>
  <c r="U856" i="10" s="1"/>
  <c r="AC819" i="10"/>
  <c r="AC855" i="10" s="1"/>
  <c r="Y819" i="10"/>
  <c r="Y855" i="10" s="1"/>
  <c r="AM818" i="10"/>
  <c r="AM854" i="10" s="1"/>
  <c r="AG782" i="10"/>
  <c r="AG818" i="10" s="1"/>
  <c r="AG854" i="10" s="1"/>
  <c r="U818" i="10"/>
  <c r="U854" i="10" s="1"/>
  <c r="AC729" i="10"/>
  <c r="AC765" i="10" s="1"/>
  <c r="Y729" i="10"/>
  <c r="Y765" i="10" s="1"/>
  <c r="AM728" i="10"/>
  <c r="AM764" i="10" s="1"/>
  <c r="AC727" i="10"/>
  <c r="AC763" i="10" s="1"/>
  <c r="Y727" i="10"/>
  <c r="Y763" i="10" s="1"/>
  <c r="AM726" i="10"/>
  <c r="AM762" i="10" s="1"/>
  <c r="AG690" i="10"/>
  <c r="AG726" i="10" s="1"/>
  <c r="AG762" i="10" s="1"/>
  <c r="U726" i="10"/>
  <c r="U762" i="10" s="1"/>
  <c r="AC725" i="10"/>
  <c r="AC761" i="10" s="1"/>
  <c r="Y725" i="10"/>
  <c r="Y761" i="10" s="1"/>
  <c r="AM724" i="10"/>
  <c r="AM760" i="10" s="1"/>
  <c r="AG688" i="10"/>
  <c r="AG724" i="10" s="1"/>
  <c r="AG760" i="10" s="1"/>
  <c r="U724" i="10"/>
  <c r="U760" i="10" s="1"/>
  <c r="AC723" i="10"/>
  <c r="AC759" i="10" s="1"/>
  <c r="Y723" i="10"/>
  <c r="Y759" i="10" s="1"/>
  <c r="AM722" i="10"/>
  <c r="AM758" i="10" s="1"/>
  <c r="AG686" i="10"/>
  <c r="AG722" i="10" s="1"/>
  <c r="AG758" i="10" s="1"/>
  <c r="U722" i="10"/>
  <c r="U758" i="10" s="1"/>
  <c r="AC721" i="10"/>
  <c r="AC757" i="10" s="1"/>
  <c r="Y721" i="10"/>
  <c r="Y757" i="10" s="1"/>
  <c r="AM720" i="10"/>
  <c r="AM756" i="10" s="1"/>
  <c r="AG684" i="10"/>
  <c r="AG720" i="10" s="1"/>
  <c r="AG756" i="10" s="1"/>
  <c r="U720" i="10"/>
  <c r="U756" i="10" s="1"/>
  <c r="AC719" i="10"/>
  <c r="AC755" i="10" s="1"/>
  <c r="Y719" i="10"/>
  <c r="Y755" i="10" s="1"/>
  <c r="AM718" i="10"/>
  <c r="AM754" i="10" s="1"/>
  <c r="AG682" i="10"/>
  <c r="AG718" i="10" s="1"/>
  <c r="AG754" i="10" s="1"/>
  <c r="U718" i="10"/>
  <c r="U754" i="10" s="1"/>
  <c r="AC717" i="10"/>
  <c r="AC753" i="10" s="1"/>
  <c r="Y717" i="10"/>
  <c r="Y753" i="10" s="1"/>
  <c r="AM716" i="10"/>
  <c r="AM752" i="10" s="1"/>
  <c r="AG680" i="10"/>
  <c r="AG716" i="10" s="1"/>
  <c r="AG752" i="10" s="1"/>
  <c r="U716" i="10"/>
  <c r="U752" i="10" s="1"/>
  <c r="AC715" i="10"/>
  <c r="AC751" i="10" s="1"/>
  <c r="Y715" i="10"/>
  <c r="Y751" i="10" s="1"/>
  <c r="AM714" i="10"/>
  <c r="AM750" i="10" s="1"/>
  <c r="AG678" i="10"/>
  <c r="AG714" i="10" s="1"/>
  <c r="AG750" i="10" s="1"/>
  <c r="U714" i="10"/>
  <c r="U750" i="10" s="1"/>
  <c r="AC713" i="10"/>
  <c r="AC749" i="10" s="1"/>
  <c r="Y713" i="10"/>
  <c r="Y749" i="10" s="1"/>
  <c r="AM712" i="10"/>
  <c r="AM748" i="10" s="1"/>
  <c r="AG676" i="10"/>
  <c r="AG712" i="10" s="1"/>
  <c r="AG748" i="10" s="1"/>
  <c r="U712" i="10"/>
  <c r="U748" i="10" s="1"/>
  <c r="AC711" i="10"/>
  <c r="AC747" i="10" s="1"/>
  <c r="Y711" i="10"/>
  <c r="Y747" i="10" s="1"/>
  <c r="AM710" i="10"/>
  <c r="AM746" i="10" s="1"/>
  <c r="AG674" i="10"/>
  <c r="AG710" i="10" s="1"/>
  <c r="AG746" i="10" s="1"/>
  <c r="U710" i="10"/>
  <c r="U746" i="10" s="1"/>
  <c r="AC405" i="10"/>
  <c r="AC441" i="10" s="1"/>
  <c r="Y405" i="10"/>
  <c r="Y441" i="10" s="1"/>
  <c r="AC403" i="10"/>
  <c r="AC439" i="10" s="1"/>
  <c r="Y403" i="10"/>
  <c r="Y439" i="10" s="1"/>
  <c r="AM402" i="10"/>
  <c r="AM438" i="10" s="1"/>
  <c r="AG366" i="10"/>
  <c r="AG402" i="10" s="1"/>
  <c r="AG438" i="10" s="1"/>
  <c r="U402" i="10"/>
  <c r="U438" i="10" s="1"/>
  <c r="AC401" i="10"/>
  <c r="AC437" i="10" s="1"/>
  <c r="Y401" i="10"/>
  <c r="Y437" i="10" s="1"/>
  <c r="AM400" i="10"/>
  <c r="AM436" i="10" s="1"/>
  <c r="AG364" i="10"/>
  <c r="AG400" i="10" s="1"/>
  <c r="AG436" i="10" s="1"/>
  <c r="U400" i="10"/>
  <c r="U436" i="10" s="1"/>
  <c r="AC399" i="10"/>
  <c r="AC435" i="10" s="1"/>
  <c r="Y399" i="10"/>
  <c r="Y435" i="10" s="1"/>
  <c r="AM398" i="10"/>
  <c r="AM434" i="10" s="1"/>
  <c r="AG362" i="10"/>
  <c r="AG398" i="10" s="1"/>
  <c r="AG434" i="10" s="1"/>
  <c r="U398" i="10"/>
  <c r="U434" i="10" s="1"/>
  <c r="AC397" i="10"/>
  <c r="AC433" i="10" s="1"/>
  <c r="Y397" i="10"/>
  <c r="Y433" i="10" s="1"/>
  <c r="AM396" i="10"/>
  <c r="AM432" i="10" s="1"/>
  <c r="AG360" i="10"/>
  <c r="AG396" i="10" s="1"/>
  <c r="AG432" i="10" s="1"/>
  <c r="U396" i="10"/>
  <c r="U432" i="10" s="1"/>
  <c r="AC395" i="10"/>
  <c r="AC431" i="10" s="1"/>
  <c r="Y395" i="10"/>
  <c r="Y431" i="10" s="1"/>
  <c r="AM394" i="10"/>
  <c r="AM430" i="10" s="1"/>
  <c r="AG358" i="10"/>
  <c r="AG394" i="10" s="1"/>
  <c r="AG430" i="10" s="1"/>
  <c r="U394" i="10"/>
  <c r="U430" i="10" s="1"/>
  <c r="AC393" i="10"/>
  <c r="AC429" i="10" s="1"/>
  <c r="Y393" i="10"/>
  <c r="Y429" i="10" s="1"/>
  <c r="AM392" i="10"/>
  <c r="AM428" i="10" s="1"/>
  <c r="AG356" i="10"/>
  <c r="AG392" i="10" s="1"/>
  <c r="AG428" i="10" s="1"/>
  <c r="U392" i="10"/>
  <c r="U428" i="10" s="1"/>
  <c r="AC391" i="10"/>
  <c r="AC427" i="10" s="1"/>
  <c r="Y391" i="10"/>
  <c r="Y427" i="10" s="1"/>
  <c r="AM390" i="10"/>
  <c r="AM426" i="10" s="1"/>
  <c r="AG354" i="10"/>
  <c r="AG390" i="10" s="1"/>
  <c r="AG426" i="10" s="1"/>
  <c r="U390" i="10"/>
  <c r="U426" i="10" s="1"/>
  <c r="AC389" i="10"/>
  <c r="AC425" i="10" s="1"/>
  <c r="Y389" i="10"/>
  <c r="Y425" i="10" s="1"/>
  <c r="AM388" i="10"/>
  <c r="AM424" i="10" s="1"/>
  <c r="AG352" i="10"/>
  <c r="AG388" i="10" s="1"/>
  <c r="AG424" i="10" s="1"/>
  <c r="U388" i="10"/>
  <c r="U424" i="10" s="1"/>
  <c r="AC387" i="10"/>
  <c r="AC423" i="10" s="1"/>
  <c r="Y387" i="10"/>
  <c r="Y423" i="10" s="1"/>
  <c r="AM386" i="10"/>
  <c r="AM422" i="10" s="1"/>
  <c r="U386" i="10"/>
  <c r="U422" i="10" s="1"/>
  <c r="AC297" i="10"/>
  <c r="AC333" i="10" s="1"/>
  <c r="Y297" i="10"/>
  <c r="Y333" i="10" s="1"/>
  <c r="AC295" i="10"/>
  <c r="AC331" i="10" s="1"/>
  <c r="Y295" i="10"/>
  <c r="Y331" i="10"/>
  <c r="AM294" i="10"/>
  <c r="AM330" i="10" s="1"/>
  <c r="AG258" i="10"/>
  <c r="AG294" i="10" s="1"/>
  <c r="AG330" i="10" s="1"/>
  <c r="U294" i="10"/>
  <c r="U330" i="10" s="1"/>
  <c r="AC293" i="10"/>
  <c r="AC329" i="10" s="1"/>
  <c r="Y293" i="10"/>
  <c r="Y329" i="10" s="1"/>
  <c r="AM292" i="10"/>
  <c r="AM328" i="10" s="1"/>
  <c r="AG256" i="10"/>
  <c r="AG292" i="10" s="1"/>
  <c r="AG328" i="10" s="1"/>
  <c r="U292" i="10"/>
  <c r="U328" i="10" s="1"/>
  <c r="AC291" i="10"/>
  <c r="AC327" i="10"/>
  <c r="Y291" i="10"/>
  <c r="Y327" i="10" s="1"/>
  <c r="AM290" i="10"/>
  <c r="AM326" i="10" s="1"/>
  <c r="AG254" i="10"/>
  <c r="AG290" i="10" s="1"/>
  <c r="AG326" i="10" s="1"/>
  <c r="U290" i="10"/>
  <c r="U326" i="10" s="1"/>
  <c r="AC289" i="10"/>
  <c r="AC325" i="10" s="1"/>
  <c r="Y289" i="10"/>
  <c r="Y325" i="10" s="1"/>
  <c r="AM288" i="10"/>
  <c r="AM324" i="10" s="1"/>
  <c r="AG252" i="10"/>
  <c r="AG288" i="10" s="1"/>
  <c r="AG324" i="10" s="1"/>
  <c r="U288" i="10"/>
  <c r="U324" i="10" s="1"/>
  <c r="AC287" i="10"/>
  <c r="AC323" i="10" s="1"/>
  <c r="Y287" i="10"/>
  <c r="Y323" i="10" s="1"/>
  <c r="AM286" i="10"/>
  <c r="AM322" i="10" s="1"/>
  <c r="AG250" i="10"/>
  <c r="AG286" i="10" s="1"/>
  <c r="AG322" i="10" s="1"/>
  <c r="U286" i="10"/>
  <c r="U322" i="10" s="1"/>
  <c r="AC285" i="10"/>
  <c r="AC321" i="10" s="1"/>
  <c r="Y285" i="10"/>
  <c r="Y321" i="10" s="1"/>
  <c r="AM284" i="10"/>
  <c r="AM320" i="10" s="1"/>
  <c r="U284" i="10"/>
  <c r="U320" i="10" s="1"/>
  <c r="AC283" i="10"/>
  <c r="AC319" i="10" s="1"/>
  <c r="Y283" i="10"/>
  <c r="Y319" i="10" s="1"/>
  <c r="AM282" i="10"/>
  <c r="AM318" i="10" s="1"/>
  <c r="AG246" i="10"/>
  <c r="AG282" i="10" s="1"/>
  <c r="AG318" i="10" s="1"/>
  <c r="U282" i="10"/>
  <c r="U318" i="10" s="1"/>
  <c r="AC281" i="10"/>
  <c r="AC317" i="10" s="1"/>
  <c r="Y281" i="10"/>
  <c r="Y317" i="10" s="1"/>
  <c r="AM280" i="10"/>
  <c r="AM316" i="10" s="1"/>
  <c r="AG244" i="10"/>
  <c r="AG280" i="10" s="1"/>
  <c r="AG316" i="10" s="1"/>
  <c r="U280" i="10"/>
  <c r="U316" i="10" s="1"/>
  <c r="AC279" i="10"/>
  <c r="AC315" i="10" s="1"/>
  <c r="Y279" i="10"/>
  <c r="Y315" i="10" s="1"/>
  <c r="AM278" i="10"/>
  <c r="AM314" i="10" s="1"/>
  <c r="U278" i="10"/>
  <c r="U314" i="10" s="1"/>
  <c r="AG150" i="10"/>
  <c r="AG186" i="10" s="1"/>
  <c r="AG222" i="10" s="1"/>
  <c r="AG148" i="10"/>
  <c r="AG184" i="10" s="1"/>
  <c r="AG220" i="10" s="1"/>
  <c r="AG146" i="10"/>
  <c r="AG182" i="10" s="1"/>
  <c r="AG218" i="10" s="1"/>
  <c r="AG144" i="10"/>
  <c r="AG180" i="10" s="1"/>
  <c r="AG216" i="10" s="1"/>
  <c r="AG142" i="10"/>
  <c r="AG178" i="10" s="1"/>
  <c r="AG214" i="10" s="1"/>
  <c r="AG140" i="10"/>
  <c r="AG176" i="10" s="1"/>
  <c r="AG212" i="10" s="1"/>
  <c r="AG138" i="10"/>
  <c r="AG174" i="10" s="1"/>
  <c r="AG210" i="10" s="1"/>
  <c r="P12" i="4"/>
  <c r="P11" i="4"/>
  <c r="Q11" i="4" s="1"/>
  <c r="P8" i="4"/>
  <c r="Q8" i="4" s="1"/>
  <c r="P4" i="4"/>
  <c r="Q4" i="4" s="1"/>
  <c r="P34" i="4"/>
  <c r="Q34" i="4" s="1"/>
  <c r="H12" i="4"/>
  <c r="H11" i="4"/>
  <c r="H8" i="4"/>
  <c r="H4" i="4"/>
  <c r="H34" i="4"/>
  <c r="AG28" i="10"/>
  <c r="AG66" i="10" s="1"/>
  <c r="AG104" i="10" s="1"/>
  <c r="AG26" i="10"/>
  <c r="AG64" i="10" s="1"/>
  <c r="AG102" i="10" s="1"/>
  <c r="AG22" i="10"/>
  <c r="AG60" i="10" s="1"/>
  <c r="AG98" i="10" s="1"/>
  <c r="P3" i="4"/>
  <c r="Q3" i="4" s="1"/>
  <c r="H3" i="4"/>
  <c r="I4" i="4"/>
  <c r="I32" i="4"/>
  <c r="I31" i="4"/>
  <c r="E92" i="6"/>
  <c r="S6" i="9"/>
  <c r="S7" i="9" s="1"/>
  <c r="S8" i="9" s="1"/>
  <c r="S9" i="9" s="1"/>
  <c r="S10" i="9" s="1"/>
  <c r="S11" i="9" s="1"/>
  <c r="S12" i="9" s="1"/>
  <c r="S13" i="9" s="1"/>
  <c r="S14" i="9" s="1"/>
  <c r="Q52" i="4"/>
  <c r="Q51" i="4"/>
  <c r="Q50" i="4"/>
  <c r="Q49" i="4"/>
  <c r="Q48" i="4"/>
  <c r="Q47" i="4"/>
  <c r="Q46" i="4"/>
  <c r="Q45" i="4"/>
  <c r="Q44" i="4"/>
  <c r="Q43" i="4"/>
  <c r="Q42" i="4"/>
  <c r="Q41" i="4"/>
  <c r="Q40" i="4"/>
  <c r="Q39" i="4"/>
  <c r="Q38" i="4"/>
  <c r="P36" i="4"/>
  <c r="Q36" i="4"/>
  <c r="Q35" i="4"/>
  <c r="Q33" i="4"/>
  <c r="Q32" i="4"/>
  <c r="P29" i="4"/>
  <c r="Q29" i="4" s="1"/>
  <c r="Q27" i="4"/>
  <c r="P26" i="4"/>
  <c r="Q26" i="4" s="1"/>
  <c r="Q23" i="4"/>
  <c r="Q22" i="4"/>
  <c r="Q18" i="4"/>
  <c r="Q16" i="4"/>
  <c r="P52" i="4"/>
  <c r="P51" i="4"/>
  <c r="P50" i="4"/>
  <c r="P49" i="4"/>
  <c r="P48" i="4"/>
  <c r="P47" i="4"/>
  <c r="P46" i="4"/>
  <c r="P45" i="4"/>
  <c r="P44" i="4"/>
  <c r="P43" i="4"/>
  <c r="P42" i="4"/>
  <c r="P41" i="4"/>
  <c r="P40" i="4"/>
  <c r="P39" i="4"/>
  <c r="P38" i="4"/>
  <c r="P37" i="4"/>
  <c r="Q37" i="4" s="1"/>
  <c r="P33" i="4"/>
  <c r="P30" i="4"/>
  <c r="Q30" i="4" s="1"/>
  <c r="I52" i="4"/>
  <c r="I51" i="4"/>
  <c r="I50" i="4"/>
  <c r="I49" i="4"/>
  <c r="I48" i="4"/>
  <c r="I47" i="4"/>
  <c r="I46" i="4"/>
  <c r="I45" i="4"/>
  <c r="I44" i="4"/>
  <c r="I43" i="4"/>
  <c r="I42" i="4"/>
  <c r="I41" i="4"/>
  <c r="I40" i="4"/>
  <c r="I39" i="4"/>
  <c r="I38" i="4"/>
  <c r="I37" i="4"/>
  <c r="I36" i="4"/>
  <c r="I35" i="4"/>
  <c r="I34" i="4"/>
  <c r="I33" i="4"/>
  <c r="I30" i="4"/>
  <c r="I29" i="4"/>
  <c r="I28" i="4"/>
  <c r="I27" i="4"/>
  <c r="I26" i="4"/>
  <c r="I25" i="4"/>
  <c r="I24" i="4"/>
  <c r="I23" i="4"/>
  <c r="I22" i="4"/>
  <c r="I21" i="4"/>
  <c r="I20" i="4"/>
  <c r="I19" i="4"/>
  <c r="I18" i="4"/>
  <c r="I17" i="4"/>
  <c r="I16" i="4"/>
  <c r="I15" i="4"/>
  <c r="I14" i="4"/>
  <c r="I13" i="4"/>
  <c r="H52" i="4"/>
  <c r="H51" i="4"/>
  <c r="H50" i="4"/>
  <c r="H49" i="4"/>
  <c r="H48" i="4"/>
  <c r="H47" i="4"/>
  <c r="H46" i="4"/>
  <c r="H45" i="4"/>
  <c r="H44" i="4"/>
  <c r="H43" i="4"/>
  <c r="H42" i="4"/>
  <c r="H41" i="4"/>
  <c r="H40" i="4"/>
  <c r="H39" i="4"/>
  <c r="H38" i="4"/>
  <c r="H37" i="4"/>
  <c r="H36" i="4"/>
  <c r="H33" i="4"/>
  <c r="H30" i="4"/>
  <c r="H29" i="4"/>
  <c r="H26" i="4"/>
  <c r="AM188" i="10"/>
  <c r="AM224" i="10" s="1"/>
  <c r="AM186" i="10"/>
  <c r="AM184" i="10"/>
  <c r="AM182" i="10"/>
  <c r="AM180" i="10"/>
  <c r="AM178" i="10"/>
  <c r="AM176" i="10"/>
  <c r="AM174" i="10"/>
  <c r="AM172" i="10"/>
  <c r="AM208" i="10" s="1"/>
  <c r="AM170" i="10"/>
  <c r="AM206" i="10" s="1"/>
  <c r="U186" i="10"/>
  <c r="U184" i="10"/>
  <c r="U182" i="10"/>
  <c r="U180" i="10"/>
  <c r="U178" i="10"/>
  <c r="U176" i="10"/>
  <c r="U174" i="10"/>
  <c r="U172" i="10"/>
  <c r="U208" i="10" s="1"/>
  <c r="U170" i="10"/>
  <c r="U206" i="10" s="1"/>
  <c r="Y171" i="10"/>
  <c r="AC171" i="10"/>
  <c r="Y173" i="10"/>
  <c r="AC173" i="10"/>
  <c r="Y175" i="10"/>
  <c r="AC175" i="10"/>
  <c r="Y177" i="10"/>
  <c r="AC177" i="10"/>
  <c r="Y179" i="10"/>
  <c r="AC179" i="10"/>
  <c r="Y181" i="10"/>
  <c r="AC181" i="10"/>
  <c r="Y183" i="10"/>
  <c r="AC183" i="10"/>
  <c r="Y185" i="10"/>
  <c r="AC185" i="10"/>
  <c r="Y187" i="10"/>
  <c r="AC187" i="10"/>
  <c r="Y189" i="10"/>
  <c r="Y225" i="10" s="1"/>
  <c r="AC189" i="10"/>
  <c r="AC225" i="10" s="1"/>
  <c r="Q12" i="4"/>
  <c r="Q10" i="4"/>
  <c r="Q5" i="4"/>
  <c r="AM68" i="10"/>
  <c r="AM106" i="10" s="1"/>
  <c r="AM66" i="10"/>
  <c r="AM104" i="10" s="1"/>
  <c r="AM64" i="10"/>
  <c r="AM102" i="10" s="1"/>
  <c r="AM62" i="10"/>
  <c r="AM100" i="10" s="1"/>
  <c r="AM60" i="10"/>
  <c r="AM98" i="10" s="1"/>
  <c r="AM58" i="10"/>
  <c r="AM96" i="10" s="1"/>
  <c r="AC69" i="10"/>
  <c r="AC107" i="10" s="1"/>
  <c r="AC67" i="10"/>
  <c r="AC105" i="10" s="1"/>
  <c r="AC65" i="10"/>
  <c r="AC103" i="10" s="1"/>
  <c r="AC63" i="10"/>
  <c r="AC101" i="10" s="1"/>
  <c r="AC61" i="10"/>
  <c r="AC99" i="10" s="1"/>
  <c r="AC59" i="10"/>
  <c r="AC97" i="10" s="1"/>
  <c r="Y69" i="10"/>
  <c r="Y107" i="10" s="1"/>
  <c r="Y67" i="10"/>
  <c r="Y105" i="10" s="1"/>
  <c r="Y65" i="10"/>
  <c r="Y103" i="10" s="1"/>
  <c r="Y63" i="10"/>
  <c r="Y101" i="10" s="1"/>
  <c r="Y61" i="10"/>
  <c r="Y99" i="10" s="1"/>
  <c r="Y59" i="10"/>
  <c r="Y97" i="10" s="1"/>
  <c r="U66" i="10"/>
  <c r="U104" i="10" s="1"/>
  <c r="U64" i="10"/>
  <c r="U102" i="10" s="1"/>
  <c r="U62" i="10"/>
  <c r="U100" i="10" s="1"/>
  <c r="U60" i="10"/>
  <c r="U98" i="10" s="1"/>
  <c r="U58" i="10"/>
  <c r="U96" i="10" s="1"/>
  <c r="AO80" i="10"/>
  <c r="AO118" i="10" s="1"/>
  <c r="AH80" i="10"/>
  <c r="AH118" i="10" s="1"/>
  <c r="AB119" i="10"/>
  <c r="AB118" i="10"/>
  <c r="AB81" i="10"/>
  <c r="AB80" i="10"/>
  <c r="C38" i="10"/>
  <c r="C76" i="10" s="1"/>
  <c r="C114" i="10" s="1"/>
  <c r="AB38" i="10"/>
  <c r="AB76" i="10" s="1"/>
  <c r="AB114" i="10" s="1"/>
  <c r="AB37" i="10"/>
  <c r="AB75" i="10" s="1"/>
  <c r="AB113" i="10" s="1"/>
  <c r="AO35" i="10"/>
  <c r="AO73" i="10" s="1"/>
  <c r="AO111" i="10" s="1"/>
  <c r="AI35" i="10"/>
  <c r="AI73" i="10" s="1"/>
  <c r="AI111" i="10" s="1"/>
  <c r="V14" i="10"/>
  <c r="V52" i="10" s="1"/>
  <c r="V90" i="10" s="1"/>
  <c r="T14" i="10"/>
  <c r="T52" i="10" s="1"/>
  <c r="T90" i="10" s="1"/>
  <c r="P14" i="10"/>
  <c r="P52" i="10" s="1"/>
  <c r="P90" i="10" s="1"/>
  <c r="L14" i="10"/>
  <c r="L52" i="10" s="1"/>
  <c r="L90" i="10" s="1"/>
  <c r="I73" i="10"/>
  <c r="I111" i="10" s="1"/>
  <c r="F73" i="10"/>
  <c r="F111" i="10" s="1"/>
  <c r="AO51" i="10"/>
  <c r="AO89" i="10" s="1"/>
  <c r="I3" i="4"/>
  <c r="I5" i="4"/>
  <c r="I6" i="4"/>
  <c r="I7" i="4"/>
  <c r="I8" i="4"/>
  <c r="I9" i="4"/>
  <c r="I10" i="4"/>
  <c r="I11" i="4"/>
  <c r="I12" i="4"/>
  <c r="AJ101" i="6"/>
  <c r="AJ100" i="6"/>
  <c r="AJ99" i="6"/>
  <c r="AE99" i="6"/>
  <c r="AD45" i="6"/>
  <c r="AD93" i="6" s="1"/>
  <c r="B45" i="6"/>
  <c r="B93" i="6" s="1"/>
  <c r="AD44" i="6"/>
  <c r="AD92" i="6" s="1"/>
  <c r="AI41" i="6"/>
  <c r="AI89" i="6" s="1"/>
  <c r="AG40" i="6"/>
  <c r="AG88" i="6" s="1"/>
  <c r="AJ61" i="6"/>
  <c r="K62" i="6"/>
  <c r="U62" i="6"/>
  <c r="C66" i="6"/>
  <c r="D66" i="6"/>
  <c r="E66" i="6"/>
  <c r="F66" i="6"/>
  <c r="G66" i="6"/>
  <c r="I66" i="6"/>
  <c r="J66" i="6"/>
  <c r="K66" i="6"/>
  <c r="L66" i="6"/>
  <c r="M66" i="6"/>
  <c r="N66" i="6"/>
  <c r="O66" i="6"/>
  <c r="P66" i="6"/>
  <c r="Q66" i="6"/>
  <c r="R66" i="6"/>
  <c r="S66" i="6"/>
  <c r="T66" i="6"/>
  <c r="V66" i="6"/>
  <c r="AC66" i="6"/>
  <c r="AD66" i="6"/>
  <c r="AE66" i="6"/>
  <c r="AF66" i="6"/>
  <c r="AG66" i="6"/>
  <c r="B68" i="6"/>
  <c r="C68" i="6"/>
  <c r="D68" i="6"/>
  <c r="E68" i="6"/>
  <c r="F68" i="6"/>
  <c r="G68" i="6"/>
  <c r="H68" i="6"/>
  <c r="I68" i="6"/>
  <c r="J68" i="6"/>
  <c r="K68" i="6"/>
  <c r="L68" i="6"/>
  <c r="M68" i="6"/>
  <c r="N68" i="6"/>
  <c r="O68" i="6"/>
  <c r="P68" i="6"/>
  <c r="Q68" i="6"/>
  <c r="R68" i="6"/>
  <c r="S68" i="6"/>
  <c r="T68" i="6"/>
  <c r="V68" i="6"/>
  <c r="AC68" i="6"/>
  <c r="AD68" i="6"/>
  <c r="AE68" i="6"/>
  <c r="AF68" i="6"/>
  <c r="AG68" i="6"/>
  <c r="C70" i="6"/>
  <c r="D70" i="6"/>
  <c r="E70" i="6"/>
  <c r="F70" i="6"/>
  <c r="G70" i="6"/>
  <c r="I70" i="6"/>
  <c r="J70" i="6"/>
  <c r="K70" i="6"/>
  <c r="L70" i="6"/>
  <c r="M70" i="6"/>
  <c r="N70" i="6"/>
  <c r="O70" i="6"/>
  <c r="P70" i="6"/>
  <c r="Q70" i="6"/>
  <c r="R70" i="6"/>
  <c r="S70" i="6"/>
  <c r="T70" i="6"/>
  <c r="V70" i="6"/>
  <c r="AC70" i="6"/>
  <c r="AD70" i="6"/>
  <c r="AE70" i="6"/>
  <c r="AF70" i="6"/>
  <c r="AG70" i="6"/>
  <c r="B72" i="6"/>
  <c r="C72" i="6"/>
  <c r="D72" i="6"/>
  <c r="E72" i="6"/>
  <c r="F72" i="6"/>
  <c r="G72" i="6"/>
  <c r="H72" i="6"/>
  <c r="I72" i="6"/>
  <c r="J72" i="6"/>
  <c r="K72" i="6"/>
  <c r="L72" i="6"/>
  <c r="M72" i="6"/>
  <c r="N72" i="6"/>
  <c r="O72" i="6"/>
  <c r="P72" i="6"/>
  <c r="Q72" i="6"/>
  <c r="R72" i="6"/>
  <c r="S72" i="6"/>
  <c r="T72" i="6"/>
  <c r="V72" i="6"/>
  <c r="AC72" i="6"/>
  <c r="AD72" i="6"/>
  <c r="AE72" i="6"/>
  <c r="AF72" i="6"/>
  <c r="AG72" i="6"/>
  <c r="C74" i="6"/>
  <c r="D74" i="6"/>
  <c r="E74" i="6"/>
  <c r="F74" i="6"/>
  <c r="G74" i="6"/>
  <c r="I74" i="6"/>
  <c r="J74" i="6"/>
  <c r="K74" i="6"/>
  <c r="L74" i="6"/>
  <c r="M74" i="6"/>
  <c r="N74" i="6"/>
  <c r="O74" i="6"/>
  <c r="P74" i="6"/>
  <c r="Q74" i="6"/>
  <c r="R74" i="6"/>
  <c r="S74" i="6"/>
  <c r="T74" i="6"/>
  <c r="V74" i="6"/>
  <c r="AC74" i="6"/>
  <c r="AD74" i="6"/>
  <c r="AE74" i="6"/>
  <c r="AF74" i="6"/>
  <c r="AG74" i="6"/>
  <c r="B76" i="6"/>
  <c r="C76" i="6"/>
  <c r="D76" i="6"/>
  <c r="E76" i="6"/>
  <c r="F76" i="6"/>
  <c r="G76" i="6"/>
  <c r="H76" i="6"/>
  <c r="I76" i="6"/>
  <c r="J76" i="6"/>
  <c r="K76" i="6"/>
  <c r="L76" i="6"/>
  <c r="M76" i="6"/>
  <c r="N76" i="6"/>
  <c r="O76" i="6"/>
  <c r="P76" i="6"/>
  <c r="Q76" i="6"/>
  <c r="R76" i="6"/>
  <c r="S76" i="6"/>
  <c r="T76" i="6"/>
  <c r="V76" i="6"/>
  <c r="AC76" i="6"/>
  <c r="AD76" i="6"/>
  <c r="AE76" i="6"/>
  <c r="AF76" i="6"/>
  <c r="AG76" i="6"/>
  <c r="C78" i="6"/>
  <c r="D78" i="6"/>
  <c r="E78" i="6"/>
  <c r="F78" i="6"/>
  <c r="G78" i="6"/>
  <c r="I78" i="6"/>
  <c r="J78" i="6"/>
  <c r="K78" i="6"/>
  <c r="L78" i="6"/>
  <c r="M78" i="6"/>
  <c r="N78" i="6"/>
  <c r="O78" i="6"/>
  <c r="P78" i="6"/>
  <c r="Q78" i="6"/>
  <c r="R78" i="6"/>
  <c r="S78" i="6"/>
  <c r="T78" i="6"/>
  <c r="V78" i="6"/>
  <c r="AC78" i="6"/>
  <c r="AD78" i="6"/>
  <c r="AE78" i="6"/>
  <c r="AF78" i="6"/>
  <c r="AG78" i="6"/>
  <c r="B80" i="6"/>
  <c r="C80" i="6"/>
  <c r="D80" i="6"/>
  <c r="E80" i="6"/>
  <c r="F80" i="6"/>
  <c r="G80" i="6"/>
  <c r="H80" i="6"/>
  <c r="I80" i="6"/>
  <c r="J80" i="6"/>
  <c r="K80" i="6"/>
  <c r="L80" i="6"/>
  <c r="M80" i="6"/>
  <c r="N80" i="6"/>
  <c r="O80" i="6"/>
  <c r="P80" i="6"/>
  <c r="Q80" i="6"/>
  <c r="R80" i="6"/>
  <c r="S80" i="6"/>
  <c r="T80" i="6"/>
  <c r="V80" i="6"/>
  <c r="AC80" i="6"/>
  <c r="AD80" i="6"/>
  <c r="AE80" i="6"/>
  <c r="AF80" i="6"/>
  <c r="AG80" i="6"/>
  <c r="C82" i="6"/>
  <c r="D82" i="6"/>
  <c r="E82" i="6"/>
  <c r="F82" i="6"/>
  <c r="G82" i="6"/>
  <c r="I82" i="6"/>
  <c r="J82" i="6"/>
  <c r="K82" i="6"/>
  <c r="L82" i="6"/>
  <c r="M82" i="6"/>
  <c r="N82" i="6"/>
  <c r="O82" i="6"/>
  <c r="P82" i="6"/>
  <c r="Q82" i="6"/>
  <c r="R82" i="6"/>
  <c r="S82" i="6"/>
  <c r="T82" i="6"/>
  <c r="V82" i="6"/>
  <c r="AC82" i="6"/>
  <c r="AD82" i="6"/>
  <c r="AE82" i="6"/>
  <c r="AF82" i="6"/>
  <c r="AG82" i="6"/>
  <c r="B84" i="6"/>
  <c r="C84" i="6"/>
  <c r="D84" i="6"/>
  <c r="E84" i="6"/>
  <c r="F84" i="6"/>
  <c r="G84" i="6"/>
  <c r="H84" i="6"/>
  <c r="I84" i="6"/>
  <c r="J84" i="6"/>
  <c r="K84" i="6"/>
  <c r="L84" i="6"/>
  <c r="M84" i="6"/>
  <c r="N84" i="6"/>
  <c r="O84" i="6"/>
  <c r="P84" i="6"/>
  <c r="Q84" i="6"/>
  <c r="R84" i="6"/>
  <c r="S84" i="6"/>
  <c r="T84" i="6"/>
  <c r="V84" i="6"/>
  <c r="AC84" i="6"/>
  <c r="AD84" i="6"/>
  <c r="AE84" i="6"/>
  <c r="AF84" i="6"/>
  <c r="AG84" i="6"/>
  <c r="G92" i="6"/>
  <c r="C162" i="6"/>
  <c r="D162" i="6"/>
  <c r="E162" i="6"/>
  <c r="F162" i="6"/>
  <c r="G162" i="6"/>
  <c r="I162" i="6"/>
  <c r="J162" i="6"/>
  <c r="K162" i="6"/>
  <c r="L162" i="6"/>
  <c r="M162" i="6"/>
  <c r="N162" i="6"/>
  <c r="O162" i="6"/>
  <c r="P162" i="6"/>
  <c r="Q162" i="6"/>
  <c r="R162" i="6"/>
  <c r="S162" i="6"/>
  <c r="T162" i="6"/>
  <c r="V162" i="6"/>
  <c r="AC162" i="6"/>
  <c r="AD162" i="6"/>
  <c r="AE162" i="6"/>
  <c r="AF162" i="6"/>
  <c r="AG162" i="6"/>
  <c r="B164" i="6"/>
  <c r="C164" i="6"/>
  <c r="D164" i="6"/>
  <c r="E164" i="6"/>
  <c r="F164" i="6"/>
  <c r="G164" i="6"/>
  <c r="H164" i="6"/>
  <c r="I164" i="6"/>
  <c r="J164" i="6"/>
  <c r="K164" i="6"/>
  <c r="L164" i="6"/>
  <c r="M164" i="6"/>
  <c r="N164" i="6"/>
  <c r="O164" i="6"/>
  <c r="P164" i="6"/>
  <c r="Q164" i="6"/>
  <c r="R164" i="6"/>
  <c r="S164" i="6"/>
  <c r="T164" i="6"/>
  <c r="V164" i="6"/>
  <c r="AC164" i="6"/>
  <c r="AD164" i="6"/>
  <c r="AE164" i="6"/>
  <c r="AF164" i="6"/>
  <c r="AG164" i="6"/>
  <c r="C166" i="6"/>
  <c r="D166" i="6"/>
  <c r="E166" i="6"/>
  <c r="F166" i="6"/>
  <c r="G166" i="6"/>
  <c r="I166" i="6"/>
  <c r="J166" i="6"/>
  <c r="K166" i="6"/>
  <c r="L166" i="6"/>
  <c r="M166" i="6"/>
  <c r="N166" i="6"/>
  <c r="O166" i="6"/>
  <c r="P166" i="6"/>
  <c r="Q166" i="6"/>
  <c r="R166" i="6"/>
  <c r="S166" i="6"/>
  <c r="T166" i="6"/>
  <c r="V166" i="6"/>
  <c r="AC166" i="6"/>
  <c r="AD166" i="6"/>
  <c r="AE166" i="6"/>
  <c r="AF166" i="6"/>
  <c r="AG166" i="6"/>
  <c r="B168" i="6"/>
  <c r="C168" i="6"/>
  <c r="D168" i="6"/>
  <c r="E168" i="6"/>
  <c r="F168" i="6"/>
  <c r="G168" i="6"/>
  <c r="H168" i="6"/>
  <c r="I168" i="6"/>
  <c r="J168" i="6"/>
  <c r="K168" i="6"/>
  <c r="L168" i="6"/>
  <c r="M168" i="6"/>
  <c r="N168" i="6"/>
  <c r="O168" i="6"/>
  <c r="P168" i="6"/>
  <c r="Q168" i="6"/>
  <c r="R168" i="6"/>
  <c r="S168" i="6"/>
  <c r="T168" i="6"/>
  <c r="V168" i="6"/>
  <c r="AC168" i="6"/>
  <c r="AD168" i="6"/>
  <c r="AE168" i="6"/>
  <c r="AF168" i="6"/>
  <c r="AG168" i="6"/>
  <c r="C170" i="6"/>
  <c r="D170" i="6"/>
  <c r="E170" i="6"/>
  <c r="F170" i="6"/>
  <c r="G170" i="6"/>
  <c r="I170" i="6"/>
  <c r="J170" i="6"/>
  <c r="K170" i="6"/>
  <c r="L170" i="6"/>
  <c r="M170" i="6"/>
  <c r="N170" i="6"/>
  <c r="O170" i="6"/>
  <c r="P170" i="6"/>
  <c r="Q170" i="6"/>
  <c r="R170" i="6"/>
  <c r="S170" i="6"/>
  <c r="T170" i="6"/>
  <c r="V170" i="6"/>
  <c r="AC170" i="6"/>
  <c r="AD170" i="6"/>
  <c r="AE170" i="6"/>
  <c r="AF170" i="6"/>
  <c r="AG170" i="6"/>
  <c r="B172" i="6"/>
  <c r="C172" i="6"/>
  <c r="D172" i="6"/>
  <c r="E172" i="6"/>
  <c r="F172" i="6"/>
  <c r="G172" i="6"/>
  <c r="H172" i="6"/>
  <c r="I172" i="6"/>
  <c r="J172" i="6"/>
  <c r="K172" i="6"/>
  <c r="L172" i="6"/>
  <c r="M172" i="6"/>
  <c r="N172" i="6"/>
  <c r="O172" i="6"/>
  <c r="P172" i="6"/>
  <c r="Q172" i="6"/>
  <c r="R172" i="6"/>
  <c r="S172" i="6"/>
  <c r="T172" i="6"/>
  <c r="V172" i="6"/>
  <c r="AC172" i="6"/>
  <c r="AD172" i="6"/>
  <c r="AE172" i="6"/>
  <c r="AF172" i="6"/>
  <c r="AG172" i="6"/>
  <c r="C174" i="6"/>
  <c r="D174" i="6"/>
  <c r="E174" i="6"/>
  <c r="F174" i="6"/>
  <c r="G174" i="6"/>
  <c r="I174" i="6"/>
  <c r="J174" i="6"/>
  <c r="K174" i="6"/>
  <c r="L174" i="6"/>
  <c r="M174" i="6"/>
  <c r="N174" i="6"/>
  <c r="O174" i="6"/>
  <c r="P174" i="6"/>
  <c r="Q174" i="6"/>
  <c r="R174" i="6"/>
  <c r="S174" i="6"/>
  <c r="T174" i="6"/>
  <c r="V174" i="6"/>
  <c r="AC174" i="6"/>
  <c r="AD174" i="6"/>
  <c r="AE174" i="6"/>
  <c r="AF174" i="6"/>
  <c r="AG174" i="6"/>
  <c r="B176" i="6"/>
  <c r="C176" i="6"/>
  <c r="D176" i="6"/>
  <c r="E176" i="6"/>
  <c r="F176" i="6"/>
  <c r="G176" i="6"/>
  <c r="H176" i="6"/>
  <c r="I176" i="6"/>
  <c r="J176" i="6"/>
  <c r="K176" i="6"/>
  <c r="L176" i="6"/>
  <c r="M176" i="6"/>
  <c r="N176" i="6"/>
  <c r="O176" i="6"/>
  <c r="P176" i="6"/>
  <c r="Q176" i="6"/>
  <c r="R176" i="6"/>
  <c r="S176" i="6"/>
  <c r="T176" i="6"/>
  <c r="V176" i="6"/>
  <c r="AC176" i="6"/>
  <c r="AD176" i="6"/>
  <c r="AE176" i="6"/>
  <c r="AF176" i="6"/>
  <c r="AG176" i="6"/>
  <c r="C178" i="6"/>
  <c r="D178" i="6"/>
  <c r="E178" i="6"/>
  <c r="F178" i="6"/>
  <c r="G178" i="6"/>
  <c r="I178" i="6"/>
  <c r="J178" i="6"/>
  <c r="K178" i="6"/>
  <c r="L178" i="6"/>
  <c r="M178" i="6"/>
  <c r="N178" i="6"/>
  <c r="O178" i="6"/>
  <c r="P178" i="6"/>
  <c r="Q178" i="6"/>
  <c r="R178" i="6"/>
  <c r="S178" i="6"/>
  <c r="T178" i="6"/>
  <c r="V178" i="6"/>
  <c r="AC178" i="6"/>
  <c r="AD178" i="6"/>
  <c r="AE178" i="6"/>
  <c r="AF178" i="6"/>
  <c r="AG178" i="6"/>
  <c r="B180" i="6"/>
  <c r="C180" i="6"/>
  <c r="D180" i="6"/>
  <c r="E180" i="6"/>
  <c r="F180" i="6"/>
  <c r="G180" i="6"/>
  <c r="H180" i="6"/>
  <c r="I180" i="6"/>
  <c r="J180" i="6"/>
  <c r="K180" i="6"/>
  <c r="L180" i="6"/>
  <c r="M180" i="6"/>
  <c r="N180" i="6"/>
  <c r="O180" i="6"/>
  <c r="P180" i="6"/>
  <c r="Q180" i="6"/>
  <c r="R180" i="6"/>
  <c r="S180" i="6"/>
  <c r="T180" i="6"/>
  <c r="V180" i="6"/>
  <c r="AC180" i="6"/>
  <c r="AD180" i="6"/>
  <c r="AE180" i="6"/>
  <c r="AF180" i="6"/>
  <c r="AG180" i="6"/>
  <c r="C182" i="6"/>
  <c r="D182" i="6"/>
  <c r="E182" i="6"/>
  <c r="F182" i="6"/>
  <c r="G182" i="6"/>
  <c r="I182" i="6"/>
  <c r="J182" i="6"/>
  <c r="K182" i="6"/>
  <c r="L182" i="6"/>
  <c r="M182" i="6"/>
  <c r="N182" i="6"/>
  <c r="O182" i="6"/>
  <c r="P182" i="6"/>
  <c r="Q182" i="6"/>
  <c r="R182" i="6"/>
  <c r="S182" i="6"/>
  <c r="T182" i="6"/>
  <c r="V182" i="6"/>
  <c r="AC182" i="6"/>
  <c r="AD182" i="6"/>
  <c r="AE182" i="6"/>
  <c r="AF182" i="6"/>
  <c r="AG182" i="6"/>
  <c r="B184" i="6"/>
  <c r="C184" i="6"/>
  <c r="D184" i="6"/>
  <c r="E184" i="6"/>
  <c r="F184" i="6"/>
  <c r="G184" i="6"/>
  <c r="H184" i="6"/>
  <c r="I184" i="6"/>
  <c r="J184" i="6"/>
  <c r="K184" i="6"/>
  <c r="L184" i="6"/>
  <c r="M184" i="6"/>
  <c r="N184" i="6"/>
  <c r="O184" i="6"/>
  <c r="P184" i="6"/>
  <c r="Q184" i="6"/>
  <c r="R184" i="6"/>
  <c r="S184" i="6"/>
  <c r="T184" i="6"/>
  <c r="V184" i="6"/>
  <c r="AC184" i="6"/>
  <c r="AD184" i="6"/>
  <c r="AE184" i="6"/>
  <c r="AF184" i="6"/>
  <c r="AG184" i="6"/>
  <c r="C186" i="6"/>
  <c r="D186" i="6"/>
  <c r="E186" i="6"/>
  <c r="F186" i="6"/>
  <c r="G186" i="6"/>
  <c r="I186" i="6"/>
  <c r="J186" i="6"/>
  <c r="K186" i="6"/>
  <c r="L186" i="6"/>
  <c r="M186" i="6"/>
  <c r="N186" i="6"/>
  <c r="O186" i="6"/>
  <c r="P186" i="6"/>
  <c r="Q186" i="6"/>
  <c r="R186" i="6"/>
  <c r="S186" i="6"/>
  <c r="T186" i="6"/>
  <c r="V186" i="6"/>
  <c r="AC186" i="6"/>
  <c r="AD186" i="6"/>
  <c r="AE186" i="6"/>
  <c r="AF186" i="6"/>
  <c r="AG186" i="6"/>
  <c r="B188" i="6"/>
  <c r="C188" i="6"/>
  <c r="D188" i="6"/>
  <c r="E188" i="6"/>
  <c r="F188" i="6"/>
  <c r="G188" i="6"/>
  <c r="H188" i="6"/>
  <c r="I188" i="6"/>
  <c r="J188" i="6"/>
  <c r="K188" i="6"/>
  <c r="L188" i="6"/>
  <c r="M188" i="6"/>
  <c r="N188" i="6"/>
  <c r="O188" i="6"/>
  <c r="P188" i="6"/>
  <c r="Q188" i="6"/>
  <c r="R188" i="6"/>
  <c r="S188" i="6"/>
  <c r="T188" i="6"/>
  <c r="V188" i="6"/>
  <c r="AC188" i="6"/>
  <c r="AD188" i="6"/>
  <c r="AE188" i="6"/>
  <c r="AF188" i="6"/>
  <c r="AG188" i="6"/>
  <c r="C190" i="6"/>
  <c r="D190" i="6"/>
  <c r="E190" i="6"/>
  <c r="F190" i="6"/>
  <c r="G190" i="6"/>
  <c r="I190" i="6"/>
  <c r="J190" i="6"/>
  <c r="K190" i="6"/>
  <c r="L190" i="6"/>
  <c r="M190" i="6"/>
  <c r="N190" i="6"/>
  <c r="O190" i="6"/>
  <c r="P190" i="6"/>
  <c r="Q190" i="6"/>
  <c r="R190" i="6"/>
  <c r="S190" i="6"/>
  <c r="T190" i="6"/>
  <c r="V190" i="6"/>
  <c r="AC190" i="6"/>
  <c r="AD190" i="6"/>
  <c r="AE190" i="6"/>
  <c r="AF190" i="6"/>
  <c r="AG190" i="6"/>
  <c r="B192" i="6"/>
  <c r="C192" i="6"/>
  <c r="D192" i="6"/>
  <c r="E192" i="6"/>
  <c r="F192" i="6"/>
  <c r="G192" i="6"/>
  <c r="H192" i="6"/>
  <c r="I192" i="6"/>
  <c r="J192" i="6"/>
  <c r="K192" i="6"/>
  <c r="L192" i="6"/>
  <c r="M192" i="6"/>
  <c r="N192" i="6"/>
  <c r="O192" i="6"/>
  <c r="P192" i="6"/>
  <c r="Q192" i="6"/>
  <c r="R192" i="6"/>
  <c r="S192" i="6"/>
  <c r="T192" i="6"/>
  <c r="V192" i="6"/>
  <c r="AC192" i="6"/>
  <c r="AD192" i="6"/>
  <c r="AE192" i="6"/>
  <c r="AF192" i="6"/>
  <c r="AG192" i="6"/>
  <c r="C194" i="6"/>
  <c r="D194" i="6"/>
  <c r="E194" i="6"/>
  <c r="F194" i="6"/>
  <c r="G194" i="6"/>
  <c r="I194" i="6"/>
  <c r="J194" i="6"/>
  <c r="K194" i="6"/>
  <c r="L194" i="6"/>
  <c r="M194" i="6"/>
  <c r="N194" i="6"/>
  <c r="O194" i="6"/>
  <c r="P194" i="6"/>
  <c r="Q194" i="6"/>
  <c r="R194" i="6"/>
  <c r="S194" i="6"/>
  <c r="T194" i="6"/>
  <c r="V194" i="6"/>
  <c r="AC194" i="6"/>
  <c r="AD194" i="6"/>
  <c r="AE194" i="6"/>
  <c r="AF194" i="6"/>
  <c r="AG194" i="6"/>
  <c r="B196" i="6"/>
  <c r="C196" i="6"/>
  <c r="D196" i="6"/>
  <c r="E196" i="6"/>
  <c r="F196" i="6"/>
  <c r="G196" i="6"/>
  <c r="H196" i="6"/>
  <c r="I196" i="6"/>
  <c r="J196" i="6"/>
  <c r="K196" i="6"/>
  <c r="L196" i="6"/>
  <c r="M196" i="6"/>
  <c r="N196" i="6"/>
  <c r="O196" i="6"/>
  <c r="P196" i="6"/>
  <c r="Q196" i="6"/>
  <c r="R196" i="6"/>
  <c r="S196" i="6"/>
  <c r="T196" i="6"/>
  <c r="V196" i="6"/>
  <c r="AC196" i="6"/>
  <c r="AD196" i="6"/>
  <c r="AE196" i="6"/>
  <c r="AF196" i="6"/>
  <c r="AG196" i="6"/>
  <c r="Z55" i="3"/>
  <c r="Z54" i="3"/>
  <c r="Z53" i="3"/>
  <c r="Z52" i="3"/>
  <c r="Z51" i="3"/>
  <c r="Z50" i="3"/>
  <c r="Z49" i="3"/>
  <c r="Z48" i="3"/>
  <c r="Z47" i="3"/>
  <c r="Z46" i="3"/>
  <c r="Z45" i="3"/>
  <c r="Z44" i="3"/>
  <c r="Z43" i="3"/>
  <c r="Z42" i="3"/>
  <c r="Z41" i="3"/>
  <c r="Z40" i="3"/>
  <c r="Z39" i="3"/>
  <c r="Z38" i="3"/>
  <c r="Z37" i="3"/>
  <c r="Z36" i="3"/>
  <c r="Z35" i="3"/>
  <c r="Z34" i="3"/>
  <c r="Z33" i="3"/>
  <c r="Z32" i="3"/>
  <c r="Z31" i="3"/>
  <c r="Z30" i="3"/>
  <c r="Z29" i="3"/>
  <c r="Z28" i="3"/>
  <c r="Z27" i="3"/>
  <c r="Z26" i="3"/>
  <c r="Z25" i="3"/>
  <c r="Z24" i="3"/>
  <c r="Z23" i="3"/>
  <c r="Z22" i="3"/>
  <c r="Z21" i="3"/>
  <c r="Z20" i="3"/>
  <c r="Z19" i="3"/>
  <c r="Z18" i="3"/>
  <c r="Z17" i="3"/>
  <c r="Z16" i="3"/>
  <c r="Z6" i="3"/>
  <c r="Z7" i="3"/>
  <c r="Z8" i="3"/>
  <c r="Z9" i="3"/>
  <c r="Z10" i="3"/>
  <c r="Z11" i="3"/>
  <c r="Z12" i="3"/>
  <c r="Z13" i="3"/>
  <c r="Z14" i="3"/>
  <c r="Z15" i="3"/>
  <c r="AJ40" i="6"/>
  <c r="AJ88" i="6" s="1"/>
  <c r="AL35" i="10"/>
  <c r="AL73" i="10" s="1"/>
  <c r="AL111" i="10" s="1"/>
  <c r="F49" i="4"/>
  <c r="F47" i="4"/>
  <c r="F48" i="4"/>
  <c r="F50" i="4"/>
  <c r="B23" i="9"/>
  <c r="B24" i="9" s="1"/>
  <c r="T73" i="12"/>
  <c r="T159" i="12" s="1"/>
  <c r="T245" i="12" s="1"/>
  <c r="N8" i="9"/>
  <c r="AI47" i="9"/>
  <c r="AI48" i="9" s="1"/>
  <c r="AI49" i="9" s="1"/>
  <c r="AI50" i="9" s="1"/>
  <c r="AI51" i="9" s="1"/>
  <c r="AI52" i="9" s="1"/>
  <c r="AI53" i="9" s="1"/>
  <c r="AI54" i="9" s="1"/>
  <c r="AI55" i="9" s="1"/>
  <c r="AI56" i="9" s="1"/>
  <c r="AI57" i="9" s="1"/>
  <c r="AI58" i="9" s="1"/>
  <c r="AI59" i="9" s="1"/>
  <c r="AI60" i="9" s="1"/>
  <c r="AI61" i="9" s="1"/>
  <c r="AI62" i="9" s="1"/>
  <c r="AI63" i="9" s="1"/>
  <c r="AI64" i="9" s="1"/>
  <c r="AI65" i="9" s="1"/>
  <c r="AI66" i="9" s="1"/>
  <c r="AI67" i="9" s="1"/>
  <c r="AI68" i="9" s="1"/>
  <c r="AI69" i="9" s="1"/>
  <c r="AI70" i="9" s="1"/>
  <c r="AI71" i="9" s="1"/>
  <c r="AI72" i="9" s="1"/>
  <c r="AI73" i="9" s="1"/>
  <c r="AI74" i="9" s="1"/>
  <c r="AI75" i="9" s="1"/>
  <c r="AI76" i="9" s="1"/>
  <c r="AI77" i="9" s="1"/>
  <c r="AI78" i="9" s="1"/>
  <c r="AI79" i="9" s="1"/>
  <c r="AI80" i="9" s="1"/>
  <c r="AI81" i="9" s="1"/>
  <c r="AI82" i="9" s="1"/>
  <c r="AI83" i="9" s="1"/>
  <c r="AI84" i="9" s="1"/>
  <c r="AI85" i="9" s="1"/>
  <c r="AI86" i="9" s="1"/>
  <c r="AI87" i="9" s="1"/>
  <c r="AI88" i="9" s="1"/>
  <c r="AI89" i="9" s="1"/>
  <c r="AI90" i="9" s="1"/>
  <c r="L13" i="4"/>
  <c r="H7" i="9"/>
  <c r="H8" i="9"/>
  <c r="N9" i="9"/>
  <c r="D33" i="4"/>
  <c r="N10" i="9"/>
  <c r="N11" i="9" s="1"/>
  <c r="N12" i="9" s="1"/>
  <c r="N13" i="9" s="1"/>
  <c r="N14" i="9" s="1"/>
  <c r="N15" i="9" s="1"/>
  <c r="N16" i="9" s="1"/>
  <c r="N17" i="9" s="1"/>
  <c r="N18" i="9" s="1"/>
  <c r="N19" i="9" s="1"/>
  <c r="N20" i="9" s="1"/>
  <c r="N21" i="9" s="1"/>
  <c r="N22" i="9" s="1"/>
  <c r="N23" i="9" s="1"/>
  <c r="N24" i="9" s="1"/>
  <c r="N25" i="9" s="1"/>
  <c r="N26" i="9" s="1"/>
  <c r="N27" i="9" s="1"/>
  <c r="N28" i="9" s="1"/>
  <c r="N29" i="9" s="1"/>
  <c r="N30" i="9" s="1"/>
  <c r="N31" i="9" s="1"/>
  <c r="N32" i="9" s="1"/>
  <c r="N33" i="9" s="1"/>
  <c r="N34" i="9" s="1"/>
  <c r="N35" i="9" s="1"/>
  <c r="N36" i="9" s="1"/>
  <c r="N37" i="9" s="1"/>
  <c r="N38" i="9" s="1"/>
  <c r="N39" i="9" s="1"/>
  <c r="N40" i="9" s="1"/>
  <c r="N41" i="9" s="1"/>
  <c r="N42" i="9" s="1"/>
  <c r="N43" i="9" s="1"/>
  <c r="N44" i="9" s="1"/>
  <c r="H9" i="9"/>
  <c r="H10" i="9"/>
  <c r="H11" i="9" s="1"/>
  <c r="H12" i="9" s="1"/>
  <c r="H13" i="9" s="1"/>
  <c r="H14" i="9" s="1"/>
  <c r="H15" i="9" s="1"/>
  <c r="H16" i="9" s="1"/>
  <c r="H17" i="9" s="1"/>
  <c r="H18" i="9" s="1"/>
  <c r="H19" i="9" s="1"/>
  <c r="H20" i="9" s="1"/>
  <c r="H21" i="9" s="1"/>
  <c r="H22" i="9" s="1"/>
  <c r="H23" i="9" s="1"/>
  <c r="H24" i="9" s="1"/>
  <c r="H25" i="9" s="1"/>
  <c r="H26" i="9" s="1"/>
  <c r="H27" i="9" s="1"/>
  <c r="H28" i="9" s="1"/>
  <c r="H29" i="9" s="1"/>
  <c r="H30" i="9" s="1"/>
  <c r="H31" i="9" s="1"/>
  <c r="H32" i="9" s="1"/>
  <c r="H33" i="9" s="1"/>
  <c r="H34" i="9" s="1"/>
  <c r="H35" i="9" s="1"/>
  <c r="H36" i="9" s="1"/>
  <c r="H37" i="9" s="1"/>
  <c r="H38" i="9" s="1"/>
  <c r="H39" i="9" s="1"/>
  <c r="H40" i="9" s="1"/>
  <c r="H41" i="9" s="1"/>
  <c r="H42" i="9" s="1"/>
  <c r="H43" i="9" s="1"/>
  <c r="H44" i="9" s="1"/>
  <c r="H45" i="9" s="1"/>
  <c r="H46" i="9" s="1"/>
  <c r="H47" i="9" s="1"/>
  <c r="H48" i="9" s="1"/>
  <c r="H49" i="9" s="1"/>
  <c r="H50" i="9" s="1"/>
  <c r="H51" i="9" s="1"/>
  <c r="H52" i="9" s="1"/>
  <c r="H53" i="9" s="1"/>
  <c r="H54" i="9" s="1"/>
  <c r="T3" i="4"/>
  <c r="S4" i="4"/>
  <c r="W4" i="4"/>
  <c r="U5" i="4"/>
  <c r="S6" i="4"/>
  <c r="W6" i="4"/>
  <c r="U7" i="4"/>
  <c r="T8" i="4"/>
  <c r="S9" i="4"/>
  <c r="V9" i="4"/>
  <c r="T10" i="4"/>
  <c r="V11" i="4"/>
  <c r="U12" i="4"/>
  <c r="W13" i="4"/>
  <c r="U14" i="4"/>
  <c r="T15" i="4"/>
  <c r="W15" i="4"/>
  <c r="V16" i="4"/>
  <c r="U17" i="4"/>
  <c r="S18" i="4"/>
  <c r="S19" i="4"/>
  <c r="W19" i="4"/>
  <c r="W20" i="4"/>
  <c r="W22" i="4"/>
  <c r="V23" i="4"/>
  <c r="W24" i="4"/>
  <c r="W25" i="4"/>
  <c r="V26" i="4"/>
  <c r="V27" i="4"/>
  <c r="V28" i="4"/>
  <c r="V29" i="4"/>
  <c r="V30" i="4"/>
  <c r="U32" i="4"/>
  <c r="V33" i="4"/>
  <c r="V34" i="4"/>
  <c r="V35" i="4"/>
  <c r="W36" i="4"/>
  <c r="W37" i="4"/>
  <c r="W38" i="4"/>
  <c r="S40" i="4"/>
  <c r="S41" i="4"/>
  <c r="S42" i="4"/>
  <c r="T43" i="4"/>
  <c r="T44" i="4"/>
  <c r="T45" i="4"/>
  <c r="U46" i="4"/>
  <c r="U47" i="4"/>
  <c r="U48" i="4"/>
  <c r="V49" i="4"/>
  <c r="V50" i="4"/>
  <c r="V51" i="4"/>
  <c r="V52" i="4"/>
  <c r="W51" i="4"/>
  <c r="S51" i="4"/>
  <c r="T50" i="4"/>
  <c r="U49" i="4"/>
  <c r="V48" i="4"/>
  <c r="W47" i="4"/>
  <c r="S47" i="4"/>
  <c r="T46" i="4"/>
  <c r="U45" i="4"/>
  <c r="V44" i="4"/>
  <c r="W43" i="4"/>
  <c r="S43" i="4"/>
  <c r="T42" i="4"/>
  <c r="U41" i="4"/>
  <c r="V40" i="4"/>
  <c r="W39" i="4"/>
  <c r="S39" i="4"/>
  <c r="T38" i="4"/>
  <c r="U37" i="4"/>
  <c r="V36" i="4"/>
  <c r="W35" i="4"/>
  <c r="T34" i="4"/>
  <c r="U33" i="4"/>
  <c r="V32" i="4"/>
  <c r="W31" i="4"/>
  <c r="T31" i="4"/>
  <c r="U30" i="4"/>
  <c r="W29" i="4"/>
  <c r="S29" i="4"/>
  <c r="T28" i="4"/>
  <c r="W26" i="4"/>
  <c r="S26" i="4"/>
  <c r="U25" i="4"/>
  <c r="V24" i="4"/>
  <c r="W23" i="4"/>
  <c r="T23" i="4"/>
  <c r="U22" i="4"/>
  <c r="W21" i="4"/>
  <c r="S21" i="4"/>
  <c r="T20" i="4"/>
  <c r="W18" i="4"/>
  <c r="U3" i="4"/>
  <c r="T4" i="4"/>
  <c r="S5" i="4"/>
  <c r="V5" i="4"/>
  <c r="T6" i="4"/>
  <c r="V7" i="4"/>
  <c r="U8" i="4"/>
  <c r="W9" i="4"/>
  <c r="U10" i="4"/>
  <c r="S11" i="4"/>
  <c r="W11" i="4"/>
  <c r="V12" i="4"/>
  <c r="T13" i="4"/>
  <c r="V14" i="4"/>
  <c r="U15" i="4"/>
  <c r="S16" i="4"/>
  <c r="W16" i="4"/>
  <c r="V17" i="4"/>
  <c r="T18" i="4"/>
  <c r="T19" i="4"/>
  <c r="S20" i="4"/>
  <c r="T21" i="4"/>
  <c r="S22" i="4"/>
  <c r="S23" i="4"/>
  <c r="S24" i="4"/>
  <c r="S25" i="4"/>
  <c r="S27" i="4"/>
  <c r="W27" i="4"/>
  <c r="W28" i="4"/>
  <c r="W30" i="4"/>
  <c r="V31" i="4"/>
  <c r="W32" i="4"/>
  <c r="W33" i="4"/>
  <c r="W34" i="4"/>
  <c r="S38" i="4"/>
  <c r="R38" i="4" s="1"/>
  <c r="T39" i="4"/>
  <c r="T40" i="4"/>
  <c r="T41" i="4"/>
  <c r="U42" i="4"/>
  <c r="U43" i="4"/>
  <c r="R43" i="4" s="1"/>
  <c r="U44" i="4"/>
  <c r="V45" i="4"/>
  <c r="V46" i="4"/>
  <c r="V47" i="4"/>
  <c r="W48" i="4"/>
  <c r="W49" i="4"/>
  <c r="W50" i="4"/>
  <c r="S52" i="4"/>
  <c r="R52" i="4" s="1"/>
  <c r="V3" i="4"/>
  <c r="U4" i="4"/>
  <c r="W5" i="4"/>
  <c r="U6" i="4"/>
  <c r="S7" i="4"/>
  <c r="W7" i="4"/>
  <c r="V8" i="4"/>
  <c r="T9" i="4"/>
  <c r="V10" i="4"/>
  <c r="T11" i="4"/>
  <c r="S12" i="4"/>
  <c r="W12" i="4"/>
  <c r="U13" i="4"/>
  <c r="S14" i="4"/>
  <c r="W14" i="4"/>
  <c r="T16" i="4"/>
  <c r="S17" i="4"/>
  <c r="W17" i="4"/>
  <c r="U18" i="4"/>
  <c r="U19" i="4"/>
  <c r="U20" i="4"/>
  <c r="U21" i="4"/>
  <c r="T22" i="4"/>
  <c r="U23" i="4"/>
  <c r="T24" i="4"/>
  <c r="T25" i="4"/>
  <c r="T26" i="4"/>
  <c r="T27" i="4"/>
  <c r="S28" i="4"/>
  <c r="T29" i="4"/>
  <c r="S30" i="4"/>
  <c r="S31" i="4"/>
  <c r="S32" i="4"/>
  <c r="T36" i="4"/>
  <c r="T37" i="4"/>
  <c r="U38" i="4"/>
  <c r="U39" i="4"/>
  <c r="U40" i="4"/>
  <c r="V41" i="4"/>
  <c r="V42" i="4"/>
  <c r="R42" i="4" s="1"/>
  <c r="V43" i="4"/>
  <c r="W44" i="4"/>
  <c r="W45" i="4"/>
  <c r="R45" i="4" s="1"/>
  <c r="W46" i="4"/>
  <c r="S48" i="4"/>
  <c r="S49" i="4"/>
  <c r="S50" i="4"/>
  <c r="R50" i="4"/>
  <c r="T51" i="4"/>
  <c r="R51" i="4" s="1"/>
  <c r="T52" i="4"/>
  <c r="S3" i="4"/>
  <c r="W3" i="4"/>
  <c r="V4" i="4"/>
  <c r="T5" i="4"/>
  <c r="V6" i="4"/>
  <c r="T7" i="4"/>
  <c r="S8" i="4"/>
  <c r="W8" i="4"/>
  <c r="U9" i="4"/>
  <c r="S10" i="4"/>
  <c r="W10" i="4"/>
  <c r="U11" i="4"/>
  <c r="T12" i="4"/>
  <c r="S13" i="4"/>
  <c r="V13" i="4"/>
  <c r="T14" i="4"/>
  <c r="S15" i="4"/>
  <c r="V15" i="4"/>
  <c r="U16" i="4"/>
  <c r="T17" i="4"/>
  <c r="V18" i="4"/>
  <c r="V19" i="4"/>
  <c r="V20" i="4"/>
  <c r="V21" i="4"/>
  <c r="V22" i="4"/>
  <c r="U24" i="4"/>
  <c r="V25" i="4"/>
  <c r="U26" i="4"/>
  <c r="U27" i="4"/>
  <c r="R27" i="4" s="1"/>
  <c r="Y30" i="3" s="1"/>
  <c r="U28" i="4"/>
  <c r="R28" i="4" s="1"/>
  <c r="Y31" i="3" s="1"/>
  <c r="U29" i="4"/>
  <c r="T30" i="4"/>
  <c r="U31" i="4"/>
  <c r="T32" i="4"/>
  <c r="T33" i="4"/>
  <c r="U34" i="4"/>
  <c r="U35" i="4"/>
  <c r="U36" i="4"/>
  <c r="V37" i="4"/>
  <c r="V38" i="4"/>
  <c r="V39" i="4"/>
  <c r="W40" i="4"/>
  <c r="W41" i="4"/>
  <c r="W42" i="4"/>
  <c r="S44" i="4"/>
  <c r="R44" i="4"/>
  <c r="S45" i="4"/>
  <c r="S46" i="4"/>
  <c r="R46" i="4" s="1"/>
  <c r="T47" i="4"/>
  <c r="R47" i="4" s="1"/>
  <c r="T48" i="4"/>
  <c r="R48" i="4"/>
  <c r="T49" i="4"/>
  <c r="R49" i="4" s="1"/>
  <c r="U50" i="4"/>
  <c r="U51" i="4"/>
  <c r="U52" i="4"/>
  <c r="R41" i="4"/>
  <c r="T35" i="4"/>
  <c r="S35" i="4"/>
  <c r="S36" i="4"/>
  <c r="S37" i="4"/>
  <c r="S33" i="4"/>
  <c r="S34" i="4"/>
  <c r="AE15" i="12"/>
  <c r="AE101" i="12" s="1"/>
  <c r="AE187" i="12" s="1"/>
  <c r="L14" i="6"/>
  <c r="L62" i="6" s="1"/>
  <c r="R14" i="4" l="1"/>
  <c r="Y17" i="3" s="1"/>
  <c r="N25" i="4"/>
  <c r="O25" i="4" s="1"/>
  <c r="R34" i="4"/>
  <c r="Y37" i="3" s="1"/>
  <c r="R35" i="4"/>
  <c r="Y38" i="3" s="1"/>
  <c r="R39" i="4"/>
  <c r="R32" i="4"/>
  <c r="Y35" i="3" s="1"/>
  <c r="R29" i="4"/>
  <c r="Y32" i="3" s="1"/>
  <c r="R6" i="4"/>
  <c r="Y9" i="3" s="1"/>
  <c r="R40" i="4"/>
  <c r="R25" i="4"/>
  <c r="Y28" i="3" s="1"/>
  <c r="AM620" i="10"/>
  <c r="AM656" i="10" s="1"/>
  <c r="F40" i="4"/>
  <c r="F41" i="4"/>
  <c r="F42" i="4"/>
  <c r="F39" i="4"/>
  <c r="P22" i="1"/>
  <c r="AG7" i="3" s="1"/>
  <c r="P16" i="1"/>
  <c r="F46" i="4"/>
  <c r="F44" i="4"/>
  <c r="F51" i="4"/>
  <c r="F3" i="4"/>
  <c r="F4" i="4" s="1"/>
  <c r="F38" i="4"/>
  <c r="F52" i="4"/>
  <c r="F43" i="4"/>
  <c r="F45" i="4"/>
  <c r="H18" i="1"/>
  <c r="R26" i="4"/>
  <c r="Y29" i="3" s="1"/>
  <c r="R4" i="4"/>
  <c r="Y7" i="3" s="1"/>
  <c r="R33" i="4"/>
  <c r="Y36" i="3" s="1"/>
  <c r="R16" i="4"/>
  <c r="Y19" i="3" s="1"/>
  <c r="R18" i="4"/>
  <c r="Y21" i="3" s="1"/>
  <c r="R19" i="4"/>
  <c r="Y22" i="3" s="1"/>
  <c r="R17" i="4"/>
  <c r="Y20" i="3" s="1"/>
  <c r="N32" i="4"/>
  <c r="O32" i="4" s="1"/>
  <c r="R21" i="4"/>
  <c r="Y24" i="3" s="1"/>
  <c r="D32" i="4"/>
  <c r="C11" i="5" s="1"/>
  <c r="AM296" i="10"/>
  <c r="AM332" i="10" s="1"/>
  <c r="D35" i="4"/>
  <c r="D36" i="4"/>
  <c r="R23" i="4"/>
  <c r="Y26" i="3" s="1"/>
  <c r="R22" i="4"/>
  <c r="Y25" i="3" s="1"/>
  <c r="R37" i="4"/>
  <c r="Y40" i="3" s="1"/>
  <c r="R30" i="4"/>
  <c r="Y33" i="3" s="1"/>
  <c r="R15" i="4"/>
  <c r="Y18" i="3" s="1"/>
  <c r="R10" i="4"/>
  <c r="Y13" i="3" s="1"/>
  <c r="R36" i="4"/>
  <c r="Y39" i="3" s="1"/>
  <c r="R9" i="4"/>
  <c r="Y12" i="3" s="1"/>
  <c r="R31" i="4"/>
  <c r="Y34" i="3" s="1"/>
  <c r="R24" i="4"/>
  <c r="Y27" i="3" s="1"/>
  <c r="R20" i="4"/>
  <c r="Y23" i="3" s="1"/>
  <c r="N13" i="4"/>
  <c r="O13" i="4" s="1"/>
  <c r="I14" i="10"/>
  <c r="I52" i="10" s="1"/>
  <c r="I90" i="10" s="1"/>
  <c r="Q14" i="10"/>
  <c r="Q52" i="10" s="1"/>
  <c r="Q90" i="10" s="1"/>
  <c r="AO81" i="12"/>
  <c r="AO167" i="12" s="1"/>
  <c r="AO253" i="12" s="1"/>
  <c r="AH39" i="6"/>
  <c r="AH87" i="6" s="1"/>
  <c r="AD43" i="6"/>
  <c r="AD91" i="6" s="1"/>
  <c r="N14" i="10"/>
  <c r="N52" i="10" s="1"/>
  <c r="N90" i="10" s="1"/>
  <c r="R14" i="10"/>
  <c r="R52" i="10" s="1"/>
  <c r="R90" i="10" s="1"/>
  <c r="AI34" i="10"/>
  <c r="AI72" i="10" s="1"/>
  <c r="AI110" i="10" s="1"/>
  <c r="AC15" i="12"/>
  <c r="AC101" i="12" s="1"/>
  <c r="AC187" i="12" s="1"/>
  <c r="AJ39" i="6"/>
  <c r="AJ87" i="6" s="1"/>
  <c r="S14" i="10"/>
  <c r="S52" i="10" s="1"/>
  <c r="S90" i="10" s="1"/>
  <c r="AN34" i="10"/>
  <c r="AN72" i="10" s="1"/>
  <c r="AN110" i="10" s="1"/>
  <c r="U15" i="12"/>
  <c r="U101" i="12" s="1"/>
  <c r="U187" i="12" s="1"/>
  <c r="AG15" i="12"/>
  <c r="AG101" i="12" s="1"/>
  <c r="AG187" i="12" s="1"/>
  <c r="J14" i="6"/>
  <c r="J62" i="6" s="1"/>
  <c r="J14" i="10"/>
  <c r="J52" i="10" s="1"/>
  <c r="J90" i="10" s="1"/>
  <c r="N36" i="4"/>
  <c r="O36" i="4" s="1"/>
  <c r="N17" i="4"/>
  <c r="O17" i="4" s="1"/>
  <c r="N14" i="4"/>
  <c r="O14" i="4" s="1"/>
  <c r="U14" i="10"/>
  <c r="U52" i="10" s="1"/>
  <c r="U90" i="10" s="1"/>
  <c r="AK15" i="12"/>
  <c r="AK101" i="12" s="1"/>
  <c r="AK187" i="12" s="1"/>
  <c r="AI15" i="12"/>
  <c r="AI101" i="12" s="1"/>
  <c r="AI187" i="12" s="1"/>
  <c r="R13" i="4"/>
  <c r="Y16" i="3" s="1"/>
  <c r="R11" i="4"/>
  <c r="Y14" i="3" s="1"/>
  <c r="R12" i="4"/>
  <c r="Y15" i="3" s="1"/>
  <c r="R8" i="4"/>
  <c r="Y11" i="3" s="1"/>
  <c r="R7" i="4"/>
  <c r="Y10" i="3" s="1"/>
  <c r="R5" i="4"/>
  <c r="Y8" i="3" s="1"/>
  <c r="P24" i="1"/>
  <c r="AE7" i="3" s="1"/>
  <c r="F11" i="12"/>
  <c r="F97" i="12" s="1"/>
  <c r="F183" i="12" s="1"/>
  <c r="R5" i="11"/>
  <c r="S5" i="11" s="1"/>
  <c r="H15" i="1"/>
  <c r="R3" i="4"/>
  <c r="Y6" i="3" s="1"/>
  <c r="AM512" i="10"/>
  <c r="AM548" i="10" s="1"/>
  <c r="N44" i="4"/>
  <c r="O44" i="4" s="1"/>
  <c r="N40" i="4"/>
  <c r="O40" i="4" s="1"/>
  <c r="N34" i="4"/>
  <c r="O34" i="4" s="1"/>
  <c r="N48" i="4"/>
  <c r="O48" i="4" s="1"/>
  <c r="N35" i="4"/>
  <c r="O35" i="4" s="1"/>
  <c r="L21" i="4"/>
  <c r="N21" i="4" s="1"/>
  <c r="O21" i="4" s="1"/>
  <c r="N43" i="4"/>
  <c r="O43" i="4" s="1"/>
  <c r="N51" i="4"/>
  <c r="O51" i="4" s="1"/>
  <c r="L15" i="4"/>
  <c r="N15" i="4" s="1"/>
  <c r="O15" i="4" s="1"/>
  <c r="L28" i="4"/>
  <c r="N28" i="4" s="1"/>
  <c r="O28" i="4" s="1"/>
  <c r="L12" i="4"/>
  <c r="N12" i="4" s="1"/>
  <c r="O12" i="4" s="1"/>
  <c r="L26" i="4"/>
  <c r="N26" i="4" s="1"/>
  <c r="O26" i="4" s="1"/>
  <c r="N30" i="4"/>
  <c r="O30" i="4" s="1"/>
  <c r="N37" i="4"/>
  <c r="O37" i="4" s="1"/>
  <c r="N45" i="4"/>
  <c r="O45" i="4" s="1"/>
  <c r="N52" i="4"/>
  <c r="O52" i="4" s="1"/>
  <c r="L18" i="4"/>
  <c r="N18" i="4" s="1"/>
  <c r="O18" i="4" s="1"/>
  <c r="N31" i="4"/>
  <c r="O31" i="4" s="1"/>
  <c r="L9" i="4"/>
  <c r="N9" i="4" s="1"/>
  <c r="O9" i="4" s="1"/>
  <c r="N39" i="4"/>
  <c r="O39" i="4" s="1"/>
  <c r="N47" i="4"/>
  <c r="O47" i="4" s="1"/>
  <c r="L19" i="4"/>
  <c r="N19" i="4" s="1"/>
  <c r="O19" i="4" s="1"/>
  <c r="L10" i="4"/>
  <c r="N10" i="4" s="1"/>
  <c r="O10" i="4" s="1"/>
  <c r="L7" i="4"/>
  <c r="N7" i="4" s="1"/>
  <c r="O7" i="4" s="1"/>
  <c r="L29" i="4"/>
  <c r="N29" i="4" s="1"/>
  <c r="O29" i="4" s="1"/>
  <c r="N33" i="4"/>
  <c r="O33" i="4" s="1"/>
  <c r="N41" i="4"/>
  <c r="O41" i="4" s="1"/>
  <c r="N49" i="4"/>
  <c r="O49" i="4" s="1"/>
  <c r="N50" i="4"/>
  <c r="O50" i="4" s="1"/>
  <c r="N46" i="4"/>
  <c r="O46" i="4" s="1"/>
  <c r="N42" i="4"/>
  <c r="O42" i="4" s="1"/>
  <c r="N38" i="4"/>
  <c r="O38" i="4" s="1"/>
  <c r="L20" i="4"/>
  <c r="L11" i="4"/>
  <c r="N11" i="4" s="1"/>
  <c r="O11" i="4" s="1"/>
  <c r="L5" i="4"/>
  <c r="N5" i="4" s="1"/>
  <c r="O5" i="4" s="1"/>
  <c r="L3" i="4"/>
  <c r="N3" i="4" s="1"/>
  <c r="O3" i="4" s="1"/>
  <c r="L27" i="4"/>
  <c r="N27" i="4" s="1"/>
  <c r="O27" i="4" s="1"/>
  <c r="L24" i="4"/>
  <c r="N24" i="4" s="1"/>
  <c r="O24" i="4" s="1"/>
  <c r="L23" i="4"/>
  <c r="N23" i="4" s="1"/>
  <c r="O23" i="4" s="1"/>
  <c r="L22" i="4"/>
  <c r="N22" i="4" s="1"/>
  <c r="O22" i="4" s="1"/>
  <c r="L6" i="4"/>
  <c r="N6" i="4" s="1"/>
  <c r="O6" i="4" s="1"/>
  <c r="P21" i="1"/>
  <c r="AG6" i="3" s="1"/>
  <c r="L16" i="4"/>
  <c r="N16" i="4" s="1"/>
  <c r="O16" i="4" s="1"/>
  <c r="L8" i="4"/>
  <c r="N8" i="4" s="1"/>
  <c r="O8" i="4" s="1"/>
  <c r="L4" i="4"/>
  <c r="N4" i="4" s="1"/>
  <c r="O4" i="4" s="1"/>
  <c r="AI6" i="3"/>
  <c r="N20" i="4" l="1"/>
  <c r="O20" i="4" s="1"/>
  <c r="P18" i="1"/>
  <c r="AH7" i="3"/>
  <c r="AS73" i="12"/>
  <c r="AS159" i="12" s="1"/>
  <c r="AS245" i="12" s="1"/>
  <c r="C3" i="5"/>
  <c r="H18" i="6" s="1"/>
  <c r="H66" i="6" s="1"/>
  <c r="C8" i="5"/>
  <c r="R110" i="6" s="1"/>
  <c r="R158" i="6" s="1"/>
  <c r="D3" i="5"/>
  <c r="D40" i="6" s="1"/>
  <c r="D88" i="6" s="1"/>
  <c r="C4" i="5"/>
  <c r="AB22" i="6" s="1"/>
  <c r="AB70" i="6" s="1"/>
  <c r="C16" i="5"/>
  <c r="AB146" i="6" s="1"/>
  <c r="AB194" i="6" s="1"/>
  <c r="C13" i="5"/>
  <c r="AB134" i="6" s="1"/>
  <c r="AB182" i="6" s="1"/>
  <c r="C6" i="5"/>
  <c r="AH31" i="6" s="1"/>
  <c r="AH79" i="6" s="1"/>
  <c r="C12" i="5"/>
  <c r="AH131" i="6" s="1"/>
  <c r="AH179" i="6" s="1"/>
  <c r="C5" i="5"/>
  <c r="B26" i="6" s="1"/>
  <c r="B74" i="6" s="1"/>
  <c r="C9" i="5"/>
  <c r="AB118" i="6" s="1"/>
  <c r="AB166" i="6" s="1"/>
  <c r="C14" i="5"/>
  <c r="AB140" i="6" s="1"/>
  <c r="AB188" i="6" s="1"/>
  <c r="C7" i="5"/>
  <c r="B34" i="6" s="1"/>
  <c r="B82" i="6" s="1"/>
  <c r="C10" i="5"/>
  <c r="AB124" i="6" s="1"/>
  <c r="AB172" i="6" s="1"/>
  <c r="C15" i="5"/>
  <c r="U142" i="6" s="1"/>
  <c r="Z142" i="6" s="1"/>
  <c r="Z190" i="6" s="1"/>
  <c r="F5" i="4"/>
  <c r="F7" i="4" s="1"/>
  <c r="BM15" i="12"/>
  <c r="AW4" i="10"/>
  <c r="P19" i="1"/>
  <c r="AJ6" i="3" s="1"/>
  <c r="AO16" i="6"/>
  <c r="B126" i="6"/>
  <c r="B174" i="6" s="1"/>
  <c r="U126" i="6"/>
  <c r="AB126" i="6"/>
  <c r="AB174" i="6" s="1"/>
  <c r="AB128" i="6"/>
  <c r="AB176" i="6" s="1"/>
  <c r="AH127" i="6"/>
  <c r="AH175" i="6" s="1"/>
  <c r="H126" i="6"/>
  <c r="H174" i="6" s="1"/>
  <c r="U128" i="6"/>
  <c r="AV73" i="12" l="1"/>
  <c r="AV159" i="12" s="1"/>
  <c r="AV245" i="12" s="1"/>
  <c r="P20" i="1"/>
  <c r="AJ7" i="3" s="1"/>
  <c r="AI7" i="3"/>
  <c r="B18" i="6"/>
  <c r="B66" i="6" s="1"/>
  <c r="U26" i="6"/>
  <c r="X26" i="6" s="1"/>
  <c r="X74" i="6" s="1"/>
  <c r="AH19" i="6"/>
  <c r="AH67" i="6" s="1"/>
  <c r="AC5" i="6"/>
  <c r="AB20" i="6"/>
  <c r="AB68" i="6" s="1"/>
  <c r="U20" i="6"/>
  <c r="X20" i="6" s="1"/>
  <c r="X68" i="6" s="1"/>
  <c r="H146" i="6"/>
  <c r="H194" i="6" s="1"/>
  <c r="U18" i="6"/>
  <c r="X18" i="6" s="1"/>
  <c r="X66" i="6" s="1"/>
  <c r="AH147" i="6"/>
  <c r="AH195" i="6" s="1"/>
  <c r="AB18" i="6"/>
  <c r="AB66" i="6" s="1"/>
  <c r="T5" i="6"/>
  <c r="U146" i="6"/>
  <c r="X146" i="6" s="1"/>
  <c r="X194" i="6" s="1"/>
  <c r="AB114" i="6"/>
  <c r="AB162" i="6" s="1"/>
  <c r="H110" i="6"/>
  <c r="H158" i="6" s="1"/>
  <c r="K110" i="6"/>
  <c r="K158" i="6" s="1"/>
  <c r="AF109" i="6"/>
  <c r="AF157" i="6" s="1"/>
  <c r="U116" i="6"/>
  <c r="X116" i="6" s="1"/>
  <c r="X164" i="6" s="1"/>
  <c r="H114" i="6"/>
  <c r="H162" i="6" s="1"/>
  <c r="T110" i="6"/>
  <c r="T158" i="6" s="1"/>
  <c r="AB132" i="6"/>
  <c r="AB180" i="6" s="1"/>
  <c r="U24" i="6"/>
  <c r="X24" i="6" s="1"/>
  <c r="X72" i="6" s="1"/>
  <c r="AH35" i="6"/>
  <c r="AH83" i="6" s="1"/>
  <c r="U110" i="6"/>
  <c r="U158" i="6" s="1"/>
  <c r="H22" i="6"/>
  <c r="H70" i="6" s="1"/>
  <c r="AH23" i="6"/>
  <c r="AH71" i="6" s="1"/>
  <c r="AJ109" i="6"/>
  <c r="AJ157" i="6" s="1"/>
  <c r="F110" i="6"/>
  <c r="F158" i="6" s="1"/>
  <c r="AH115" i="6"/>
  <c r="AH163" i="6" s="1"/>
  <c r="L110" i="6"/>
  <c r="L158" i="6" s="1"/>
  <c r="U130" i="6"/>
  <c r="U178" i="6" s="1"/>
  <c r="AB116" i="6"/>
  <c r="AB164" i="6" s="1"/>
  <c r="J110" i="6"/>
  <c r="J158" i="6" s="1"/>
  <c r="S110" i="6"/>
  <c r="S158" i="6" s="1"/>
  <c r="M110" i="6"/>
  <c r="M158" i="6" s="1"/>
  <c r="AF13" i="6"/>
  <c r="AF61" i="6" s="1"/>
  <c r="G110" i="6"/>
  <c r="G158" i="6" s="1"/>
  <c r="AB24" i="6"/>
  <c r="AB72" i="6" s="1"/>
  <c r="B114" i="6"/>
  <c r="B162" i="6" s="1"/>
  <c r="N110" i="6"/>
  <c r="N158" i="6" s="1"/>
  <c r="AB36" i="6"/>
  <c r="AB84" i="6" s="1"/>
  <c r="H134" i="6"/>
  <c r="H182" i="6" s="1"/>
  <c r="P110" i="6"/>
  <c r="P158" i="6" s="1"/>
  <c r="B22" i="6"/>
  <c r="B70" i="6" s="1"/>
  <c r="O110" i="6"/>
  <c r="O158" i="6" s="1"/>
  <c r="U22" i="6"/>
  <c r="U70" i="6" s="1"/>
  <c r="U114" i="6"/>
  <c r="Z114" i="6" s="1"/>
  <c r="Z162" i="6" s="1"/>
  <c r="Q110" i="6"/>
  <c r="Q158" i="6" s="1"/>
  <c r="I110" i="6"/>
  <c r="I158" i="6" s="1"/>
  <c r="H122" i="6"/>
  <c r="H170" i="6" s="1"/>
  <c r="B146" i="6"/>
  <c r="B194" i="6" s="1"/>
  <c r="AB148" i="6"/>
  <c r="AB196" i="6" s="1"/>
  <c r="AB136" i="6"/>
  <c r="AB184" i="6" s="1"/>
  <c r="AH135" i="6"/>
  <c r="AH183" i="6" s="1"/>
  <c r="U134" i="6"/>
  <c r="X134" i="6" s="1"/>
  <c r="X182" i="6" s="1"/>
  <c r="U148" i="6"/>
  <c r="X148" i="6" s="1"/>
  <c r="X196" i="6" s="1"/>
  <c r="B134" i="6"/>
  <c r="B182" i="6" s="1"/>
  <c r="U136" i="6"/>
  <c r="X136" i="6" s="1"/>
  <c r="X184" i="6" s="1"/>
  <c r="X142" i="6"/>
  <c r="X190" i="6" s="1"/>
  <c r="U132" i="6"/>
  <c r="Z132" i="6" s="1"/>
  <c r="Z180" i="6" s="1"/>
  <c r="U34" i="6"/>
  <c r="Z34" i="6" s="1"/>
  <c r="Z82" i="6" s="1"/>
  <c r="AB32" i="6"/>
  <c r="AB80" i="6" s="1"/>
  <c r="AB138" i="6"/>
  <c r="AB186" i="6" s="1"/>
  <c r="U32" i="6"/>
  <c r="Z32" i="6" s="1"/>
  <c r="Z80" i="6" s="1"/>
  <c r="H138" i="6"/>
  <c r="H186" i="6" s="1"/>
  <c r="H118" i="6"/>
  <c r="H166" i="6" s="1"/>
  <c r="AH143" i="6"/>
  <c r="AH191" i="6" s="1"/>
  <c r="U28" i="6"/>
  <c r="U76" i="6" s="1"/>
  <c r="AB120" i="6"/>
  <c r="AB168" i="6" s="1"/>
  <c r="B118" i="6"/>
  <c r="B166" i="6" s="1"/>
  <c r="U190" i="6"/>
  <c r="U122" i="6"/>
  <c r="X122" i="6" s="1"/>
  <c r="X170" i="6" s="1"/>
  <c r="U118" i="6"/>
  <c r="X118" i="6" s="1"/>
  <c r="X166" i="6" s="1"/>
  <c r="AH119" i="6"/>
  <c r="AH167" i="6" s="1"/>
  <c r="U144" i="6"/>
  <c r="U192" i="6" s="1"/>
  <c r="B138" i="6"/>
  <c r="B186" i="6" s="1"/>
  <c r="H30" i="6"/>
  <c r="H78" i="6" s="1"/>
  <c r="U30" i="6"/>
  <c r="X30" i="6" s="1"/>
  <c r="X78" i="6" s="1"/>
  <c r="AH139" i="6"/>
  <c r="AH187" i="6" s="1"/>
  <c r="U140" i="6"/>
  <c r="Z140" i="6" s="1"/>
  <c r="Z188" i="6" s="1"/>
  <c r="U120" i="6"/>
  <c r="Z120" i="6" s="1"/>
  <c r="Z168" i="6" s="1"/>
  <c r="AB30" i="6"/>
  <c r="AB78" i="6" s="1"/>
  <c r="B30" i="6"/>
  <c r="B78" i="6" s="1"/>
  <c r="AB142" i="6"/>
  <c r="AB190" i="6" s="1"/>
  <c r="B142" i="6"/>
  <c r="B190" i="6" s="1"/>
  <c r="U138" i="6"/>
  <c r="X138" i="6" s="1"/>
  <c r="X186" i="6" s="1"/>
  <c r="AB144" i="6"/>
  <c r="AB192" i="6" s="1"/>
  <c r="H142" i="6"/>
  <c r="H190" i="6" s="1"/>
  <c r="AB122" i="6"/>
  <c r="AB170" i="6" s="1"/>
  <c r="AB28" i="6"/>
  <c r="AB76" i="6" s="1"/>
  <c r="AB26" i="6"/>
  <c r="AB74" i="6" s="1"/>
  <c r="B130" i="6"/>
  <c r="B178" i="6" s="1"/>
  <c r="AB130" i="6"/>
  <c r="AB178" i="6" s="1"/>
  <c r="AH123" i="6"/>
  <c r="AH171" i="6" s="1"/>
  <c r="U124" i="6"/>
  <c r="X124" i="6" s="1"/>
  <c r="X172" i="6" s="1"/>
  <c r="H34" i="6"/>
  <c r="H82" i="6" s="1"/>
  <c r="AB34" i="6"/>
  <c r="AB82" i="6" s="1"/>
  <c r="H26" i="6"/>
  <c r="H74" i="6" s="1"/>
  <c r="AH27" i="6"/>
  <c r="AH75" i="6" s="1"/>
  <c r="H130" i="6"/>
  <c r="H178" i="6" s="1"/>
  <c r="B122" i="6"/>
  <c r="B170" i="6" s="1"/>
  <c r="U36" i="6"/>
  <c r="Z36" i="6" s="1"/>
  <c r="Z84" i="6" s="1"/>
  <c r="F6" i="4"/>
  <c r="X128" i="6"/>
  <c r="X176" i="6" s="1"/>
  <c r="Z128" i="6"/>
  <c r="Z176" i="6" s="1"/>
  <c r="U176" i="6"/>
  <c r="X126" i="6"/>
  <c r="X174" i="6" s="1"/>
  <c r="Z126" i="6"/>
  <c r="Z174" i="6" s="1"/>
  <c r="U174" i="6"/>
  <c r="U74" i="6" l="1"/>
  <c r="Z26" i="6"/>
  <c r="Z74" i="6" s="1"/>
  <c r="U72" i="6"/>
  <c r="U68" i="6"/>
  <c r="Z20" i="6"/>
  <c r="Z68" i="6" s="1"/>
  <c r="Z146" i="6"/>
  <c r="Z194" i="6" s="1"/>
  <c r="U194" i="6"/>
  <c r="Z18" i="6"/>
  <c r="Z66" i="6" s="1"/>
  <c r="Z24" i="6"/>
  <c r="Z72" i="6" s="1"/>
  <c r="U66" i="6"/>
  <c r="U182" i="6"/>
  <c r="U196" i="6"/>
  <c r="X130" i="6"/>
  <c r="X178" i="6" s="1"/>
  <c r="X114" i="6"/>
  <c r="X162" i="6" s="1"/>
  <c r="Z134" i="6"/>
  <c r="Z182" i="6" s="1"/>
  <c r="U164" i="6"/>
  <c r="Z116" i="6"/>
  <c r="Z164" i="6" s="1"/>
  <c r="Z130" i="6"/>
  <c r="Z178" i="6" s="1"/>
  <c r="U162" i="6"/>
  <c r="X22" i="6"/>
  <c r="X70" i="6" s="1"/>
  <c r="Z136" i="6"/>
  <c r="Z184" i="6" s="1"/>
  <c r="Z148" i="6"/>
  <c r="Z196" i="6" s="1"/>
  <c r="Z22" i="6"/>
  <c r="Z70" i="6" s="1"/>
  <c r="U184" i="6"/>
  <c r="X34" i="6"/>
  <c r="X82" i="6" s="1"/>
  <c r="U82" i="6"/>
  <c r="U180" i="6"/>
  <c r="X132" i="6"/>
  <c r="X180" i="6" s="1"/>
  <c r="U80" i="6"/>
  <c r="U168" i="6"/>
  <c r="X32" i="6"/>
  <c r="X80" i="6" s="1"/>
  <c r="Z118" i="6"/>
  <c r="Z166" i="6" s="1"/>
  <c r="U170" i="6"/>
  <c r="U188" i="6"/>
  <c r="X120" i="6"/>
  <c r="X168" i="6" s="1"/>
  <c r="U166" i="6"/>
  <c r="U78" i="6"/>
  <c r="U186" i="6"/>
  <c r="Z30" i="6"/>
  <c r="Z78" i="6" s="1"/>
  <c r="Z138" i="6"/>
  <c r="Z186" i="6" s="1"/>
  <c r="Z122" i="6"/>
  <c r="Z170" i="6" s="1"/>
  <c r="Z144" i="6"/>
  <c r="Z192" i="6" s="1"/>
  <c r="X144" i="6"/>
  <c r="X192" i="6" s="1"/>
  <c r="Z28" i="6"/>
  <c r="Z76" i="6" s="1"/>
  <c r="X28" i="6"/>
  <c r="X76" i="6" s="1"/>
  <c r="X140" i="6"/>
  <c r="X188" i="6" s="1"/>
  <c r="U84" i="6"/>
  <c r="U172" i="6"/>
  <c r="Z124" i="6"/>
  <c r="Z172" i="6" s="1"/>
  <c r="X36" i="6"/>
  <c r="X84" i="6" s="1"/>
  <c r="F8" i="4"/>
  <c r="F9" i="4" l="1"/>
  <c r="F10" i="4" l="1"/>
  <c r="F11" i="4" l="1"/>
  <c r="F12" i="4" s="1"/>
  <c r="F13" i="4" l="1"/>
  <c r="F14" i="4" l="1"/>
  <c r="F15" i="4" s="1"/>
  <c r="F16" i="4" l="1"/>
  <c r="F17" i="4" s="1"/>
  <c r="F18" i="4" l="1"/>
  <c r="F19" i="4" l="1"/>
  <c r="F20" i="4" l="1"/>
  <c r="F21" i="4" s="1"/>
  <c r="F22" i="4" s="1"/>
  <c r="F23" i="4" s="1"/>
  <c r="F24" i="4" s="1"/>
  <c r="F25" i="4" s="1"/>
  <c r="F26" i="4" s="1"/>
  <c r="F27" i="4" s="1"/>
  <c r="F28" i="4" s="1"/>
  <c r="F29" i="4" s="1"/>
  <c r="F30" i="4" l="1"/>
  <c r="F31" i="4" s="1"/>
  <c r="F32" i="4" l="1"/>
  <c r="AG20" i="10"/>
  <c r="AG58" i="10" s="1"/>
  <c r="AG96" i="10" s="1"/>
  <c r="F33" i="4" l="1"/>
  <c r="F34" i="4" l="1"/>
  <c r="F35" i="4" l="1"/>
  <c r="F36" i="4" s="1"/>
  <c r="F37" i="4" s="1"/>
  <c r="I53" i="9" s="1"/>
  <c r="J53" i="9" s="1"/>
  <c r="K53" i="9" s="1"/>
  <c r="L53" i="9" s="1"/>
  <c r="I17" i="9"/>
  <c r="J17" i="9" s="1"/>
  <c r="K17" i="9" s="1"/>
  <c r="L17" i="9" s="1"/>
  <c r="I20" i="9"/>
  <c r="J20" i="9" s="1"/>
  <c r="K20" i="9" s="1"/>
  <c r="L20" i="9" s="1"/>
  <c r="I14" i="9"/>
  <c r="J14" i="9" s="1"/>
  <c r="K14" i="9" s="1"/>
  <c r="L14" i="9" s="1"/>
  <c r="I26" i="9"/>
  <c r="J26" i="9" s="1"/>
  <c r="K26" i="9" s="1"/>
  <c r="L26" i="9" s="1"/>
  <c r="I10" i="9"/>
  <c r="J10" i="9" s="1"/>
  <c r="K10" i="9" s="1"/>
  <c r="L10" i="9" s="1"/>
  <c r="I36" i="9"/>
  <c r="J36" i="9" s="1"/>
  <c r="K36" i="9" s="1"/>
  <c r="L36" i="9" s="1"/>
  <c r="I27" i="9"/>
  <c r="J27" i="9" s="1"/>
  <c r="K27" i="9" s="1"/>
  <c r="L27" i="9" s="1"/>
  <c r="I21" i="9"/>
  <c r="J21" i="9" s="1"/>
  <c r="K21" i="9" s="1"/>
  <c r="L21" i="9" s="1"/>
  <c r="I8" i="9"/>
  <c r="J8" i="9" s="1"/>
  <c r="K8" i="9" s="1"/>
  <c r="L8" i="9" s="1"/>
  <c r="I28" i="9" l="1"/>
  <c r="J28" i="9" s="1"/>
  <c r="K28" i="9" s="1"/>
  <c r="L28" i="9" s="1"/>
  <c r="I19" i="9"/>
  <c r="J19" i="9" s="1"/>
  <c r="K19" i="9" s="1"/>
  <c r="L19" i="9" s="1"/>
  <c r="I11" i="9"/>
  <c r="J11" i="9" s="1"/>
  <c r="K11" i="9" s="1"/>
  <c r="L11" i="9" s="1"/>
  <c r="I5" i="9"/>
  <c r="J5" i="9" s="1"/>
  <c r="K5" i="9" s="1"/>
  <c r="L5" i="9" s="1"/>
  <c r="I6" i="9"/>
  <c r="J6" i="9" s="1"/>
  <c r="K6" i="9" s="1"/>
  <c r="L6" i="9" s="1"/>
  <c r="I31" i="9"/>
  <c r="J31" i="9" s="1"/>
  <c r="K31" i="9" s="1"/>
  <c r="L31" i="9" s="1"/>
  <c r="I30" i="9"/>
  <c r="J30" i="9" s="1"/>
  <c r="K30" i="9" s="1"/>
  <c r="L30" i="9" s="1"/>
  <c r="I24" i="9"/>
  <c r="J24" i="9" s="1"/>
  <c r="K24" i="9" s="1"/>
  <c r="L24" i="9" s="1"/>
  <c r="I22" i="9"/>
  <c r="J22" i="9" s="1"/>
  <c r="K22" i="9" s="1"/>
  <c r="L22" i="9" s="1"/>
  <c r="I12" i="9"/>
  <c r="J12" i="9" s="1"/>
  <c r="K12" i="9" s="1"/>
  <c r="L12" i="9" s="1"/>
  <c r="I29" i="9"/>
  <c r="J29" i="9" s="1"/>
  <c r="K29" i="9" s="1"/>
  <c r="L29" i="9" s="1"/>
  <c r="I9" i="9"/>
  <c r="J9" i="9" s="1"/>
  <c r="K9" i="9" s="1"/>
  <c r="L9" i="9" s="1"/>
  <c r="I23" i="9"/>
  <c r="J23" i="9" s="1"/>
  <c r="K23" i="9" s="1"/>
  <c r="L23" i="9" s="1"/>
  <c r="I25" i="9"/>
  <c r="J25" i="9" s="1"/>
  <c r="K25" i="9" s="1"/>
  <c r="L25" i="9" s="1"/>
  <c r="I18" i="9"/>
  <c r="J18" i="9" s="1"/>
  <c r="K18" i="9" s="1"/>
  <c r="L18" i="9" s="1"/>
  <c r="I16" i="9"/>
  <c r="J16" i="9" s="1"/>
  <c r="K16" i="9" s="1"/>
  <c r="L16" i="9" s="1"/>
  <c r="I15" i="9"/>
  <c r="J15" i="9" s="1"/>
  <c r="K15" i="9" s="1"/>
  <c r="L15" i="9" s="1"/>
  <c r="I35" i="9"/>
  <c r="J35" i="9" s="1"/>
  <c r="K35" i="9" s="1"/>
  <c r="L35" i="9" s="1"/>
  <c r="I45" i="9"/>
  <c r="J45" i="9" s="1"/>
  <c r="K45" i="9" s="1"/>
  <c r="L45" i="9" s="1"/>
  <c r="I32" i="9"/>
  <c r="J32" i="9" s="1"/>
  <c r="K32" i="9" s="1"/>
  <c r="L32" i="9" s="1"/>
  <c r="I38" i="9"/>
  <c r="J38" i="9" s="1"/>
  <c r="K38" i="9" s="1"/>
  <c r="L38" i="9" s="1"/>
  <c r="I47" i="9"/>
  <c r="J47" i="9" s="1"/>
  <c r="K47" i="9" s="1"/>
  <c r="L47" i="9" s="1"/>
  <c r="I39" i="9"/>
  <c r="J39" i="9" s="1"/>
  <c r="K39" i="9" s="1"/>
  <c r="L39" i="9" s="1"/>
  <c r="I46" i="9"/>
  <c r="J46" i="9" s="1"/>
  <c r="K46" i="9" s="1"/>
  <c r="L46" i="9" s="1"/>
  <c r="I50" i="9"/>
  <c r="J50" i="9" s="1"/>
  <c r="K50" i="9" s="1"/>
  <c r="L50" i="9" s="1"/>
  <c r="I33" i="9"/>
  <c r="J33" i="9" s="1"/>
  <c r="K33" i="9" s="1"/>
  <c r="L33" i="9" s="1"/>
  <c r="I37" i="9"/>
  <c r="J37" i="9" s="1"/>
  <c r="K37" i="9" s="1"/>
  <c r="L37" i="9" s="1"/>
  <c r="I49" i="9"/>
  <c r="J49" i="9" s="1"/>
  <c r="K49" i="9" s="1"/>
  <c r="L49" i="9" s="1"/>
  <c r="I44" i="9"/>
  <c r="J44" i="9" s="1"/>
  <c r="K44" i="9" s="1"/>
  <c r="L44" i="9" s="1"/>
  <c r="I43" i="9"/>
  <c r="J43" i="9" s="1"/>
  <c r="K43" i="9" s="1"/>
  <c r="L43" i="9" s="1"/>
  <c r="I40" i="9"/>
  <c r="J40" i="9" s="1"/>
  <c r="K40" i="9" s="1"/>
  <c r="L40" i="9" s="1"/>
  <c r="I51" i="9"/>
  <c r="J51" i="9" s="1"/>
  <c r="K51" i="9" s="1"/>
  <c r="L51" i="9" s="1"/>
  <c r="I48" i="9"/>
  <c r="J48" i="9" s="1"/>
  <c r="K48" i="9" s="1"/>
  <c r="L48" i="9" s="1"/>
  <c r="I34" i="9"/>
  <c r="J34" i="9" s="1"/>
  <c r="K34" i="9" s="1"/>
  <c r="L34" i="9" s="1"/>
  <c r="I42" i="9"/>
  <c r="J42" i="9" s="1"/>
  <c r="K42" i="9" s="1"/>
  <c r="L42" i="9" s="1"/>
  <c r="I52" i="9"/>
  <c r="J52" i="9" s="1"/>
  <c r="K52" i="9" s="1"/>
  <c r="L52" i="9" s="1"/>
  <c r="I41" i="9"/>
  <c r="J41" i="9" s="1"/>
  <c r="K41" i="9" s="1"/>
  <c r="L41" i="9" s="1"/>
  <c r="I13" i="9"/>
  <c r="J13" i="9" s="1"/>
  <c r="K13" i="9" s="1"/>
  <c r="L13" i="9" s="1"/>
  <c r="I54" i="9"/>
  <c r="J54" i="9" s="1"/>
  <c r="K54" i="9" s="1"/>
  <c r="L54" i="9" s="1"/>
  <c r="I7" i="9"/>
  <c r="J7" i="9" s="1"/>
  <c r="K7" i="9" s="1"/>
  <c r="L7" i="9" s="1"/>
  <c r="O43" i="9" l="1"/>
  <c r="O10" i="9"/>
  <c r="O35" i="9"/>
  <c r="O25" i="9"/>
  <c r="O27" i="9"/>
  <c r="O16" i="9"/>
  <c r="O24" i="9"/>
  <c r="O20" i="9"/>
  <c r="O30" i="9"/>
  <c r="O17" i="9"/>
  <c r="O44" i="9"/>
  <c r="O32" i="9"/>
  <c r="O31" i="9"/>
  <c r="O38" i="9"/>
  <c r="O22" i="9"/>
  <c r="O11" i="9"/>
  <c r="O9" i="9"/>
  <c r="O40" i="9"/>
  <c r="O7" i="9"/>
  <c r="O15" i="9"/>
  <c r="O5" i="9"/>
  <c r="O39" i="9"/>
  <c r="O13" i="9"/>
  <c r="O12" i="9"/>
  <c r="O14" i="9"/>
  <c r="O34" i="9"/>
  <c r="O42" i="9"/>
  <c r="O26" i="9"/>
  <c r="O8" i="9"/>
  <c r="O36" i="9"/>
  <c r="O21" i="9"/>
  <c r="O19" i="9"/>
  <c r="O37" i="9"/>
  <c r="O41" i="9"/>
  <c r="O33" i="9"/>
  <c r="O23" i="9"/>
  <c r="O18" i="9"/>
  <c r="O6" i="9"/>
  <c r="O29" i="9"/>
  <c r="O28" i="9"/>
  <c r="AF28" i="9" l="1"/>
  <c r="P28" i="9"/>
  <c r="P19" i="9"/>
  <c r="AF19" i="9"/>
  <c r="P12" i="9"/>
  <c r="AF12" i="9"/>
  <c r="AF11" i="9"/>
  <c r="P11" i="9"/>
  <c r="AF20" i="9"/>
  <c r="P20" i="9"/>
  <c r="AF33" i="9"/>
  <c r="P33" i="9"/>
  <c r="P42" i="9"/>
  <c r="AF42" i="9"/>
  <c r="P13" i="9"/>
  <c r="AF13" i="9"/>
  <c r="AF22" i="9"/>
  <c r="P22" i="9"/>
  <c r="P24" i="9"/>
  <c r="AF24" i="9"/>
  <c r="AF6" i="9"/>
  <c r="P6" i="9"/>
  <c r="AF41" i="9"/>
  <c r="P41" i="9"/>
  <c r="P36" i="9"/>
  <c r="AF36" i="9"/>
  <c r="AF34" i="9"/>
  <c r="P34" i="9"/>
  <c r="AF39" i="9"/>
  <c r="P39" i="9"/>
  <c r="AF40" i="9"/>
  <c r="P40" i="9"/>
  <c r="AF38" i="9"/>
  <c r="P38" i="9"/>
  <c r="AF17" i="9"/>
  <c r="P17" i="9"/>
  <c r="P16" i="9"/>
  <c r="AF16" i="9"/>
  <c r="P10" i="9"/>
  <c r="AF10" i="9"/>
  <c r="AF23" i="9"/>
  <c r="P23" i="9"/>
  <c r="AF26" i="9"/>
  <c r="P26" i="9"/>
  <c r="AF15" i="9"/>
  <c r="P15" i="9"/>
  <c r="AF32" i="9"/>
  <c r="P32" i="9"/>
  <c r="P25" i="9"/>
  <c r="AF25" i="9"/>
  <c r="AF29" i="9"/>
  <c r="P29" i="9"/>
  <c r="AF21" i="9"/>
  <c r="P21" i="9"/>
  <c r="P7" i="9"/>
  <c r="AF7" i="9"/>
  <c r="AF44" i="9"/>
  <c r="P44" i="9"/>
  <c r="AF35" i="9"/>
  <c r="P35" i="9"/>
  <c r="AF18" i="9"/>
  <c r="P18" i="9"/>
  <c r="AF37" i="9"/>
  <c r="P37" i="9"/>
  <c r="P8" i="9"/>
  <c r="AF8" i="9"/>
  <c r="AF14" i="9"/>
  <c r="P14" i="9"/>
  <c r="P5" i="9"/>
  <c r="AF5" i="9"/>
  <c r="AJ5" i="9" s="1"/>
  <c r="AF9" i="9"/>
  <c r="P9" i="9"/>
  <c r="P31" i="9"/>
  <c r="AF31" i="9"/>
  <c r="P30" i="9"/>
  <c r="AF30" i="9"/>
  <c r="AF27" i="9"/>
  <c r="P27" i="9"/>
  <c r="P43" i="9"/>
  <c r="AF43" i="9"/>
  <c r="AM5" i="9" l="1"/>
  <c r="AN5" i="9" s="1"/>
  <c r="T30" i="10" s="1"/>
  <c r="AK5" i="9"/>
  <c r="C5" i="11"/>
  <c r="Q18" i="9"/>
  <c r="AE18" i="9"/>
  <c r="Q9" i="9"/>
  <c r="AE9" i="9"/>
  <c r="Q14" i="9"/>
  <c r="AE14" i="9"/>
  <c r="Q37" i="9"/>
  <c r="AB37" i="9"/>
  <c r="AE37" i="9"/>
  <c r="AB35" i="9"/>
  <c r="AE35" i="9"/>
  <c r="Q35" i="9"/>
  <c r="AE29" i="9"/>
  <c r="Q29" i="9"/>
  <c r="AE32" i="9"/>
  <c r="Q32" i="9"/>
  <c r="AE26" i="9"/>
  <c r="Q26" i="9"/>
  <c r="AE17" i="9"/>
  <c r="Q17" i="9"/>
  <c r="Q40" i="9"/>
  <c r="AE40" i="9"/>
  <c r="AB40" i="9"/>
  <c r="AE34" i="9"/>
  <c r="AB34" i="9"/>
  <c r="Q34" i="9"/>
  <c r="Q41" i="9"/>
  <c r="AE41" i="9"/>
  <c r="AB41" i="9"/>
  <c r="AE33" i="9"/>
  <c r="Q33" i="9"/>
  <c r="AE11" i="9"/>
  <c r="Q11" i="9"/>
  <c r="AE43" i="9"/>
  <c r="AB43" i="9"/>
  <c r="Q43" i="9"/>
  <c r="Q30" i="9"/>
  <c r="AE30" i="9"/>
  <c r="AE7" i="9"/>
  <c r="Q7" i="9"/>
  <c r="Q10" i="9"/>
  <c r="AE10" i="9"/>
  <c r="Q24" i="9"/>
  <c r="AE24" i="9"/>
  <c r="AE13" i="9"/>
  <c r="Q13" i="9"/>
  <c r="Q19" i="9"/>
  <c r="AE19" i="9"/>
  <c r="Q27" i="9"/>
  <c r="AE27" i="9"/>
  <c r="AE44" i="9"/>
  <c r="AB44" i="9"/>
  <c r="Q44" i="9"/>
  <c r="AE21" i="9"/>
  <c r="Q21" i="9"/>
  <c r="Q15" i="9"/>
  <c r="AE15" i="9"/>
  <c r="AE23" i="9"/>
  <c r="Q23" i="9"/>
  <c r="Q38" i="9"/>
  <c r="AE38" i="9"/>
  <c r="AB38" i="9"/>
  <c r="AB39" i="9"/>
  <c r="Q39" i="9"/>
  <c r="AE39" i="9"/>
  <c r="AB6" i="9"/>
  <c r="AB7" i="9" s="1"/>
  <c r="AB8" i="9" s="1"/>
  <c r="AB9" i="9" s="1"/>
  <c r="AB10" i="9" s="1"/>
  <c r="AB11" i="9" s="1"/>
  <c r="AB12" i="9" s="1"/>
  <c r="AB13" i="9" s="1"/>
  <c r="AB14" i="9" s="1"/>
  <c r="AB15" i="9" s="1"/>
  <c r="AB16" i="9" s="1"/>
  <c r="AB17" i="9" s="1"/>
  <c r="AB18" i="9" s="1"/>
  <c r="AB19" i="9" s="1"/>
  <c r="AB20" i="9" s="1"/>
  <c r="AB21" i="9" s="1"/>
  <c r="AB22" i="9" s="1"/>
  <c r="AB23" i="9" s="1"/>
  <c r="AB24" i="9" s="1"/>
  <c r="AB25" i="9" s="1"/>
  <c r="AB26" i="9" s="1"/>
  <c r="AB27" i="9" s="1"/>
  <c r="AB28" i="9" s="1"/>
  <c r="AB29" i="9" s="1"/>
  <c r="AB30" i="9" s="1"/>
  <c r="AB31" i="9" s="1"/>
  <c r="AB32" i="9" s="1"/>
  <c r="AB33" i="9" s="1"/>
  <c r="AE6" i="9"/>
  <c r="Q6" i="9"/>
  <c r="AE22" i="9"/>
  <c r="Q22" i="9"/>
  <c r="Q20" i="9"/>
  <c r="AE20" i="9"/>
  <c r="Q28" i="9"/>
  <c r="AE28" i="9"/>
  <c r="Q31" i="9"/>
  <c r="AE31" i="9"/>
  <c r="AE5" i="9"/>
  <c r="Q5" i="9"/>
  <c r="T6" i="9" s="1"/>
  <c r="W5" i="9"/>
  <c r="Q8" i="9"/>
  <c r="AE8" i="9"/>
  <c r="Q25" i="9"/>
  <c r="AE25" i="9"/>
  <c r="Q16" i="9"/>
  <c r="AE16" i="9"/>
  <c r="AB36" i="9"/>
  <c r="Q36" i="9"/>
  <c r="AE36" i="9"/>
  <c r="Q42" i="9"/>
  <c r="AE42" i="9"/>
  <c r="AB42" i="9"/>
  <c r="AE12" i="9"/>
  <c r="Q12" i="9"/>
  <c r="M5" i="11" l="1"/>
  <c r="X5" i="9"/>
  <c r="W6" i="9"/>
  <c r="U5" i="9"/>
  <c r="Y5" i="9" s="1"/>
  <c r="T7" i="9"/>
  <c r="N21" i="10"/>
  <c r="N20" i="10"/>
  <c r="E30" i="10"/>
  <c r="E68" i="10" s="1"/>
  <c r="E106" i="10" s="1"/>
  <c r="A20" i="10"/>
  <c r="A58" i="10" s="1"/>
  <c r="A96" i="10" s="1"/>
  <c r="AL5" i="9"/>
  <c r="U4" i="10"/>
  <c r="AK21" i="10"/>
  <c r="AK59" i="10" s="1"/>
  <c r="AK97" i="10" s="1"/>
  <c r="U21" i="10"/>
  <c r="I20" i="10"/>
  <c r="I58" i="10" s="1"/>
  <c r="I96" i="10" s="1"/>
  <c r="E5" i="11"/>
  <c r="T68" i="10"/>
  <c r="T106" i="10" s="1"/>
  <c r="AC5" i="9" l="1"/>
  <c r="N58" i="10"/>
  <c r="N96" i="10" s="1"/>
  <c r="R20" i="10"/>
  <c r="R58" i="10" s="1"/>
  <c r="R96" i="10" s="1"/>
  <c r="P20" i="10"/>
  <c r="P58" i="10" s="1"/>
  <c r="P96" i="10" s="1"/>
  <c r="X6" i="9"/>
  <c r="M6" i="11"/>
  <c r="P21" i="10"/>
  <c r="P59" i="10" s="1"/>
  <c r="P97" i="10" s="1"/>
  <c r="N59" i="10"/>
  <c r="N97" i="10" s="1"/>
  <c r="R21" i="10"/>
  <c r="R59" i="10" s="1"/>
  <c r="R97" i="10" s="1"/>
  <c r="U59" i="10"/>
  <c r="U97" i="10" s="1"/>
  <c r="AG21" i="10"/>
  <c r="T8" i="9"/>
  <c r="W7" i="9"/>
  <c r="U6" i="9"/>
  <c r="AG59" i="10" l="1"/>
  <c r="AG97" i="10" s="1"/>
  <c r="AM21" i="10"/>
  <c r="AM59" i="10" s="1"/>
  <c r="AM97" i="10" s="1"/>
  <c r="V6" i="9"/>
  <c r="L6" i="11" s="1"/>
  <c r="M7" i="11"/>
  <c r="X7" i="9"/>
  <c r="U7" i="9"/>
  <c r="W8" i="9"/>
  <c r="T9" i="9"/>
  <c r="Y6" i="9" l="1"/>
  <c r="X8" i="9"/>
  <c r="M8" i="11"/>
  <c r="V7" i="9"/>
  <c r="L7" i="11" s="1"/>
  <c r="W9" i="9"/>
  <c r="T10" i="9"/>
  <c r="U8" i="9"/>
  <c r="V8" i="9" l="1"/>
  <c r="L8" i="11" s="1"/>
  <c r="Y7" i="9"/>
  <c r="U9" i="9"/>
  <c r="T11" i="9"/>
  <c r="W10" i="9"/>
  <c r="M9" i="11"/>
  <c r="X9" i="9"/>
  <c r="Y8" i="9" l="1"/>
  <c r="V9" i="9"/>
  <c r="L9" i="11" s="1"/>
  <c r="W11" i="9"/>
  <c r="U10" i="9"/>
  <c r="T12" i="9"/>
  <c r="M10" i="11"/>
  <c r="X10" i="9"/>
  <c r="Y9" i="9" l="1"/>
  <c r="X11" i="9"/>
  <c r="M11" i="11"/>
  <c r="V10" i="9"/>
  <c r="L10" i="11" s="1"/>
  <c r="Y10" i="9"/>
  <c r="U11" i="9"/>
  <c r="T13" i="9"/>
  <c r="W12" i="9"/>
  <c r="AC37" i="9" l="1"/>
  <c r="AC39" i="9"/>
  <c r="AC43" i="9"/>
  <c r="AC40" i="9"/>
  <c r="AC41" i="9"/>
  <c r="AC44" i="9"/>
  <c r="AC38" i="9"/>
  <c r="AC35" i="9"/>
  <c r="AC36" i="9"/>
  <c r="AC42" i="9"/>
  <c r="AC34" i="9"/>
  <c r="X12" i="9"/>
  <c r="M12" i="11"/>
  <c r="Z38" i="11" s="1"/>
  <c r="T69" i="12" s="1"/>
  <c r="T155" i="12" s="1"/>
  <c r="T241" i="12" s="1"/>
  <c r="T14" i="9"/>
  <c r="W13" i="9"/>
  <c r="X13" i="9" s="1"/>
  <c r="U12" i="9"/>
  <c r="Z28" i="11"/>
  <c r="V11" i="9"/>
  <c r="L11" i="11" s="1"/>
  <c r="Y11" i="9"/>
  <c r="Z29" i="11" l="1"/>
  <c r="T55" i="12" s="1"/>
  <c r="T141" i="12" s="1"/>
  <c r="T227" i="12" s="1"/>
  <c r="AA17" i="11"/>
  <c r="Z9" i="11"/>
  <c r="T25" i="12" s="1"/>
  <c r="T111" i="12" s="1"/>
  <c r="T197" i="12" s="1"/>
  <c r="Z20" i="11"/>
  <c r="Z31" i="11"/>
  <c r="T59" i="12" s="1"/>
  <c r="T145" i="12" s="1"/>
  <c r="T231" i="12" s="1"/>
  <c r="Z7" i="11"/>
  <c r="T23" i="12" s="1"/>
  <c r="T109" i="12" s="1"/>
  <c r="T195" i="12" s="1"/>
  <c r="AA37" i="11"/>
  <c r="Z30" i="11"/>
  <c r="T57" i="12" s="1"/>
  <c r="T143" i="12" s="1"/>
  <c r="T229" i="12" s="1"/>
  <c r="Z5" i="11"/>
  <c r="T19" i="12" s="1"/>
  <c r="T105" i="12" s="1"/>
  <c r="T191" i="12" s="1"/>
  <c r="Z17" i="11"/>
  <c r="T37" i="12" s="1"/>
  <c r="T123" i="12" s="1"/>
  <c r="T209" i="12" s="1"/>
  <c r="AA40" i="11"/>
  <c r="Z13" i="11"/>
  <c r="T31" i="12" s="1"/>
  <c r="T117" i="12" s="1"/>
  <c r="T203" i="12" s="1"/>
  <c r="Z21" i="11"/>
  <c r="T43" i="12" s="1"/>
  <c r="T129" i="12" s="1"/>
  <c r="T215" i="12" s="1"/>
  <c r="AB34" i="11"/>
  <c r="Z16" i="11"/>
  <c r="AA7" i="11"/>
  <c r="Z12" i="11"/>
  <c r="AB33" i="11"/>
  <c r="Z36" i="11"/>
  <c r="AA9" i="11"/>
  <c r="AA29" i="11"/>
  <c r="AA22" i="11"/>
  <c r="Z19" i="11"/>
  <c r="T41" i="12" s="1"/>
  <c r="T127" i="12" s="1"/>
  <c r="T213" i="12" s="1"/>
  <c r="Z18" i="11"/>
  <c r="T39" i="12" s="1"/>
  <c r="T125" i="12" s="1"/>
  <c r="T211" i="12" s="1"/>
  <c r="AB7" i="11"/>
  <c r="U13" i="9"/>
  <c r="W14" i="9"/>
  <c r="X14" i="9" s="1"/>
  <c r="AC28" i="9" s="1"/>
  <c r="U14" i="9"/>
  <c r="Z10" i="11"/>
  <c r="T27" i="12" s="1"/>
  <c r="T113" i="12" s="1"/>
  <c r="T199" i="12" s="1"/>
  <c r="Z26" i="11"/>
  <c r="T51" i="12" s="1"/>
  <c r="T137" i="12" s="1"/>
  <c r="T223" i="12" s="1"/>
  <c r="Z33" i="11"/>
  <c r="T61" i="12" s="1"/>
  <c r="T147" i="12" s="1"/>
  <c r="T233" i="12" s="1"/>
  <c r="Z34" i="11"/>
  <c r="T63" i="12" s="1"/>
  <c r="T149" i="12" s="1"/>
  <c r="T235" i="12" s="1"/>
  <c r="Z40" i="11"/>
  <c r="Z32" i="11"/>
  <c r="AB6" i="11"/>
  <c r="AA8" i="11"/>
  <c r="Y12" i="9"/>
  <c r="V12" i="9"/>
  <c r="AC8" i="9"/>
  <c r="AC33" i="9" l="1"/>
  <c r="AC22" i="9"/>
  <c r="AC23" i="9"/>
  <c r="AC18" i="9"/>
  <c r="AC25" i="9"/>
  <c r="AC19" i="9"/>
  <c r="AC24" i="9"/>
  <c r="AC11" i="9"/>
  <c r="AC12" i="9"/>
  <c r="AC32" i="9"/>
  <c r="AC15" i="9"/>
  <c r="AC10" i="9"/>
  <c r="AC17" i="9"/>
  <c r="AC13" i="9"/>
  <c r="AC27" i="9"/>
  <c r="AC29" i="9"/>
  <c r="AC20" i="9"/>
  <c r="AC21" i="9"/>
  <c r="AC30" i="9"/>
  <c r="AC14" i="9"/>
  <c r="AC9" i="9"/>
  <c r="AC26" i="9"/>
  <c r="AC16" i="9"/>
  <c r="AC31" i="9"/>
  <c r="V14" i="9"/>
  <c r="Y14" i="9"/>
  <c r="AC6" i="9"/>
  <c r="AD6" i="9" s="1"/>
  <c r="L12" i="11"/>
  <c r="Y13" i="9"/>
  <c r="V13" i="9"/>
  <c r="AC7" i="9"/>
  <c r="AK13" i="10" l="1"/>
  <c r="AK51" i="10" s="1"/>
  <c r="AK89" i="10" s="1"/>
  <c r="AE4" i="10"/>
  <c r="BA14" i="12"/>
  <c r="BA100" i="12" s="1"/>
  <c r="BA186" i="12" s="1"/>
  <c r="AD7" i="9"/>
  <c r="AD8" i="9" s="1"/>
  <c r="AD9" i="9" s="1"/>
  <c r="AD10" i="9" s="1"/>
  <c r="AD11" i="9" s="1"/>
  <c r="AD12" i="9" s="1"/>
  <c r="AD13" i="9" s="1"/>
  <c r="AD14" i="9" s="1"/>
  <c r="AD15" i="9" s="1"/>
  <c r="AD16" i="9" s="1"/>
  <c r="AD17" i="9" s="1"/>
  <c r="AG134" i="10"/>
  <c r="AG170" i="10" s="1"/>
  <c r="AG206" i="10" s="1"/>
  <c r="AJ10" i="9" l="1"/>
  <c r="J128" i="10" s="1"/>
  <c r="J164" i="10" s="1"/>
  <c r="J200" i="10" s="1"/>
  <c r="U236" i="10"/>
  <c r="U272" i="10" s="1"/>
  <c r="U308" i="10" s="1"/>
  <c r="M236" i="10"/>
  <c r="M272" i="10" s="1"/>
  <c r="M308" i="10" s="1"/>
  <c r="S236" i="10"/>
  <c r="S272" i="10" s="1"/>
  <c r="S308" i="10" s="1"/>
  <c r="L128" i="10"/>
  <c r="L164" i="10" s="1"/>
  <c r="L200" i="10" s="1"/>
  <c r="AM10" i="9"/>
  <c r="AN10" i="9" s="1"/>
  <c r="T152" i="10" s="1"/>
  <c r="R236" i="10"/>
  <c r="R272" i="10" s="1"/>
  <c r="R308" i="10" s="1"/>
  <c r="O236" i="10"/>
  <c r="O272" i="10" s="1"/>
  <c r="O308" i="10" s="1"/>
  <c r="M128" i="10"/>
  <c r="M164" i="10" s="1"/>
  <c r="M200" i="10" s="1"/>
  <c r="V236" i="10"/>
  <c r="V272" i="10" s="1"/>
  <c r="V308" i="10" s="1"/>
  <c r="AK127" i="10"/>
  <c r="C6" i="11"/>
  <c r="J236" i="10"/>
  <c r="J272" i="10" s="1"/>
  <c r="J308" i="10" s="1"/>
  <c r="N128" i="10"/>
  <c r="N164" i="10" s="1"/>
  <c r="N200" i="10" s="1"/>
  <c r="T128" i="10"/>
  <c r="T164" i="10" s="1"/>
  <c r="T200" i="10" s="1"/>
  <c r="AK10" i="9"/>
  <c r="O128" i="10"/>
  <c r="O164" i="10" s="1"/>
  <c r="O200" i="10" s="1"/>
  <c r="S128" i="10"/>
  <c r="S164" i="10" s="1"/>
  <c r="S200" i="10" s="1"/>
  <c r="Q236" i="10"/>
  <c r="Q272" i="10" s="1"/>
  <c r="Q308" i="10" s="1"/>
  <c r="L236" i="10"/>
  <c r="L272" i="10" s="1"/>
  <c r="L308" i="10" s="1"/>
  <c r="Q128" i="10"/>
  <c r="Q164" i="10" s="1"/>
  <c r="Q200" i="10" s="1"/>
  <c r="I128" i="10"/>
  <c r="I164" i="10" s="1"/>
  <c r="I200" i="10" s="1"/>
  <c r="T236" i="10"/>
  <c r="T272" i="10" s="1"/>
  <c r="T308" i="10" s="1"/>
  <c r="P128" i="10"/>
  <c r="P164" i="10" s="1"/>
  <c r="P200" i="10" s="1"/>
  <c r="AD18" i="9"/>
  <c r="T24" i="12"/>
  <c r="T110" i="12" s="1"/>
  <c r="T196" i="12" s="1"/>
  <c r="T46" i="12"/>
  <c r="T132" i="12" s="1"/>
  <c r="T218" i="12" s="1"/>
  <c r="T26" i="12"/>
  <c r="T112" i="12" s="1"/>
  <c r="T198" i="12" s="1"/>
  <c r="T68" i="12"/>
  <c r="T154" i="12" s="1"/>
  <c r="T240" i="12" s="1"/>
  <c r="T56" i="12"/>
  <c r="T142" i="12" s="1"/>
  <c r="T228" i="12" s="1"/>
  <c r="T38" i="12"/>
  <c r="T124" i="12" s="1"/>
  <c r="T210" i="12" s="1"/>
  <c r="Z37" i="11"/>
  <c r="T67" i="12" s="1"/>
  <c r="T153" i="12" s="1"/>
  <c r="T239" i="12" s="1"/>
  <c r="Z22" i="11"/>
  <c r="T45" i="12" s="1"/>
  <c r="T131" i="12" s="1"/>
  <c r="T217" i="12" s="1"/>
  <c r="Z25" i="11"/>
  <c r="T49" i="12" s="1"/>
  <c r="T135" i="12" s="1"/>
  <c r="T221" i="12" s="1"/>
  <c r="Z35" i="11"/>
  <c r="T65" i="12" s="1"/>
  <c r="T151" i="12" s="1"/>
  <c r="T237" i="12" s="1"/>
  <c r="Z14" i="11"/>
  <c r="T33" i="12" s="1"/>
  <c r="T119" i="12" s="1"/>
  <c r="T205" i="12" s="1"/>
  <c r="Z8" i="11"/>
  <c r="Z6" i="11"/>
  <c r="T21" i="12" s="1"/>
  <c r="N236" i="10" l="1"/>
  <c r="N272" i="10" s="1"/>
  <c r="N308" i="10" s="1"/>
  <c r="K128" i="10"/>
  <c r="K164" i="10" s="1"/>
  <c r="K200" i="10" s="1"/>
  <c r="R128" i="10"/>
  <c r="R164" i="10" s="1"/>
  <c r="R200" i="10" s="1"/>
  <c r="K236" i="10"/>
  <c r="K272" i="10" s="1"/>
  <c r="K308" i="10" s="1"/>
  <c r="U128" i="10"/>
  <c r="U164" i="10" s="1"/>
  <c r="U200" i="10" s="1"/>
  <c r="P236" i="10"/>
  <c r="P272" i="10" s="1"/>
  <c r="P308" i="10" s="1"/>
  <c r="V128" i="10"/>
  <c r="V164" i="10" s="1"/>
  <c r="V200" i="10" s="1"/>
  <c r="AL10" i="9"/>
  <c r="A134" i="10"/>
  <c r="A170" i="10" s="1"/>
  <c r="A206" i="10" s="1"/>
  <c r="AK135" i="10"/>
  <c r="AK171" i="10" s="1"/>
  <c r="AK207" i="10" s="1"/>
  <c r="E152" i="10"/>
  <c r="E188" i="10" s="1"/>
  <c r="E224" i="10" s="1"/>
  <c r="U135" i="10"/>
  <c r="I134" i="10"/>
  <c r="I170" i="10" s="1"/>
  <c r="I206" i="10" s="1"/>
  <c r="N135" i="10"/>
  <c r="N134" i="10"/>
  <c r="E6" i="11"/>
  <c r="T188" i="10"/>
  <c r="T224" i="10" s="1"/>
  <c r="AK199" i="10"/>
  <c r="AK163" i="10"/>
  <c r="AO127" i="10"/>
  <c r="AG242" i="10"/>
  <c r="AG278" i="10" s="1"/>
  <c r="AG314" i="10" s="1"/>
  <c r="AD19" i="9"/>
  <c r="AG23" i="12"/>
  <c r="AS23" i="12" s="1"/>
  <c r="AG63" i="12"/>
  <c r="AS63" i="12" s="1"/>
  <c r="AG21" i="12"/>
  <c r="AS21" i="12" s="1"/>
  <c r="AG61" i="12"/>
  <c r="AS61" i="12" s="1"/>
  <c r="T107" i="12"/>
  <c r="T193" i="12" s="1"/>
  <c r="P134" i="10" l="1"/>
  <c r="N170" i="10"/>
  <c r="N206" i="10" s="1"/>
  <c r="N171" i="10"/>
  <c r="N207" i="10" s="1"/>
  <c r="P135" i="10"/>
  <c r="AO199" i="10"/>
  <c r="AO163" i="10"/>
  <c r="U171" i="10"/>
  <c r="U207" i="10" s="1"/>
  <c r="AG135" i="10"/>
  <c r="AJ19" i="9"/>
  <c r="AM19" i="9" s="1"/>
  <c r="AD20" i="9"/>
  <c r="AG107" i="12"/>
  <c r="AG193" i="12" s="1"/>
  <c r="AG147" i="12"/>
  <c r="AG233" i="12" s="1"/>
  <c r="AG109" i="12"/>
  <c r="AG195" i="12" s="1"/>
  <c r="AG149" i="12"/>
  <c r="AG235" i="12" s="1"/>
  <c r="AG171" i="10" l="1"/>
  <c r="AG207" i="10" s="1"/>
  <c r="AM135" i="10"/>
  <c r="AM171" i="10" s="1"/>
  <c r="AM207" i="10" s="1"/>
  <c r="R135" i="10"/>
  <c r="R171" i="10" s="1"/>
  <c r="R207" i="10" s="1"/>
  <c r="P171" i="10"/>
  <c r="P207" i="10" s="1"/>
  <c r="P170" i="10"/>
  <c r="P206" i="10" s="1"/>
  <c r="R134" i="10"/>
  <c r="R170" i="10" s="1"/>
  <c r="R206" i="10" s="1"/>
  <c r="AN19" i="9"/>
  <c r="T260" i="10" s="1"/>
  <c r="AD21" i="9"/>
  <c r="I236" i="10"/>
  <c r="I272" i="10" s="1"/>
  <c r="I308" i="10" s="1"/>
  <c r="AK19" i="9"/>
  <c r="AK235" i="10"/>
  <c r="C7" i="11"/>
  <c r="AV63" i="12"/>
  <c r="AV149" i="12" s="1"/>
  <c r="AV235" i="12" s="1"/>
  <c r="AS149" i="12"/>
  <c r="AS235" i="12" s="1"/>
  <c r="AS109" i="12"/>
  <c r="AS195" i="12" s="1"/>
  <c r="AV23" i="12"/>
  <c r="AV109" i="12" s="1"/>
  <c r="AV195" i="12" s="1"/>
  <c r="AS147" i="12"/>
  <c r="AS233" i="12" s="1"/>
  <c r="AV61" i="12"/>
  <c r="AV147" i="12" s="1"/>
  <c r="AV233" i="12" s="1"/>
  <c r="AS107" i="12"/>
  <c r="AS193" i="12" s="1"/>
  <c r="AV21" i="12"/>
  <c r="AV107" i="12" s="1"/>
  <c r="AV193" i="12" s="1"/>
  <c r="E7" i="11" l="1"/>
  <c r="T296" i="10"/>
  <c r="T332" i="10" s="1"/>
  <c r="AK271" i="10"/>
  <c r="AK307" i="10"/>
  <c r="AO235" i="10"/>
  <c r="AK243" i="10"/>
  <c r="AK279" i="10" s="1"/>
  <c r="AK315" i="10" s="1"/>
  <c r="I242" i="10"/>
  <c r="I278" i="10" s="1"/>
  <c r="I314" i="10" s="1"/>
  <c r="N242" i="10"/>
  <c r="U243" i="10"/>
  <c r="N243" i="10"/>
  <c r="AL19" i="9"/>
  <c r="A242" i="10"/>
  <c r="A278" i="10" s="1"/>
  <c r="A314" i="10" s="1"/>
  <c r="E260" i="10"/>
  <c r="E296" i="10" s="1"/>
  <c r="E332" i="10" s="1"/>
  <c r="AD22" i="9"/>
  <c r="AD23" i="9" l="1"/>
  <c r="P242" i="10"/>
  <c r="N278" i="10"/>
  <c r="N314" i="10" s="1"/>
  <c r="N279" i="10"/>
  <c r="N315" i="10" s="1"/>
  <c r="P243" i="10"/>
  <c r="AO271" i="10"/>
  <c r="AO307" i="10"/>
  <c r="U279" i="10"/>
  <c r="U315" i="10" s="1"/>
  <c r="AG243" i="10"/>
  <c r="AG279" i="10" l="1"/>
  <c r="AG315" i="10" s="1"/>
  <c r="AM243" i="10"/>
  <c r="AM279" i="10" s="1"/>
  <c r="AM315" i="10" s="1"/>
  <c r="P279" i="10"/>
  <c r="P315" i="10" s="1"/>
  <c r="R243" i="10"/>
  <c r="R279" i="10" s="1"/>
  <c r="R315" i="10" s="1"/>
  <c r="R242" i="10"/>
  <c r="R278" i="10" s="1"/>
  <c r="R314" i="10" s="1"/>
  <c r="P278" i="10"/>
  <c r="P314" i="10" s="1"/>
  <c r="AD24" i="9"/>
  <c r="AG458" i="10"/>
  <c r="AG494" i="10" s="1"/>
  <c r="AG530" i="10" s="1"/>
  <c r="AD25" i="9" l="1"/>
  <c r="AD26" i="9" l="1"/>
  <c r="AD27" i="9" l="1"/>
  <c r="AD28" i="9" l="1"/>
  <c r="AD29" i="9" l="1"/>
  <c r="AJ29" i="9" s="1"/>
  <c r="AK29" i="9" s="1"/>
  <c r="A352" i="10" l="1"/>
  <c r="A388" i="10" s="1"/>
  <c r="A424" i="10" s="1"/>
  <c r="AK353" i="10"/>
  <c r="AK389" i="10" s="1"/>
  <c r="AK425" i="10" s="1"/>
  <c r="N353" i="10"/>
  <c r="U353" i="10"/>
  <c r="N352" i="10"/>
  <c r="I352" i="10"/>
  <c r="I388" i="10" s="1"/>
  <c r="I424" i="10" s="1"/>
  <c r="AD30" i="9"/>
  <c r="AD31" i="9" l="1"/>
  <c r="AD32" i="9" s="1"/>
  <c r="AD33" i="9" s="1"/>
  <c r="AD34" i="9" s="1"/>
  <c r="AD35" i="9" s="1"/>
  <c r="AD36" i="9" s="1"/>
  <c r="AD37" i="9" s="1"/>
  <c r="AD38" i="9" s="1"/>
  <c r="AD39" i="9" s="1"/>
  <c r="AD40" i="9" s="1"/>
  <c r="AD41" i="9" s="1"/>
  <c r="AD42" i="9" s="1"/>
  <c r="AD43" i="9" s="1"/>
  <c r="AD44" i="9" s="1"/>
  <c r="AJ30" i="9"/>
  <c r="AK30" i="9" s="1"/>
  <c r="P353" i="10"/>
  <c r="N389" i="10"/>
  <c r="N425" i="10" s="1"/>
  <c r="N388" i="10"/>
  <c r="N424" i="10" s="1"/>
  <c r="P352" i="10"/>
  <c r="U389" i="10"/>
  <c r="U425" i="10" s="1"/>
  <c r="AG353" i="10"/>
  <c r="AJ22" i="9" l="1"/>
  <c r="AK22" i="9" s="1"/>
  <c r="I248" i="10" s="1"/>
  <c r="I284" i="10" s="1"/>
  <c r="I320" i="10" s="1"/>
  <c r="AJ20" i="9"/>
  <c r="AK20" i="9" s="1"/>
  <c r="AJ21" i="9"/>
  <c r="AK21" i="9" s="1"/>
  <c r="AJ11" i="9"/>
  <c r="AK11" i="9" s="1"/>
  <c r="AJ14" i="9"/>
  <c r="AK14" i="9" s="1"/>
  <c r="AJ16" i="9"/>
  <c r="AK16" i="9" s="1"/>
  <c r="AJ15" i="9"/>
  <c r="AK15" i="9" s="1"/>
  <c r="AJ13" i="9"/>
  <c r="AK13" i="9" s="1"/>
  <c r="AJ17" i="9"/>
  <c r="AK17" i="9" s="1"/>
  <c r="AJ12" i="9"/>
  <c r="AK12" i="9" s="1"/>
  <c r="AJ18" i="9"/>
  <c r="AK18" i="9" s="1"/>
  <c r="AJ37" i="9"/>
  <c r="AM37" i="9" s="1"/>
  <c r="AN37" i="9" s="1"/>
  <c r="T476" i="10" s="1"/>
  <c r="AJ56" i="9"/>
  <c r="AK56" i="9" s="1"/>
  <c r="I676" i="10" s="1"/>
  <c r="I712" i="10" s="1"/>
  <c r="I748" i="10" s="1"/>
  <c r="AJ6" i="9"/>
  <c r="AK6" i="9" s="1"/>
  <c r="AJ9" i="9"/>
  <c r="AK9" i="9" s="1"/>
  <c r="AJ7" i="9"/>
  <c r="AK7" i="9" s="1"/>
  <c r="AJ8" i="9"/>
  <c r="AK8" i="9" s="1"/>
  <c r="AJ55" i="9"/>
  <c r="AM55" i="9" s="1"/>
  <c r="AJ88" i="9"/>
  <c r="AK88" i="9" s="1"/>
  <c r="AJ46" i="9"/>
  <c r="AM46" i="9" s="1"/>
  <c r="AJ41" i="9"/>
  <c r="AK41" i="9" s="1"/>
  <c r="AK467" i="10" s="1"/>
  <c r="AK503" i="10" s="1"/>
  <c r="AK539" i="10" s="1"/>
  <c r="AJ40" i="9"/>
  <c r="AK40" i="9" s="1"/>
  <c r="A464" i="10" s="1"/>
  <c r="A500" i="10" s="1"/>
  <c r="A536" i="10" s="1"/>
  <c r="AJ71" i="9"/>
  <c r="AK71" i="9" s="1"/>
  <c r="N796" i="10" s="1"/>
  <c r="AJ89" i="9"/>
  <c r="AK89" i="9" s="1"/>
  <c r="AJ60" i="9"/>
  <c r="AK60" i="9" s="1"/>
  <c r="N684" i="10" s="1"/>
  <c r="AJ72" i="9"/>
  <c r="AK72" i="9" s="1"/>
  <c r="N798" i="10" s="1"/>
  <c r="AJ84" i="9"/>
  <c r="AK84" i="9" s="1"/>
  <c r="AJ54" i="9"/>
  <c r="AK54" i="9" s="1"/>
  <c r="U583" i="10" s="1"/>
  <c r="AJ24" i="9"/>
  <c r="AK24" i="9" s="1"/>
  <c r="N253" i="10" s="1"/>
  <c r="AJ50" i="9"/>
  <c r="AK50" i="9" s="1"/>
  <c r="N574" i="10" s="1"/>
  <c r="AJ23" i="9"/>
  <c r="AK23" i="9" s="1"/>
  <c r="AJ25" i="9"/>
  <c r="AK25" i="9" s="1"/>
  <c r="AJ51" i="9"/>
  <c r="AK51" i="9" s="1"/>
  <c r="N577" i="10" s="1"/>
  <c r="AJ45" i="9"/>
  <c r="AK45" i="9" s="1"/>
  <c r="U475" i="10" s="1"/>
  <c r="AJ27" i="9"/>
  <c r="AK27" i="9" s="1"/>
  <c r="AJ33" i="9"/>
  <c r="AK33" i="9" s="1"/>
  <c r="A360" i="10" s="1"/>
  <c r="A396" i="10" s="1"/>
  <c r="A432" i="10" s="1"/>
  <c r="AJ26" i="9"/>
  <c r="AK26" i="9" s="1"/>
  <c r="AJ73" i="9"/>
  <c r="AK73" i="9" s="1"/>
  <c r="AL73" i="9" s="1"/>
  <c r="AJ59" i="9"/>
  <c r="AK59" i="9" s="1"/>
  <c r="N682" i="10" s="1"/>
  <c r="AJ47" i="9"/>
  <c r="AK47" i="9" s="1"/>
  <c r="N569" i="10" s="1"/>
  <c r="AJ36" i="9"/>
  <c r="AK36" i="9" s="1"/>
  <c r="U367" i="10" s="1"/>
  <c r="AJ44" i="9"/>
  <c r="AK44" i="9" s="1"/>
  <c r="AK473" i="10" s="1"/>
  <c r="AK509" i="10" s="1"/>
  <c r="AK545" i="10" s="1"/>
  <c r="AJ34" i="9"/>
  <c r="AK34" i="9" s="1"/>
  <c r="N363" i="10" s="1"/>
  <c r="AJ83" i="9"/>
  <c r="AK83" i="9" s="1"/>
  <c r="AJ63" i="9"/>
  <c r="AK63" i="9" s="1"/>
  <c r="AK691" i="10" s="1"/>
  <c r="AK727" i="10" s="1"/>
  <c r="AK763" i="10" s="1"/>
  <c r="AJ48" i="9"/>
  <c r="AK48" i="9" s="1"/>
  <c r="N571" i="10" s="1"/>
  <c r="AJ52" i="9"/>
  <c r="AK52" i="9" s="1"/>
  <c r="AK579" i="10" s="1"/>
  <c r="AK615" i="10" s="1"/>
  <c r="AK651" i="10" s="1"/>
  <c r="AJ77" i="9"/>
  <c r="AK77" i="9" s="1"/>
  <c r="AJ35" i="9"/>
  <c r="AK35" i="9" s="1"/>
  <c r="A364" i="10" s="1"/>
  <c r="A400" i="10" s="1"/>
  <c r="A436" i="10" s="1"/>
  <c r="AJ78" i="9"/>
  <c r="AK78" i="9" s="1"/>
  <c r="AJ68" i="9"/>
  <c r="AK68" i="9" s="1"/>
  <c r="A790" i="10" s="1"/>
  <c r="A826" i="10" s="1"/>
  <c r="A862" i="10" s="1"/>
  <c r="AJ86" i="9"/>
  <c r="AK86" i="9" s="1"/>
  <c r="AJ79" i="9"/>
  <c r="AK79" i="9" s="1"/>
  <c r="AJ58" i="9"/>
  <c r="AK58" i="9" s="1"/>
  <c r="N680" i="10" s="1"/>
  <c r="AJ82" i="9"/>
  <c r="AJ61" i="9"/>
  <c r="AK61" i="9" s="1"/>
  <c r="N687" i="10" s="1"/>
  <c r="AJ70" i="9"/>
  <c r="AK70" i="9" s="1"/>
  <c r="N794" i="10" s="1"/>
  <c r="AJ87" i="9"/>
  <c r="AK87" i="9" s="1"/>
  <c r="AJ74" i="9"/>
  <c r="AK74" i="9" s="1"/>
  <c r="AJ43" i="9"/>
  <c r="AK43" i="9" s="1"/>
  <c r="N470" i="10" s="1"/>
  <c r="R352" i="10"/>
  <c r="R388" i="10" s="1"/>
  <c r="R424" i="10" s="1"/>
  <c r="P388" i="10"/>
  <c r="P424" i="10" s="1"/>
  <c r="AK355" i="10"/>
  <c r="AK391" i="10" s="1"/>
  <c r="AK427" i="10" s="1"/>
  <c r="N355" i="10"/>
  <c r="I354" i="10"/>
  <c r="I390" i="10" s="1"/>
  <c r="I426" i="10" s="1"/>
  <c r="U355" i="10"/>
  <c r="A354" i="10"/>
  <c r="A390" i="10" s="1"/>
  <c r="A426" i="10" s="1"/>
  <c r="N354" i="10"/>
  <c r="AJ69" i="9"/>
  <c r="AK69" i="9" s="1"/>
  <c r="AJ49" i="9"/>
  <c r="AK49" i="9" s="1"/>
  <c r="AM353" i="10"/>
  <c r="AM389" i="10" s="1"/>
  <c r="AM425" i="10" s="1"/>
  <c r="AG389" i="10"/>
  <c r="AG425" i="10" s="1"/>
  <c r="R353" i="10"/>
  <c r="R389" i="10" s="1"/>
  <c r="R425" i="10" s="1"/>
  <c r="P389" i="10"/>
  <c r="P425" i="10" s="1"/>
  <c r="AJ28" i="9"/>
  <c r="AM28" i="9" s="1"/>
  <c r="AJ31" i="9"/>
  <c r="AK31" i="9" s="1"/>
  <c r="AJ66" i="9"/>
  <c r="AK66" i="9" s="1"/>
  <c r="AJ65" i="9"/>
  <c r="AK65" i="9" s="1"/>
  <c r="AJ62" i="9"/>
  <c r="AK62" i="9" s="1"/>
  <c r="AJ90" i="9"/>
  <c r="AK90" i="9" s="1"/>
  <c r="AJ53" i="9"/>
  <c r="AK53" i="9" s="1"/>
  <c r="AJ76" i="9"/>
  <c r="AK76" i="9" s="1"/>
  <c r="AJ39" i="9"/>
  <c r="AK39" i="9" s="1"/>
  <c r="AJ42" i="9"/>
  <c r="AK42" i="9" s="1"/>
  <c r="AJ80" i="9"/>
  <c r="AK80" i="9" s="1"/>
  <c r="AJ38" i="9"/>
  <c r="AK38" i="9" s="1"/>
  <c r="AJ57" i="9"/>
  <c r="AK57" i="9" s="1"/>
  <c r="AJ67" i="9"/>
  <c r="AK67" i="9" s="1"/>
  <c r="AJ64" i="9"/>
  <c r="AM64" i="9" s="1"/>
  <c r="AJ75" i="9"/>
  <c r="AK75" i="9" s="1"/>
  <c r="AJ32" i="9"/>
  <c r="AK32" i="9" s="1"/>
  <c r="AJ85" i="9"/>
  <c r="AK85" i="9" s="1"/>
  <c r="AJ81" i="9"/>
  <c r="AK81" i="9" s="1"/>
  <c r="N249" i="10" l="1"/>
  <c r="P249" i="10" s="1"/>
  <c r="AK249" i="10"/>
  <c r="AK285" i="10" s="1"/>
  <c r="AK321" i="10" s="1"/>
  <c r="N248" i="10"/>
  <c r="N284" i="10" s="1"/>
  <c r="N320" i="10" s="1"/>
  <c r="U249" i="10"/>
  <c r="AG249" i="10" s="1"/>
  <c r="A248" i="10"/>
  <c r="A284" i="10" s="1"/>
  <c r="A320" i="10" s="1"/>
  <c r="AK247" i="10"/>
  <c r="AK283" i="10" s="1"/>
  <c r="AK319" i="10" s="1"/>
  <c r="N246" i="10"/>
  <c r="I246" i="10"/>
  <c r="I282" i="10" s="1"/>
  <c r="I318" i="10" s="1"/>
  <c r="N247" i="10"/>
  <c r="U247" i="10"/>
  <c r="A246" i="10"/>
  <c r="A282" i="10" s="1"/>
  <c r="A318" i="10" s="1"/>
  <c r="U245" i="10"/>
  <c r="N244" i="10"/>
  <c r="AK245" i="10"/>
  <c r="AK281" i="10" s="1"/>
  <c r="AK317" i="10" s="1"/>
  <c r="N245" i="10"/>
  <c r="A244" i="10"/>
  <c r="A280" i="10" s="1"/>
  <c r="A316" i="10" s="1"/>
  <c r="I244" i="10"/>
  <c r="I280" i="10" s="1"/>
  <c r="I316" i="10" s="1"/>
  <c r="N150" i="10"/>
  <c r="AK151" i="10"/>
  <c r="AK187" i="10" s="1"/>
  <c r="AK223" i="10" s="1"/>
  <c r="N151" i="10"/>
  <c r="I150" i="10"/>
  <c r="I186" i="10" s="1"/>
  <c r="I222" i="10" s="1"/>
  <c r="A150" i="10"/>
  <c r="A186" i="10" s="1"/>
  <c r="A222" i="10" s="1"/>
  <c r="U151" i="10"/>
  <c r="I146" i="10"/>
  <c r="I182" i="10" s="1"/>
  <c r="I218" i="10" s="1"/>
  <c r="A146" i="10"/>
  <c r="A182" i="10" s="1"/>
  <c r="A218" i="10" s="1"/>
  <c r="N146" i="10"/>
  <c r="AK147" i="10"/>
  <c r="AK183" i="10" s="1"/>
  <c r="AK219" i="10" s="1"/>
  <c r="N147" i="10"/>
  <c r="U147" i="10"/>
  <c r="A148" i="10"/>
  <c r="A184" i="10" s="1"/>
  <c r="A220" i="10" s="1"/>
  <c r="N148" i="10"/>
  <c r="I148" i="10"/>
  <c r="I184" i="10" s="1"/>
  <c r="I220" i="10" s="1"/>
  <c r="AK149" i="10"/>
  <c r="AK185" i="10" s="1"/>
  <c r="AK221" i="10" s="1"/>
  <c r="N149" i="10"/>
  <c r="U149" i="10"/>
  <c r="N143" i="10"/>
  <c r="AK143" i="10"/>
  <c r="AK179" i="10" s="1"/>
  <c r="AK215" i="10" s="1"/>
  <c r="U143" i="10"/>
  <c r="I142" i="10"/>
  <c r="I178" i="10" s="1"/>
  <c r="I214" i="10" s="1"/>
  <c r="N142" i="10"/>
  <c r="A142" i="10"/>
  <c r="A178" i="10" s="1"/>
  <c r="A214" i="10" s="1"/>
  <c r="N144" i="10"/>
  <c r="AK145" i="10"/>
  <c r="AK181" i="10" s="1"/>
  <c r="AK217" i="10" s="1"/>
  <c r="I144" i="10"/>
  <c r="I180" i="10" s="1"/>
  <c r="I216" i="10" s="1"/>
  <c r="A144" i="10"/>
  <c r="A180" i="10" s="1"/>
  <c r="A216" i="10" s="1"/>
  <c r="N145" i="10"/>
  <c r="U145" i="10"/>
  <c r="N138" i="10"/>
  <c r="A138" i="10"/>
  <c r="A174" i="10" s="1"/>
  <c r="A210" i="10" s="1"/>
  <c r="N139" i="10"/>
  <c r="U139" i="10"/>
  <c r="I138" i="10"/>
  <c r="I174" i="10" s="1"/>
  <c r="I210" i="10" s="1"/>
  <c r="AK139" i="10"/>
  <c r="AK175" i="10" s="1"/>
  <c r="AK211" i="10" s="1"/>
  <c r="U141" i="10"/>
  <c r="I140" i="10"/>
  <c r="I176" i="10" s="1"/>
  <c r="I212" i="10" s="1"/>
  <c r="AK141" i="10"/>
  <c r="AK177" i="10" s="1"/>
  <c r="AK213" i="10" s="1"/>
  <c r="N140" i="10"/>
  <c r="A140" i="10"/>
  <c r="A176" i="10" s="1"/>
  <c r="A212" i="10" s="1"/>
  <c r="N141" i="10"/>
  <c r="U137" i="10"/>
  <c r="I136" i="10"/>
  <c r="I172" i="10" s="1"/>
  <c r="I208" i="10" s="1"/>
  <c r="N136" i="10"/>
  <c r="AK137" i="10"/>
  <c r="AK173" i="10" s="1"/>
  <c r="AK209" i="10" s="1"/>
  <c r="A136" i="10"/>
  <c r="A172" i="10" s="1"/>
  <c r="A208" i="10" s="1"/>
  <c r="N137" i="10"/>
  <c r="M452" i="10"/>
  <c r="M488" i="10" s="1"/>
  <c r="M524" i="10" s="1"/>
  <c r="J452" i="10"/>
  <c r="J488" i="10" s="1"/>
  <c r="J524" i="10" s="1"/>
  <c r="AK37" i="9"/>
  <c r="AK459" i="10" s="1"/>
  <c r="AK495" i="10" s="1"/>
  <c r="AK531" i="10" s="1"/>
  <c r="C9" i="11"/>
  <c r="L452" i="10"/>
  <c r="L488" i="10" s="1"/>
  <c r="L524" i="10" s="1"/>
  <c r="S452" i="10"/>
  <c r="S488" i="10" s="1"/>
  <c r="S524" i="10" s="1"/>
  <c r="AK451" i="10"/>
  <c r="AK523" i="10" s="1"/>
  <c r="K452" i="10"/>
  <c r="K488" i="10" s="1"/>
  <c r="K524" i="10" s="1"/>
  <c r="V452" i="10"/>
  <c r="V488" i="10" s="1"/>
  <c r="V524" i="10" s="1"/>
  <c r="P452" i="10"/>
  <c r="P488" i="10" s="1"/>
  <c r="P524" i="10" s="1"/>
  <c r="T452" i="10"/>
  <c r="T488" i="10" s="1"/>
  <c r="T524" i="10" s="1"/>
  <c r="I452" i="10"/>
  <c r="I488" i="10" s="1"/>
  <c r="I524" i="10" s="1"/>
  <c r="Q452" i="10"/>
  <c r="Q488" i="10" s="1"/>
  <c r="Q524" i="10" s="1"/>
  <c r="O452" i="10"/>
  <c r="O488" i="10" s="1"/>
  <c r="O524" i="10" s="1"/>
  <c r="R452" i="10"/>
  <c r="R488" i="10" s="1"/>
  <c r="R524" i="10" s="1"/>
  <c r="U452" i="10"/>
  <c r="U488" i="10" s="1"/>
  <c r="U524" i="10" s="1"/>
  <c r="N452" i="10"/>
  <c r="N488" i="10" s="1"/>
  <c r="N524" i="10" s="1"/>
  <c r="N467" i="10"/>
  <c r="N503" i="10" s="1"/>
  <c r="N539" i="10" s="1"/>
  <c r="AK577" i="10"/>
  <c r="AK613" i="10" s="1"/>
  <c r="AK649" i="10" s="1"/>
  <c r="U685" i="10"/>
  <c r="U721" i="10" s="1"/>
  <c r="U757" i="10" s="1"/>
  <c r="L668" i="10"/>
  <c r="L704" i="10" s="1"/>
  <c r="L740" i="10" s="1"/>
  <c r="T668" i="10"/>
  <c r="T704" i="10" s="1"/>
  <c r="T740" i="10" s="1"/>
  <c r="AK799" i="10"/>
  <c r="AK835" i="10" s="1"/>
  <c r="AK871" i="10" s="1"/>
  <c r="U668" i="10"/>
  <c r="U704" i="10" s="1"/>
  <c r="U740" i="10" s="1"/>
  <c r="I464" i="10"/>
  <c r="I500" i="10" s="1"/>
  <c r="I536" i="10" s="1"/>
  <c r="I574" i="10"/>
  <c r="I610" i="10" s="1"/>
  <c r="I646" i="10" s="1"/>
  <c r="O668" i="10"/>
  <c r="O704" i="10" s="1"/>
  <c r="O740" i="10" s="1"/>
  <c r="AK465" i="10"/>
  <c r="AK501" i="10" s="1"/>
  <c r="AK537" i="10" s="1"/>
  <c r="N362" i="10"/>
  <c r="P362" i="10" s="1"/>
  <c r="C11" i="11"/>
  <c r="R668" i="10"/>
  <c r="R704" i="10" s="1"/>
  <c r="R740" i="10" s="1"/>
  <c r="U799" i="10"/>
  <c r="AG799" i="10" s="1"/>
  <c r="U465" i="10"/>
  <c r="AG465" i="10" s="1"/>
  <c r="AK575" i="10"/>
  <c r="AK611" i="10" s="1"/>
  <c r="AK647" i="10" s="1"/>
  <c r="J668" i="10"/>
  <c r="J704" i="10" s="1"/>
  <c r="J740" i="10" s="1"/>
  <c r="S668" i="10"/>
  <c r="S704" i="10" s="1"/>
  <c r="S740" i="10" s="1"/>
  <c r="N668" i="10"/>
  <c r="N704" i="10" s="1"/>
  <c r="N740" i="10" s="1"/>
  <c r="I680" i="10"/>
  <c r="I716" i="10" s="1"/>
  <c r="I752" i="10" s="1"/>
  <c r="I798" i="10"/>
  <c r="I834" i="10" s="1"/>
  <c r="I870" i="10" s="1"/>
  <c r="N575" i="10"/>
  <c r="N611" i="10" s="1"/>
  <c r="N647" i="10" s="1"/>
  <c r="I796" i="10"/>
  <c r="I832" i="10" s="1"/>
  <c r="I868" i="10" s="1"/>
  <c r="V668" i="10"/>
  <c r="V704" i="10" s="1"/>
  <c r="V740" i="10" s="1"/>
  <c r="M668" i="10"/>
  <c r="M704" i="10" s="1"/>
  <c r="M740" i="10" s="1"/>
  <c r="AK55" i="9"/>
  <c r="E692" i="10" s="1"/>
  <c r="K668" i="10"/>
  <c r="K704" i="10" s="1"/>
  <c r="K740" i="10" s="1"/>
  <c r="A798" i="10"/>
  <c r="A834" i="10" s="1"/>
  <c r="A870" i="10" s="1"/>
  <c r="N799" i="10"/>
  <c r="N835" i="10" s="1"/>
  <c r="N871" i="10" s="1"/>
  <c r="N465" i="10"/>
  <c r="P465" i="10" s="1"/>
  <c r="A574" i="10"/>
  <c r="A610" i="10" s="1"/>
  <c r="A646" i="10" s="1"/>
  <c r="A474" i="10"/>
  <c r="A510" i="10" s="1"/>
  <c r="A546" i="10" s="1"/>
  <c r="I668" i="10"/>
  <c r="I704" i="10" s="1"/>
  <c r="I740" i="10" s="1"/>
  <c r="Q668" i="10"/>
  <c r="Q704" i="10" s="1"/>
  <c r="Q740" i="10" s="1"/>
  <c r="AK667" i="10"/>
  <c r="AK739" i="10" s="1"/>
  <c r="P668" i="10"/>
  <c r="P704" i="10" s="1"/>
  <c r="P740" i="10" s="1"/>
  <c r="N464" i="10"/>
  <c r="P464" i="10" s="1"/>
  <c r="U575" i="10"/>
  <c r="AK687" i="10"/>
  <c r="AK723" i="10" s="1"/>
  <c r="AK759" i="10" s="1"/>
  <c r="AK677" i="10"/>
  <c r="AK713" i="10" s="1"/>
  <c r="AK749" i="10" s="1"/>
  <c r="N568" i="10"/>
  <c r="P568" i="10" s="1"/>
  <c r="A470" i="10"/>
  <c r="A506" i="10" s="1"/>
  <c r="A542" i="10" s="1"/>
  <c r="N677" i="10"/>
  <c r="N713" i="10" s="1"/>
  <c r="N749" i="10" s="1"/>
  <c r="N360" i="10"/>
  <c r="P360" i="10" s="1"/>
  <c r="AK471" i="10"/>
  <c r="AK507" i="10" s="1"/>
  <c r="AK543" i="10" s="1"/>
  <c r="N471" i="10"/>
  <c r="P471" i="10" s="1"/>
  <c r="A676" i="10"/>
  <c r="A712" i="10" s="1"/>
  <c r="A748" i="10" s="1"/>
  <c r="U791" i="10"/>
  <c r="U827" i="10" s="1"/>
  <c r="U863" i="10" s="1"/>
  <c r="N797" i="10"/>
  <c r="P797" i="10" s="1"/>
  <c r="Q560" i="10"/>
  <c r="Q596" i="10" s="1"/>
  <c r="Q632" i="10" s="1"/>
  <c r="I568" i="10"/>
  <c r="I604" i="10" s="1"/>
  <c r="I640" i="10" s="1"/>
  <c r="I682" i="10"/>
  <c r="I718" i="10" s="1"/>
  <c r="I754" i="10" s="1"/>
  <c r="N676" i="10"/>
  <c r="N712" i="10" s="1"/>
  <c r="N748" i="10" s="1"/>
  <c r="I360" i="10"/>
  <c r="I396" i="10" s="1"/>
  <c r="I432" i="10" s="1"/>
  <c r="AK569" i="10"/>
  <c r="AK605" i="10" s="1"/>
  <c r="AK641" i="10" s="1"/>
  <c r="U471" i="10"/>
  <c r="AG471" i="10" s="1"/>
  <c r="A686" i="10"/>
  <c r="A722" i="10" s="1"/>
  <c r="A758" i="10" s="1"/>
  <c r="U677" i="10"/>
  <c r="AG677" i="10" s="1"/>
  <c r="N361" i="10"/>
  <c r="N397" i="10" s="1"/>
  <c r="N433" i="10" s="1"/>
  <c r="L560" i="10"/>
  <c r="L596" i="10" s="1"/>
  <c r="L632" i="10" s="1"/>
  <c r="A568" i="10"/>
  <c r="A604" i="10" s="1"/>
  <c r="A640" i="10" s="1"/>
  <c r="U253" i="10"/>
  <c r="AG253" i="10" s="1"/>
  <c r="I252" i="10"/>
  <c r="I288" i="10" s="1"/>
  <c r="I324" i="10" s="1"/>
  <c r="I470" i="10"/>
  <c r="I506" i="10" s="1"/>
  <c r="I542" i="10" s="1"/>
  <c r="N686" i="10"/>
  <c r="N722" i="10" s="1"/>
  <c r="N758" i="10" s="1"/>
  <c r="U687" i="10"/>
  <c r="U723" i="10" s="1"/>
  <c r="U759" i="10" s="1"/>
  <c r="U467" i="10"/>
  <c r="U503" i="10" s="1"/>
  <c r="U539" i="10" s="1"/>
  <c r="N466" i="10"/>
  <c r="P466" i="10" s="1"/>
  <c r="O560" i="10"/>
  <c r="O596" i="10" s="1"/>
  <c r="O632" i="10" s="1"/>
  <c r="U569" i="10"/>
  <c r="U605" i="10" s="1"/>
  <c r="U641" i="10" s="1"/>
  <c r="N252" i="10"/>
  <c r="P252" i="10" s="1"/>
  <c r="I24" i="10"/>
  <c r="I62" i="10" s="1"/>
  <c r="I100" i="10" s="1"/>
  <c r="N24" i="10"/>
  <c r="A24" i="10"/>
  <c r="A62" i="10" s="1"/>
  <c r="A100" i="10" s="1"/>
  <c r="N25" i="10"/>
  <c r="AK25" i="10"/>
  <c r="AK63" i="10" s="1"/>
  <c r="AK101" i="10" s="1"/>
  <c r="U25" i="10"/>
  <c r="I22" i="10"/>
  <c r="I60" i="10" s="1"/>
  <c r="I98" i="10" s="1"/>
  <c r="AK23" i="10"/>
  <c r="AK61" i="10" s="1"/>
  <c r="AK99" i="10" s="1"/>
  <c r="A22" i="10"/>
  <c r="A60" i="10" s="1"/>
  <c r="A98" i="10" s="1"/>
  <c r="N22" i="10"/>
  <c r="U23" i="10"/>
  <c r="N23" i="10"/>
  <c r="I466" i="10"/>
  <c r="I502" i="10" s="1"/>
  <c r="I538" i="10" s="1"/>
  <c r="A466" i="10"/>
  <c r="A502" i="10" s="1"/>
  <c r="A538" i="10" s="1"/>
  <c r="I684" i="10"/>
  <c r="I720" i="10" s="1"/>
  <c r="I756" i="10" s="1"/>
  <c r="AK27" i="10"/>
  <c r="AK65" i="10" s="1"/>
  <c r="AK103" i="10" s="1"/>
  <c r="N27" i="10"/>
  <c r="I26" i="10"/>
  <c r="I64" i="10" s="1"/>
  <c r="I102" i="10" s="1"/>
  <c r="U27" i="10"/>
  <c r="A26" i="10"/>
  <c r="A64" i="10" s="1"/>
  <c r="A102" i="10" s="1"/>
  <c r="N26" i="10"/>
  <c r="U361" i="10"/>
  <c r="U397" i="10" s="1"/>
  <c r="U433" i="10" s="1"/>
  <c r="AK685" i="10"/>
  <c r="AK721" i="10" s="1"/>
  <c r="AK757" i="10" s="1"/>
  <c r="A684" i="10"/>
  <c r="A720" i="10" s="1"/>
  <c r="A756" i="10" s="1"/>
  <c r="I686" i="10"/>
  <c r="I722" i="10" s="1"/>
  <c r="I758" i="10" s="1"/>
  <c r="AK361" i="10"/>
  <c r="AK397" i="10" s="1"/>
  <c r="AK433" i="10" s="1"/>
  <c r="N685" i="10"/>
  <c r="P685" i="10" s="1"/>
  <c r="M560" i="10"/>
  <c r="M596" i="10" s="1"/>
  <c r="M632" i="10" s="1"/>
  <c r="I582" i="10"/>
  <c r="I618" i="10" s="1"/>
  <c r="I654" i="10" s="1"/>
  <c r="AK253" i="10"/>
  <c r="AK289" i="10" s="1"/>
  <c r="AK325" i="10" s="1"/>
  <c r="U29" i="10"/>
  <c r="AK29" i="10"/>
  <c r="AK67" i="10" s="1"/>
  <c r="AK105" i="10" s="1"/>
  <c r="N28" i="10"/>
  <c r="N29" i="10"/>
  <c r="I28" i="10"/>
  <c r="I66" i="10" s="1"/>
  <c r="I104" i="10" s="1"/>
  <c r="A28" i="10"/>
  <c r="A66" i="10" s="1"/>
  <c r="A104" i="10" s="1"/>
  <c r="E9" i="11"/>
  <c r="T512" i="10"/>
  <c r="T548" i="10" s="1"/>
  <c r="AN64" i="9"/>
  <c r="T800" i="10"/>
  <c r="AG802" i="10" s="1"/>
  <c r="AN28" i="9"/>
  <c r="T368" i="10" s="1"/>
  <c r="A690" i="10"/>
  <c r="A726" i="10" s="1"/>
  <c r="A762" i="10" s="1"/>
  <c r="A576" i="10"/>
  <c r="A612" i="10" s="1"/>
  <c r="A648" i="10" s="1"/>
  <c r="A796" i="10"/>
  <c r="A832" i="10" s="1"/>
  <c r="A868" i="10" s="1"/>
  <c r="I560" i="10"/>
  <c r="I596" i="10" s="1"/>
  <c r="I632" i="10" s="1"/>
  <c r="V560" i="10"/>
  <c r="V596" i="10" s="1"/>
  <c r="V632" i="10" s="1"/>
  <c r="S560" i="10"/>
  <c r="S596" i="10" s="1"/>
  <c r="S632" i="10" s="1"/>
  <c r="AK559" i="10"/>
  <c r="AO559" i="10" s="1"/>
  <c r="R560" i="10"/>
  <c r="R596" i="10" s="1"/>
  <c r="R632" i="10" s="1"/>
  <c r="I366" i="10"/>
  <c r="I402" i="10" s="1"/>
  <c r="I438" i="10" s="1"/>
  <c r="A252" i="10"/>
  <c r="A288" i="10" s="1"/>
  <c r="A324" i="10" s="1"/>
  <c r="AN55" i="9"/>
  <c r="T692" i="10"/>
  <c r="AG694" i="10" s="1"/>
  <c r="AN46" i="9"/>
  <c r="T584" i="10" s="1"/>
  <c r="T560" i="10"/>
  <c r="T596" i="10" s="1"/>
  <c r="T632" i="10" s="1"/>
  <c r="U560" i="10"/>
  <c r="U596" i="10" s="1"/>
  <c r="U632" i="10" s="1"/>
  <c r="N560" i="10"/>
  <c r="N596" i="10" s="1"/>
  <c r="N632" i="10" s="1"/>
  <c r="C10" i="11"/>
  <c r="A472" i="10"/>
  <c r="A508" i="10" s="1"/>
  <c r="A544" i="10" s="1"/>
  <c r="N475" i="10"/>
  <c r="P475" i="10" s="1"/>
  <c r="U577" i="10"/>
  <c r="U613" i="10" s="1"/>
  <c r="U649" i="10" s="1"/>
  <c r="K560" i="10"/>
  <c r="K596" i="10" s="1"/>
  <c r="K632" i="10" s="1"/>
  <c r="P560" i="10"/>
  <c r="P596" i="10" s="1"/>
  <c r="P632" i="10" s="1"/>
  <c r="J560" i="10"/>
  <c r="J596" i="10" s="1"/>
  <c r="J632" i="10" s="1"/>
  <c r="AK46" i="9"/>
  <c r="U567" i="10" s="1"/>
  <c r="AK367" i="10"/>
  <c r="AK403" i="10" s="1"/>
  <c r="AK439" i="10" s="1"/>
  <c r="AK583" i="10"/>
  <c r="AK619" i="10" s="1"/>
  <c r="AK655" i="10" s="1"/>
  <c r="N583" i="10"/>
  <c r="P583" i="10" s="1"/>
  <c r="AK475" i="10"/>
  <c r="AK511" i="10" s="1"/>
  <c r="AK547" i="10" s="1"/>
  <c r="N474" i="10"/>
  <c r="N510" i="10" s="1"/>
  <c r="N546" i="10" s="1"/>
  <c r="AK365" i="10"/>
  <c r="AK401" i="10" s="1"/>
  <c r="AK437" i="10" s="1"/>
  <c r="I576" i="10"/>
  <c r="I612" i="10" s="1"/>
  <c r="I648" i="10" s="1"/>
  <c r="N576" i="10"/>
  <c r="P576" i="10" s="1"/>
  <c r="AK797" i="10"/>
  <c r="AK833" i="10" s="1"/>
  <c r="AK869" i="10" s="1"/>
  <c r="N472" i="10"/>
  <c r="P472" i="10" s="1"/>
  <c r="N367" i="10"/>
  <c r="P367" i="10" s="1"/>
  <c r="I794" i="10"/>
  <c r="I830" i="10" s="1"/>
  <c r="I866" i="10" s="1"/>
  <c r="A582" i="10"/>
  <c r="A618" i="10" s="1"/>
  <c r="A654" i="10" s="1"/>
  <c r="N582" i="10"/>
  <c r="N618" i="10" s="1"/>
  <c r="N654" i="10" s="1"/>
  <c r="I474" i="10"/>
  <c r="I510" i="10" s="1"/>
  <c r="I546" i="10" s="1"/>
  <c r="N473" i="10"/>
  <c r="N509" i="10" s="1"/>
  <c r="N545" i="10" s="1"/>
  <c r="I472" i="10"/>
  <c r="I508" i="10" s="1"/>
  <c r="I544" i="10" s="1"/>
  <c r="N364" i="10"/>
  <c r="N400" i="10" s="1"/>
  <c r="N436" i="10" s="1"/>
  <c r="U797" i="10"/>
  <c r="AG797" i="10" s="1"/>
  <c r="U473" i="10"/>
  <c r="AG473" i="10" s="1"/>
  <c r="AK795" i="10"/>
  <c r="AK831" i="10" s="1"/>
  <c r="AK867" i="10" s="1"/>
  <c r="AK683" i="10"/>
  <c r="AK719" i="10" s="1"/>
  <c r="AK755" i="10" s="1"/>
  <c r="AK255" i="10"/>
  <c r="AK291" i="10" s="1"/>
  <c r="AK327" i="10" s="1"/>
  <c r="N255" i="10"/>
  <c r="N254" i="10"/>
  <c r="I254" i="10"/>
  <c r="I290" i="10" s="1"/>
  <c r="I326" i="10" s="1"/>
  <c r="U255" i="10"/>
  <c r="A254" i="10"/>
  <c r="A290" i="10" s="1"/>
  <c r="A326" i="10" s="1"/>
  <c r="N683" i="10"/>
  <c r="P683" i="10" s="1"/>
  <c r="AK363" i="10"/>
  <c r="AK399" i="10" s="1"/>
  <c r="AK435" i="10" s="1"/>
  <c r="A256" i="10"/>
  <c r="A292" i="10" s="1"/>
  <c r="A328" i="10" s="1"/>
  <c r="N257" i="10"/>
  <c r="AK257" i="10"/>
  <c r="AK293" i="10" s="1"/>
  <c r="AK329" i="10" s="1"/>
  <c r="I256" i="10"/>
  <c r="I292" i="10" s="1"/>
  <c r="I328" i="10" s="1"/>
  <c r="N256" i="10"/>
  <c r="U257" i="10"/>
  <c r="AK251" i="10"/>
  <c r="AK287" i="10" s="1"/>
  <c r="AK323" i="10" s="1"/>
  <c r="N251" i="10"/>
  <c r="I250" i="10"/>
  <c r="I286" i="10" s="1"/>
  <c r="I322" i="10" s="1"/>
  <c r="N250" i="10"/>
  <c r="A250" i="10"/>
  <c r="A286" i="10" s="1"/>
  <c r="A322" i="10" s="1"/>
  <c r="U251" i="10"/>
  <c r="U259" i="10"/>
  <c r="A258" i="10"/>
  <c r="A294" i="10" s="1"/>
  <c r="A330" i="10" s="1"/>
  <c r="N259" i="10"/>
  <c r="AK259" i="10"/>
  <c r="AK295" i="10" s="1"/>
  <c r="AK331" i="10" s="1"/>
  <c r="I258" i="10"/>
  <c r="I294" i="10" s="1"/>
  <c r="I330" i="10" s="1"/>
  <c r="N258" i="10"/>
  <c r="U681" i="10"/>
  <c r="U717" i="10" s="1"/>
  <c r="U753" i="10" s="1"/>
  <c r="U363" i="10"/>
  <c r="AG363" i="10" s="1"/>
  <c r="AM73" i="9"/>
  <c r="AN73" i="9" s="1"/>
  <c r="N289" i="10"/>
  <c r="N325" i="10" s="1"/>
  <c r="P253" i="10"/>
  <c r="N791" i="10"/>
  <c r="P791" i="10" s="1"/>
  <c r="N365" i="10"/>
  <c r="P365" i="10" s="1"/>
  <c r="I690" i="10"/>
  <c r="I726" i="10" s="1"/>
  <c r="I762" i="10" s="1"/>
  <c r="A366" i="10"/>
  <c r="A402" i="10" s="1"/>
  <c r="A438" i="10" s="1"/>
  <c r="N366" i="10"/>
  <c r="N402" i="10" s="1"/>
  <c r="N438" i="10" s="1"/>
  <c r="A682" i="10"/>
  <c r="A718" i="10" s="1"/>
  <c r="A754" i="10" s="1"/>
  <c r="U683" i="10"/>
  <c r="U719" i="10" s="1"/>
  <c r="U755" i="10" s="1"/>
  <c r="U795" i="10"/>
  <c r="AG795" i="10" s="1"/>
  <c r="A362" i="10"/>
  <c r="A398" i="10" s="1"/>
  <c r="A434" i="10" s="1"/>
  <c r="N579" i="10"/>
  <c r="N615" i="10" s="1"/>
  <c r="N651" i="10" s="1"/>
  <c r="AK791" i="10"/>
  <c r="AK827" i="10" s="1"/>
  <c r="AK863" i="10" s="1"/>
  <c r="N690" i="10"/>
  <c r="N726" i="10" s="1"/>
  <c r="N762" i="10" s="1"/>
  <c r="I362" i="10"/>
  <c r="I398" i="10" s="1"/>
  <c r="I434" i="10" s="1"/>
  <c r="I790" i="10"/>
  <c r="I826" i="10" s="1"/>
  <c r="I862" i="10" s="1"/>
  <c r="I364" i="10"/>
  <c r="I400" i="10" s="1"/>
  <c r="I436" i="10" s="1"/>
  <c r="U365" i="10"/>
  <c r="AG365" i="10" s="1"/>
  <c r="U691" i="10"/>
  <c r="U727" i="10" s="1"/>
  <c r="U763" i="10" s="1"/>
  <c r="A794" i="10"/>
  <c r="A830" i="10" s="1"/>
  <c r="A866" i="10" s="1"/>
  <c r="AK82" i="9"/>
  <c r="AL82" i="9" s="1"/>
  <c r="AM82" i="9"/>
  <c r="AN82" i="9" s="1"/>
  <c r="N790" i="10"/>
  <c r="P790" i="10" s="1"/>
  <c r="N691" i="10"/>
  <c r="N727" i="10" s="1"/>
  <c r="N763" i="10" s="1"/>
  <c r="N795" i="10"/>
  <c r="N831" i="10" s="1"/>
  <c r="N867" i="10" s="1"/>
  <c r="I578" i="10"/>
  <c r="I614" i="10" s="1"/>
  <c r="I650" i="10" s="1"/>
  <c r="I570" i="10"/>
  <c r="I606" i="10" s="1"/>
  <c r="I642" i="10" s="1"/>
  <c r="A570" i="10"/>
  <c r="A606" i="10" s="1"/>
  <c r="A642" i="10" s="1"/>
  <c r="N681" i="10"/>
  <c r="N717" i="10" s="1"/>
  <c r="N753" i="10" s="1"/>
  <c r="U571" i="10"/>
  <c r="AG571" i="10" s="1"/>
  <c r="N570" i="10"/>
  <c r="P570" i="10" s="1"/>
  <c r="AK571" i="10"/>
  <c r="AK607" i="10" s="1"/>
  <c r="AK643" i="10" s="1"/>
  <c r="AK681" i="10"/>
  <c r="AK717" i="10" s="1"/>
  <c r="AK753" i="10" s="1"/>
  <c r="A680" i="10"/>
  <c r="A716" i="10" s="1"/>
  <c r="A752" i="10" s="1"/>
  <c r="N578" i="10"/>
  <c r="N614" i="10" s="1"/>
  <c r="N650" i="10" s="1"/>
  <c r="A578" i="10"/>
  <c r="A614" i="10" s="1"/>
  <c r="A650" i="10" s="1"/>
  <c r="U579" i="10"/>
  <c r="U615" i="10" s="1"/>
  <c r="U651" i="10" s="1"/>
  <c r="A788" i="10"/>
  <c r="A824" i="10" s="1"/>
  <c r="A860" i="10" s="1"/>
  <c r="AK789" i="10"/>
  <c r="AK825" i="10" s="1"/>
  <c r="AK861" i="10" s="1"/>
  <c r="N788" i="10"/>
  <c r="I788" i="10"/>
  <c r="I824" i="10" s="1"/>
  <c r="I860" i="10" s="1"/>
  <c r="U789" i="10"/>
  <c r="N789" i="10"/>
  <c r="U469" i="10"/>
  <c r="I468" i="10"/>
  <c r="I504" i="10" s="1"/>
  <c r="I540" i="10" s="1"/>
  <c r="N468" i="10"/>
  <c r="AK469" i="10"/>
  <c r="AK505" i="10" s="1"/>
  <c r="AK541" i="10" s="1"/>
  <c r="A468" i="10"/>
  <c r="A504" i="10" s="1"/>
  <c r="A540" i="10" s="1"/>
  <c r="N469" i="10"/>
  <c r="A356" i="10"/>
  <c r="A392" i="10" s="1"/>
  <c r="A428" i="10" s="1"/>
  <c r="I356" i="10"/>
  <c r="I392" i="10" s="1"/>
  <c r="I428" i="10" s="1"/>
  <c r="AK357" i="10"/>
  <c r="AK393" i="10" s="1"/>
  <c r="AK429" i="10" s="1"/>
  <c r="N356" i="10"/>
  <c r="N357" i="10"/>
  <c r="U357" i="10"/>
  <c r="N403" i="10"/>
  <c r="N439" i="10" s="1"/>
  <c r="P569" i="10"/>
  <c r="N605" i="10"/>
  <c r="N641" i="10" s="1"/>
  <c r="P363" i="10"/>
  <c r="N399" i="10"/>
  <c r="N435" i="10" s="1"/>
  <c r="N390" i="10"/>
  <c r="N426" i="10" s="1"/>
  <c r="P354" i="10"/>
  <c r="N391" i="10"/>
  <c r="N427" i="10" s="1"/>
  <c r="P355" i="10"/>
  <c r="P798" i="10"/>
  <c r="N834" i="10"/>
  <c r="N870" i="10" s="1"/>
  <c r="N358" i="10"/>
  <c r="AK359" i="10"/>
  <c r="AK395" i="10" s="1"/>
  <c r="AK431" i="10" s="1"/>
  <c r="I358" i="10"/>
  <c r="I394" i="10" s="1"/>
  <c r="I430" i="10" s="1"/>
  <c r="A358" i="10"/>
  <c r="A394" i="10" s="1"/>
  <c r="A430" i="10" s="1"/>
  <c r="U359" i="10"/>
  <c r="N359" i="10"/>
  <c r="A678" i="10"/>
  <c r="A714" i="10" s="1"/>
  <c r="A750" i="10" s="1"/>
  <c r="AK679" i="10"/>
  <c r="AK715" i="10" s="1"/>
  <c r="AK751" i="10" s="1"/>
  <c r="U679" i="10"/>
  <c r="N679" i="10"/>
  <c r="N678" i="10"/>
  <c r="I678" i="10"/>
  <c r="I714" i="10" s="1"/>
  <c r="I750" i="10" s="1"/>
  <c r="I462" i="10"/>
  <c r="I498" i="10" s="1"/>
  <c r="I534" i="10" s="1"/>
  <c r="AK463" i="10"/>
  <c r="AK499" i="10" s="1"/>
  <c r="AK535" i="10" s="1"/>
  <c r="N462" i="10"/>
  <c r="A462" i="10"/>
  <c r="A498" i="10" s="1"/>
  <c r="A534" i="10" s="1"/>
  <c r="N463" i="10"/>
  <c r="U463" i="10"/>
  <c r="N688" i="10"/>
  <c r="AK689" i="10"/>
  <c r="AK725" i="10" s="1"/>
  <c r="AK761" i="10" s="1"/>
  <c r="N689" i="10"/>
  <c r="A688" i="10"/>
  <c r="A724" i="10" s="1"/>
  <c r="A760" i="10" s="1"/>
  <c r="I688" i="10"/>
  <c r="I724" i="10" s="1"/>
  <c r="I760" i="10" s="1"/>
  <c r="U689" i="10"/>
  <c r="K344" i="10"/>
  <c r="K380" i="10" s="1"/>
  <c r="K416" i="10" s="1"/>
  <c r="O344" i="10"/>
  <c r="O380" i="10" s="1"/>
  <c r="O416" i="10" s="1"/>
  <c r="U344" i="10"/>
  <c r="U380" i="10" s="1"/>
  <c r="U416" i="10" s="1"/>
  <c r="P344" i="10"/>
  <c r="P380" i="10" s="1"/>
  <c r="P416" i="10" s="1"/>
  <c r="V344" i="10"/>
  <c r="V380" i="10" s="1"/>
  <c r="V416" i="10" s="1"/>
  <c r="S344" i="10"/>
  <c r="S380" i="10" s="1"/>
  <c r="S416" i="10" s="1"/>
  <c r="C8" i="11"/>
  <c r="AK28" i="9"/>
  <c r="N344" i="10"/>
  <c r="N380" i="10" s="1"/>
  <c r="N416" i="10" s="1"/>
  <c r="I344" i="10"/>
  <c r="I380" i="10" s="1"/>
  <c r="I416" i="10" s="1"/>
  <c r="Q344" i="10"/>
  <c r="Q380" i="10" s="1"/>
  <c r="Q416" i="10" s="1"/>
  <c r="R344" i="10"/>
  <c r="R380" i="10" s="1"/>
  <c r="R416" i="10" s="1"/>
  <c r="J344" i="10"/>
  <c r="J380" i="10" s="1"/>
  <c r="J416" i="10" s="1"/>
  <c r="L344" i="10"/>
  <c r="L380" i="10" s="1"/>
  <c r="L416" i="10" s="1"/>
  <c r="T344" i="10"/>
  <c r="T380" i="10" s="1"/>
  <c r="T416" i="10" s="1"/>
  <c r="AK343" i="10"/>
  <c r="M344" i="10"/>
  <c r="M380" i="10" s="1"/>
  <c r="M416" i="10" s="1"/>
  <c r="P470" i="10"/>
  <c r="N506" i="10"/>
  <c r="N542" i="10" s="1"/>
  <c r="P687" i="10"/>
  <c r="N723" i="10"/>
  <c r="N759" i="10" s="1"/>
  <c r="N607" i="10"/>
  <c r="N643" i="10" s="1"/>
  <c r="P571" i="10"/>
  <c r="N720" i="10"/>
  <c r="N756" i="10" s="1"/>
  <c r="P684" i="10"/>
  <c r="N613" i="10"/>
  <c r="N649" i="10" s="1"/>
  <c r="P577" i="10"/>
  <c r="N832" i="10"/>
  <c r="N868" i="10" s="1"/>
  <c r="P796" i="10"/>
  <c r="P680" i="10"/>
  <c r="N716" i="10"/>
  <c r="N752" i="10" s="1"/>
  <c r="U403" i="10"/>
  <c r="U439" i="10" s="1"/>
  <c r="AG367" i="10"/>
  <c r="N718" i="10"/>
  <c r="N754" i="10" s="1"/>
  <c r="P682" i="10"/>
  <c r="N793" i="10"/>
  <c r="AK793" i="10"/>
  <c r="AK829" i="10" s="1"/>
  <c r="AK865" i="10" s="1"/>
  <c r="I792" i="10"/>
  <c r="I828" i="10" s="1"/>
  <c r="I864" i="10" s="1"/>
  <c r="N792" i="10"/>
  <c r="A792" i="10"/>
  <c r="A828" i="10" s="1"/>
  <c r="A864" i="10" s="1"/>
  <c r="U793" i="10"/>
  <c r="U619" i="10"/>
  <c r="U655" i="10" s="1"/>
  <c r="AG583" i="10"/>
  <c r="U461" i="10"/>
  <c r="AG460" i="10" s="1"/>
  <c r="AG496" i="10" s="1"/>
  <c r="AG532" i="10" s="1"/>
  <c r="N460" i="10"/>
  <c r="N461" i="10"/>
  <c r="A460" i="10"/>
  <c r="A496" i="10" s="1"/>
  <c r="A532" i="10" s="1"/>
  <c r="I460" i="10"/>
  <c r="I496" i="10" s="1"/>
  <c r="I532" i="10" s="1"/>
  <c r="AK461" i="10"/>
  <c r="AK497" i="10" s="1"/>
  <c r="AK533" i="10" s="1"/>
  <c r="AK573" i="10"/>
  <c r="AK609" i="10" s="1"/>
  <c r="AK645" i="10" s="1"/>
  <c r="N573" i="10"/>
  <c r="N572" i="10"/>
  <c r="I572" i="10"/>
  <c r="I608" i="10" s="1"/>
  <c r="I644" i="10" s="1"/>
  <c r="A572" i="10"/>
  <c r="A608" i="10" s="1"/>
  <c r="A644" i="10" s="1"/>
  <c r="U573" i="10"/>
  <c r="U391" i="10"/>
  <c r="U427" i="10" s="1"/>
  <c r="AG355" i="10"/>
  <c r="AK785" i="10"/>
  <c r="AK821" i="10" s="1"/>
  <c r="AK857" i="10" s="1"/>
  <c r="I784" i="10"/>
  <c r="I820" i="10" s="1"/>
  <c r="I856" i="10" s="1"/>
  <c r="U785" i="10"/>
  <c r="A784" i="10"/>
  <c r="A820" i="10" s="1"/>
  <c r="A856" i="10" s="1"/>
  <c r="N784" i="10"/>
  <c r="N785" i="10"/>
  <c r="T776" i="10"/>
  <c r="T812" i="10" s="1"/>
  <c r="T848" i="10" s="1"/>
  <c r="S776" i="10"/>
  <c r="S812" i="10" s="1"/>
  <c r="S848" i="10" s="1"/>
  <c r="AK775" i="10"/>
  <c r="AK64" i="9"/>
  <c r="N776" i="10"/>
  <c r="N812" i="10" s="1"/>
  <c r="N848" i="10" s="1"/>
  <c r="U776" i="10"/>
  <c r="U812" i="10" s="1"/>
  <c r="U848" i="10" s="1"/>
  <c r="I776" i="10"/>
  <c r="I812" i="10" s="1"/>
  <c r="I848" i="10" s="1"/>
  <c r="V776" i="10"/>
  <c r="V812" i="10" s="1"/>
  <c r="V848" i="10" s="1"/>
  <c r="O776" i="10"/>
  <c r="O812" i="10" s="1"/>
  <c r="O848" i="10" s="1"/>
  <c r="R776" i="10"/>
  <c r="R812" i="10" s="1"/>
  <c r="R848" i="10" s="1"/>
  <c r="C12" i="11"/>
  <c r="J776" i="10"/>
  <c r="J812" i="10" s="1"/>
  <c r="J848" i="10" s="1"/>
  <c r="L776" i="10"/>
  <c r="L812" i="10" s="1"/>
  <c r="L848" i="10" s="1"/>
  <c r="P776" i="10"/>
  <c r="P812" i="10" s="1"/>
  <c r="P848" i="10" s="1"/>
  <c r="M776" i="10"/>
  <c r="M812" i="10" s="1"/>
  <c r="M848" i="10" s="1"/>
  <c r="Q776" i="10"/>
  <c r="Q812" i="10" s="1"/>
  <c r="Q848" i="10" s="1"/>
  <c r="K776" i="10"/>
  <c r="K812" i="10" s="1"/>
  <c r="K848" i="10" s="1"/>
  <c r="I580" i="10"/>
  <c r="I616" i="10" s="1"/>
  <c r="I652" i="10" s="1"/>
  <c r="N580" i="10"/>
  <c r="N581" i="10"/>
  <c r="U581" i="10"/>
  <c r="A580" i="10"/>
  <c r="A616" i="10" s="1"/>
  <c r="A652" i="10" s="1"/>
  <c r="AK581" i="10"/>
  <c r="AK617" i="10" s="1"/>
  <c r="AK653" i="10" s="1"/>
  <c r="N787" i="10"/>
  <c r="U787" i="10"/>
  <c r="AK787" i="10"/>
  <c r="AK823" i="10" s="1"/>
  <c r="AK859" i="10" s="1"/>
  <c r="N786" i="10"/>
  <c r="I786" i="10"/>
  <c r="I822" i="10" s="1"/>
  <c r="I858" i="10" s="1"/>
  <c r="A786" i="10"/>
  <c r="A822" i="10" s="1"/>
  <c r="A858" i="10" s="1"/>
  <c r="AG475" i="10"/>
  <c r="U511" i="10"/>
  <c r="U547" i="10" s="1"/>
  <c r="P794" i="10"/>
  <c r="N830" i="10"/>
  <c r="N866" i="10" s="1"/>
  <c r="N610" i="10"/>
  <c r="N646" i="10" s="1"/>
  <c r="P574" i="10"/>
  <c r="AK487" i="10" l="1"/>
  <c r="AG575" i="10"/>
  <c r="AG611" i="10" s="1"/>
  <c r="AG647" i="10" s="1"/>
  <c r="AG574" i="10"/>
  <c r="AG610" i="10" s="1"/>
  <c r="AG646" i="10" s="1"/>
  <c r="AG248" i="10"/>
  <c r="AG284" i="10" s="1"/>
  <c r="AG320" i="10" s="1"/>
  <c r="N285" i="10"/>
  <c r="N321" i="10" s="1"/>
  <c r="P248" i="10"/>
  <c r="P284" i="10" s="1"/>
  <c r="P320" i="10" s="1"/>
  <c r="U285" i="10"/>
  <c r="U321" i="10" s="1"/>
  <c r="U281" i="10"/>
  <c r="U317" i="10" s="1"/>
  <c r="AG245" i="10"/>
  <c r="N281" i="10"/>
  <c r="N317" i="10" s="1"/>
  <c r="P245" i="10"/>
  <c r="N282" i="10"/>
  <c r="N318" i="10" s="1"/>
  <c r="P246" i="10"/>
  <c r="N280" i="10"/>
  <c r="N316" i="10" s="1"/>
  <c r="P244" i="10"/>
  <c r="P247" i="10"/>
  <c r="N283" i="10"/>
  <c r="N319" i="10" s="1"/>
  <c r="AG247" i="10"/>
  <c r="U283" i="10"/>
  <c r="U319" i="10" s="1"/>
  <c r="AG285" i="10"/>
  <c r="AG321" i="10" s="1"/>
  <c r="AM249" i="10"/>
  <c r="AM285" i="10" s="1"/>
  <c r="AM321" i="10" s="1"/>
  <c r="R249" i="10"/>
  <c r="R285" i="10" s="1"/>
  <c r="R321" i="10" s="1"/>
  <c r="P285" i="10"/>
  <c r="P321" i="10" s="1"/>
  <c r="AG136" i="10"/>
  <c r="AG172" i="10" s="1"/>
  <c r="AG208" i="10" s="1"/>
  <c r="U173" i="10"/>
  <c r="U209" i="10" s="1"/>
  <c r="AG137" i="10"/>
  <c r="U152" i="10"/>
  <c r="P147" i="10"/>
  <c r="N183" i="10"/>
  <c r="N219" i="10" s="1"/>
  <c r="P151" i="10"/>
  <c r="N187" i="10"/>
  <c r="N223" i="10" s="1"/>
  <c r="P141" i="10"/>
  <c r="N177" i="10"/>
  <c r="N213" i="10" s="1"/>
  <c r="AG139" i="10"/>
  <c r="U175" i="10"/>
  <c r="U211" i="10" s="1"/>
  <c r="AG145" i="10"/>
  <c r="U181" i="10"/>
  <c r="U217" i="10" s="1"/>
  <c r="U185" i="10"/>
  <c r="U221" i="10" s="1"/>
  <c r="AG149" i="10"/>
  <c r="P148" i="10"/>
  <c r="N184" i="10"/>
  <c r="N220" i="10" s="1"/>
  <c r="AG151" i="10"/>
  <c r="U187" i="10"/>
  <c r="U223" i="10" s="1"/>
  <c r="N173" i="10"/>
  <c r="N209" i="10" s="1"/>
  <c r="P137" i="10"/>
  <c r="P140" i="10"/>
  <c r="N176" i="10"/>
  <c r="N212" i="10" s="1"/>
  <c r="AG147" i="10"/>
  <c r="U183" i="10"/>
  <c r="U219" i="10" s="1"/>
  <c r="P138" i="10"/>
  <c r="N174" i="10"/>
  <c r="N210" i="10" s="1"/>
  <c r="P142" i="10"/>
  <c r="N178" i="10"/>
  <c r="N214" i="10" s="1"/>
  <c r="P143" i="10"/>
  <c r="N179" i="10"/>
  <c r="N215" i="10" s="1"/>
  <c r="P136" i="10"/>
  <c r="N172" i="10"/>
  <c r="N208" i="10" s="1"/>
  <c r="AG141" i="10"/>
  <c r="U177" i="10"/>
  <c r="U213" i="10" s="1"/>
  <c r="N175" i="10"/>
  <c r="N211" i="10" s="1"/>
  <c r="P139" i="10"/>
  <c r="P145" i="10"/>
  <c r="N181" i="10"/>
  <c r="N217" i="10" s="1"/>
  <c r="P144" i="10"/>
  <c r="N180" i="10"/>
  <c r="N216" i="10" s="1"/>
  <c r="U179" i="10"/>
  <c r="U215" i="10" s="1"/>
  <c r="AG143" i="10"/>
  <c r="P149" i="10"/>
  <c r="N185" i="10"/>
  <c r="N221" i="10" s="1"/>
  <c r="N182" i="10"/>
  <c r="N218" i="10" s="1"/>
  <c r="P146" i="10"/>
  <c r="P150" i="10"/>
  <c r="N186" i="10"/>
  <c r="N222" i="10" s="1"/>
  <c r="U459" i="10"/>
  <c r="U476" i="10" s="1"/>
  <c r="N459" i="10"/>
  <c r="N495" i="10" s="1"/>
  <c r="N531" i="10" s="1"/>
  <c r="I458" i="10"/>
  <c r="I494" i="10" s="1"/>
  <c r="I530" i="10" s="1"/>
  <c r="AL37" i="9"/>
  <c r="E476" i="10"/>
  <c r="E512" i="10" s="1"/>
  <c r="E548" i="10" s="1"/>
  <c r="N458" i="10"/>
  <c r="P458" i="10" s="1"/>
  <c r="A458" i="10"/>
  <c r="A494" i="10" s="1"/>
  <c r="A530" i="10" s="1"/>
  <c r="P467" i="10"/>
  <c r="R467" i="10" s="1"/>
  <c r="R503" i="10" s="1"/>
  <c r="R539" i="10" s="1"/>
  <c r="AO451" i="10"/>
  <c r="AO523" i="10" s="1"/>
  <c r="AG685" i="10"/>
  <c r="AM685" i="10" s="1"/>
  <c r="AM721" i="10" s="1"/>
  <c r="AM757" i="10" s="1"/>
  <c r="P575" i="10"/>
  <c r="R575" i="10" s="1"/>
  <c r="R611" i="10" s="1"/>
  <c r="R647" i="10" s="1"/>
  <c r="AK675" i="10"/>
  <c r="AK711" i="10" s="1"/>
  <c r="AK747" i="10" s="1"/>
  <c r="U835" i="10"/>
  <c r="U871" i="10" s="1"/>
  <c r="N604" i="10"/>
  <c r="N640" i="10" s="1"/>
  <c r="P799" i="10"/>
  <c r="R799" i="10" s="1"/>
  <c r="R835" i="10" s="1"/>
  <c r="R871" i="10" s="1"/>
  <c r="AG577" i="10"/>
  <c r="AM577" i="10" s="1"/>
  <c r="AM613" i="10" s="1"/>
  <c r="AM649" i="10" s="1"/>
  <c r="P676" i="10"/>
  <c r="P712" i="10" s="1"/>
  <c r="P748" i="10" s="1"/>
  <c r="N500" i="10"/>
  <c r="N536" i="10" s="1"/>
  <c r="AK567" i="10"/>
  <c r="AK603" i="10" s="1"/>
  <c r="AK639" i="10" s="1"/>
  <c r="N398" i="10"/>
  <c r="N434" i="10" s="1"/>
  <c r="U501" i="10"/>
  <c r="U537" i="10" s="1"/>
  <c r="N396" i="10"/>
  <c r="N432" i="10" s="1"/>
  <c r="U611" i="10"/>
  <c r="U647" i="10" s="1"/>
  <c r="N501" i="10"/>
  <c r="N537" i="10" s="1"/>
  <c r="AL55" i="9"/>
  <c r="I674" i="10"/>
  <c r="I710" i="10" s="1"/>
  <c r="I746" i="10" s="1"/>
  <c r="U833" i="10"/>
  <c r="U869" i="10" s="1"/>
  <c r="A674" i="10"/>
  <c r="A710" i="10" s="1"/>
  <c r="A746" i="10" s="1"/>
  <c r="AK703" i="10"/>
  <c r="AO667" i="10"/>
  <c r="AO703" i="10" s="1"/>
  <c r="U675" i="10"/>
  <c r="AG675" i="10" s="1"/>
  <c r="N674" i="10"/>
  <c r="P674" i="10" s="1"/>
  <c r="N675" i="10"/>
  <c r="P675" i="10" s="1"/>
  <c r="N401" i="10"/>
  <c r="N437" i="10" s="1"/>
  <c r="N619" i="10"/>
  <c r="N655" i="10" s="1"/>
  <c r="N502" i="10"/>
  <c r="N538" i="10" s="1"/>
  <c r="N511" i="10"/>
  <c r="N547" i="10" s="1"/>
  <c r="N507" i="10"/>
  <c r="N543" i="10" s="1"/>
  <c r="P677" i="10"/>
  <c r="P713" i="10" s="1"/>
  <c r="P749" i="10" s="1"/>
  <c r="N719" i="10"/>
  <c r="N755" i="10" s="1"/>
  <c r="U713" i="10"/>
  <c r="U749" i="10" s="1"/>
  <c r="N721" i="10"/>
  <c r="N757" i="10" s="1"/>
  <c r="AG687" i="10"/>
  <c r="AM687" i="10" s="1"/>
  <c r="AM723" i="10" s="1"/>
  <c r="AM759" i="10" s="1"/>
  <c r="AK595" i="10"/>
  <c r="P579" i="10"/>
  <c r="R579" i="10" s="1"/>
  <c r="R615" i="10" s="1"/>
  <c r="R651" i="10" s="1"/>
  <c r="P361" i="10"/>
  <c r="P397" i="10" s="1"/>
  <c r="P433" i="10" s="1"/>
  <c r="N288" i="10"/>
  <c r="N324" i="10" s="1"/>
  <c r="AG467" i="10"/>
  <c r="AM467" i="10" s="1"/>
  <c r="AM503" i="10" s="1"/>
  <c r="AM539" i="10" s="1"/>
  <c r="AG569" i="10"/>
  <c r="AG605" i="10" s="1"/>
  <c r="AG641" i="10" s="1"/>
  <c r="N508" i="10"/>
  <c r="N544" i="10" s="1"/>
  <c r="P681" i="10"/>
  <c r="P717" i="10" s="1"/>
  <c r="P753" i="10" s="1"/>
  <c r="U399" i="10"/>
  <c r="U435" i="10" s="1"/>
  <c r="N833" i="10"/>
  <c r="N869" i="10" s="1"/>
  <c r="A566" i="10"/>
  <c r="A602" i="10" s="1"/>
  <c r="A638" i="10" s="1"/>
  <c r="N612" i="10"/>
  <c r="N648" i="10" s="1"/>
  <c r="N827" i="10"/>
  <c r="N863" i="10" s="1"/>
  <c r="N566" i="10"/>
  <c r="P566" i="10" s="1"/>
  <c r="U507" i="10"/>
  <c r="U543" i="10" s="1"/>
  <c r="AG691" i="10"/>
  <c r="AG727" i="10" s="1"/>
  <c r="AG763" i="10" s="1"/>
  <c r="AG791" i="10"/>
  <c r="AG827" i="10" s="1"/>
  <c r="AG863" i="10" s="1"/>
  <c r="U509" i="10"/>
  <c r="U545" i="10" s="1"/>
  <c r="AL46" i="9"/>
  <c r="P686" i="10"/>
  <c r="R686" i="10" s="1"/>
  <c r="R722" i="10" s="1"/>
  <c r="R758" i="10" s="1"/>
  <c r="AG29" i="10"/>
  <c r="U67" i="10"/>
  <c r="U105" i="10" s="1"/>
  <c r="AG23" i="10"/>
  <c r="U30" i="10"/>
  <c r="U61" i="10"/>
  <c r="U99" i="10" s="1"/>
  <c r="N67" i="10"/>
  <c r="N105" i="10" s="1"/>
  <c r="R29" i="10"/>
  <c r="R67" i="10" s="1"/>
  <c r="R105" i="10" s="1"/>
  <c r="P29" i="10"/>
  <c r="P67" i="10" s="1"/>
  <c r="P105" i="10" s="1"/>
  <c r="R22" i="10"/>
  <c r="R60" i="10" s="1"/>
  <c r="R98" i="10" s="1"/>
  <c r="N60" i="10"/>
  <c r="N98" i="10" s="1"/>
  <c r="P22" i="10"/>
  <c r="P60" i="10" s="1"/>
  <c r="P98" i="10" s="1"/>
  <c r="AG24" i="10"/>
  <c r="AG62" i="10" s="1"/>
  <c r="AG100" i="10" s="1"/>
  <c r="AG25" i="10"/>
  <c r="U63" i="10"/>
  <c r="U101" i="10" s="1"/>
  <c r="N62" i="10"/>
  <c r="N100" i="10" s="1"/>
  <c r="P24" i="10"/>
  <c r="P62" i="10" s="1"/>
  <c r="P100" i="10" s="1"/>
  <c r="R24" i="10"/>
  <c r="R62" i="10" s="1"/>
  <c r="R100" i="10" s="1"/>
  <c r="AG361" i="10"/>
  <c r="AM361" i="10" s="1"/>
  <c r="AM397" i="10" s="1"/>
  <c r="AM433" i="10" s="1"/>
  <c r="N567" i="10"/>
  <c r="P567" i="10" s="1"/>
  <c r="I566" i="10"/>
  <c r="I602" i="10" s="1"/>
  <c r="I638" i="10" s="1"/>
  <c r="U289" i="10"/>
  <c r="U325" i="10" s="1"/>
  <c r="P28" i="10"/>
  <c r="P66" i="10" s="1"/>
  <c r="P104" i="10" s="1"/>
  <c r="N66" i="10"/>
  <c r="N104" i="10" s="1"/>
  <c r="R28" i="10"/>
  <c r="R66" i="10" s="1"/>
  <c r="R104" i="10" s="1"/>
  <c r="N64" i="10"/>
  <c r="N102" i="10" s="1"/>
  <c r="R26" i="10"/>
  <c r="R64" i="10" s="1"/>
  <c r="R102" i="10" s="1"/>
  <c r="P26" i="10"/>
  <c r="P64" i="10" s="1"/>
  <c r="P102" i="10" s="1"/>
  <c r="R27" i="10"/>
  <c r="R65" i="10" s="1"/>
  <c r="R103" i="10" s="1"/>
  <c r="N65" i="10"/>
  <c r="N103" i="10" s="1"/>
  <c r="P27" i="10"/>
  <c r="P65" i="10" s="1"/>
  <c r="P103" i="10" s="1"/>
  <c r="AG27" i="10"/>
  <c r="U65" i="10"/>
  <c r="U103" i="10" s="1"/>
  <c r="P795" i="10"/>
  <c r="P831" i="10" s="1"/>
  <c r="P867" i="10" s="1"/>
  <c r="E584" i="10"/>
  <c r="E620" i="10" s="1"/>
  <c r="E656" i="10" s="1"/>
  <c r="AG579" i="10"/>
  <c r="AG615" i="10" s="1"/>
  <c r="AG651" i="10" s="1"/>
  <c r="N61" i="10"/>
  <c r="N99" i="10" s="1"/>
  <c r="P23" i="10"/>
  <c r="P61" i="10" s="1"/>
  <c r="P99" i="10" s="1"/>
  <c r="R23" i="10"/>
  <c r="R61" i="10" s="1"/>
  <c r="R99" i="10" s="1"/>
  <c r="R25" i="10"/>
  <c r="R63" i="10" s="1"/>
  <c r="R101" i="10" s="1"/>
  <c r="N63" i="10"/>
  <c r="N101" i="10" s="1"/>
  <c r="P25" i="10"/>
  <c r="P63" i="10" s="1"/>
  <c r="P101" i="10" s="1"/>
  <c r="E8" i="11"/>
  <c r="T404" i="10"/>
  <c r="T440" i="10" s="1"/>
  <c r="AK631" i="10"/>
  <c r="E10" i="11"/>
  <c r="T620" i="10"/>
  <c r="T656" i="10" s="1"/>
  <c r="P364" i="10"/>
  <c r="P400" i="10" s="1"/>
  <c r="P436" i="10" s="1"/>
  <c r="N826" i="10"/>
  <c r="N862" i="10" s="1"/>
  <c r="T836" i="10"/>
  <c r="T872" i="10" s="1"/>
  <c r="E12" i="11"/>
  <c r="AM802" i="10"/>
  <c r="P366" i="10"/>
  <c r="R366" i="10" s="1"/>
  <c r="R402" i="10" s="1"/>
  <c r="R438" i="10" s="1"/>
  <c r="U607" i="10"/>
  <c r="U643" i="10" s="1"/>
  <c r="P582" i="10"/>
  <c r="R582" i="10" s="1"/>
  <c r="R618" i="10" s="1"/>
  <c r="R654" i="10" s="1"/>
  <c r="T728" i="10"/>
  <c r="T764" i="10" s="1"/>
  <c r="E11" i="11"/>
  <c r="AM694" i="10"/>
  <c r="U831" i="10"/>
  <c r="U867" i="10" s="1"/>
  <c r="P474" i="10"/>
  <c r="P510" i="10" s="1"/>
  <c r="P546" i="10" s="1"/>
  <c r="AG683" i="10"/>
  <c r="AM683" i="10" s="1"/>
  <c r="AM719" i="10" s="1"/>
  <c r="AM755" i="10" s="1"/>
  <c r="AG681" i="10"/>
  <c r="AM681" i="10" s="1"/>
  <c r="AM717" i="10" s="1"/>
  <c r="AM753" i="10" s="1"/>
  <c r="P473" i="10"/>
  <c r="P509" i="10" s="1"/>
  <c r="P545" i="10" s="1"/>
  <c r="N295" i="10"/>
  <c r="N331" i="10" s="1"/>
  <c r="P259" i="10"/>
  <c r="R252" i="10"/>
  <c r="R288" i="10" s="1"/>
  <c r="R324" i="10" s="1"/>
  <c r="P288" i="10"/>
  <c r="P324" i="10" s="1"/>
  <c r="P691" i="10"/>
  <c r="P727" i="10" s="1"/>
  <c r="P763" i="10" s="1"/>
  <c r="R253" i="10"/>
  <c r="R289" i="10" s="1"/>
  <c r="R325" i="10" s="1"/>
  <c r="P289" i="10"/>
  <c r="P325" i="10" s="1"/>
  <c r="U295" i="10"/>
  <c r="U331" i="10" s="1"/>
  <c r="AG259" i="10"/>
  <c r="P256" i="10"/>
  <c r="N292" i="10"/>
  <c r="N328" i="10" s="1"/>
  <c r="U291" i="10"/>
  <c r="U327" i="10" s="1"/>
  <c r="AG255" i="10"/>
  <c r="P690" i="10"/>
  <c r="R690" i="10" s="1"/>
  <c r="R726" i="10" s="1"/>
  <c r="R762" i="10" s="1"/>
  <c r="AG289" i="10"/>
  <c r="AG325" i="10" s="1"/>
  <c r="AM253" i="10"/>
  <c r="AM289" i="10" s="1"/>
  <c r="AM325" i="10" s="1"/>
  <c r="AG251" i="10"/>
  <c r="U287" i="10"/>
  <c r="U323" i="10" s="1"/>
  <c r="U260" i="10"/>
  <c r="N287" i="10"/>
  <c r="N323" i="10" s="1"/>
  <c r="P251" i="10"/>
  <c r="N290" i="10"/>
  <c r="N326" i="10" s="1"/>
  <c r="P254" i="10"/>
  <c r="P258" i="10"/>
  <c r="N294" i="10"/>
  <c r="N330" i="10" s="1"/>
  <c r="P250" i="10"/>
  <c r="N286" i="10"/>
  <c r="N322" i="10" s="1"/>
  <c r="U293" i="10"/>
  <c r="U329" i="10" s="1"/>
  <c r="AG257" i="10"/>
  <c r="P257" i="10"/>
  <c r="N293" i="10"/>
  <c r="N329" i="10" s="1"/>
  <c r="P255" i="10"/>
  <c r="N291" i="10"/>
  <c r="N327" i="10" s="1"/>
  <c r="U401" i="10"/>
  <c r="U437" i="10" s="1"/>
  <c r="P578" i="10"/>
  <c r="R578" i="10" s="1"/>
  <c r="R614" i="10" s="1"/>
  <c r="R650" i="10" s="1"/>
  <c r="N606" i="10"/>
  <c r="N642" i="10" s="1"/>
  <c r="P830" i="10"/>
  <c r="P866" i="10" s="1"/>
  <c r="R794" i="10"/>
  <c r="R830" i="10" s="1"/>
  <c r="R866" i="10" s="1"/>
  <c r="P786" i="10"/>
  <c r="N822" i="10"/>
  <c r="N858" i="10" s="1"/>
  <c r="P580" i="10"/>
  <c r="N616" i="10"/>
  <c r="N652" i="10" s="1"/>
  <c r="AO775" i="10"/>
  <c r="AK847" i="10"/>
  <c r="AK811" i="10"/>
  <c r="P784" i="10"/>
  <c r="N820" i="10"/>
  <c r="N856" i="10" s="1"/>
  <c r="P572" i="10"/>
  <c r="N608" i="10"/>
  <c r="N644" i="10" s="1"/>
  <c r="AG461" i="10"/>
  <c r="U497" i="10"/>
  <c r="U533" i="10" s="1"/>
  <c r="AM799" i="10"/>
  <c r="AM835" i="10" s="1"/>
  <c r="AM871" i="10" s="1"/>
  <c r="AG835" i="10"/>
  <c r="AG871" i="10" s="1"/>
  <c r="P398" i="10"/>
  <c r="P434" i="10" s="1"/>
  <c r="R362" i="10"/>
  <c r="R398" i="10" s="1"/>
  <c r="R434" i="10" s="1"/>
  <c r="R680" i="10"/>
  <c r="R716" i="10" s="1"/>
  <c r="R752" i="10" s="1"/>
  <c r="P716" i="10"/>
  <c r="P752" i="10" s="1"/>
  <c r="R796" i="10"/>
  <c r="R832" i="10" s="1"/>
  <c r="R868" i="10" s="1"/>
  <c r="P832" i="10"/>
  <c r="P868" i="10" s="1"/>
  <c r="P613" i="10"/>
  <c r="P649" i="10" s="1"/>
  <c r="R577" i="10"/>
  <c r="R613" i="10" s="1"/>
  <c r="R649" i="10" s="1"/>
  <c r="P689" i="10"/>
  <c r="N725" i="10"/>
  <c r="N761" i="10" s="1"/>
  <c r="P463" i="10"/>
  <c r="N499" i="10"/>
  <c r="N535" i="10" s="1"/>
  <c r="AG679" i="10"/>
  <c r="U715" i="10"/>
  <c r="U751" i="10" s="1"/>
  <c r="U395" i="10"/>
  <c r="U431" i="10" s="1"/>
  <c r="AG359" i="10"/>
  <c r="N394" i="10"/>
  <c r="N430" i="10" s="1"/>
  <c r="P358" i="10"/>
  <c r="P834" i="10"/>
  <c r="P870" i="10" s="1"/>
  <c r="R798" i="10"/>
  <c r="R834" i="10" s="1"/>
  <c r="R870" i="10" s="1"/>
  <c r="P390" i="10"/>
  <c r="P426" i="10" s="1"/>
  <c r="R354" i="10"/>
  <c r="R390" i="10" s="1"/>
  <c r="R426" i="10" s="1"/>
  <c r="P719" i="10"/>
  <c r="P755" i="10" s="1"/>
  <c r="R683" i="10"/>
  <c r="R719" i="10" s="1"/>
  <c r="R755" i="10" s="1"/>
  <c r="R367" i="10"/>
  <c r="R403" i="10" s="1"/>
  <c r="R439" i="10" s="1"/>
  <c r="P403" i="10"/>
  <c r="P439" i="10" s="1"/>
  <c r="P356" i="10"/>
  <c r="N392" i="10"/>
  <c r="N428" i="10" s="1"/>
  <c r="P469" i="10"/>
  <c r="N505" i="10"/>
  <c r="N541" i="10" s="1"/>
  <c r="AG399" i="10"/>
  <c r="AG435" i="10" s="1"/>
  <c r="AM363" i="10"/>
  <c r="AM399" i="10" s="1"/>
  <c r="AM435" i="10" s="1"/>
  <c r="R797" i="10"/>
  <c r="R833" i="10" s="1"/>
  <c r="R869" i="10" s="1"/>
  <c r="P833" i="10"/>
  <c r="P869" i="10" s="1"/>
  <c r="R570" i="10"/>
  <c r="R606" i="10" s="1"/>
  <c r="R642" i="10" s="1"/>
  <c r="P606" i="10"/>
  <c r="P642" i="10" s="1"/>
  <c r="P507" i="10"/>
  <c r="P543" i="10" s="1"/>
  <c r="R471" i="10"/>
  <c r="R507" i="10" s="1"/>
  <c r="R543" i="10" s="1"/>
  <c r="AM355" i="10"/>
  <c r="AM391" i="10" s="1"/>
  <c r="AM427" i="10" s="1"/>
  <c r="AG391" i="10"/>
  <c r="AG427" i="10" s="1"/>
  <c r="AG573" i="10"/>
  <c r="U609" i="10"/>
  <c r="U645" i="10" s="1"/>
  <c r="N609" i="10"/>
  <c r="N645" i="10" s="1"/>
  <c r="P573" i="10"/>
  <c r="R360" i="10"/>
  <c r="R396" i="10" s="1"/>
  <c r="R432" i="10" s="1"/>
  <c r="P396" i="10"/>
  <c r="P432" i="10" s="1"/>
  <c r="AM465" i="10"/>
  <c r="AM501" i="10" s="1"/>
  <c r="AM537" i="10" s="1"/>
  <c r="AG501" i="10"/>
  <c r="AG537" i="10" s="1"/>
  <c r="AG619" i="10"/>
  <c r="AG655" i="10" s="1"/>
  <c r="AM583" i="10"/>
  <c r="AM619" i="10" s="1"/>
  <c r="AM655" i="10" s="1"/>
  <c r="AG793" i="10"/>
  <c r="U829" i="10"/>
  <c r="U865" i="10" s="1"/>
  <c r="AO595" i="10"/>
  <c r="AO631" i="10"/>
  <c r="P721" i="10"/>
  <c r="P757" i="10" s="1"/>
  <c r="R685" i="10"/>
  <c r="R721" i="10" s="1"/>
  <c r="R757" i="10" s="1"/>
  <c r="AM365" i="10"/>
  <c r="AM401" i="10" s="1"/>
  <c r="AM437" i="10" s="1"/>
  <c r="AG401" i="10"/>
  <c r="AG437" i="10" s="1"/>
  <c r="R475" i="10"/>
  <c r="R511" i="10" s="1"/>
  <c r="R547" i="10" s="1"/>
  <c r="P511" i="10"/>
  <c r="P547" i="10" s="1"/>
  <c r="R687" i="10"/>
  <c r="R723" i="10" s="1"/>
  <c r="R759" i="10" s="1"/>
  <c r="P723" i="10"/>
  <c r="P759" i="10" s="1"/>
  <c r="AK379" i="10"/>
  <c r="AK415" i="10"/>
  <c r="AO343" i="10"/>
  <c r="N350" i="10"/>
  <c r="AK351" i="10"/>
  <c r="AK387" i="10" s="1"/>
  <c r="AK423" i="10" s="1"/>
  <c r="AL28" i="9"/>
  <c r="E368" i="10"/>
  <c r="N351" i="10"/>
  <c r="A350" i="10"/>
  <c r="A386" i="10" s="1"/>
  <c r="A422" i="10" s="1"/>
  <c r="I350" i="10"/>
  <c r="I386" i="10" s="1"/>
  <c r="I422" i="10" s="1"/>
  <c r="U351" i="10"/>
  <c r="AG350" i="10" s="1"/>
  <c r="AG386" i="10" s="1"/>
  <c r="AG422" i="10" s="1"/>
  <c r="U725" i="10"/>
  <c r="U761" i="10" s="1"/>
  <c r="AG689" i="10"/>
  <c r="P619" i="10"/>
  <c r="P655" i="10" s="1"/>
  <c r="R583" i="10"/>
  <c r="R619" i="10" s="1"/>
  <c r="R655" i="10" s="1"/>
  <c r="R363" i="10"/>
  <c r="R399" i="10" s="1"/>
  <c r="R435" i="10" s="1"/>
  <c r="P399" i="10"/>
  <c r="P435" i="10" s="1"/>
  <c r="AG469" i="10"/>
  <c r="U505" i="10"/>
  <c r="U541" i="10" s="1"/>
  <c r="P788" i="10"/>
  <c r="N824" i="10"/>
  <c r="N860" i="10" s="1"/>
  <c r="R472" i="10"/>
  <c r="R508" i="10" s="1"/>
  <c r="R544" i="10" s="1"/>
  <c r="P508" i="10"/>
  <c r="P544" i="10" s="1"/>
  <c r="P826" i="10"/>
  <c r="P862" i="10" s="1"/>
  <c r="R790" i="10"/>
  <c r="R826" i="10" s="1"/>
  <c r="R862" i="10" s="1"/>
  <c r="AG607" i="10"/>
  <c r="AG643" i="10" s="1"/>
  <c r="AM571" i="10"/>
  <c r="AM607" i="10" s="1"/>
  <c r="AM643" i="10" s="1"/>
  <c r="U823" i="10"/>
  <c r="U859" i="10" s="1"/>
  <c r="AG787" i="10"/>
  <c r="U617" i="10"/>
  <c r="U653" i="10" s="1"/>
  <c r="AG581" i="10"/>
  <c r="AG785" i="10"/>
  <c r="U821" i="10"/>
  <c r="U857" i="10" s="1"/>
  <c r="AG509" i="10"/>
  <c r="AG545" i="10" s="1"/>
  <c r="AM473" i="10"/>
  <c r="AM509" i="10" s="1"/>
  <c r="AM545" i="10" s="1"/>
  <c r="U603" i="10"/>
  <c r="U639" i="10" s="1"/>
  <c r="AG567" i="10"/>
  <c r="U584" i="10"/>
  <c r="P401" i="10"/>
  <c r="P437" i="10" s="1"/>
  <c r="R365" i="10"/>
  <c r="R401" i="10" s="1"/>
  <c r="R437" i="10" s="1"/>
  <c r="AG507" i="10"/>
  <c r="AG543" i="10" s="1"/>
  <c r="AM471" i="10"/>
  <c r="AM507" i="10" s="1"/>
  <c r="AM543" i="10" s="1"/>
  <c r="P461" i="10"/>
  <c r="N497" i="10"/>
  <c r="N533" i="10" s="1"/>
  <c r="N829" i="10"/>
  <c r="N865" i="10" s="1"/>
  <c r="P793" i="10"/>
  <c r="R568" i="10"/>
  <c r="R604" i="10" s="1"/>
  <c r="R640" i="10" s="1"/>
  <c r="P604" i="10"/>
  <c r="P640" i="10" s="1"/>
  <c r="AG833" i="10"/>
  <c r="AG869" i="10" s="1"/>
  <c r="AM797" i="10"/>
  <c r="AM833" i="10" s="1"/>
  <c r="AM869" i="10" s="1"/>
  <c r="P720" i="10"/>
  <c r="P756" i="10" s="1"/>
  <c r="R684" i="10"/>
  <c r="R720" i="10" s="1"/>
  <c r="R756" i="10" s="1"/>
  <c r="R571" i="10"/>
  <c r="R607" i="10" s="1"/>
  <c r="R643" i="10" s="1"/>
  <c r="P607" i="10"/>
  <c r="P643" i="10" s="1"/>
  <c r="N724" i="10"/>
  <c r="N760" i="10" s="1"/>
  <c r="P688" i="10"/>
  <c r="N498" i="10"/>
  <c r="N534" i="10" s="1"/>
  <c r="P462" i="10"/>
  <c r="P678" i="10"/>
  <c r="N714" i="10"/>
  <c r="N750" i="10" s="1"/>
  <c r="R464" i="10"/>
  <c r="R500" i="10" s="1"/>
  <c r="R536" i="10" s="1"/>
  <c r="P500" i="10"/>
  <c r="P536" i="10" s="1"/>
  <c r="P391" i="10"/>
  <c r="P427" i="10" s="1"/>
  <c r="R355" i="10"/>
  <c r="R391" i="10" s="1"/>
  <c r="R427" i="10" s="1"/>
  <c r="AG831" i="10"/>
  <c r="AG867" i="10" s="1"/>
  <c r="AM795" i="10"/>
  <c r="AM831" i="10" s="1"/>
  <c r="AM867" i="10" s="1"/>
  <c r="AG713" i="10"/>
  <c r="AG749" i="10" s="1"/>
  <c r="AM677" i="10"/>
  <c r="AM713" i="10" s="1"/>
  <c r="AM749" i="10" s="1"/>
  <c r="U393" i="10"/>
  <c r="U429" i="10" s="1"/>
  <c r="AG357" i="10"/>
  <c r="N825" i="10"/>
  <c r="N861" i="10" s="1"/>
  <c r="P789" i="10"/>
  <c r="R574" i="10"/>
  <c r="R610" i="10" s="1"/>
  <c r="R646" i="10" s="1"/>
  <c r="P610" i="10"/>
  <c r="P646" i="10" s="1"/>
  <c r="P502" i="10"/>
  <c r="P538" i="10" s="1"/>
  <c r="R466" i="10"/>
  <c r="R502" i="10" s="1"/>
  <c r="R538" i="10" s="1"/>
  <c r="AM475" i="10"/>
  <c r="AM511" i="10" s="1"/>
  <c r="AM547" i="10" s="1"/>
  <c r="AG511" i="10"/>
  <c r="AG547" i="10" s="1"/>
  <c r="N823" i="10"/>
  <c r="N859" i="10" s="1"/>
  <c r="P787" i="10"/>
  <c r="N617" i="10"/>
  <c r="N653" i="10" s="1"/>
  <c r="P581" i="10"/>
  <c r="N783" i="10"/>
  <c r="U783" i="10"/>
  <c r="E800" i="10"/>
  <c r="AK783" i="10"/>
  <c r="AK819" i="10" s="1"/>
  <c r="AK855" i="10" s="1"/>
  <c r="I782" i="10"/>
  <c r="I818" i="10" s="1"/>
  <c r="I854" i="10" s="1"/>
  <c r="A782" i="10"/>
  <c r="A818" i="10" s="1"/>
  <c r="A854" i="10" s="1"/>
  <c r="AL64" i="9"/>
  <c r="N782" i="10"/>
  <c r="N821" i="10"/>
  <c r="N857" i="10" s="1"/>
  <c r="P785" i="10"/>
  <c r="R465" i="10"/>
  <c r="R501" i="10" s="1"/>
  <c r="R537" i="10" s="1"/>
  <c r="P501" i="10"/>
  <c r="P537" i="10" s="1"/>
  <c r="R576" i="10"/>
  <c r="R612" i="10" s="1"/>
  <c r="R648" i="10" s="1"/>
  <c r="P612" i="10"/>
  <c r="P648" i="10" s="1"/>
  <c r="P827" i="10"/>
  <c r="P863" i="10" s="1"/>
  <c r="R791" i="10"/>
  <c r="R827" i="10" s="1"/>
  <c r="R863" i="10" s="1"/>
  <c r="P460" i="10"/>
  <c r="N496" i="10"/>
  <c r="N532" i="10" s="1"/>
  <c r="N828" i="10"/>
  <c r="N864" i="10" s="1"/>
  <c r="P792" i="10"/>
  <c r="P718" i="10"/>
  <c r="P754" i="10" s="1"/>
  <c r="R682" i="10"/>
  <c r="R718" i="10" s="1"/>
  <c r="R754" i="10" s="1"/>
  <c r="AG403" i="10"/>
  <c r="AG439" i="10" s="1"/>
  <c r="AM367" i="10"/>
  <c r="AM403" i="10" s="1"/>
  <c r="AM439" i="10" s="1"/>
  <c r="E728" i="10"/>
  <c r="E764" i="10" s="1"/>
  <c r="U693" i="10"/>
  <c r="R470" i="10"/>
  <c r="R506" i="10" s="1"/>
  <c r="R542" i="10" s="1"/>
  <c r="P506" i="10"/>
  <c r="P542" i="10" s="1"/>
  <c r="U499" i="10"/>
  <c r="U535" i="10" s="1"/>
  <c r="AG463" i="10"/>
  <c r="P679" i="10"/>
  <c r="N715" i="10"/>
  <c r="N751" i="10" s="1"/>
  <c r="N395" i="10"/>
  <c r="N431" i="10" s="1"/>
  <c r="P359" i="10"/>
  <c r="P605" i="10"/>
  <c r="P641" i="10" s="1"/>
  <c r="R569" i="10"/>
  <c r="R605" i="10" s="1"/>
  <c r="R641" i="10" s="1"/>
  <c r="N393" i="10"/>
  <c r="N429" i="10" s="1"/>
  <c r="P357" i="10"/>
  <c r="N504" i="10"/>
  <c r="N540" i="10" s="1"/>
  <c r="P468" i="10"/>
  <c r="AG789" i="10"/>
  <c r="U825" i="10"/>
  <c r="U861" i="10" s="1"/>
  <c r="AM575" i="10" l="1"/>
  <c r="AM611" i="10" s="1"/>
  <c r="AM647" i="10" s="1"/>
  <c r="P459" i="10"/>
  <c r="R459" i="10" s="1"/>
  <c r="R495" i="10" s="1"/>
  <c r="R531" i="10" s="1"/>
  <c r="R248" i="10"/>
  <c r="R284" i="10" s="1"/>
  <c r="R320" i="10" s="1"/>
  <c r="AM247" i="10"/>
  <c r="AM283" i="10" s="1"/>
  <c r="AM319" i="10" s="1"/>
  <c r="AG283" i="10"/>
  <c r="AG319" i="10" s="1"/>
  <c r="P282" i="10"/>
  <c r="P318" i="10" s="1"/>
  <c r="R246" i="10"/>
  <c r="R282" i="10" s="1"/>
  <c r="R318" i="10" s="1"/>
  <c r="AG281" i="10"/>
  <c r="AG317" i="10" s="1"/>
  <c r="AM245" i="10"/>
  <c r="AM281" i="10" s="1"/>
  <c r="AM317" i="10" s="1"/>
  <c r="R244" i="10"/>
  <c r="R280" i="10" s="1"/>
  <c r="R316" i="10" s="1"/>
  <c r="P280" i="10"/>
  <c r="P316" i="10" s="1"/>
  <c r="P281" i="10"/>
  <c r="P317" i="10" s="1"/>
  <c r="R245" i="10"/>
  <c r="R281" i="10" s="1"/>
  <c r="R317" i="10" s="1"/>
  <c r="R247" i="10"/>
  <c r="R283" i="10" s="1"/>
  <c r="R319" i="10" s="1"/>
  <c r="P283" i="10"/>
  <c r="P319" i="10" s="1"/>
  <c r="P182" i="10"/>
  <c r="P218" i="10" s="1"/>
  <c r="R146" i="10"/>
  <c r="R182" i="10" s="1"/>
  <c r="R218" i="10" s="1"/>
  <c r="AM143" i="10"/>
  <c r="AM179" i="10" s="1"/>
  <c r="AM215" i="10" s="1"/>
  <c r="AG179" i="10"/>
  <c r="AG215" i="10" s="1"/>
  <c r="AG185" i="10"/>
  <c r="AG221" i="10" s="1"/>
  <c r="AM149" i="10"/>
  <c r="AM185" i="10" s="1"/>
  <c r="AM221" i="10" s="1"/>
  <c r="R145" i="10"/>
  <c r="R181" i="10" s="1"/>
  <c r="R217" i="10" s="1"/>
  <c r="P181" i="10"/>
  <c r="P217" i="10" s="1"/>
  <c r="AG177" i="10"/>
  <c r="AG213" i="10" s="1"/>
  <c r="AM141" i="10"/>
  <c r="AM177" i="10" s="1"/>
  <c r="AM213" i="10" s="1"/>
  <c r="P179" i="10"/>
  <c r="P215" i="10" s="1"/>
  <c r="R143" i="10"/>
  <c r="R179" i="10" s="1"/>
  <c r="R215" i="10" s="1"/>
  <c r="R138" i="10"/>
  <c r="R174" i="10" s="1"/>
  <c r="R210" i="10" s="1"/>
  <c r="P174" i="10"/>
  <c r="P210" i="10" s="1"/>
  <c r="R140" i="10"/>
  <c r="R176" i="10" s="1"/>
  <c r="R212" i="10" s="1"/>
  <c r="P176" i="10"/>
  <c r="P212" i="10" s="1"/>
  <c r="AG187" i="10"/>
  <c r="AG223" i="10" s="1"/>
  <c r="AM151" i="10"/>
  <c r="AM187" i="10" s="1"/>
  <c r="AM223" i="10" s="1"/>
  <c r="AM139" i="10"/>
  <c r="AM175" i="10" s="1"/>
  <c r="AM211" i="10" s="1"/>
  <c r="AG175" i="10"/>
  <c r="AG211" i="10" s="1"/>
  <c r="P187" i="10"/>
  <c r="P223" i="10" s="1"/>
  <c r="R151" i="10"/>
  <c r="R187" i="10" s="1"/>
  <c r="R223" i="10" s="1"/>
  <c r="AG173" i="10"/>
  <c r="AG209" i="10" s="1"/>
  <c r="AM137" i="10"/>
  <c r="R139" i="10"/>
  <c r="R175" i="10" s="1"/>
  <c r="R211" i="10" s="1"/>
  <c r="P175" i="10"/>
  <c r="P211" i="10" s="1"/>
  <c r="P173" i="10"/>
  <c r="P209" i="10" s="1"/>
  <c r="R137" i="10"/>
  <c r="R173" i="10" s="1"/>
  <c r="R209" i="10" s="1"/>
  <c r="U153" i="10"/>
  <c r="U188" i="10"/>
  <c r="U224" i="10" s="1"/>
  <c r="AG152" i="10"/>
  <c r="P186" i="10"/>
  <c r="P222" i="10" s="1"/>
  <c r="R150" i="10"/>
  <c r="R186" i="10" s="1"/>
  <c r="R222" i="10" s="1"/>
  <c r="P185" i="10"/>
  <c r="P221" i="10" s="1"/>
  <c r="R149" i="10"/>
  <c r="R185" i="10" s="1"/>
  <c r="R221" i="10" s="1"/>
  <c r="R144" i="10"/>
  <c r="R180" i="10" s="1"/>
  <c r="R216" i="10" s="1"/>
  <c r="P180" i="10"/>
  <c r="P216" i="10" s="1"/>
  <c r="R136" i="10"/>
  <c r="R172" i="10" s="1"/>
  <c r="R208" i="10" s="1"/>
  <c r="P172" i="10"/>
  <c r="P208" i="10" s="1"/>
  <c r="R142" i="10"/>
  <c r="R178" i="10" s="1"/>
  <c r="R214" i="10" s="1"/>
  <c r="P178" i="10"/>
  <c r="P214" i="10" s="1"/>
  <c r="AM147" i="10"/>
  <c r="AM183" i="10" s="1"/>
  <c r="AM219" i="10" s="1"/>
  <c r="AG183" i="10"/>
  <c r="AG219" i="10" s="1"/>
  <c r="R148" i="10"/>
  <c r="R184" i="10" s="1"/>
  <c r="R220" i="10" s="1"/>
  <c r="P184" i="10"/>
  <c r="P220" i="10" s="1"/>
  <c r="AM145" i="10"/>
  <c r="AM181" i="10" s="1"/>
  <c r="AM217" i="10" s="1"/>
  <c r="AG181" i="10"/>
  <c r="AG217" i="10" s="1"/>
  <c r="P177" i="10"/>
  <c r="P213" i="10" s="1"/>
  <c r="R141" i="10"/>
  <c r="R177" i="10" s="1"/>
  <c r="R213" i="10" s="1"/>
  <c r="R147" i="10"/>
  <c r="R183" i="10" s="1"/>
  <c r="R219" i="10" s="1"/>
  <c r="P183" i="10"/>
  <c r="P219" i="10" s="1"/>
  <c r="U495" i="10"/>
  <c r="U531" i="10" s="1"/>
  <c r="AG459" i="10"/>
  <c r="AG495" i="10" s="1"/>
  <c r="AG531" i="10" s="1"/>
  <c r="N494" i="10"/>
  <c r="N530" i="10" s="1"/>
  <c r="AG717" i="10"/>
  <c r="AG753" i="10" s="1"/>
  <c r="AG719" i="10"/>
  <c r="AG755" i="10" s="1"/>
  <c r="U477" i="10"/>
  <c r="U513" i="10" s="1"/>
  <c r="U549" i="10" s="1"/>
  <c r="P503" i="10"/>
  <c r="P539" i="10" s="1"/>
  <c r="AO487" i="10"/>
  <c r="R677" i="10"/>
  <c r="R713" i="10" s="1"/>
  <c r="R749" i="10" s="1"/>
  <c r="P835" i="10"/>
  <c r="P871" i="10" s="1"/>
  <c r="P611" i="10"/>
  <c r="P647" i="10" s="1"/>
  <c r="AG721" i="10"/>
  <c r="AG757" i="10" s="1"/>
  <c r="AG613" i="10"/>
  <c r="AG649" i="10" s="1"/>
  <c r="R676" i="10"/>
  <c r="R712" i="10" s="1"/>
  <c r="R748" i="10" s="1"/>
  <c r="P615" i="10"/>
  <c r="P651" i="10" s="1"/>
  <c r="N711" i="10"/>
  <c r="N747" i="10" s="1"/>
  <c r="AG723" i="10"/>
  <c r="AG759" i="10" s="1"/>
  <c r="AM691" i="10"/>
  <c r="AM727" i="10" s="1"/>
  <c r="AM763" i="10" s="1"/>
  <c r="U692" i="10"/>
  <c r="U728" i="10" s="1"/>
  <c r="U764" i="10" s="1"/>
  <c r="U711" i="10"/>
  <c r="U747" i="10" s="1"/>
  <c r="AO739" i="10"/>
  <c r="N710" i="10"/>
  <c r="N746" i="10" s="1"/>
  <c r="P402" i="10"/>
  <c r="P438" i="10" s="1"/>
  <c r="R361" i="10"/>
  <c r="R397" i="10" s="1"/>
  <c r="R433" i="10" s="1"/>
  <c r="N603" i="10"/>
  <c r="N639" i="10" s="1"/>
  <c r="N602" i="10"/>
  <c r="N638" i="10" s="1"/>
  <c r="AG397" i="10"/>
  <c r="AG433" i="10" s="1"/>
  <c r="AM579" i="10"/>
  <c r="AM615" i="10" s="1"/>
  <c r="AM651" i="10" s="1"/>
  <c r="AM569" i="10"/>
  <c r="AM605" i="10" s="1"/>
  <c r="AM641" i="10" s="1"/>
  <c r="R364" i="10"/>
  <c r="R400" i="10" s="1"/>
  <c r="R436" i="10" s="1"/>
  <c r="U585" i="10"/>
  <c r="AG585" i="10" s="1"/>
  <c r="R681" i="10"/>
  <c r="R717" i="10" s="1"/>
  <c r="R753" i="10" s="1"/>
  <c r="AG503" i="10"/>
  <c r="AG539" i="10" s="1"/>
  <c r="AM791" i="10"/>
  <c r="AM827" i="10" s="1"/>
  <c r="AM863" i="10" s="1"/>
  <c r="P618" i="10"/>
  <c r="P654" i="10" s="1"/>
  <c r="P722" i="10"/>
  <c r="P758" i="10" s="1"/>
  <c r="R473" i="10"/>
  <c r="R509" i="10" s="1"/>
  <c r="R545" i="10" s="1"/>
  <c r="AG63" i="10"/>
  <c r="AG101" i="10" s="1"/>
  <c r="AM25" i="10"/>
  <c r="AM63" i="10" s="1"/>
  <c r="AM101" i="10" s="1"/>
  <c r="AM29" i="10"/>
  <c r="AM67" i="10" s="1"/>
  <c r="AM105" i="10" s="1"/>
  <c r="AG67" i="10"/>
  <c r="AG105" i="10" s="1"/>
  <c r="U68" i="10"/>
  <c r="U106" i="10" s="1"/>
  <c r="U31" i="10"/>
  <c r="AG30" i="10"/>
  <c r="R795" i="10"/>
  <c r="R831" i="10" s="1"/>
  <c r="R867" i="10" s="1"/>
  <c r="AG65" i="10"/>
  <c r="AG103" i="10" s="1"/>
  <c r="AM27" i="10"/>
  <c r="AM65" i="10" s="1"/>
  <c r="AM103" i="10" s="1"/>
  <c r="AG61" i="10"/>
  <c r="AG99" i="10" s="1"/>
  <c r="AM23" i="10"/>
  <c r="I12" i="11"/>
  <c r="G12" i="11"/>
  <c r="P726" i="10"/>
  <c r="P762" i="10" s="1"/>
  <c r="I11" i="11"/>
  <c r="G11" i="11"/>
  <c r="R691" i="10"/>
  <c r="R727" i="10" s="1"/>
  <c r="R763" i="10" s="1"/>
  <c r="R474" i="10"/>
  <c r="R510" i="10" s="1"/>
  <c r="R546" i="10" s="1"/>
  <c r="R255" i="10"/>
  <c r="R291" i="10" s="1"/>
  <c r="R327" i="10" s="1"/>
  <c r="P291" i="10"/>
  <c r="P327" i="10" s="1"/>
  <c r="R258" i="10"/>
  <c r="R294" i="10" s="1"/>
  <c r="R330" i="10" s="1"/>
  <c r="P294" i="10"/>
  <c r="P330" i="10" s="1"/>
  <c r="P290" i="10"/>
  <c r="P326" i="10" s="1"/>
  <c r="R254" i="10"/>
  <c r="R290" i="10" s="1"/>
  <c r="R326" i="10" s="1"/>
  <c r="U261" i="10"/>
  <c r="AG260" i="10"/>
  <c r="U296" i="10"/>
  <c r="U332" i="10" s="1"/>
  <c r="R257" i="10"/>
  <c r="R293" i="10" s="1"/>
  <c r="R329" i="10" s="1"/>
  <c r="P293" i="10"/>
  <c r="P329" i="10" s="1"/>
  <c r="P286" i="10"/>
  <c r="P322" i="10" s="1"/>
  <c r="R250" i="10"/>
  <c r="R286" i="10" s="1"/>
  <c r="R322" i="10" s="1"/>
  <c r="R256" i="10"/>
  <c r="R292" i="10" s="1"/>
  <c r="R328" i="10" s="1"/>
  <c r="P292" i="10"/>
  <c r="P328" i="10" s="1"/>
  <c r="P295" i="10"/>
  <c r="P331" i="10" s="1"/>
  <c r="R259" i="10"/>
  <c r="R295" i="10" s="1"/>
  <c r="R331" i="10" s="1"/>
  <c r="AG293" i="10"/>
  <c r="AG329" i="10" s="1"/>
  <c r="AM257" i="10"/>
  <c r="AM293" i="10" s="1"/>
  <c r="AM329" i="10" s="1"/>
  <c r="R251" i="10"/>
  <c r="R287" i="10" s="1"/>
  <c r="R323" i="10" s="1"/>
  <c r="P287" i="10"/>
  <c r="P323" i="10" s="1"/>
  <c r="AG287" i="10"/>
  <c r="AG323" i="10" s="1"/>
  <c r="AM251" i="10"/>
  <c r="AM255" i="10"/>
  <c r="AM291" i="10" s="1"/>
  <c r="AM327" i="10" s="1"/>
  <c r="AG291" i="10"/>
  <c r="AG327" i="10" s="1"/>
  <c r="AG295" i="10"/>
  <c r="AG331" i="10" s="1"/>
  <c r="AM259" i="10"/>
  <c r="AM295" i="10" s="1"/>
  <c r="AM331" i="10" s="1"/>
  <c r="P614" i="10"/>
  <c r="P650" i="10" s="1"/>
  <c r="U729" i="10"/>
  <c r="U765" i="10" s="1"/>
  <c r="AG693" i="10"/>
  <c r="F11" i="11" s="1"/>
  <c r="R792" i="10"/>
  <c r="R828" i="10" s="1"/>
  <c r="R864" i="10" s="1"/>
  <c r="P828" i="10"/>
  <c r="P864" i="10" s="1"/>
  <c r="N818" i="10"/>
  <c r="N854" i="10" s="1"/>
  <c r="P782" i="10"/>
  <c r="R581" i="10"/>
  <c r="R617" i="10" s="1"/>
  <c r="R653" i="10" s="1"/>
  <c r="P617" i="10"/>
  <c r="P653" i="10" s="1"/>
  <c r="AM357" i="10"/>
  <c r="AM393" i="10" s="1"/>
  <c r="AM429" i="10" s="1"/>
  <c r="AG393" i="10"/>
  <c r="AG429" i="10" s="1"/>
  <c r="P724" i="10"/>
  <c r="P760" i="10" s="1"/>
  <c r="R688" i="10"/>
  <c r="R724" i="10" s="1"/>
  <c r="R760" i="10" s="1"/>
  <c r="R674" i="10"/>
  <c r="R710" i="10" s="1"/>
  <c r="R746" i="10" s="1"/>
  <c r="P710" i="10"/>
  <c r="P746" i="10" s="1"/>
  <c r="P829" i="10"/>
  <c r="P865" i="10" s="1"/>
  <c r="R793" i="10"/>
  <c r="R829" i="10" s="1"/>
  <c r="R865" i="10" s="1"/>
  <c r="U620" i="10"/>
  <c r="U656" i="10" s="1"/>
  <c r="AG584" i="10"/>
  <c r="AG821" i="10"/>
  <c r="AG857" i="10" s="1"/>
  <c r="AM785" i="10"/>
  <c r="AM821" i="10" s="1"/>
  <c r="AM857" i="10" s="1"/>
  <c r="AG351" i="10"/>
  <c r="U368" i="10"/>
  <c r="U369" i="10" s="1"/>
  <c r="U387" i="10"/>
  <c r="U423" i="10" s="1"/>
  <c r="E404" i="10"/>
  <c r="E440" i="10" s="1"/>
  <c r="AO379" i="10"/>
  <c r="AO415" i="10"/>
  <c r="P603" i="10"/>
  <c r="P639" i="10" s="1"/>
  <c r="R567" i="10"/>
  <c r="R603" i="10" s="1"/>
  <c r="R639" i="10" s="1"/>
  <c r="AG609" i="10"/>
  <c r="AG645" i="10" s="1"/>
  <c r="AM573" i="10"/>
  <c r="AM609" i="10" s="1"/>
  <c r="AM645" i="10" s="1"/>
  <c r="P392" i="10"/>
  <c r="P428" i="10" s="1"/>
  <c r="R356" i="10"/>
  <c r="R392" i="10" s="1"/>
  <c r="R428" i="10" s="1"/>
  <c r="AG715" i="10"/>
  <c r="AG751" i="10" s="1"/>
  <c r="AM679" i="10"/>
  <c r="AM715" i="10" s="1"/>
  <c r="AM751" i="10" s="1"/>
  <c r="P725" i="10"/>
  <c r="P761" i="10" s="1"/>
  <c r="R689" i="10"/>
  <c r="R725" i="10" s="1"/>
  <c r="R761" i="10" s="1"/>
  <c r="U801" i="10"/>
  <c r="E836" i="10"/>
  <c r="E872" i="10" s="1"/>
  <c r="P714" i="10"/>
  <c r="P750" i="10" s="1"/>
  <c r="R678" i="10"/>
  <c r="R714" i="10" s="1"/>
  <c r="R750" i="10" s="1"/>
  <c r="AG711" i="10"/>
  <c r="AG747" i="10" s="1"/>
  <c r="AM675" i="10"/>
  <c r="AG603" i="10"/>
  <c r="AG639" i="10" s="1"/>
  <c r="AM567" i="10"/>
  <c r="AM581" i="10"/>
  <c r="AM617" i="10" s="1"/>
  <c r="AM653" i="10" s="1"/>
  <c r="AG617" i="10"/>
  <c r="AG653" i="10" s="1"/>
  <c r="U512" i="10"/>
  <c r="U548" i="10" s="1"/>
  <c r="AG476" i="10"/>
  <c r="AM469" i="10"/>
  <c r="AM505" i="10" s="1"/>
  <c r="AM541" i="10" s="1"/>
  <c r="AG505" i="10"/>
  <c r="AG541" i="10" s="1"/>
  <c r="P609" i="10"/>
  <c r="P645" i="10" s="1"/>
  <c r="R573" i="10"/>
  <c r="R609" i="10" s="1"/>
  <c r="R645" i="10" s="1"/>
  <c r="AG395" i="10"/>
  <c r="AG431" i="10" s="1"/>
  <c r="AM359" i="10"/>
  <c r="AM395" i="10" s="1"/>
  <c r="AM431" i="10" s="1"/>
  <c r="AO847" i="10"/>
  <c r="AO811" i="10"/>
  <c r="R786" i="10"/>
  <c r="R822" i="10" s="1"/>
  <c r="R858" i="10" s="1"/>
  <c r="P822" i="10"/>
  <c r="P858" i="10" s="1"/>
  <c r="P494" i="10"/>
  <c r="P530" i="10" s="1"/>
  <c r="R458" i="10"/>
  <c r="R494" i="10" s="1"/>
  <c r="R530" i="10" s="1"/>
  <c r="R468" i="10"/>
  <c r="R504" i="10" s="1"/>
  <c r="R540" i="10" s="1"/>
  <c r="P504" i="10"/>
  <c r="P540" i="10" s="1"/>
  <c r="AM463" i="10"/>
  <c r="AM499" i="10" s="1"/>
  <c r="AM535" i="10" s="1"/>
  <c r="AG499" i="10"/>
  <c r="AG535" i="10" s="1"/>
  <c r="R785" i="10"/>
  <c r="R821" i="10" s="1"/>
  <c r="R857" i="10" s="1"/>
  <c r="P821" i="10"/>
  <c r="P857" i="10" s="1"/>
  <c r="U800" i="10"/>
  <c r="AG783" i="10"/>
  <c r="U819" i="10"/>
  <c r="U855" i="10" s="1"/>
  <c r="P823" i="10"/>
  <c r="P859" i="10" s="1"/>
  <c r="R787" i="10"/>
  <c r="R823" i="10" s="1"/>
  <c r="R859" i="10" s="1"/>
  <c r="P825" i="10"/>
  <c r="P861" i="10" s="1"/>
  <c r="R789" i="10"/>
  <c r="R825" i="10" s="1"/>
  <c r="R861" i="10" s="1"/>
  <c r="P498" i="10"/>
  <c r="P534" i="10" s="1"/>
  <c r="R462" i="10"/>
  <c r="R498" i="10" s="1"/>
  <c r="R534" i="10" s="1"/>
  <c r="AG725" i="10"/>
  <c r="AG761" i="10" s="1"/>
  <c r="AM689" i="10"/>
  <c r="AM725" i="10" s="1"/>
  <c r="AM761" i="10" s="1"/>
  <c r="AG829" i="10"/>
  <c r="AG865" i="10" s="1"/>
  <c r="AM793" i="10"/>
  <c r="AM829" i="10" s="1"/>
  <c r="AM865" i="10" s="1"/>
  <c r="P505" i="10"/>
  <c r="P541" i="10" s="1"/>
  <c r="R469" i="10"/>
  <c r="R505" i="10" s="1"/>
  <c r="R541" i="10" s="1"/>
  <c r="P499" i="10"/>
  <c r="P535" i="10" s="1"/>
  <c r="R463" i="10"/>
  <c r="R499" i="10" s="1"/>
  <c r="R535" i="10" s="1"/>
  <c r="AG497" i="10"/>
  <c r="AG533" i="10" s="1"/>
  <c r="AM461" i="10"/>
  <c r="AM497" i="10" s="1"/>
  <c r="AM533" i="10" s="1"/>
  <c r="P608" i="10"/>
  <c r="P644" i="10" s="1"/>
  <c r="R572" i="10"/>
  <c r="R608" i="10" s="1"/>
  <c r="R644" i="10" s="1"/>
  <c r="P820" i="10"/>
  <c r="P856" i="10" s="1"/>
  <c r="R784" i="10"/>
  <c r="R820" i="10" s="1"/>
  <c r="R856" i="10" s="1"/>
  <c r="R357" i="10"/>
  <c r="R393" i="10" s="1"/>
  <c r="R429" i="10" s="1"/>
  <c r="P393" i="10"/>
  <c r="P429" i="10" s="1"/>
  <c r="AG825" i="10"/>
  <c r="AG861" i="10" s="1"/>
  <c r="AM789" i="10"/>
  <c r="AM825" i="10" s="1"/>
  <c r="AM861" i="10" s="1"/>
  <c r="R679" i="10"/>
  <c r="R715" i="10" s="1"/>
  <c r="R751" i="10" s="1"/>
  <c r="P715" i="10"/>
  <c r="P751" i="10" s="1"/>
  <c r="R359" i="10"/>
  <c r="R395" i="10" s="1"/>
  <c r="R431" i="10" s="1"/>
  <c r="P395" i="10"/>
  <c r="P431" i="10" s="1"/>
  <c r="P711" i="10"/>
  <c r="P747" i="10" s="1"/>
  <c r="R675" i="10"/>
  <c r="R711" i="10" s="1"/>
  <c r="R747" i="10" s="1"/>
  <c r="P496" i="10"/>
  <c r="P532" i="10" s="1"/>
  <c r="R460" i="10"/>
  <c r="R496" i="10" s="1"/>
  <c r="R532" i="10" s="1"/>
  <c r="P783" i="10"/>
  <c r="N819" i="10"/>
  <c r="N855" i="10" s="1"/>
  <c r="P495" i="10"/>
  <c r="P531" i="10" s="1"/>
  <c r="R461" i="10"/>
  <c r="R497" i="10" s="1"/>
  <c r="R533" i="10" s="1"/>
  <c r="P497" i="10"/>
  <c r="P533" i="10" s="1"/>
  <c r="AG823" i="10"/>
  <c r="AG859" i="10" s="1"/>
  <c r="AM787" i="10"/>
  <c r="AM823" i="10" s="1"/>
  <c r="AM859" i="10" s="1"/>
  <c r="R788" i="10"/>
  <c r="R824" i="10" s="1"/>
  <c r="R860" i="10" s="1"/>
  <c r="P824" i="10"/>
  <c r="P860" i="10" s="1"/>
  <c r="N387" i="10"/>
  <c r="N423" i="10" s="1"/>
  <c r="P351" i="10"/>
  <c r="N386" i="10"/>
  <c r="N422" i="10" s="1"/>
  <c r="P350" i="10"/>
  <c r="P394" i="10"/>
  <c r="P430" i="10" s="1"/>
  <c r="R358" i="10"/>
  <c r="R394" i="10" s="1"/>
  <c r="R430" i="10" s="1"/>
  <c r="P602" i="10"/>
  <c r="P638" i="10" s="1"/>
  <c r="R566" i="10"/>
  <c r="R602" i="10" s="1"/>
  <c r="R638" i="10" s="1"/>
  <c r="P616" i="10"/>
  <c r="P652" i="10" s="1"/>
  <c r="R580" i="10"/>
  <c r="R616" i="10" s="1"/>
  <c r="R652" i="10" s="1"/>
  <c r="F10" i="11" l="1"/>
  <c r="AG586" i="10"/>
  <c r="AM173" i="10"/>
  <c r="AM209" i="10" s="1"/>
  <c r="AM153" i="10"/>
  <c r="AG188" i="10"/>
  <c r="AG224" i="10" s="1"/>
  <c r="D6" i="11"/>
  <c r="AG153" i="10"/>
  <c r="F6" i="11" s="1"/>
  <c r="U189" i="10"/>
  <c r="U225" i="10" s="1"/>
  <c r="AM459" i="10"/>
  <c r="AM477" i="10" s="1"/>
  <c r="AG477" i="10"/>
  <c r="AG513" i="10" s="1"/>
  <c r="AG549" i="10" s="1"/>
  <c r="AG692" i="10"/>
  <c r="AG728" i="10" s="1"/>
  <c r="AG764" i="10" s="1"/>
  <c r="U621" i="10"/>
  <c r="U657" i="10" s="1"/>
  <c r="AM31" i="10"/>
  <c r="AM61" i="10"/>
  <c r="AM99" i="10" s="1"/>
  <c r="AG68" i="10"/>
  <c r="AG106" i="10" s="1"/>
  <c r="D5" i="11"/>
  <c r="AG31" i="10"/>
  <c r="U69" i="10"/>
  <c r="U107" i="10" s="1"/>
  <c r="D7" i="11"/>
  <c r="AG296" i="10"/>
  <c r="AG332" i="10" s="1"/>
  <c r="AM287" i="10"/>
  <c r="AM323" i="10" s="1"/>
  <c r="AM261" i="10"/>
  <c r="U297" i="10"/>
  <c r="U333" i="10" s="1"/>
  <c r="AG261" i="10"/>
  <c r="R350" i="10"/>
  <c r="R386" i="10" s="1"/>
  <c r="R422" i="10" s="1"/>
  <c r="P386" i="10"/>
  <c r="P422" i="10" s="1"/>
  <c r="AG801" i="10"/>
  <c r="F12" i="11" s="1"/>
  <c r="U837" i="10"/>
  <c r="U873" i="10" s="1"/>
  <c r="AG368" i="10"/>
  <c r="U404" i="10"/>
  <c r="U440" i="10" s="1"/>
  <c r="AG621" i="10"/>
  <c r="AG657" i="10" s="1"/>
  <c r="AG819" i="10"/>
  <c r="AG855" i="10" s="1"/>
  <c r="AM783" i="10"/>
  <c r="D9" i="11"/>
  <c r="AG512" i="10"/>
  <c r="AG548" i="10" s="1"/>
  <c r="AM603" i="10"/>
  <c r="AM639" i="10" s="1"/>
  <c r="AM585" i="10"/>
  <c r="U405" i="10"/>
  <c r="U441" i="10" s="1"/>
  <c r="AG369" i="10"/>
  <c r="AM351" i="10"/>
  <c r="AG387" i="10"/>
  <c r="AG423" i="10" s="1"/>
  <c r="U836" i="10"/>
  <c r="U872" i="10" s="1"/>
  <c r="AG800" i="10"/>
  <c r="D10" i="11"/>
  <c r="AG620" i="10"/>
  <c r="AG656" i="10" s="1"/>
  <c r="P818" i="10"/>
  <c r="P854" i="10" s="1"/>
  <c r="R782" i="10"/>
  <c r="R818" i="10" s="1"/>
  <c r="R854" i="10" s="1"/>
  <c r="AG729" i="10"/>
  <c r="AG765" i="10" s="1"/>
  <c r="P387" i="10"/>
  <c r="P423" i="10" s="1"/>
  <c r="R351" i="10"/>
  <c r="R387" i="10" s="1"/>
  <c r="R423" i="10" s="1"/>
  <c r="R783" i="10"/>
  <c r="R819" i="10" s="1"/>
  <c r="R855" i="10" s="1"/>
  <c r="P819" i="10"/>
  <c r="P855" i="10" s="1"/>
  <c r="AM693" i="10"/>
  <c r="AM711" i="10"/>
  <c r="AM747" i="10" s="1"/>
  <c r="AM586" i="10" l="1"/>
  <c r="G10" i="11"/>
  <c r="AG32" i="10"/>
  <c r="F5" i="11"/>
  <c r="AM69" i="10"/>
  <c r="AM107" i="10" s="1"/>
  <c r="H5" i="11"/>
  <c r="AM189" i="10"/>
  <c r="AM225" i="10" s="1"/>
  <c r="H6" i="11"/>
  <c r="AG478" i="10"/>
  <c r="AG514" i="10" s="1"/>
  <c r="AG550" i="10" s="1"/>
  <c r="AG154" i="10"/>
  <c r="AG189" i="10"/>
  <c r="AG225" i="10" s="1"/>
  <c r="AM495" i="10"/>
  <c r="AM531" i="10" s="1"/>
  <c r="F9" i="11"/>
  <c r="AM297" i="10"/>
  <c r="AM333" i="10" s="1"/>
  <c r="H7" i="11"/>
  <c r="AG370" i="10"/>
  <c r="AM370" i="10" s="1"/>
  <c r="F8" i="11"/>
  <c r="AG262" i="10"/>
  <c r="AM262" i="10" s="1"/>
  <c r="F7" i="11"/>
  <c r="AM513" i="10"/>
  <c r="AM549" i="10" s="1"/>
  <c r="H9" i="11"/>
  <c r="D11" i="11"/>
  <c r="AG69" i="10"/>
  <c r="AG107" i="10" s="1"/>
  <c r="AM729" i="10"/>
  <c r="AM765" i="10" s="1"/>
  <c r="H11" i="11"/>
  <c r="AM621" i="10"/>
  <c r="AM657" i="10" s="1"/>
  <c r="H10" i="11"/>
  <c r="AG297" i="10"/>
  <c r="AG333" i="10" s="1"/>
  <c r="AM819" i="10"/>
  <c r="AM855" i="10" s="1"/>
  <c r="AM801" i="10"/>
  <c r="AM369" i="10"/>
  <c r="AM387" i="10"/>
  <c r="AM423" i="10" s="1"/>
  <c r="AG837" i="10"/>
  <c r="AG873" i="10" s="1"/>
  <c r="D12" i="11"/>
  <c r="AG836" i="10"/>
  <c r="AG872" i="10" s="1"/>
  <c r="AG405" i="10"/>
  <c r="AG441" i="10" s="1"/>
  <c r="AG730" i="10"/>
  <c r="AG766" i="10" s="1"/>
  <c r="AG622" i="10"/>
  <c r="AG658" i="10" s="1"/>
  <c r="AG404" i="10"/>
  <c r="AG440" i="10" s="1"/>
  <c r="D8" i="11"/>
  <c r="N7" i="11" l="1"/>
  <c r="N6" i="11"/>
  <c r="N8" i="11"/>
  <c r="N5" i="11"/>
  <c r="N9" i="11"/>
  <c r="I10" i="11"/>
  <c r="AM587" i="10"/>
  <c r="AM623" i="10" s="1"/>
  <c r="AM659" i="10" s="1"/>
  <c r="N11" i="11"/>
  <c r="N10" i="11"/>
  <c r="N12" i="11"/>
  <c r="AM478" i="10"/>
  <c r="AM514" i="10" s="1"/>
  <c r="AM550" i="10" s="1"/>
  <c r="G9" i="11"/>
  <c r="G7" i="11"/>
  <c r="Z11" i="11"/>
  <c r="T29" i="12" s="1"/>
  <c r="T115" i="12" s="1"/>
  <c r="T201" i="12" s="1"/>
  <c r="G8" i="11"/>
  <c r="G6" i="11"/>
  <c r="AM154" i="10"/>
  <c r="AG190" i="10"/>
  <c r="AG226" i="10" s="1"/>
  <c r="AM405" i="10"/>
  <c r="AM441" i="10" s="1"/>
  <c r="H8" i="11"/>
  <c r="Z15" i="11"/>
  <c r="T35" i="12" s="1"/>
  <c r="T121" i="12" s="1"/>
  <c r="T207" i="12" s="1"/>
  <c r="G5" i="11"/>
  <c r="AM32" i="10"/>
  <c r="AG70" i="10"/>
  <c r="AG108" i="10" s="1"/>
  <c r="AM837" i="10"/>
  <c r="AM873" i="10" s="1"/>
  <c r="H12" i="11"/>
  <c r="AA34" i="11"/>
  <c r="T64" i="12" s="1"/>
  <c r="T150" i="12" s="1"/>
  <c r="T236" i="12" s="1"/>
  <c r="AA13" i="11"/>
  <c r="T32" i="12" s="1"/>
  <c r="T118" i="12" s="1"/>
  <c r="T204" i="12" s="1"/>
  <c r="AA20" i="11"/>
  <c r="AA14" i="11"/>
  <c r="T34" i="12" s="1"/>
  <c r="T120" i="12" s="1"/>
  <c r="T206" i="12" s="1"/>
  <c r="AA25" i="11"/>
  <c r="T50" i="12" s="1"/>
  <c r="T136" i="12" s="1"/>
  <c r="T222" i="12" s="1"/>
  <c r="AA26" i="11"/>
  <c r="T52" i="12" s="1"/>
  <c r="T138" i="12" s="1"/>
  <c r="T224" i="12" s="1"/>
  <c r="AA31" i="11"/>
  <c r="T60" i="12" s="1"/>
  <c r="T146" i="12" s="1"/>
  <c r="T232" i="12" s="1"/>
  <c r="AA36" i="11"/>
  <c r="AA35" i="11"/>
  <c r="T66" i="12" s="1"/>
  <c r="T152" i="12" s="1"/>
  <c r="T238" i="12" s="1"/>
  <c r="AA10" i="11"/>
  <c r="T28" i="12" s="1"/>
  <c r="T114" i="12" s="1"/>
  <c r="T200" i="12" s="1"/>
  <c r="AA32" i="11"/>
  <c r="AA16" i="11"/>
  <c r="AA21" i="11"/>
  <c r="T44" i="12" s="1"/>
  <c r="T130" i="12" s="1"/>
  <c r="T216" i="12" s="1"/>
  <c r="AA38" i="11"/>
  <c r="T70" i="12" s="1"/>
  <c r="T156" i="12" s="1"/>
  <c r="T242" i="12" s="1"/>
  <c r="AA5" i="11"/>
  <c r="T20" i="12" s="1"/>
  <c r="T106" i="12" s="1"/>
  <c r="T192" i="12" s="1"/>
  <c r="AA18" i="11"/>
  <c r="T40" i="12" s="1"/>
  <c r="T126" i="12" s="1"/>
  <c r="T212" i="12" s="1"/>
  <c r="AA30" i="11"/>
  <c r="T58" i="12" s="1"/>
  <c r="T144" i="12" s="1"/>
  <c r="T230" i="12" s="1"/>
  <c r="AA12" i="11"/>
  <c r="AA28" i="11"/>
  <c r="AA6" i="11"/>
  <c r="T22" i="12" s="1"/>
  <c r="T108" i="12" s="1"/>
  <c r="T194" i="12" s="1"/>
  <c r="AA33" i="11"/>
  <c r="T62" i="12" s="1"/>
  <c r="T148" i="12" s="1"/>
  <c r="T234" i="12" s="1"/>
  <c r="AA19" i="11"/>
  <c r="T42" i="12" s="1"/>
  <c r="T128" i="12" s="1"/>
  <c r="T214" i="12" s="1"/>
  <c r="AM371" i="10"/>
  <c r="AM407" i="10" s="1"/>
  <c r="AM443" i="10" s="1"/>
  <c r="I8" i="11"/>
  <c r="AM263" i="10"/>
  <c r="AM299" i="10" s="1"/>
  <c r="AM335" i="10" s="1"/>
  <c r="I7" i="11"/>
  <c r="AG298" i="10"/>
  <c r="AG334" i="10" s="1"/>
  <c r="AM622" i="10"/>
  <c r="AM658" i="10" s="1"/>
  <c r="AM730" i="10"/>
  <c r="AM766" i="10" s="1"/>
  <c r="AG838" i="10"/>
  <c r="AG874" i="10" s="1"/>
  <c r="AG406" i="10"/>
  <c r="AG442" i="10" s="1"/>
  <c r="O12" i="11" l="1"/>
  <c r="Z24" i="11"/>
  <c r="O6" i="11"/>
  <c r="AA15" i="11" s="1"/>
  <c r="T36" i="12" s="1"/>
  <c r="T122" i="12" s="1"/>
  <c r="T208" i="12" s="1"/>
  <c r="O9" i="11"/>
  <c r="O11" i="11"/>
  <c r="O5" i="11"/>
  <c r="AA11" i="11" s="1"/>
  <c r="T30" i="12" s="1"/>
  <c r="T116" i="12" s="1"/>
  <c r="T202" i="12" s="1"/>
  <c r="O8" i="11"/>
  <c r="O10" i="11"/>
  <c r="O7" i="11"/>
  <c r="AM479" i="10"/>
  <c r="AM515" i="10" s="1"/>
  <c r="AM551" i="10" s="1"/>
  <c r="I9" i="11"/>
  <c r="AM155" i="10"/>
  <c r="AM191" i="10" s="1"/>
  <c r="AM227" i="10" s="1"/>
  <c r="I6" i="11"/>
  <c r="AM190" i="10"/>
  <c r="AM226" i="10" s="1"/>
  <c r="AM33" i="10"/>
  <c r="AM71" i="10" s="1"/>
  <c r="AM109" i="10" s="1"/>
  <c r="I5" i="11"/>
  <c r="P7" i="11" s="1"/>
  <c r="AM70" i="10"/>
  <c r="AM108" i="10" s="1"/>
  <c r="AB38" i="11"/>
  <c r="AG69" i="12" s="1"/>
  <c r="AS69" i="12" s="1"/>
  <c r="AB31" i="11"/>
  <c r="AG59" i="12" s="1"/>
  <c r="AS59" i="12" s="1"/>
  <c r="AB5" i="11"/>
  <c r="AG19" i="12" s="1"/>
  <c r="AS20" i="12" s="1"/>
  <c r="AB10" i="11"/>
  <c r="AG27" i="12" s="1"/>
  <c r="AS27" i="12" s="1"/>
  <c r="AB8" i="11"/>
  <c r="AB35" i="11"/>
  <c r="AG65" i="12" s="1"/>
  <c r="AS65" i="12" s="1"/>
  <c r="AB29" i="11"/>
  <c r="AG55" i="12" s="1"/>
  <c r="AS55" i="12" s="1"/>
  <c r="AB17" i="11"/>
  <c r="AG37" i="12" s="1"/>
  <c r="AS37" i="12" s="1"/>
  <c r="AB36" i="11"/>
  <c r="AB21" i="11"/>
  <c r="AG43" i="12" s="1"/>
  <c r="AS43" i="12" s="1"/>
  <c r="AB32" i="11"/>
  <c r="AB18" i="11"/>
  <c r="AG39" i="12" s="1"/>
  <c r="AS39" i="12" s="1"/>
  <c r="AB28" i="11"/>
  <c r="AB13" i="11"/>
  <c r="AG31" i="12" s="1"/>
  <c r="AS31" i="12" s="1"/>
  <c r="AB14" i="11"/>
  <c r="AG33" i="12" s="1"/>
  <c r="AS33" i="12" s="1"/>
  <c r="AB40" i="11"/>
  <c r="AB9" i="11"/>
  <c r="AG25" i="12" s="1"/>
  <c r="AS25" i="12" s="1"/>
  <c r="AB12" i="11"/>
  <c r="AB26" i="11"/>
  <c r="AG51" i="12" s="1"/>
  <c r="AS51" i="12" s="1"/>
  <c r="AB25" i="11"/>
  <c r="AG49" i="12" s="1"/>
  <c r="AS49" i="12" s="1"/>
  <c r="AB16" i="11"/>
  <c r="AB19" i="11"/>
  <c r="AG41" i="12" s="1"/>
  <c r="AS41" i="12" s="1"/>
  <c r="AB30" i="11"/>
  <c r="AG57" i="12" s="1"/>
  <c r="AS57" i="12" s="1"/>
  <c r="AB22" i="11"/>
  <c r="AG45" i="12" s="1"/>
  <c r="AS45" i="12" s="1"/>
  <c r="AB20" i="11"/>
  <c r="AB37" i="11"/>
  <c r="AG67" i="12" s="1"/>
  <c r="AS67" i="12" s="1"/>
  <c r="AM298" i="10"/>
  <c r="AM334" i="10" s="1"/>
  <c r="AM406" i="10"/>
  <c r="AM442" i="10" s="1"/>
  <c r="AM838" i="10"/>
  <c r="AM874" i="10" s="1"/>
  <c r="AA39" i="11" l="1"/>
  <c r="T72" i="12" s="1"/>
  <c r="T158" i="12" s="1"/>
  <c r="T244" i="12" s="1"/>
  <c r="AA23" i="11"/>
  <c r="T48" i="12" s="1"/>
  <c r="T134" i="12" s="1"/>
  <c r="T220" i="12" s="1"/>
  <c r="AA27" i="11"/>
  <c r="T54" i="12" s="1"/>
  <c r="T140" i="12" s="1"/>
  <c r="T226" i="12" s="1"/>
  <c r="AA24" i="11"/>
  <c r="P5" i="11"/>
  <c r="AB11" i="11" s="1"/>
  <c r="AG29" i="12" s="1"/>
  <c r="AS29" i="12" s="1"/>
  <c r="P6" i="11"/>
  <c r="AB15" i="11" s="1"/>
  <c r="AG35" i="12" s="1"/>
  <c r="AS35" i="12" s="1"/>
  <c r="P10" i="11"/>
  <c r="P9" i="11"/>
  <c r="AB24" i="11" s="1"/>
  <c r="P12" i="11"/>
  <c r="P11" i="11"/>
  <c r="P8" i="11"/>
  <c r="AB27" i="11" s="1"/>
  <c r="AG53" i="12" s="1"/>
  <c r="AS53" i="12" s="1"/>
  <c r="AG127" i="12"/>
  <c r="AG213" i="12" s="1"/>
  <c r="AG119" i="12"/>
  <c r="AG205" i="12" s="1"/>
  <c r="AG123" i="12"/>
  <c r="AG209" i="12" s="1"/>
  <c r="AG155" i="12"/>
  <c r="AG241" i="12" s="1"/>
  <c r="AG129" i="12"/>
  <c r="AG215" i="12" s="1"/>
  <c r="AG113" i="12"/>
  <c r="AG199" i="12" s="1"/>
  <c r="AG131" i="12"/>
  <c r="AG217" i="12" s="1"/>
  <c r="AG135" i="12"/>
  <c r="AG221" i="12" s="1"/>
  <c r="AG111" i="12"/>
  <c r="AG197" i="12" s="1"/>
  <c r="AG141" i="12"/>
  <c r="AG227" i="12" s="1"/>
  <c r="AG105" i="12"/>
  <c r="AG191" i="12" s="1"/>
  <c r="AG153" i="12"/>
  <c r="AG239" i="12" s="1"/>
  <c r="AG117" i="12"/>
  <c r="AG203" i="12" s="1"/>
  <c r="AG143" i="12"/>
  <c r="AG229" i="12" s="1"/>
  <c r="AG137" i="12"/>
  <c r="AG223" i="12" s="1"/>
  <c r="AG125" i="12"/>
  <c r="AG211" i="12" s="1"/>
  <c r="AG151" i="12"/>
  <c r="AG237" i="12" s="1"/>
  <c r="AG145" i="12"/>
  <c r="AG231" i="12" s="1"/>
  <c r="Z39" i="11"/>
  <c r="T71" i="12" s="1"/>
  <c r="T157" i="12" s="1"/>
  <c r="T243" i="12" s="1"/>
  <c r="Z27" i="11"/>
  <c r="T53" i="12" s="1"/>
  <c r="T139" i="12" s="1"/>
  <c r="T225" i="12" s="1"/>
  <c r="AB39" i="11" l="1"/>
  <c r="AG71" i="12" s="1"/>
  <c r="AS71" i="12" s="1"/>
  <c r="AV71" i="12" s="1"/>
  <c r="AV157" i="12" s="1"/>
  <c r="AV243" i="12" s="1"/>
  <c r="AB23" i="11"/>
  <c r="AG47" i="12" s="1"/>
  <c r="AS47" i="12" s="1"/>
  <c r="AS133" i="12" s="1"/>
  <c r="AS219" i="12" s="1"/>
  <c r="AG115" i="12"/>
  <c r="AG201" i="12" s="1"/>
  <c r="AG121" i="12"/>
  <c r="AG207" i="12" s="1"/>
  <c r="AS115" i="12"/>
  <c r="AS201" i="12" s="1"/>
  <c r="AV29" i="12"/>
  <c r="AV115" i="12" s="1"/>
  <c r="AV201" i="12" s="1"/>
  <c r="AS123" i="12"/>
  <c r="AS209" i="12" s="1"/>
  <c r="AV37" i="12"/>
  <c r="AV123" i="12" s="1"/>
  <c r="AV209" i="12" s="1"/>
  <c r="AS127" i="12"/>
  <c r="AS213" i="12" s="1"/>
  <c r="AV41" i="12"/>
  <c r="AV127" i="12" s="1"/>
  <c r="AV213" i="12" s="1"/>
  <c r="AV59" i="12"/>
  <c r="AV145" i="12" s="1"/>
  <c r="AV231" i="12" s="1"/>
  <c r="AS145" i="12"/>
  <c r="AS231" i="12" s="1"/>
  <c r="AS117" i="12"/>
  <c r="AS203" i="12" s="1"/>
  <c r="AV31" i="12"/>
  <c r="AV117" i="12" s="1"/>
  <c r="AV203" i="12" s="1"/>
  <c r="AV55" i="12"/>
  <c r="AV141" i="12" s="1"/>
  <c r="AV227" i="12" s="1"/>
  <c r="AS141" i="12"/>
  <c r="AS227" i="12" s="1"/>
  <c r="AV69" i="12"/>
  <c r="AV155" i="12" s="1"/>
  <c r="AV241" i="12" s="1"/>
  <c r="AS155" i="12"/>
  <c r="AS241" i="12" s="1"/>
  <c r="AS119" i="12"/>
  <c r="AS205" i="12" s="1"/>
  <c r="AV33" i="12"/>
  <c r="AV119" i="12" s="1"/>
  <c r="AV205" i="12" s="1"/>
  <c r="AS125" i="12"/>
  <c r="AS211" i="12" s="1"/>
  <c r="AV39" i="12"/>
  <c r="AV125" i="12" s="1"/>
  <c r="AV211" i="12" s="1"/>
  <c r="AV67" i="12"/>
  <c r="AV153" i="12" s="1"/>
  <c r="AV239" i="12" s="1"/>
  <c r="AS153" i="12"/>
  <c r="AS239" i="12" s="1"/>
  <c r="AV49" i="12"/>
  <c r="AV135" i="12" s="1"/>
  <c r="AV221" i="12" s="1"/>
  <c r="AS135" i="12"/>
  <c r="AS221" i="12" s="1"/>
  <c r="AS113" i="12"/>
  <c r="AS199" i="12" s="1"/>
  <c r="AV27" i="12"/>
  <c r="AV113" i="12" s="1"/>
  <c r="AV199" i="12" s="1"/>
  <c r="AS137" i="12"/>
  <c r="AS223" i="12" s="1"/>
  <c r="AV51" i="12"/>
  <c r="AV137" i="12" s="1"/>
  <c r="AV223" i="12" s="1"/>
  <c r="AS106" i="12"/>
  <c r="AS192" i="12" s="1"/>
  <c r="AV19" i="12"/>
  <c r="AV105" i="12" s="1"/>
  <c r="AV191" i="12" s="1"/>
  <c r="AS143" i="12"/>
  <c r="AS229" i="12" s="1"/>
  <c r="AV57" i="12"/>
  <c r="AV143" i="12" s="1"/>
  <c r="AV229" i="12" s="1"/>
  <c r="AV65" i="12"/>
  <c r="AV151" i="12" s="1"/>
  <c r="AV237" i="12" s="1"/>
  <c r="AS151" i="12"/>
  <c r="AS237" i="12" s="1"/>
  <c r="AS121" i="12"/>
  <c r="AS207" i="12" s="1"/>
  <c r="AV35" i="12"/>
  <c r="AV121" i="12" s="1"/>
  <c r="AV207" i="12" s="1"/>
  <c r="AS111" i="12"/>
  <c r="AS197" i="12" s="1"/>
  <c r="AV25" i="12"/>
  <c r="AV111" i="12" s="1"/>
  <c r="AV197" i="12" s="1"/>
  <c r="AV45" i="12"/>
  <c r="AV131" i="12" s="1"/>
  <c r="AV217" i="12" s="1"/>
  <c r="AS131" i="12"/>
  <c r="AS217" i="12" s="1"/>
  <c r="AS129" i="12"/>
  <c r="AS215" i="12" s="1"/>
  <c r="AV43" i="12"/>
  <c r="AV129" i="12" s="1"/>
  <c r="AV215" i="12" s="1"/>
  <c r="Z23" i="11"/>
  <c r="T47" i="12" s="1"/>
  <c r="AG139" i="12"/>
  <c r="AG225" i="12" s="1"/>
  <c r="AV53" i="12"/>
  <c r="AV139" i="12" s="1"/>
  <c r="AV225" i="12" s="1"/>
  <c r="AS139" i="12"/>
  <c r="AS225" i="12" s="1"/>
  <c r="AG157" i="12" l="1"/>
  <c r="AG243" i="12" s="1"/>
  <c r="AG75" i="12"/>
  <c r="AG161" i="12" s="1"/>
  <c r="AG247" i="12" s="1"/>
  <c r="AV47" i="12"/>
  <c r="AV133" i="12" s="1"/>
  <c r="AV219" i="12" s="1"/>
  <c r="AF77" i="12"/>
  <c r="AF163" i="12" s="1"/>
  <c r="AF249" i="12" s="1"/>
  <c r="AG133" i="12"/>
  <c r="AG219" i="12" s="1"/>
  <c r="T133" i="12"/>
  <c r="T219" i="12" s="1"/>
  <c r="T75" i="12"/>
  <c r="T161" i="12" s="1"/>
  <c r="T247" i="12" s="1"/>
  <c r="AS157" i="12"/>
  <c r="AS243" i="12" s="1"/>
  <c r="AV75" i="12" l="1"/>
  <c r="AV161" i="12" s="1"/>
  <c r="AV247" i="12" s="1"/>
  <c r="AV77" i="12"/>
  <c r="AV163" i="12" s="1"/>
  <c r="AV249" i="12" s="1"/>
</calcChain>
</file>

<file path=xl/comments1.xml><?xml version="1.0" encoding="utf-8"?>
<comments xmlns="http://schemas.openxmlformats.org/spreadsheetml/2006/main">
  <authors>
    <author>owner</author>
  </authors>
  <commentList>
    <comment ref="X5" authorId="0">
      <text>
        <r>
          <rPr>
            <sz val="12"/>
            <color indexed="81"/>
            <rFont val="ＭＳ Ｐゴシック"/>
            <family val="3"/>
            <charset val="128"/>
          </rPr>
          <t>メリット料率が</t>
        </r>
        <r>
          <rPr>
            <b/>
            <sz val="12"/>
            <color indexed="81"/>
            <rFont val="ＭＳ Ｐゴシック"/>
            <family val="3"/>
            <charset val="128"/>
          </rPr>
          <t xml:space="preserve">
20％</t>
        </r>
        <r>
          <rPr>
            <sz val="12"/>
            <color indexed="81"/>
            <rFont val="ＭＳ Ｐゴシック"/>
            <family val="3"/>
            <charset val="128"/>
          </rPr>
          <t>なら、</t>
        </r>
        <r>
          <rPr>
            <b/>
            <sz val="12"/>
            <color indexed="81"/>
            <rFont val="ＭＳ Ｐゴシック"/>
            <family val="3"/>
            <charset val="128"/>
          </rPr>
          <t>20</t>
        </r>
        <r>
          <rPr>
            <sz val="12"/>
            <color indexed="81"/>
            <rFont val="ＭＳ Ｐゴシック"/>
            <family val="3"/>
            <charset val="128"/>
          </rPr>
          <t>と入力</t>
        </r>
        <r>
          <rPr>
            <b/>
            <sz val="12"/>
            <color indexed="81"/>
            <rFont val="ＭＳ Ｐゴシック"/>
            <family val="3"/>
            <charset val="128"/>
          </rPr>
          <t xml:space="preserve">
-20％</t>
        </r>
        <r>
          <rPr>
            <sz val="12"/>
            <color indexed="81"/>
            <rFont val="ＭＳ Ｐゴシック"/>
            <family val="3"/>
            <charset val="128"/>
          </rPr>
          <t>なら、</t>
        </r>
        <r>
          <rPr>
            <b/>
            <sz val="12"/>
            <color indexed="81"/>
            <rFont val="ＭＳ Ｐゴシック"/>
            <family val="3"/>
            <charset val="128"/>
          </rPr>
          <t>-20</t>
        </r>
        <r>
          <rPr>
            <sz val="12"/>
            <color indexed="81"/>
            <rFont val="ＭＳ Ｐゴシック"/>
            <family val="3"/>
            <charset val="128"/>
          </rPr>
          <t>と入力</t>
        </r>
      </text>
    </comment>
  </commentList>
</comments>
</file>

<file path=xl/comments2.xml><?xml version="1.0" encoding="utf-8"?>
<comments xmlns="http://schemas.openxmlformats.org/spreadsheetml/2006/main">
  <authors>
    <author>owner</author>
  </authors>
  <commentList>
    <comment ref="F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List>
</comments>
</file>

<file path=xl/comments3.xml><?xml version="1.0" encoding="utf-8"?>
<comments xmlns="http://schemas.openxmlformats.org/spreadsheetml/2006/main">
  <authors>
    <author>Hilo</author>
  </authors>
  <commentList>
    <comment ref="A8" authorId="0">
      <text>
        <r>
          <rPr>
            <sz val="14"/>
            <color indexed="81"/>
            <rFont val="ＭＳ Ｐゴシック"/>
            <family val="3"/>
            <charset val="128"/>
          </rPr>
          <t>改ページライン</t>
        </r>
      </text>
    </comment>
    <comment ref="AM10" authorId="0">
      <text>
        <r>
          <rPr>
            <sz val="12"/>
            <color indexed="81"/>
            <rFont val="ＭＳ Ｐゴシック"/>
            <family val="3"/>
            <charset val="128"/>
          </rPr>
          <t xml:space="preserve">・・・このメモは印刷されません・・・
</t>
        </r>
        <r>
          <rPr>
            <b/>
            <sz val="16"/>
            <color indexed="81"/>
            <rFont val="ＭＳ Ｐゴシック"/>
            <family val="3"/>
            <charset val="128"/>
          </rPr>
          <t xml:space="preserve">
</t>
        </r>
        <r>
          <rPr>
            <b/>
            <u/>
            <sz val="16"/>
            <color indexed="81"/>
            <rFont val="ＭＳ Ｐゴシック"/>
            <family val="3"/>
            <charset val="128"/>
          </rPr>
          <t>＜</t>
        </r>
        <r>
          <rPr>
            <b/>
            <u/>
            <sz val="14"/>
            <color indexed="81"/>
            <rFont val="ＭＳ Ｐゴシック"/>
            <family val="3"/>
            <charset val="128"/>
          </rPr>
          <t>一括有期事業</t>
        </r>
        <r>
          <rPr>
            <b/>
            <u/>
            <sz val="22"/>
            <color indexed="81"/>
            <rFont val="ＭＳ Ｐゴシック"/>
            <family val="3"/>
            <charset val="128"/>
          </rPr>
          <t>開始届</t>
        </r>
        <r>
          <rPr>
            <b/>
            <u/>
            <sz val="14"/>
            <color indexed="81"/>
            <rFont val="ＭＳ Ｐゴシック"/>
            <family val="3"/>
            <charset val="128"/>
          </rPr>
          <t>(建設の事業)</t>
        </r>
        <r>
          <rPr>
            <b/>
            <u/>
            <sz val="16"/>
            <color indexed="81"/>
            <rFont val="ＭＳ Ｐゴシック"/>
            <family val="3"/>
            <charset val="128"/>
          </rPr>
          <t>について＞</t>
        </r>
        <r>
          <rPr>
            <b/>
            <sz val="16"/>
            <color indexed="81"/>
            <rFont val="ＭＳ Ｐゴシック"/>
            <family val="3"/>
            <charset val="128"/>
          </rPr>
          <t xml:space="preserve">
　</t>
        </r>
        <r>
          <rPr>
            <sz val="16"/>
            <color indexed="81"/>
            <rFont val="ＭＳ Ｐゴシック"/>
            <family val="3"/>
            <charset val="128"/>
          </rPr>
          <t>・元請工事を請け負った時は、１ヶ月分を取りまとめて
　　翌月10日までに監督署に報告しなければなりません。
　・この届を一括有期事業開始届といいますが、一般的には
　　</t>
        </r>
        <r>
          <rPr>
            <b/>
            <sz val="16"/>
            <color indexed="81"/>
            <rFont val="ＭＳ Ｐゴシック"/>
            <family val="3"/>
            <charset val="128"/>
          </rPr>
          <t>「開始届｣</t>
        </r>
        <r>
          <rPr>
            <sz val="16"/>
            <color indexed="81"/>
            <rFont val="ＭＳ Ｐゴシック"/>
            <family val="3"/>
            <charset val="128"/>
          </rPr>
          <t xml:space="preserve">と呼ばれています。
</t>
        </r>
        <r>
          <rPr>
            <b/>
            <sz val="16"/>
            <color indexed="81"/>
            <rFont val="ＭＳ Ｐゴシック"/>
            <family val="3"/>
            <charset val="128"/>
          </rPr>
          <t xml:space="preserve">
</t>
        </r>
        <r>
          <rPr>
            <b/>
            <u/>
            <sz val="16"/>
            <color indexed="81"/>
            <rFont val="ＭＳ Ｐゴシック"/>
            <family val="3"/>
            <charset val="128"/>
          </rPr>
          <t>＜</t>
        </r>
        <r>
          <rPr>
            <b/>
            <u/>
            <sz val="14"/>
            <color indexed="81"/>
            <rFont val="ＭＳ Ｐゴシック"/>
            <family val="3"/>
            <charset val="128"/>
          </rPr>
          <t>一括有期事業</t>
        </r>
        <r>
          <rPr>
            <b/>
            <u/>
            <sz val="22"/>
            <color indexed="81"/>
            <rFont val="ＭＳ Ｐゴシック"/>
            <family val="3"/>
            <charset val="128"/>
          </rPr>
          <t>開始届</t>
        </r>
        <r>
          <rPr>
            <b/>
            <u/>
            <sz val="14"/>
            <color indexed="81"/>
            <rFont val="ＭＳ Ｐゴシック"/>
            <family val="3"/>
            <charset val="128"/>
          </rPr>
          <t>(建設の事業）</t>
        </r>
        <r>
          <rPr>
            <b/>
            <u/>
            <sz val="16"/>
            <color indexed="81"/>
            <rFont val="ＭＳ Ｐゴシック"/>
            <family val="3"/>
            <charset val="128"/>
          </rPr>
          <t>の印刷上の注意＞</t>
        </r>
        <r>
          <rPr>
            <b/>
            <sz val="16"/>
            <color indexed="81"/>
            <rFont val="ＭＳ Ｐゴシック"/>
            <family val="3"/>
            <charset val="128"/>
          </rPr>
          <t xml:space="preserve">
</t>
        </r>
        <r>
          <rPr>
            <sz val="16"/>
            <color indexed="81"/>
            <rFont val="ＭＳ Ｐゴシック"/>
            <family val="3"/>
            <charset val="128"/>
          </rPr>
          <t>　・開始届は、「控</t>
        </r>
        <r>
          <rPr>
            <sz val="12"/>
            <color indexed="81"/>
            <rFont val="ＭＳ Ｐゴシック"/>
            <family val="3"/>
            <charset val="128"/>
          </rPr>
          <t>(事業主控)</t>
        </r>
        <r>
          <rPr>
            <sz val="16"/>
            <color indexed="81"/>
            <rFont val="ＭＳ Ｐゴシック"/>
            <family val="3"/>
            <charset val="128"/>
          </rPr>
          <t>｣「正</t>
        </r>
        <r>
          <rPr>
            <sz val="12"/>
            <color indexed="81"/>
            <rFont val="ＭＳ Ｐゴシック"/>
            <family val="3"/>
            <charset val="128"/>
          </rPr>
          <t>(監督署提出用）</t>
        </r>
        <r>
          <rPr>
            <sz val="16"/>
            <color indexed="81"/>
            <rFont val="ＭＳ Ｐゴシック"/>
            <family val="3"/>
            <charset val="128"/>
          </rPr>
          <t>」２枚１組です。　
　・初期設定では</t>
        </r>
        <r>
          <rPr>
            <sz val="20"/>
            <color indexed="81"/>
            <rFont val="HGS創英角ｺﾞｼｯｸUB"/>
            <family val="3"/>
            <charset val="128"/>
          </rPr>
          <t>１組（２ページ)印刷</t>
        </r>
        <r>
          <rPr>
            <sz val="16"/>
            <color indexed="81"/>
            <rFont val="ＭＳ Ｐゴシック"/>
            <family val="3"/>
            <charset val="128"/>
          </rPr>
          <t>となっています。
　・工事の件数が２組目にわたるときは、</t>
        </r>
        <r>
          <rPr>
            <sz val="16"/>
            <color indexed="81"/>
            <rFont val="HGS創英角ｺﾞｼｯｸUB"/>
            <family val="3"/>
            <charset val="128"/>
          </rPr>
          <t>「印刷範囲の設定」
   又は「改ページプレビュー」の調整により、印刷範囲を
   修正</t>
        </r>
        <r>
          <rPr>
            <sz val="16"/>
            <color indexed="81"/>
            <rFont val="ＭＳ Ｐゴシック"/>
            <family val="3"/>
            <charset val="128"/>
          </rPr>
          <t xml:space="preserve">してください。
</t>
        </r>
        <r>
          <rPr>
            <b/>
            <u/>
            <sz val="16"/>
            <color indexed="81"/>
            <rFont val="ＭＳ Ｐゴシック"/>
            <family val="3"/>
            <charset val="128"/>
          </rPr>
          <t>＜</t>
        </r>
        <r>
          <rPr>
            <b/>
            <u/>
            <sz val="14"/>
            <color indexed="81"/>
            <rFont val="ＭＳ Ｐゴシック"/>
            <family val="3"/>
            <charset val="128"/>
          </rPr>
          <t>一括有期事業</t>
        </r>
        <r>
          <rPr>
            <b/>
            <u/>
            <sz val="22"/>
            <color indexed="81"/>
            <rFont val="ＭＳ Ｐゴシック"/>
            <family val="3"/>
            <charset val="128"/>
          </rPr>
          <t>開始届</t>
        </r>
        <r>
          <rPr>
            <b/>
            <u/>
            <sz val="14"/>
            <color indexed="81"/>
            <rFont val="ＭＳ Ｐゴシック"/>
            <family val="3"/>
            <charset val="128"/>
          </rPr>
          <t>(建設の事業)の</t>
        </r>
        <r>
          <rPr>
            <b/>
            <u/>
            <sz val="16"/>
            <color indexed="81"/>
            <rFont val="ＭＳ Ｐゴシック"/>
            <family val="3"/>
            <charset val="128"/>
          </rPr>
          <t>提出日＞</t>
        </r>
        <r>
          <rPr>
            <sz val="16"/>
            <color indexed="81"/>
            <rFont val="ＭＳ Ｐゴシック"/>
            <family val="3"/>
            <charset val="128"/>
          </rPr>
          <t xml:space="preserve">
　・提出日の日付は、このページから直接入力が可能です。
　・入力する時は、ページ上部の提出日欄において、
　　▼（リスト）から日付を選択します。
　・提出日を空欄にする時は、リストから空欄を選択します。</t>
        </r>
      </text>
    </comment>
    <comment ref="A56" authorId="0">
      <text>
        <r>
          <rPr>
            <sz val="14"/>
            <color indexed="81"/>
            <rFont val="ＭＳ Ｐゴシック"/>
            <family val="3"/>
            <charset val="128"/>
          </rPr>
          <t>改ページライン</t>
        </r>
      </text>
    </comment>
    <comment ref="A104" authorId="0">
      <text>
        <r>
          <rPr>
            <sz val="14"/>
            <color indexed="81"/>
            <rFont val="ＭＳ Ｐゴシック"/>
            <family val="3"/>
            <charset val="128"/>
          </rPr>
          <t>改ページライン</t>
        </r>
      </text>
    </comment>
    <comment ref="A152" authorId="0">
      <text>
        <r>
          <rPr>
            <sz val="14"/>
            <color indexed="81"/>
            <rFont val="ＭＳ Ｐゴシック"/>
            <family val="3"/>
            <charset val="128"/>
          </rPr>
          <t>改ページライン</t>
        </r>
      </text>
    </comment>
    <comment ref="A199" authorId="0">
      <text>
        <r>
          <rPr>
            <sz val="14"/>
            <color indexed="81"/>
            <rFont val="ＭＳ Ｐゴシック"/>
            <family val="3"/>
            <charset val="128"/>
          </rPr>
          <t>改ページライン</t>
        </r>
      </text>
    </comment>
    <comment ref="AM199" authorId="0">
      <text>
        <r>
          <rPr>
            <sz val="14"/>
            <color indexed="81"/>
            <rFont val="ＭＳ Ｐゴシック"/>
            <family val="3"/>
            <charset val="128"/>
          </rPr>
          <t>改ページライン</t>
        </r>
      </text>
    </comment>
  </commentList>
</comments>
</file>

<file path=xl/comments4.xml><?xml version="1.0" encoding="utf-8"?>
<comments xmlns="http://schemas.openxmlformats.org/spreadsheetml/2006/main">
  <authors>
    <author>Hilo</author>
    <author>kawa</author>
    <author>owner</author>
  </authors>
  <commentList>
    <comment ref="A7" authorId="0">
      <text>
        <r>
          <rPr>
            <sz val="14"/>
            <color indexed="81"/>
            <rFont val="ＭＳ Ｐゴシック"/>
            <family val="3"/>
            <charset val="128"/>
          </rPr>
          <t>改ページライン</t>
        </r>
      </text>
    </comment>
    <comment ref="AT13" authorId="0">
      <text>
        <r>
          <rPr>
            <sz val="12"/>
            <color indexed="81"/>
            <rFont val="ＭＳ Ｐゴシック"/>
            <family val="3"/>
            <charset val="128"/>
          </rPr>
          <t xml:space="preserve">・・・このメモは印刷されません・・・
</t>
        </r>
        <r>
          <rPr>
            <b/>
            <sz val="16"/>
            <color indexed="81"/>
            <rFont val="ＭＳ Ｐゴシック"/>
            <family val="3"/>
            <charset val="128"/>
          </rPr>
          <t xml:space="preserve">
</t>
        </r>
        <r>
          <rPr>
            <b/>
            <u/>
            <sz val="20"/>
            <color indexed="81"/>
            <rFont val="ＭＳ Ｐゴシック"/>
            <family val="3"/>
            <charset val="128"/>
          </rPr>
          <t>＜</t>
        </r>
        <r>
          <rPr>
            <b/>
            <u/>
            <sz val="16"/>
            <color indexed="81"/>
            <rFont val="ＭＳ Ｐゴシック"/>
            <family val="3"/>
            <charset val="128"/>
          </rPr>
          <t>一括有期事業</t>
        </r>
        <r>
          <rPr>
            <b/>
            <u/>
            <sz val="26"/>
            <color indexed="81"/>
            <rFont val="ＭＳ Ｐゴシック"/>
            <family val="3"/>
            <charset val="128"/>
          </rPr>
          <t>報告書</t>
        </r>
        <r>
          <rPr>
            <b/>
            <u/>
            <sz val="20"/>
            <color indexed="81"/>
            <rFont val="ＭＳ Ｐゴシック"/>
            <family val="3"/>
            <charset val="128"/>
          </rPr>
          <t>(建設の事業)について＞</t>
        </r>
        <r>
          <rPr>
            <sz val="16"/>
            <color indexed="81"/>
            <rFont val="HGS創英角ｺﾞｼｯｸUB"/>
            <family val="3"/>
            <charset val="128"/>
          </rPr>
          <t xml:space="preserve">
</t>
        </r>
        <r>
          <rPr>
            <b/>
            <sz val="16"/>
            <color indexed="81"/>
            <rFont val="ＭＳ Ｐゴシック"/>
            <family val="3"/>
            <charset val="128"/>
          </rPr>
          <t>　</t>
        </r>
        <r>
          <rPr>
            <sz val="16"/>
            <color indexed="81"/>
            <rFont val="ＭＳ Ｐゴシック"/>
            <family val="3"/>
            <charset val="128"/>
          </rPr>
          <t>・一般的には</t>
        </r>
        <r>
          <rPr>
            <b/>
            <sz val="16"/>
            <color indexed="81"/>
            <rFont val="ＭＳ Ｐゴシック"/>
            <family val="3"/>
            <charset val="128"/>
          </rPr>
          <t>「報告書｣</t>
        </r>
        <r>
          <rPr>
            <sz val="16"/>
            <color indexed="81"/>
            <rFont val="ＭＳ Ｐゴシック"/>
            <family val="3"/>
            <charset val="128"/>
          </rPr>
          <t>と呼ばれている書類で、毎年６～７月の
　　年度更新のときに提出します。
　・報告書には、前年度中に終了した元請工事の内訳を工事の種類ごと
　　に分類して記載します。
　</t>
        </r>
        <r>
          <rPr>
            <b/>
            <sz val="16"/>
            <color indexed="81"/>
            <rFont val="ＭＳ Ｐゴシック"/>
            <family val="3"/>
            <charset val="128"/>
          </rPr>
          <t xml:space="preserve">
</t>
        </r>
        <r>
          <rPr>
            <b/>
            <u/>
            <sz val="20"/>
            <color indexed="81"/>
            <rFont val="ＭＳ Ｐゴシック"/>
            <family val="3"/>
            <charset val="128"/>
          </rPr>
          <t>＜</t>
        </r>
        <r>
          <rPr>
            <b/>
            <u/>
            <sz val="12"/>
            <color indexed="81"/>
            <rFont val="ＭＳ Ｐゴシック"/>
            <family val="3"/>
            <charset val="128"/>
          </rPr>
          <t>一括有期事業</t>
        </r>
        <r>
          <rPr>
            <b/>
            <u/>
            <sz val="26"/>
            <color indexed="81"/>
            <rFont val="ＭＳ Ｐゴシック"/>
            <family val="3"/>
            <charset val="128"/>
          </rPr>
          <t>報告書</t>
        </r>
        <r>
          <rPr>
            <b/>
            <u/>
            <sz val="16"/>
            <color indexed="81"/>
            <rFont val="ＭＳ Ｐゴシック"/>
            <family val="3"/>
            <charset val="128"/>
          </rPr>
          <t>(建設の事業）の</t>
        </r>
        <r>
          <rPr>
            <b/>
            <u/>
            <sz val="26"/>
            <color indexed="81"/>
            <rFont val="ＭＳ Ｐゴシック"/>
            <family val="3"/>
            <charset val="128"/>
          </rPr>
          <t>印刷上の注意</t>
        </r>
        <r>
          <rPr>
            <b/>
            <u/>
            <sz val="20"/>
            <color indexed="81"/>
            <rFont val="ＭＳ Ｐゴシック"/>
            <family val="3"/>
            <charset val="128"/>
          </rPr>
          <t>＞</t>
        </r>
        <r>
          <rPr>
            <sz val="16"/>
            <color indexed="81"/>
            <rFont val="HGS創英角ｺﾞｼｯｸUB"/>
            <family val="3"/>
            <charset val="128"/>
          </rPr>
          <t xml:space="preserve">
</t>
        </r>
        <r>
          <rPr>
            <sz val="16"/>
            <color indexed="81"/>
            <rFont val="ＭＳ Ｐゴシック"/>
            <family val="3"/>
            <charset val="128"/>
          </rPr>
          <t>　</t>
        </r>
        <r>
          <rPr>
            <b/>
            <sz val="16"/>
            <color indexed="10"/>
            <rFont val="ＭＳ Ｐゴシック"/>
            <family val="3"/>
            <charset val="128"/>
          </rPr>
          <t>・印刷枚数に注意が必要です！
　　</t>
        </r>
        <r>
          <rPr>
            <b/>
            <sz val="20"/>
            <color indexed="10"/>
            <rFont val="ＭＳ Ｐゴシック"/>
            <family val="3"/>
            <charset val="128"/>
          </rPr>
          <t>必ず</t>
        </r>
        <r>
          <rPr>
            <b/>
            <sz val="20"/>
            <color indexed="10"/>
            <rFont val="HGP創英角ｺﾞｼｯｸUB"/>
            <family val="3"/>
            <charset val="128"/>
          </rPr>
          <t>「印刷」</t>
        </r>
        <r>
          <rPr>
            <b/>
            <sz val="20"/>
            <color indexed="10"/>
            <rFont val="ＭＳ Ｐゴシック"/>
            <family val="3"/>
            <charset val="128"/>
          </rPr>
          <t>画面の</t>
        </r>
        <r>
          <rPr>
            <b/>
            <sz val="20"/>
            <color indexed="10"/>
            <rFont val="HGS創英角ｺﾞｼｯｸUB"/>
            <family val="3"/>
            <charset val="128"/>
          </rPr>
          <t>印刷範囲</t>
        </r>
        <r>
          <rPr>
            <b/>
            <sz val="20"/>
            <color indexed="10"/>
            <rFont val="ＭＳ Ｐゴシック"/>
            <family val="3"/>
            <charset val="128"/>
          </rPr>
          <t>において、
　</t>
        </r>
        <r>
          <rPr>
            <b/>
            <u/>
            <sz val="20"/>
            <color indexed="10"/>
            <rFont val="HG創英角ｺﾞｼｯｸUB"/>
            <family val="3"/>
            <charset val="128"/>
          </rPr>
          <t>ページ指定を行ってから印刷</t>
        </r>
        <r>
          <rPr>
            <b/>
            <sz val="20"/>
            <color indexed="10"/>
            <rFont val="ＭＳ Ｐゴシック"/>
            <family val="3"/>
            <charset val="128"/>
          </rPr>
          <t>しましょう。</t>
        </r>
        <r>
          <rPr>
            <b/>
            <sz val="20"/>
            <color indexed="81"/>
            <rFont val="ＭＳ Ｐゴシック"/>
            <family val="3"/>
            <charset val="128"/>
          </rPr>
          <t xml:space="preserve">
</t>
        </r>
        <r>
          <rPr>
            <sz val="16"/>
            <color indexed="81"/>
            <rFont val="ＭＳ Ｐゴシック"/>
            <family val="3"/>
            <charset val="128"/>
          </rPr>
          <t xml:space="preserve">
　・報告書は、「控｣「正(労働局提出用)」「副(監督署提出用）」の
　　３枚１組です。
　・初期設定では、</t>
        </r>
        <r>
          <rPr>
            <sz val="20"/>
            <color indexed="81"/>
            <rFont val="HGS創英角ｺﾞｼｯｸUB"/>
            <family val="3"/>
            <charset val="128"/>
          </rPr>
          <t>印刷枚数は３組（９ページ)</t>
        </r>
        <r>
          <rPr>
            <sz val="16"/>
            <color indexed="81"/>
            <rFont val="ＭＳ Ｐゴシック"/>
            <family val="3"/>
            <charset val="128"/>
          </rPr>
          <t>と
　　なっています。
　・</t>
        </r>
        <r>
          <rPr>
            <sz val="16"/>
            <color indexed="81"/>
            <rFont val="HGS創英角ｺﾞｼｯｸUB"/>
            <family val="3"/>
            <charset val="128"/>
          </rPr>
          <t>必要に応じて「印刷範囲の設定」又は「改ページプレビュー」
　の調整により、印刷範囲を修正</t>
        </r>
        <r>
          <rPr>
            <sz val="16"/>
            <color indexed="81"/>
            <rFont val="ＭＳ Ｐゴシック"/>
            <family val="3"/>
            <charset val="128"/>
          </rPr>
          <t xml:space="preserve">してください。
</t>
        </r>
        <r>
          <rPr>
            <b/>
            <sz val="16"/>
            <color indexed="81"/>
            <rFont val="ＭＳ Ｐゴシック"/>
            <family val="3"/>
            <charset val="128"/>
          </rPr>
          <t xml:space="preserve">
</t>
        </r>
        <r>
          <rPr>
            <b/>
            <u/>
            <sz val="20"/>
            <color indexed="81"/>
            <rFont val="ＭＳ Ｐゴシック"/>
            <family val="3"/>
            <charset val="128"/>
          </rPr>
          <t>＜</t>
        </r>
        <r>
          <rPr>
            <b/>
            <u/>
            <sz val="16"/>
            <color indexed="81"/>
            <rFont val="ＭＳ Ｐゴシック"/>
            <family val="3"/>
            <charset val="128"/>
          </rPr>
          <t>一括有期事業</t>
        </r>
        <r>
          <rPr>
            <b/>
            <u/>
            <sz val="26"/>
            <color indexed="81"/>
            <rFont val="ＭＳ Ｐゴシック"/>
            <family val="3"/>
            <charset val="128"/>
          </rPr>
          <t>報告書</t>
        </r>
        <r>
          <rPr>
            <b/>
            <u/>
            <sz val="20"/>
            <color indexed="81"/>
            <rFont val="ＭＳ Ｐゴシック"/>
            <family val="3"/>
            <charset val="128"/>
          </rPr>
          <t>(建設の事業)の</t>
        </r>
        <r>
          <rPr>
            <b/>
            <u/>
            <sz val="26"/>
            <color indexed="81"/>
            <rFont val="ＭＳ Ｐゴシック"/>
            <family val="3"/>
            <charset val="128"/>
          </rPr>
          <t>提出日</t>
        </r>
        <r>
          <rPr>
            <b/>
            <u/>
            <sz val="20"/>
            <color indexed="81"/>
            <rFont val="ＭＳ Ｐゴシック"/>
            <family val="3"/>
            <charset val="128"/>
          </rPr>
          <t>＞</t>
        </r>
        <r>
          <rPr>
            <sz val="16"/>
            <color indexed="81"/>
            <rFont val="ＭＳ Ｐゴシック"/>
            <family val="3"/>
            <charset val="128"/>
          </rPr>
          <t xml:space="preserve">
　・提出日の日付は、このページから直接入力が可能です。
　・入力する時は、ページ上部のの提出日欄において、▼（リスト）から
　　日付を選択します。
　・提出日を空欄にする時は、リストから空欄を選択します。</t>
        </r>
      </text>
    </comment>
    <comment ref="Z40" authorId="1">
      <text>
        <r>
          <rPr>
            <sz val="12"/>
            <color indexed="81"/>
            <rFont val="ＭＳ Ｐゴシック"/>
            <family val="3"/>
            <charset val="128"/>
          </rPr>
          <t>社会保険労務士記載欄は、
総括表の同欄を記入すると、
同じ内容が表示されます</t>
        </r>
      </text>
    </comment>
    <comment ref="A45" authorId="0">
      <text>
        <r>
          <rPr>
            <sz val="14"/>
            <color indexed="81"/>
            <rFont val="ＭＳ Ｐゴシック"/>
            <family val="3"/>
            <charset val="128"/>
          </rPr>
          <t>改ページライン</t>
        </r>
      </text>
    </comment>
    <comment ref="A83" authorId="0">
      <text>
        <r>
          <rPr>
            <sz val="14"/>
            <color indexed="81"/>
            <rFont val="ＭＳ Ｐゴシック"/>
            <family val="3"/>
            <charset val="128"/>
          </rPr>
          <t>改ページライン</t>
        </r>
      </text>
    </comment>
    <comment ref="A121" authorId="0">
      <text>
        <r>
          <rPr>
            <sz val="14"/>
            <color indexed="81"/>
            <rFont val="ＭＳ Ｐゴシック"/>
            <family val="3"/>
            <charset val="128"/>
          </rPr>
          <t>改ページライン</t>
        </r>
      </text>
    </comment>
    <comment ref="A157" authorId="0">
      <text>
        <r>
          <rPr>
            <sz val="14"/>
            <color indexed="81"/>
            <rFont val="ＭＳ Ｐゴシック"/>
            <family val="3"/>
            <charset val="128"/>
          </rPr>
          <t>改ページライン</t>
        </r>
      </text>
    </comment>
    <comment ref="A193" authorId="0">
      <text>
        <r>
          <rPr>
            <sz val="14"/>
            <color indexed="81"/>
            <rFont val="ＭＳ Ｐゴシック"/>
            <family val="3"/>
            <charset val="128"/>
          </rPr>
          <t>改ページライン</t>
        </r>
      </text>
    </comment>
    <comment ref="A229" authorId="0">
      <text>
        <r>
          <rPr>
            <sz val="14"/>
            <color indexed="81"/>
            <rFont val="ＭＳ Ｐゴシック"/>
            <family val="3"/>
            <charset val="128"/>
          </rPr>
          <t>改ページライン</t>
        </r>
      </text>
    </comment>
    <comment ref="A265" authorId="0">
      <text>
        <r>
          <rPr>
            <sz val="14"/>
            <color indexed="81"/>
            <rFont val="ＭＳ Ｐゴシック"/>
            <family val="3"/>
            <charset val="128"/>
          </rPr>
          <t>改ページライン</t>
        </r>
      </text>
    </comment>
    <comment ref="A301" authorId="0">
      <text>
        <r>
          <rPr>
            <sz val="14"/>
            <color indexed="81"/>
            <rFont val="ＭＳ Ｐゴシック"/>
            <family val="3"/>
            <charset val="128"/>
          </rPr>
          <t>改ページライン</t>
        </r>
      </text>
    </comment>
    <comment ref="A337" authorId="0">
      <text>
        <r>
          <rPr>
            <sz val="14"/>
            <color indexed="81"/>
            <rFont val="ＭＳ Ｐゴシック"/>
            <family val="3"/>
            <charset val="128"/>
          </rPr>
          <t>改ページライン</t>
        </r>
      </text>
    </comment>
    <comment ref="A373" authorId="0">
      <text>
        <r>
          <rPr>
            <sz val="14"/>
            <color indexed="81"/>
            <rFont val="ＭＳ Ｐゴシック"/>
            <family val="3"/>
            <charset val="128"/>
          </rPr>
          <t>改ページライン</t>
        </r>
      </text>
    </comment>
    <comment ref="A409" authorId="0">
      <text>
        <r>
          <rPr>
            <sz val="14"/>
            <color indexed="81"/>
            <rFont val="ＭＳ Ｐゴシック"/>
            <family val="3"/>
            <charset val="128"/>
          </rPr>
          <t>改ページライン</t>
        </r>
      </text>
    </comment>
    <comment ref="A445" authorId="0">
      <text>
        <r>
          <rPr>
            <sz val="14"/>
            <color indexed="81"/>
            <rFont val="ＭＳ Ｐゴシック"/>
            <family val="3"/>
            <charset val="128"/>
          </rPr>
          <t>改ページライン</t>
        </r>
      </text>
    </comment>
    <comment ref="A481" authorId="0">
      <text>
        <r>
          <rPr>
            <sz val="14"/>
            <color indexed="81"/>
            <rFont val="ＭＳ Ｐゴシック"/>
            <family val="3"/>
            <charset val="128"/>
          </rPr>
          <t>改ページライン</t>
        </r>
      </text>
    </comment>
    <comment ref="A517" authorId="0">
      <text>
        <r>
          <rPr>
            <sz val="14"/>
            <color indexed="81"/>
            <rFont val="ＭＳ Ｐゴシック"/>
            <family val="3"/>
            <charset val="128"/>
          </rPr>
          <t>改ページライン</t>
        </r>
      </text>
    </comment>
    <comment ref="A553" authorId="0">
      <text>
        <r>
          <rPr>
            <sz val="14"/>
            <color indexed="81"/>
            <rFont val="ＭＳ Ｐゴシック"/>
            <family val="3"/>
            <charset val="128"/>
          </rPr>
          <t>改ページライン</t>
        </r>
      </text>
    </comment>
    <comment ref="A589" authorId="0">
      <text>
        <r>
          <rPr>
            <sz val="14"/>
            <color indexed="81"/>
            <rFont val="ＭＳ Ｐゴシック"/>
            <family val="3"/>
            <charset val="128"/>
          </rPr>
          <t>改ページライン</t>
        </r>
      </text>
    </comment>
    <comment ref="A625" authorId="0">
      <text>
        <r>
          <rPr>
            <sz val="14"/>
            <color indexed="81"/>
            <rFont val="ＭＳ Ｐゴシック"/>
            <family val="3"/>
            <charset val="128"/>
          </rPr>
          <t>改ページライン</t>
        </r>
      </text>
    </comment>
    <comment ref="A661" authorId="0">
      <text>
        <r>
          <rPr>
            <sz val="14"/>
            <color indexed="81"/>
            <rFont val="ＭＳ Ｐゴシック"/>
            <family val="3"/>
            <charset val="128"/>
          </rPr>
          <t>改ページライン</t>
        </r>
      </text>
    </comment>
    <comment ref="A697" authorId="0">
      <text>
        <r>
          <rPr>
            <sz val="14"/>
            <color indexed="81"/>
            <rFont val="ＭＳ Ｐゴシック"/>
            <family val="3"/>
            <charset val="128"/>
          </rPr>
          <t>改ページライン</t>
        </r>
      </text>
    </comment>
    <comment ref="A733" authorId="0">
      <text>
        <r>
          <rPr>
            <sz val="14"/>
            <color indexed="81"/>
            <rFont val="ＭＳ Ｐゴシック"/>
            <family val="3"/>
            <charset val="128"/>
          </rPr>
          <t>改ページライン</t>
        </r>
      </text>
    </comment>
    <comment ref="A769" authorId="0">
      <text>
        <r>
          <rPr>
            <sz val="14"/>
            <color indexed="81"/>
            <rFont val="ＭＳ Ｐゴシック"/>
            <family val="3"/>
            <charset val="128"/>
          </rPr>
          <t>改ページライン</t>
        </r>
      </text>
    </comment>
    <comment ref="A805" authorId="0">
      <text>
        <r>
          <rPr>
            <sz val="14"/>
            <color indexed="81"/>
            <rFont val="ＭＳ Ｐゴシック"/>
            <family val="3"/>
            <charset val="128"/>
          </rPr>
          <t>改ページライン</t>
        </r>
      </text>
    </comment>
    <comment ref="A841" authorId="0">
      <text>
        <r>
          <rPr>
            <sz val="14"/>
            <color indexed="81"/>
            <rFont val="ＭＳ Ｐゴシック"/>
            <family val="3"/>
            <charset val="128"/>
          </rPr>
          <t>改ページライン</t>
        </r>
      </text>
    </comment>
    <comment ref="A877" authorId="0">
      <text>
        <r>
          <rPr>
            <sz val="14"/>
            <color indexed="81"/>
            <rFont val="ＭＳ Ｐゴシック"/>
            <family val="3"/>
            <charset val="128"/>
          </rPr>
          <t>改ページライン</t>
        </r>
      </text>
    </comment>
    <comment ref="AS877" authorId="2">
      <text>
        <r>
          <rPr>
            <sz val="14"/>
            <color indexed="81"/>
            <rFont val="ＭＳ Ｐゴシック"/>
            <family val="3"/>
            <charset val="128"/>
          </rPr>
          <t>改ページライン</t>
        </r>
      </text>
    </comment>
  </commentList>
</comments>
</file>

<file path=xl/comments5.xml><?xml version="1.0" encoding="utf-8"?>
<comments xmlns="http://schemas.openxmlformats.org/spreadsheetml/2006/main">
  <authors>
    <author>Hilo</author>
  </authors>
  <commentList>
    <comment ref="BK11" authorId="0">
      <text>
        <r>
          <rPr>
            <sz val="12"/>
            <color indexed="81"/>
            <rFont val="ＭＳ Ｐゴシック"/>
            <family val="3"/>
            <charset val="128"/>
          </rPr>
          <t xml:space="preserve">・・・このメモは印刷されません・・・
</t>
        </r>
        <r>
          <rPr>
            <b/>
            <sz val="16"/>
            <color indexed="81"/>
            <rFont val="ＭＳ Ｐゴシック"/>
            <family val="3"/>
            <charset val="128"/>
          </rPr>
          <t xml:space="preserve">
</t>
        </r>
        <r>
          <rPr>
            <b/>
            <u/>
            <sz val="16"/>
            <color indexed="81"/>
            <rFont val="ＭＳ Ｐゴシック"/>
            <family val="3"/>
            <charset val="128"/>
          </rPr>
          <t>＜</t>
        </r>
        <r>
          <rPr>
            <b/>
            <u/>
            <sz val="14"/>
            <color indexed="81"/>
            <rFont val="ＭＳ Ｐゴシック"/>
            <family val="3"/>
            <charset val="128"/>
          </rPr>
          <t>一括有期事業</t>
        </r>
        <r>
          <rPr>
            <b/>
            <u/>
            <sz val="18"/>
            <color indexed="81"/>
            <rFont val="ＭＳ Ｐゴシック"/>
            <family val="3"/>
            <charset val="128"/>
          </rPr>
          <t>総括表</t>
        </r>
        <r>
          <rPr>
            <b/>
            <u/>
            <sz val="14"/>
            <color indexed="81"/>
            <rFont val="ＭＳ Ｐゴシック"/>
            <family val="3"/>
            <charset val="128"/>
          </rPr>
          <t>(建設の事業)</t>
        </r>
        <r>
          <rPr>
            <b/>
            <u/>
            <sz val="16"/>
            <color indexed="81"/>
            <rFont val="ＭＳ Ｐゴシック"/>
            <family val="3"/>
            <charset val="128"/>
          </rPr>
          <t>について＞</t>
        </r>
        <r>
          <rPr>
            <b/>
            <sz val="16"/>
            <color indexed="81"/>
            <rFont val="ＭＳ Ｐゴシック"/>
            <family val="3"/>
            <charset val="128"/>
          </rPr>
          <t xml:space="preserve">
　</t>
        </r>
        <r>
          <rPr>
            <sz val="16"/>
            <color indexed="81"/>
            <rFont val="ＭＳ Ｐゴシック"/>
            <family val="3"/>
            <charset val="128"/>
          </rPr>
          <t>・一般的には</t>
        </r>
        <r>
          <rPr>
            <b/>
            <sz val="16"/>
            <color indexed="81"/>
            <rFont val="ＭＳ Ｐゴシック"/>
            <family val="3"/>
            <charset val="128"/>
          </rPr>
          <t>「総括表｣</t>
        </r>
        <r>
          <rPr>
            <sz val="16"/>
            <color indexed="81"/>
            <rFont val="ＭＳ Ｐゴシック"/>
            <family val="3"/>
            <charset val="128"/>
          </rPr>
          <t xml:space="preserve">と呼ばれている書類で、毎年６～７月
　　の年度更新のときに報告書と一緒に提出します。
　・総括表では、報告書に記載した工事の明細を取りまとめ、
　　労災保険料額及び一般拠出金額を計算します。
</t>
        </r>
        <r>
          <rPr>
            <b/>
            <sz val="16"/>
            <color indexed="81"/>
            <rFont val="ＭＳ Ｐゴシック"/>
            <family val="3"/>
            <charset val="128"/>
          </rPr>
          <t xml:space="preserve">
</t>
        </r>
        <r>
          <rPr>
            <b/>
            <u/>
            <sz val="16"/>
            <color indexed="81"/>
            <rFont val="ＭＳ Ｐゴシック"/>
            <family val="3"/>
            <charset val="128"/>
          </rPr>
          <t>＜</t>
        </r>
        <r>
          <rPr>
            <b/>
            <u/>
            <sz val="14"/>
            <color indexed="81"/>
            <rFont val="ＭＳ Ｐゴシック"/>
            <family val="3"/>
            <charset val="128"/>
          </rPr>
          <t>一括有期事業</t>
        </r>
        <r>
          <rPr>
            <b/>
            <u/>
            <sz val="18"/>
            <color indexed="81"/>
            <rFont val="ＭＳ Ｐゴシック"/>
            <family val="3"/>
            <charset val="128"/>
          </rPr>
          <t>総括表</t>
        </r>
        <r>
          <rPr>
            <b/>
            <u/>
            <sz val="14"/>
            <color indexed="81"/>
            <rFont val="ＭＳ Ｐゴシック"/>
            <family val="3"/>
            <charset val="128"/>
          </rPr>
          <t>(建設の事業）</t>
        </r>
        <r>
          <rPr>
            <b/>
            <u/>
            <sz val="16"/>
            <color indexed="81"/>
            <rFont val="ＭＳ Ｐゴシック"/>
            <family val="3"/>
            <charset val="128"/>
          </rPr>
          <t>の印刷上の注意＞</t>
        </r>
        <r>
          <rPr>
            <b/>
            <sz val="16"/>
            <color indexed="81"/>
            <rFont val="ＭＳ Ｐゴシック"/>
            <family val="3"/>
            <charset val="128"/>
          </rPr>
          <t xml:space="preserve">
</t>
        </r>
        <r>
          <rPr>
            <sz val="16"/>
            <color indexed="81"/>
            <rFont val="ＭＳ Ｐゴシック"/>
            <family val="3"/>
            <charset val="128"/>
          </rPr>
          <t>　・総括表は、「控</t>
        </r>
        <r>
          <rPr>
            <sz val="12"/>
            <color indexed="81"/>
            <rFont val="ＭＳ Ｐゴシック"/>
            <family val="3"/>
            <charset val="128"/>
          </rPr>
          <t>(事業主控)</t>
        </r>
        <r>
          <rPr>
            <sz val="16"/>
            <color indexed="81"/>
            <rFont val="ＭＳ Ｐゴシック"/>
            <family val="3"/>
            <charset val="128"/>
          </rPr>
          <t>」「正</t>
        </r>
        <r>
          <rPr>
            <sz val="12"/>
            <color indexed="81"/>
            <rFont val="ＭＳ Ｐゴシック"/>
            <family val="3"/>
            <charset val="128"/>
          </rPr>
          <t>(労働局提出用)</t>
        </r>
        <r>
          <rPr>
            <sz val="16"/>
            <color indexed="81"/>
            <rFont val="ＭＳ Ｐゴシック"/>
            <family val="3"/>
            <charset val="128"/>
          </rPr>
          <t>」「副</t>
        </r>
        <r>
          <rPr>
            <sz val="12"/>
            <color indexed="81"/>
            <rFont val="ＭＳ Ｐゴシック"/>
            <family val="3"/>
            <charset val="128"/>
          </rPr>
          <t>(監督署提出用）</t>
        </r>
        <r>
          <rPr>
            <sz val="16"/>
            <color indexed="81"/>
            <rFont val="ＭＳ Ｐゴシック"/>
            <family val="3"/>
            <charset val="128"/>
          </rPr>
          <t xml:space="preserve">」
　　３枚１組です。
</t>
        </r>
        <r>
          <rPr>
            <b/>
            <u/>
            <sz val="16"/>
            <color indexed="81"/>
            <rFont val="ＭＳ Ｐゴシック"/>
            <family val="3"/>
            <charset val="128"/>
          </rPr>
          <t>＜</t>
        </r>
        <r>
          <rPr>
            <b/>
            <u/>
            <sz val="14"/>
            <color indexed="81"/>
            <rFont val="ＭＳ Ｐゴシック"/>
            <family val="3"/>
            <charset val="128"/>
          </rPr>
          <t>一括有期事</t>
        </r>
        <r>
          <rPr>
            <b/>
            <u/>
            <sz val="16"/>
            <color indexed="81"/>
            <rFont val="ＭＳ Ｐゴシック"/>
            <family val="3"/>
            <charset val="128"/>
          </rPr>
          <t>業</t>
        </r>
        <r>
          <rPr>
            <b/>
            <u/>
            <sz val="18"/>
            <color indexed="81"/>
            <rFont val="ＭＳ Ｐゴシック"/>
            <family val="3"/>
            <charset val="128"/>
          </rPr>
          <t>総括表</t>
        </r>
        <r>
          <rPr>
            <b/>
            <u/>
            <sz val="14"/>
            <color indexed="81"/>
            <rFont val="ＭＳ Ｐゴシック"/>
            <family val="3"/>
            <charset val="128"/>
          </rPr>
          <t>(建設の事業)の</t>
        </r>
        <r>
          <rPr>
            <b/>
            <u/>
            <sz val="16"/>
            <color indexed="81"/>
            <rFont val="ＭＳ Ｐゴシック"/>
            <family val="3"/>
            <charset val="128"/>
          </rPr>
          <t>提出日＞</t>
        </r>
        <r>
          <rPr>
            <sz val="16"/>
            <color indexed="81"/>
            <rFont val="ＭＳ Ｐゴシック"/>
            <family val="3"/>
            <charset val="128"/>
          </rPr>
          <t xml:space="preserve">
　・提出日の日付は、このページから直接入力が可能です。
　・入力する時は、ページ上部の提出日欄において、
　　▼（リスト）から日付を選択します。
　・提出日を空欄にする時は、リストから空欄を選択します。
　　</t>
        </r>
      </text>
    </comment>
  </commentList>
</comments>
</file>

<file path=xl/sharedStrings.xml><?xml version="1.0" encoding="utf-8"?>
<sst xmlns="http://schemas.openxmlformats.org/spreadsheetml/2006/main" count="3449" uniqueCount="772">
  <si>
    <t>　更新(6/1～7/10)のとき、総括表と</t>
    <rPh sb="1" eb="3">
      <t>コウシン</t>
    </rPh>
    <rPh sb="17" eb="19">
      <t>ソウカツ</t>
    </rPh>
    <rPh sb="19" eb="20">
      <t>ヒョウ</t>
    </rPh>
    <phoneticPr fontId="4"/>
  </si>
  <si>
    <t>　更新(6/1～7/10)のとき、報告書と</t>
    <rPh sb="1" eb="3">
      <t>コウシン</t>
    </rPh>
    <rPh sb="17" eb="20">
      <t>ホウコクショ</t>
    </rPh>
    <phoneticPr fontId="4"/>
  </si>
  <si>
    <t>入力のときは、切り取りを使わないでください</t>
    <rPh sb="0" eb="2">
      <t>ニュウリョク</t>
    </rPh>
    <rPh sb="7" eb="8">
      <t>キ</t>
    </rPh>
    <rPh sb="9" eb="10">
      <t>ト</t>
    </rPh>
    <rPh sb="12" eb="13">
      <t>ツカ</t>
    </rPh>
    <phoneticPr fontId="4"/>
  </si>
  <si>
    <t>事業場名</t>
    <rPh sb="0" eb="3">
      <t>ジギョウジョウ</t>
    </rPh>
    <rPh sb="3" eb="4">
      <t>メイ</t>
    </rPh>
    <phoneticPr fontId="4"/>
  </si>
  <si>
    <t>住所</t>
    <rPh sb="0" eb="2">
      <t>ジュウショ</t>
    </rPh>
    <phoneticPr fontId="4"/>
  </si>
  <si>
    <t>電話番号</t>
    <rPh sb="0" eb="2">
      <t>デンワ</t>
    </rPh>
    <rPh sb="2" eb="4">
      <t>バンゴウ</t>
    </rPh>
    <phoneticPr fontId="4"/>
  </si>
  <si>
    <t>郵便番号</t>
    <rPh sb="0" eb="4">
      <t>ユウビンバンゴウ</t>
    </rPh>
    <phoneticPr fontId="4"/>
  </si>
  <si>
    <t>-</t>
    <phoneticPr fontId="4"/>
  </si>
  <si>
    <t>代表者</t>
    <rPh sb="0" eb="3">
      <t>ダイヒョウシャ</t>
    </rPh>
    <phoneticPr fontId="4"/>
  </si>
  <si>
    <t>役職</t>
    <rPh sb="0" eb="2">
      <t>ヤクショク</t>
    </rPh>
    <phoneticPr fontId="4"/>
  </si>
  <si>
    <t>代表取締役</t>
    <rPh sb="0" eb="2">
      <t>ダイヒョウ</t>
    </rPh>
    <rPh sb="2" eb="5">
      <t>トリシマリヤク</t>
    </rPh>
    <phoneticPr fontId="4"/>
  </si>
  <si>
    <t>氏名</t>
    <rPh sb="0" eb="2">
      <t>シメイ</t>
    </rPh>
    <phoneticPr fontId="4"/>
  </si>
  <si>
    <t>労働保険番号(建設)</t>
    <rPh sb="0" eb="2">
      <t>ロウドウ</t>
    </rPh>
    <rPh sb="2" eb="4">
      <t>ホケン</t>
    </rPh>
    <rPh sb="4" eb="6">
      <t>バンゴウ</t>
    </rPh>
    <rPh sb="7" eb="9">
      <t>ケンセツ</t>
    </rPh>
    <phoneticPr fontId="4"/>
  </si>
  <si>
    <t>府県</t>
    <rPh sb="0" eb="2">
      <t>フケン</t>
    </rPh>
    <phoneticPr fontId="4"/>
  </si>
  <si>
    <t>所掌</t>
    <rPh sb="0" eb="2">
      <t>ショショウ</t>
    </rPh>
    <phoneticPr fontId="4"/>
  </si>
  <si>
    <t>管轄</t>
    <rPh sb="0" eb="2">
      <t>カンカツ</t>
    </rPh>
    <phoneticPr fontId="4"/>
  </si>
  <si>
    <t>基幹番号</t>
    <rPh sb="0" eb="2">
      <t>キカン</t>
    </rPh>
    <rPh sb="2" eb="4">
      <t>バンゴウ</t>
    </rPh>
    <phoneticPr fontId="4"/>
  </si>
  <si>
    <t>枝番号</t>
    <rPh sb="0" eb="1">
      <t>エダ</t>
    </rPh>
    <rPh sb="1" eb="3">
      <t>バンゴウ</t>
    </rPh>
    <phoneticPr fontId="4"/>
  </si>
  <si>
    <t>提出労働局名</t>
    <rPh sb="0" eb="2">
      <t>テイシュツ</t>
    </rPh>
    <rPh sb="2" eb="4">
      <t>ロウドウ</t>
    </rPh>
    <rPh sb="4" eb="5">
      <t>キョク</t>
    </rPh>
    <rPh sb="5" eb="6">
      <t>メイ</t>
    </rPh>
    <phoneticPr fontId="4"/>
  </si>
  <si>
    <t>富山</t>
    <rPh sb="0" eb="2">
      <t>トヤマ</t>
    </rPh>
    <phoneticPr fontId="4"/>
  </si>
  <si>
    <t>提出労基署名</t>
    <rPh sb="0" eb="2">
      <t>テイシュツ</t>
    </rPh>
    <rPh sb="2" eb="3">
      <t>ロウ</t>
    </rPh>
    <rPh sb="3" eb="4">
      <t>キ</t>
    </rPh>
    <rPh sb="4" eb="5">
      <t>ショ</t>
    </rPh>
    <rPh sb="5" eb="6">
      <t>メイ</t>
    </rPh>
    <phoneticPr fontId="4"/>
  </si>
  <si>
    <t>メリット増減率</t>
    <rPh sb="4" eb="6">
      <t>ゾウゲン</t>
    </rPh>
    <rPh sb="6" eb="7">
      <t>リツ</t>
    </rPh>
    <phoneticPr fontId="4"/>
  </si>
  <si>
    <t>年度</t>
    <rPh sb="0" eb="2">
      <t>ネンド</t>
    </rPh>
    <phoneticPr fontId="4"/>
  </si>
  <si>
    <t>1</t>
    <phoneticPr fontId="4"/>
  </si>
  <si>
    <t>3</t>
    <phoneticPr fontId="4"/>
  </si>
  <si>
    <t>5</t>
    <phoneticPr fontId="4"/>
  </si>
  <si>
    <t>7</t>
    <phoneticPr fontId="4"/>
  </si>
  <si>
    <t>9</t>
    <phoneticPr fontId="4"/>
  </si>
  <si>
    <t>工事番号</t>
    <rPh sb="0" eb="2">
      <t>コウジ</t>
    </rPh>
    <rPh sb="2" eb="4">
      <t>バンゴウ</t>
    </rPh>
    <phoneticPr fontId="4"/>
  </si>
  <si>
    <t>工事名</t>
    <rPh sb="0" eb="2">
      <t>コウジ</t>
    </rPh>
    <rPh sb="2" eb="3">
      <t>メイ</t>
    </rPh>
    <phoneticPr fontId="4"/>
  </si>
  <si>
    <t>工事期間</t>
    <rPh sb="0" eb="2">
      <t>コウジ</t>
    </rPh>
    <rPh sb="2" eb="4">
      <t>キカン</t>
    </rPh>
    <phoneticPr fontId="4"/>
  </si>
  <si>
    <t>税込</t>
    <rPh sb="0" eb="2">
      <t>ゼイコミ</t>
    </rPh>
    <phoneticPr fontId="4"/>
  </si>
  <si>
    <t>開始届提出</t>
    <rPh sb="0" eb="2">
      <t>カイシ</t>
    </rPh>
    <rPh sb="2" eb="3">
      <t>トドケ</t>
    </rPh>
    <rPh sb="3" eb="5">
      <t>テイシュツ</t>
    </rPh>
    <phoneticPr fontId="4"/>
  </si>
  <si>
    <t>工事終了日</t>
    <rPh sb="0" eb="2">
      <t>コウジ</t>
    </rPh>
    <rPh sb="2" eb="5">
      <t>シュウリョウビ</t>
    </rPh>
    <phoneticPr fontId="4"/>
  </si>
  <si>
    <t>申告年度</t>
    <rPh sb="0" eb="2">
      <t>シンコク</t>
    </rPh>
    <rPh sb="2" eb="4">
      <t>ネンド</t>
    </rPh>
    <phoneticPr fontId="4"/>
  </si>
  <si>
    <t>工事の
種類</t>
    <rPh sb="0" eb="2">
      <t>コウジ</t>
    </rPh>
    <rPh sb="4" eb="6">
      <t>シュルイ</t>
    </rPh>
    <phoneticPr fontId="4"/>
  </si>
  <si>
    <t>最終請負金額(税込)</t>
    <rPh sb="0" eb="2">
      <t>サイシュウ</t>
    </rPh>
    <rPh sb="2" eb="4">
      <t>ウケオイ</t>
    </rPh>
    <rPh sb="4" eb="6">
      <t>キンガク</t>
    </rPh>
    <rPh sb="7" eb="9">
      <t>ゼイコミ</t>
    </rPh>
    <phoneticPr fontId="4"/>
  </si>
  <si>
    <t>消費税リスト</t>
    <rPh sb="0" eb="3">
      <t>ショウヒゼイ</t>
    </rPh>
    <phoneticPr fontId="4"/>
  </si>
  <si>
    <t>開始届リスト</t>
    <rPh sb="0" eb="2">
      <t>カイシ</t>
    </rPh>
    <rPh sb="2" eb="3">
      <t>トドケ</t>
    </rPh>
    <phoneticPr fontId="4"/>
  </si>
  <si>
    <t>業種</t>
    <rPh sb="0" eb="2">
      <t>ギョウシュ</t>
    </rPh>
    <phoneticPr fontId="4"/>
  </si>
  <si>
    <t>工事開始日</t>
    <rPh sb="0" eb="2">
      <t>コウジ</t>
    </rPh>
    <rPh sb="2" eb="4">
      <t>カイシ</t>
    </rPh>
    <rPh sb="4" eb="5">
      <t>ビ</t>
    </rPh>
    <phoneticPr fontId="4"/>
  </si>
  <si>
    <t>今月提出</t>
    <rPh sb="0" eb="2">
      <t>コンゲツ</t>
    </rPh>
    <rPh sb="2" eb="4">
      <t>テイシュツ</t>
    </rPh>
    <phoneticPr fontId="4"/>
  </si>
  <si>
    <t>開始届＃</t>
    <rPh sb="0" eb="2">
      <t>カイシ</t>
    </rPh>
    <rPh sb="2" eb="3">
      <t>トドケ</t>
    </rPh>
    <phoneticPr fontId="4"/>
  </si>
  <si>
    <t>申告書＃</t>
    <rPh sb="0" eb="3">
      <t>シンコクショ</t>
    </rPh>
    <phoneticPr fontId="4"/>
  </si>
  <si>
    <t>開始届提出月</t>
    <rPh sb="0" eb="2">
      <t>カイシ</t>
    </rPh>
    <rPh sb="2" eb="3">
      <t>トドケ</t>
    </rPh>
    <rPh sb="3" eb="5">
      <t>テイシュツ</t>
    </rPh>
    <rPh sb="5" eb="6">
      <t>ツキ</t>
    </rPh>
    <phoneticPr fontId="4"/>
  </si>
  <si>
    <t>工事開始年度</t>
    <rPh sb="0" eb="2">
      <t>コウジ</t>
    </rPh>
    <rPh sb="2" eb="4">
      <t>カイシ</t>
    </rPh>
    <rPh sb="4" eb="6">
      <t>ネンド</t>
    </rPh>
    <phoneticPr fontId="4"/>
  </si>
  <si>
    <t>工事終了年度</t>
    <rPh sb="0" eb="2">
      <t>コウジ</t>
    </rPh>
    <rPh sb="2" eb="4">
      <t>シュウリョウ</t>
    </rPh>
    <rPh sb="4" eb="6">
      <t>ネンド</t>
    </rPh>
    <phoneticPr fontId="4"/>
  </si>
  <si>
    <t>請負金額(税込)</t>
    <rPh sb="0" eb="2">
      <t>ウケオイ</t>
    </rPh>
    <rPh sb="2" eb="4">
      <t>キンガク</t>
    </rPh>
    <rPh sb="5" eb="7">
      <t>ゼイコミ</t>
    </rPh>
    <phoneticPr fontId="4"/>
  </si>
  <si>
    <t>変更契約①(税込)</t>
    <rPh sb="0" eb="2">
      <t>ヘンコウ</t>
    </rPh>
    <rPh sb="2" eb="4">
      <t>ケイヤク</t>
    </rPh>
    <rPh sb="6" eb="8">
      <t>ゼイコミ</t>
    </rPh>
    <phoneticPr fontId="4"/>
  </si>
  <si>
    <t>変更契約②(税込)</t>
    <rPh sb="0" eb="2">
      <t>ヘンコウ</t>
    </rPh>
    <rPh sb="2" eb="4">
      <t>ケイヤク</t>
    </rPh>
    <rPh sb="6" eb="8">
      <t>ゼイコミ</t>
    </rPh>
    <phoneticPr fontId="4"/>
  </si>
  <si>
    <t>変更契約③(税込)</t>
    <rPh sb="0" eb="2">
      <t>ヘンコウ</t>
    </rPh>
    <rPh sb="2" eb="4">
      <t>ケイヤク</t>
    </rPh>
    <rPh sb="6" eb="8">
      <t>ゼイコミ</t>
    </rPh>
    <phoneticPr fontId="4"/>
  </si>
  <si>
    <t>変更契④(税込)</t>
    <rPh sb="0" eb="2">
      <t>ヘンコウ</t>
    </rPh>
    <rPh sb="2" eb="3">
      <t>チギリ</t>
    </rPh>
    <rPh sb="5" eb="7">
      <t>ゼイコミ</t>
    </rPh>
    <phoneticPr fontId="4"/>
  </si>
  <si>
    <t>開始届処理</t>
    <rPh sb="0" eb="2">
      <t>カイシ</t>
    </rPh>
    <rPh sb="2" eb="3">
      <t>トドケ</t>
    </rPh>
    <rPh sb="3" eb="5">
      <t>ショリ</t>
    </rPh>
    <phoneticPr fontId="4"/>
  </si>
  <si>
    <t>月別</t>
    <rPh sb="0" eb="2">
      <t>ツキベツ</t>
    </rPh>
    <phoneticPr fontId="4"/>
  </si>
  <si>
    <t>様式第３号（第６条関係）（甲）</t>
    <rPh sb="0" eb="2">
      <t>ヨウシキ</t>
    </rPh>
    <rPh sb="2" eb="3">
      <t>ダイ</t>
    </rPh>
    <rPh sb="4" eb="5">
      <t>ゴウ</t>
    </rPh>
    <rPh sb="6" eb="7">
      <t>ダイ</t>
    </rPh>
    <rPh sb="8" eb="9">
      <t>ジョウ</t>
    </rPh>
    <rPh sb="9" eb="11">
      <t>カンケイ</t>
    </rPh>
    <rPh sb="13" eb="14">
      <t>コウ</t>
    </rPh>
    <phoneticPr fontId="4"/>
  </si>
  <si>
    <t>労　働　保　険</t>
    <rPh sb="0" eb="1">
      <t>ロウ</t>
    </rPh>
    <rPh sb="2" eb="3">
      <t>ハタラキ</t>
    </rPh>
    <rPh sb="4" eb="5">
      <t>ホ</t>
    </rPh>
    <rPh sb="6" eb="7">
      <t>ケン</t>
    </rPh>
    <phoneticPr fontId="4"/>
  </si>
  <si>
    <t>事業</t>
    <rPh sb="0" eb="2">
      <t>ジギョウ</t>
    </rPh>
    <phoneticPr fontId="4"/>
  </si>
  <si>
    <r>
      <t>一括有期事業開始届</t>
    </r>
    <r>
      <rPr>
        <sz val="20"/>
        <color indexed="17"/>
        <rFont val="ＭＳ 明朝"/>
        <family val="1"/>
        <charset val="128"/>
      </rPr>
      <t>（建設の事業）</t>
    </r>
    <rPh sb="0" eb="2">
      <t>イッカツ</t>
    </rPh>
    <rPh sb="2" eb="4">
      <t>ユウキ</t>
    </rPh>
    <rPh sb="4" eb="6">
      <t>ジギョウ</t>
    </rPh>
    <rPh sb="6" eb="8">
      <t>カイシ</t>
    </rPh>
    <rPh sb="8" eb="9">
      <t>トド</t>
    </rPh>
    <rPh sb="10" eb="12">
      <t>ケンセツ</t>
    </rPh>
    <rPh sb="13" eb="15">
      <t>ジギョウ</t>
    </rPh>
    <phoneticPr fontId="4"/>
  </si>
  <si>
    <t>主控</t>
    <rPh sb="0" eb="1">
      <t>ヌシ</t>
    </rPh>
    <rPh sb="1" eb="2">
      <t>ヒカ</t>
    </rPh>
    <phoneticPr fontId="4"/>
  </si>
  <si>
    <t>労働保険番号</t>
    <rPh sb="0" eb="2">
      <t>ロウドウ</t>
    </rPh>
    <rPh sb="2" eb="4">
      <t>ホケン</t>
    </rPh>
    <rPh sb="4" eb="6">
      <t>バンゴウ</t>
    </rPh>
    <phoneticPr fontId="4"/>
  </si>
  <si>
    <t>基  幹  番  号</t>
    <rPh sb="0" eb="1">
      <t>モト</t>
    </rPh>
    <rPh sb="3" eb="4">
      <t>ミキ</t>
    </rPh>
    <rPh sb="6" eb="7">
      <t>バン</t>
    </rPh>
    <rPh sb="9" eb="10">
      <t>ゴウ</t>
    </rPh>
    <phoneticPr fontId="4"/>
  </si>
  <si>
    <t>枝 番 号</t>
    <rPh sb="0" eb="1">
      <t>エダ</t>
    </rPh>
    <rPh sb="2" eb="3">
      <t>バン</t>
    </rPh>
    <rPh sb="4" eb="5">
      <t>ゴウ</t>
    </rPh>
    <phoneticPr fontId="4"/>
  </si>
  <si>
    <t>報告期限</t>
    <rPh sb="0" eb="1">
      <t>ホウ</t>
    </rPh>
    <rPh sb="1" eb="2">
      <t>コク</t>
    </rPh>
    <rPh sb="2" eb="3">
      <t>キ</t>
    </rPh>
    <rPh sb="3" eb="4">
      <t>キリ</t>
    </rPh>
    <phoneticPr fontId="4"/>
  </si>
  <si>
    <t>翌月10日まで</t>
    <rPh sb="0" eb="2">
      <t>ヨクゲツ</t>
    </rPh>
    <rPh sb="4" eb="5">
      <t>ニチ</t>
    </rPh>
    <phoneticPr fontId="4"/>
  </si>
  <si>
    <t>枚のうち</t>
    <rPh sb="0" eb="1">
      <t>マイ</t>
    </rPh>
    <phoneticPr fontId="4"/>
  </si>
  <si>
    <t>枚目</t>
    <rPh sb="0" eb="2">
      <t>マイメ</t>
    </rPh>
    <phoneticPr fontId="4"/>
  </si>
  <si>
    <t>事 業 の 名 称</t>
    <rPh sb="0" eb="1">
      <t>コト</t>
    </rPh>
    <rPh sb="2" eb="3">
      <t>ギョウ</t>
    </rPh>
    <rPh sb="6" eb="7">
      <t>メイ</t>
    </rPh>
    <rPh sb="8" eb="9">
      <t>ショウ</t>
    </rPh>
    <phoneticPr fontId="4"/>
  </si>
  <si>
    <t>事  業  場  の  所  在  地</t>
    <rPh sb="0" eb="1">
      <t>コト</t>
    </rPh>
    <rPh sb="3" eb="4">
      <t>ギョウ</t>
    </rPh>
    <rPh sb="6" eb="7">
      <t>バ</t>
    </rPh>
    <rPh sb="12" eb="13">
      <t>ショ</t>
    </rPh>
    <rPh sb="15" eb="16">
      <t>ザイ</t>
    </rPh>
    <rPh sb="18" eb="19">
      <t>チ</t>
    </rPh>
    <phoneticPr fontId="4"/>
  </si>
  <si>
    <t>事 業 の 予 定 期 間</t>
    <rPh sb="0" eb="1">
      <t>コト</t>
    </rPh>
    <rPh sb="2" eb="3">
      <t>ギョウ</t>
    </rPh>
    <rPh sb="6" eb="7">
      <t>ヨ</t>
    </rPh>
    <rPh sb="8" eb="9">
      <t>サダム</t>
    </rPh>
    <rPh sb="10" eb="11">
      <t>キ</t>
    </rPh>
    <rPh sb="12" eb="13">
      <t>アイダ</t>
    </rPh>
    <phoneticPr fontId="4"/>
  </si>
  <si>
    <t>発注者の氏名又は</t>
    <rPh sb="0" eb="1">
      <t>ハツ</t>
    </rPh>
    <rPh sb="1" eb="2">
      <t>チュウ</t>
    </rPh>
    <rPh sb="2" eb="3">
      <t>シャ</t>
    </rPh>
    <rPh sb="4" eb="5">
      <t>シ</t>
    </rPh>
    <rPh sb="5" eb="6">
      <t>メイ</t>
    </rPh>
    <rPh sb="6" eb="7">
      <t>マタ</t>
    </rPh>
    <phoneticPr fontId="4"/>
  </si>
  <si>
    <t>請 負 金 額</t>
    <rPh sb="0" eb="1">
      <t>ショウ</t>
    </rPh>
    <rPh sb="2" eb="3">
      <t>フ</t>
    </rPh>
    <rPh sb="4" eb="5">
      <t>キン</t>
    </rPh>
    <rPh sb="6" eb="7">
      <t>ガク</t>
    </rPh>
    <phoneticPr fontId="4"/>
  </si>
  <si>
    <t>番号</t>
    <rPh sb="0" eb="2">
      <t>バンゴウ</t>
    </rPh>
    <phoneticPr fontId="4"/>
  </si>
  <si>
    <t>名称及び住所</t>
    <rPh sb="0" eb="1">
      <t>ナ</t>
    </rPh>
    <rPh sb="1" eb="2">
      <t>ショウ</t>
    </rPh>
    <rPh sb="2" eb="3">
      <t>オヨ</t>
    </rPh>
    <rPh sb="4" eb="5">
      <t>ジュウ</t>
    </rPh>
    <rPh sb="5" eb="6">
      <t>ショ</t>
    </rPh>
    <phoneticPr fontId="4"/>
  </si>
  <si>
    <t>年</t>
    <rPh sb="0" eb="1">
      <t>ネン</t>
    </rPh>
    <phoneticPr fontId="4"/>
  </si>
  <si>
    <t>月</t>
    <rPh sb="0" eb="1">
      <t>ガツ</t>
    </rPh>
    <phoneticPr fontId="4"/>
  </si>
  <si>
    <t>日から</t>
    <rPh sb="0" eb="1">
      <t>ニチ</t>
    </rPh>
    <phoneticPr fontId="4"/>
  </si>
  <si>
    <t>円</t>
    <rPh sb="0" eb="1">
      <t>エン</t>
    </rPh>
    <phoneticPr fontId="4"/>
  </si>
  <si>
    <t>日まで</t>
    <rPh sb="0" eb="1">
      <t>ニチ</t>
    </rPh>
    <phoneticPr fontId="4"/>
  </si>
  <si>
    <t>(郵便番号</t>
    <rPh sb="1" eb="5">
      <t>ユウビンバンゴウ</t>
    </rPh>
    <phoneticPr fontId="4"/>
  </si>
  <si>
    <t>)</t>
    <phoneticPr fontId="4"/>
  </si>
  <si>
    <t>上記のとおり</t>
    <rPh sb="0" eb="2">
      <t>ジョウキ</t>
    </rPh>
    <phoneticPr fontId="4"/>
  </si>
  <si>
    <t>月中の事業開始状況を届けます。</t>
    <rPh sb="0" eb="1">
      <t>ツキ</t>
    </rPh>
    <rPh sb="1" eb="2">
      <t>チュウ</t>
    </rPh>
    <rPh sb="3" eb="5">
      <t>ジギョウ</t>
    </rPh>
    <rPh sb="5" eb="7">
      <t>カイシ</t>
    </rPh>
    <rPh sb="7" eb="9">
      <t>ジョウキョウ</t>
    </rPh>
    <rPh sb="10" eb="11">
      <t>トド</t>
    </rPh>
    <phoneticPr fontId="4"/>
  </si>
  <si>
    <t>電話(</t>
    <rPh sb="0" eb="2">
      <t>デンワ</t>
    </rPh>
    <phoneticPr fontId="4"/>
  </si>
  <si>
    <t>)－(</t>
    <phoneticPr fontId="4"/>
  </si>
  <si>
    <t>)</t>
    <phoneticPr fontId="4"/>
  </si>
  <si>
    <t>番</t>
    <rPh sb="0" eb="1">
      <t>バン</t>
    </rPh>
    <phoneticPr fontId="4"/>
  </si>
  <si>
    <t>住  所</t>
    <rPh sb="0" eb="1">
      <t>ジュウ</t>
    </rPh>
    <rPh sb="3" eb="4">
      <t>ショ</t>
    </rPh>
    <phoneticPr fontId="4"/>
  </si>
  <si>
    <t>日</t>
    <rPh sb="0" eb="1">
      <t>ニチ</t>
    </rPh>
    <phoneticPr fontId="4"/>
  </si>
  <si>
    <t>事 業 主</t>
    <rPh sb="0" eb="1">
      <t>コト</t>
    </rPh>
    <rPh sb="2" eb="3">
      <t>ギョウ</t>
    </rPh>
    <rPh sb="4" eb="5">
      <t>シュ</t>
    </rPh>
    <phoneticPr fontId="4"/>
  </si>
  <si>
    <t>労働基準監督署長 殿</t>
    <rPh sb="0" eb="2">
      <t>ロウドウ</t>
    </rPh>
    <rPh sb="2" eb="4">
      <t>キジュン</t>
    </rPh>
    <rPh sb="4" eb="6">
      <t>カントク</t>
    </rPh>
    <rPh sb="6" eb="7">
      <t>ショ</t>
    </rPh>
    <rPh sb="7" eb="8">
      <t>チョウ</t>
    </rPh>
    <rPh sb="9" eb="10">
      <t>ドノ</t>
    </rPh>
    <phoneticPr fontId="4"/>
  </si>
  <si>
    <t>氏  名</t>
    <rPh sb="0" eb="1">
      <t>シ</t>
    </rPh>
    <rPh sb="3" eb="4">
      <t>メイ</t>
    </rPh>
    <phoneticPr fontId="4"/>
  </si>
  <si>
    <t>㊞</t>
    <phoneticPr fontId="4"/>
  </si>
  <si>
    <t>（法人のときはその名称及び代表者の氏名）</t>
    <rPh sb="1" eb="3">
      <t>ホウジン</t>
    </rPh>
    <rPh sb="9" eb="11">
      <t>メイショウ</t>
    </rPh>
    <rPh sb="11" eb="12">
      <t>オヨ</t>
    </rPh>
    <rPh sb="13" eb="16">
      <t>ダイヒョウシャ</t>
    </rPh>
    <rPh sb="17" eb="19">
      <t>シメイ</t>
    </rPh>
    <phoneticPr fontId="4"/>
  </si>
  <si>
    <t>務士記載欄
社会保険労</t>
    <rPh sb="6" eb="8">
      <t>シャカイ</t>
    </rPh>
    <rPh sb="8" eb="10">
      <t>ホケン</t>
    </rPh>
    <rPh sb="10" eb="11">
      <t>ロウ</t>
    </rPh>
    <phoneticPr fontId="4"/>
  </si>
  <si>
    <t>作 成 年 月 日・</t>
    <rPh sb="0" eb="1">
      <t>サク</t>
    </rPh>
    <rPh sb="2" eb="3">
      <t>シゲル</t>
    </rPh>
    <rPh sb="4" eb="5">
      <t>トシ</t>
    </rPh>
    <rPh sb="6" eb="7">
      <t>ツキ</t>
    </rPh>
    <rPh sb="8" eb="9">
      <t>ヒ</t>
    </rPh>
    <phoneticPr fontId="4"/>
  </si>
  <si>
    <t>[注意]</t>
    <rPh sb="1" eb="3">
      <t>チュウイ</t>
    </rPh>
    <phoneticPr fontId="4"/>
  </si>
  <si>
    <r>
      <t xml:space="preserve">1. </t>
    </r>
    <r>
      <rPr>
        <sz val="8"/>
        <color indexed="17"/>
        <rFont val="ＭＳ 明朝"/>
        <family val="1"/>
        <charset val="128"/>
      </rPr>
      <t>事業番号は、事業の名称に係る請負工事台帳に</t>
    </r>
    <rPh sb="3" eb="5">
      <t>ジギョウ</t>
    </rPh>
    <rPh sb="5" eb="7">
      <t>バンゴウ</t>
    </rPh>
    <rPh sb="9" eb="11">
      <t>ジギョウ</t>
    </rPh>
    <rPh sb="12" eb="14">
      <t>メイショウ</t>
    </rPh>
    <rPh sb="15" eb="16">
      <t>カカ</t>
    </rPh>
    <rPh sb="17" eb="19">
      <t>ウケオイ</t>
    </rPh>
    <rPh sb="19" eb="21">
      <t>コウジ</t>
    </rPh>
    <rPh sb="21" eb="23">
      <t>ダイチョウ</t>
    </rPh>
    <phoneticPr fontId="4"/>
  </si>
  <si>
    <t>提 出 代 行 者・</t>
    <rPh sb="0" eb="1">
      <t>ツツミ</t>
    </rPh>
    <rPh sb="2" eb="3">
      <t>デ</t>
    </rPh>
    <rPh sb="4" eb="5">
      <t>ダイ</t>
    </rPh>
    <rPh sb="6" eb="7">
      <t>ギョウ</t>
    </rPh>
    <rPh sb="8" eb="9">
      <t>シャ</t>
    </rPh>
    <phoneticPr fontId="4"/>
  </si>
  <si>
    <t>事務代理者の表示</t>
    <rPh sb="0" eb="2">
      <t>ジム</t>
    </rPh>
    <rPh sb="2" eb="4">
      <t>ダイリ</t>
    </rPh>
    <rPh sb="4" eb="5">
      <t>シャ</t>
    </rPh>
    <rPh sb="6" eb="8">
      <t>ヒョウジ</t>
    </rPh>
    <phoneticPr fontId="4"/>
  </si>
  <si>
    <r>
      <t xml:space="preserve">   </t>
    </r>
    <r>
      <rPr>
        <sz val="8"/>
        <color indexed="17"/>
        <rFont val="ＭＳ 明朝"/>
        <family val="1"/>
        <charset val="128"/>
      </rPr>
      <t>基づく整理番号を記載すること。</t>
    </r>
    <rPh sb="3" eb="4">
      <t>モト</t>
    </rPh>
    <rPh sb="6" eb="8">
      <t>セイリ</t>
    </rPh>
    <rPh sb="8" eb="10">
      <t>バンゴウ</t>
    </rPh>
    <rPh sb="11" eb="13">
      <t>キサイ</t>
    </rPh>
    <phoneticPr fontId="4"/>
  </si>
  <si>
    <r>
      <t xml:space="preserve">2. </t>
    </r>
    <r>
      <rPr>
        <sz val="8"/>
        <color indexed="17"/>
        <rFont val="ＭＳ 明朝"/>
        <family val="1"/>
        <charset val="128"/>
      </rPr>
      <t>社会保険労務士記載欄は、この届出書を社会保</t>
    </r>
    <rPh sb="3" eb="5">
      <t>シャカイ</t>
    </rPh>
    <rPh sb="5" eb="7">
      <t>ホケン</t>
    </rPh>
    <rPh sb="7" eb="10">
      <t>ロウムシ</t>
    </rPh>
    <rPh sb="10" eb="12">
      <t>キサイ</t>
    </rPh>
    <rPh sb="12" eb="13">
      <t>ラン</t>
    </rPh>
    <rPh sb="17" eb="20">
      <t>トドケデショ</t>
    </rPh>
    <rPh sb="21" eb="23">
      <t>シャカイ</t>
    </rPh>
    <rPh sb="23" eb="24">
      <t>ホ</t>
    </rPh>
    <phoneticPr fontId="4"/>
  </si>
  <si>
    <r>
      <t xml:space="preserve">   </t>
    </r>
    <r>
      <rPr>
        <sz val="8"/>
        <color indexed="17"/>
        <rFont val="ＭＳ 明朝"/>
        <family val="1"/>
        <charset val="128"/>
      </rPr>
      <t>険労務士が作成した場合のみ記載すること。</t>
    </r>
    <rPh sb="3" eb="4">
      <t>ケン</t>
    </rPh>
    <rPh sb="4" eb="7">
      <t>ロウムシ</t>
    </rPh>
    <rPh sb="8" eb="10">
      <t>サクセイ</t>
    </rPh>
    <rPh sb="12" eb="14">
      <t>バアイ</t>
    </rPh>
    <rPh sb="16" eb="18">
      <t>キサイ</t>
    </rPh>
    <phoneticPr fontId="4"/>
  </si>
  <si>
    <t>正</t>
    <rPh sb="0" eb="1">
      <t>セイ</t>
    </rPh>
    <phoneticPr fontId="4"/>
  </si>
  <si>
    <t>0001</t>
    <phoneticPr fontId="4"/>
  </si>
  <si>
    <t>労務比率・保険料率一覧</t>
    <rPh sb="0" eb="2">
      <t>ロウム</t>
    </rPh>
    <rPh sb="2" eb="4">
      <t>ヒリツ</t>
    </rPh>
    <rPh sb="5" eb="7">
      <t>ホケン</t>
    </rPh>
    <rPh sb="7" eb="8">
      <t>リョウ</t>
    </rPh>
    <rPh sb="8" eb="9">
      <t>リツ</t>
    </rPh>
    <rPh sb="9" eb="11">
      <t>イチラン</t>
    </rPh>
    <phoneticPr fontId="4"/>
  </si>
  <si>
    <t>工事開始の日</t>
    <rPh sb="0" eb="2">
      <t>コウジ</t>
    </rPh>
    <rPh sb="2" eb="4">
      <t>カイシ</t>
    </rPh>
    <rPh sb="5" eb="6">
      <t>ビ</t>
    </rPh>
    <phoneticPr fontId="4"/>
  </si>
  <si>
    <t>業種番号</t>
    <rPh sb="0" eb="2">
      <t>ギョウシュ</t>
    </rPh>
    <rPh sb="2" eb="4">
      <t>バンゴウ</t>
    </rPh>
    <phoneticPr fontId="4"/>
  </si>
  <si>
    <t>水力発電施設、ずい道等新設事業</t>
    <rPh sb="0" eb="2">
      <t>スイリョク</t>
    </rPh>
    <rPh sb="2" eb="4">
      <t>ハツデン</t>
    </rPh>
    <rPh sb="4" eb="6">
      <t>シセツ</t>
    </rPh>
    <rPh sb="9" eb="10">
      <t>ドウ</t>
    </rPh>
    <rPh sb="10" eb="11">
      <t>トウ</t>
    </rPh>
    <rPh sb="11" eb="13">
      <t>シンセツ</t>
    </rPh>
    <rPh sb="13" eb="15">
      <t>ジギョウ</t>
    </rPh>
    <phoneticPr fontId="4"/>
  </si>
  <si>
    <t>道路新設事業</t>
    <rPh sb="0" eb="2">
      <t>ドウロ</t>
    </rPh>
    <rPh sb="2" eb="4">
      <t>シンセツ</t>
    </rPh>
    <rPh sb="4" eb="6">
      <t>ジギョウ</t>
    </rPh>
    <phoneticPr fontId="4"/>
  </si>
  <si>
    <t>舗装工事業</t>
    <rPh sb="0" eb="2">
      <t>ホソウ</t>
    </rPh>
    <rPh sb="2" eb="5">
      <t>コウジギョウ</t>
    </rPh>
    <phoneticPr fontId="4"/>
  </si>
  <si>
    <t>鉄道･軌道新設事業</t>
    <rPh sb="0" eb="2">
      <t>テツドウ</t>
    </rPh>
    <rPh sb="3" eb="5">
      <t>キドウ</t>
    </rPh>
    <rPh sb="5" eb="7">
      <t>シンセツ</t>
    </rPh>
    <rPh sb="7" eb="9">
      <t>ジギョウ</t>
    </rPh>
    <phoneticPr fontId="4"/>
  </si>
  <si>
    <t>建築事業(既設建築物設備工事業を除く)</t>
    <rPh sb="0" eb="2">
      <t>ケンチク</t>
    </rPh>
    <rPh sb="2" eb="4">
      <t>ジギョウ</t>
    </rPh>
    <rPh sb="5" eb="7">
      <t>キセツ</t>
    </rPh>
    <rPh sb="7" eb="10">
      <t>ケンチクブツ</t>
    </rPh>
    <rPh sb="10" eb="12">
      <t>セツビ</t>
    </rPh>
    <rPh sb="12" eb="14">
      <t>コウジ</t>
    </rPh>
    <rPh sb="14" eb="15">
      <t>ギョウ</t>
    </rPh>
    <rPh sb="16" eb="17">
      <t>ノゾ</t>
    </rPh>
    <phoneticPr fontId="4"/>
  </si>
  <si>
    <t>既設建築物設備工事業</t>
    <rPh sb="0" eb="2">
      <t>キセツ</t>
    </rPh>
    <rPh sb="2" eb="5">
      <t>ケンチクブツ</t>
    </rPh>
    <rPh sb="5" eb="7">
      <t>セツビ</t>
    </rPh>
    <rPh sb="7" eb="10">
      <t>コウジギョウ</t>
    </rPh>
    <phoneticPr fontId="4"/>
  </si>
  <si>
    <t>機械装置の組立て･据付の事業(組立て・取付)</t>
    <rPh sb="0" eb="2">
      <t>キカイ</t>
    </rPh>
    <rPh sb="2" eb="4">
      <t>ソウチ</t>
    </rPh>
    <rPh sb="5" eb="6">
      <t>ク</t>
    </rPh>
    <rPh sb="6" eb="7">
      <t>タ</t>
    </rPh>
    <rPh sb="9" eb="11">
      <t>スエツケ</t>
    </rPh>
    <rPh sb="12" eb="14">
      <t>ジギョウ</t>
    </rPh>
    <rPh sb="15" eb="17">
      <t>クミタ</t>
    </rPh>
    <rPh sb="19" eb="21">
      <t>トリツケ</t>
    </rPh>
    <phoneticPr fontId="4"/>
  </si>
  <si>
    <t>機械装置の組立て･据付の事業(その他)</t>
    <rPh sb="0" eb="2">
      <t>キカイ</t>
    </rPh>
    <rPh sb="2" eb="4">
      <t>ソウチ</t>
    </rPh>
    <rPh sb="5" eb="6">
      <t>ク</t>
    </rPh>
    <rPh sb="6" eb="7">
      <t>タ</t>
    </rPh>
    <rPh sb="9" eb="11">
      <t>スエツケ</t>
    </rPh>
    <rPh sb="12" eb="14">
      <t>ジギョウ</t>
    </rPh>
    <rPh sb="17" eb="18">
      <t>タ</t>
    </rPh>
    <phoneticPr fontId="4"/>
  </si>
  <si>
    <t>その他の建設事業</t>
    <rPh sb="2" eb="3">
      <t>タ</t>
    </rPh>
    <rPh sb="4" eb="6">
      <t>ケンセツ</t>
    </rPh>
    <rPh sb="6" eb="8">
      <t>ジギョウ</t>
    </rPh>
    <phoneticPr fontId="4"/>
  </si>
  <si>
    <t>基本データ</t>
    <rPh sb="0" eb="2">
      <t>キホン</t>
    </rPh>
    <phoneticPr fontId="4"/>
  </si>
  <si>
    <t>年度＋業種</t>
    <rPh sb="0" eb="2">
      <t>ネンド</t>
    </rPh>
    <rPh sb="3" eb="5">
      <t>ギョウシュ</t>
    </rPh>
    <phoneticPr fontId="4"/>
  </si>
  <si>
    <t>報告書処理</t>
    <rPh sb="0" eb="3">
      <t>ホウコクショ</t>
    </rPh>
    <rPh sb="3" eb="5">
      <t>ショリ</t>
    </rPh>
    <phoneticPr fontId="4"/>
  </si>
  <si>
    <t>年</t>
  </si>
  <si>
    <t>月</t>
  </si>
  <si>
    <t>日から</t>
  </si>
  <si>
    <t>日まで</t>
  </si>
  <si>
    <t>様式第７号（第34条関係）　（甲）</t>
    <rPh sb="0" eb="2">
      <t>ヨウシキ</t>
    </rPh>
    <rPh sb="2" eb="3">
      <t>ダイ</t>
    </rPh>
    <rPh sb="4" eb="5">
      <t>ゴウ</t>
    </rPh>
    <rPh sb="6" eb="7">
      <t>ダイ</t>
    </rPh>
    <rPh sb="9" eb="10">
      <t>ジョウ</t>
    </rPh>
    <rPh sb="10" eb="12">
      <t>カンケイ</t>
    </rPh>
    <rPh sb="15" eb="16">
      <t>コウ</t>
    </rPh>
    <phoneticPr fontId="4"/>
  </si>
  <si>
    <t>労　働　保　険</t>
    <phoneticPr fontId="4"/>
  </si>
  <si>
    <t>一括有期事業報告書　（建設の事業）</t>
    <phoneticPr fontId="4"/>
  </si>
  <si>
    <t>事 業
主 控</t>
    <rPh sb="0" eb="1">
      <t>コト</t>
    </rPh>
    <rPh sb="2" eb="3">
      <t>ギョウ</t>
    </rPh>
    <rPh sb="4" eb="5">
      <t>シュ</t>
    </rPh>
    <rPh sb="6" eb="7">
      <t>ヒカ</t>
    </rPh>
    <phoneticPr fontId="4"/>
  </si>
  <si>
    <t>労 働 保 険 番 号</t>
    <rPh sb="0" eb="1">
      <t>ロウ</t>
    </rPh>
    <rPh sb="2" eb="3">
      <t>ハタラキ</t>
    </rPh>
    <rPh sb="4" eb="5">
      <t>ホ</t>
    </rPh>
    <rPh sb="6" eb="7">
      <t>ケン</t>
    </rPh>
    <rPh sb="8" eb="9">
      <t>バン</t>
    </rPh>
    <rPh sb="10" eb="11">
      <t>ゴウ</t>
    </rPh>
    <phoneticPr fontId="4"/>
  </si>
  <si>
    <t>府　県</t>
    <rPh sb="0" eb="1">
      <t>フ</t>
    </rPh>
    <rPh sb="2" eb="3">
      <t>ケン</t>
    </rPh>
    <phoneticPr fontId="4"/>
  </si>
  <si>
    <t>所掌</t>
    <rPh sb="0" eb="1">
      <t>ショ</t>
    </rPh>
    <rPh sb="1" eb="2">
      <t>ショウ</t>
    </rPh>
    <phoneticPr fontId="4"/>
  </si>
  <si>
    <t>管　轄</t>
    <rPh sb="0" eb="1">
      <t>カン</t>
    </rPh>
    <rPh sb="2" eb="3">
      <t>カツ</t>
    </rPh>
    <phoneticPr fontId="4"/>
  </si>
  <si>
    <t>基　幹　番　号</t>
    <rPh sb="0" eb="1">
      <t>モト</t>
    </rPh>
    <rPh sb="2" eb="3">
      <t>ミキ</t>
    </rPh>
    <rPh sb="4" eb="5">
      <t>バン</t>
    </rPh>
    <rPh sb="6" eb="7">
      <t>ゴウ</t>
    </rPh>
    <phoneticPr fontId="4"/>
  </si>
  <si>
    <t>事  業  の  名  称</t>
    <rPh sb="0" eb="1">
      <t>コト</t>
    </rPh>
    <rPh sb="3" eb="4">
      <t>ギョウ</t>
    </rPh>
    <rPh sb="9" eb="10">
      <t>メイ</t>
    </rPh>
    <rPh sb="12" eb="13">
      <t>ショウ</t>
    </rPh>
    <phoneticPr fontId="4"/>
  </si>
  <si>
    <t>事業場の所在地</t>
    <rPh sb="0" eb="2">
      <t>ジギョウ</t>
    </rPh>
    <rPh sb="2" eb="3">
      <t>バ</t>
    </rPh>
    <rPh sb="4" eb="7">
      <t>ショザイチ</t>
    </rPh>
    <phoneticPr fontId="4"/>
  </si>
  <si>
    <t>事  業  の  期  間</t>
    <rPh sb="0" eb="1">
      <t>コト</t>
    </rPh>
    <rPh sb="3" eb="4">
      <t>ギョウ</t>
    </rPh>
    <rPh sb="9" eb="10">
      <t>キ</t>
    </rPh>
    <rPh sb="12" eb="13">
      <t>アイダ</t>
    </rPh>
    <phoneticPr fontId="4"/>
  </si>
  <si>
    <t>①</t>
    <phoneticPr fontId="4"/>
  </si>
  <si>
    <t>請負金額の内訳</t>
    <phoneticPr fontId="4"/>
  </si>
  <si>
    <t>②</t>
    <phoneticPr fontId="4"/>
  </si>
  <si>
    <t>③</t>
    <phoneticPr fontId="4"/>
  </si>
  <si>
    <t>請負代金の額</t>
    <rPh sb="0" eb="2">
      <t>ウケオイ</t>
    </rPh>
    <rPh sb="2" eb="4">
      <t>ダイキン</t>
    </rPh>
    <rPh sb="5" eb="6">
      <t>ガク</t>
    </rPh>
    <phoneticPr fontId="4"/>
  </si>
  <si>
    <t>請負代金に
加算する額</t>
    <rPh sb="0" eb="2">
      <t>ウケオイ</t>
    </rPh>
    <rPh sb="2" eb="4">
      <t>ダイキン</t>
    </rPh>
    <rPh sb="6" eb="8">
      <t>カサン</t>
    </rPh>
    <rPh sb="10" eb="11">
      <t>ガク</t>
    </rPh>
    <phoneticPr fontId="4"/>
  </si>
  <si>
    <t>請負代金から
控除する額</t>
    <rPh sb="0" eb="2">
      <t>ウケオイ</t>
    </rPh>
    <rPh sb="2" eb="4">
      <t>ダイキン</t>
    </rPh>
    <rPh sb="7" eb="9">
      <t>コウジョ</t>
    </rPh>
    <rPh sb="11" eb="12">
      <t>ガク</t>
    </rPh>
    <phoneticPr fontId="4"/>
  </si>
  <si>
    <t>請負金額</t>
    <rPh sb="0" eb="2">
      <t>ウケオイ</t>
    </rPh>
    <rPh sb="2" eb="4">
      <t>キンガク</t>
    </rPh>
    <phoneticPr fontId="4"/>
  </si>
  <si>
    <t>労 務
費 率</t>
    <rPh sb="0" eb="1">
      <t>ロウ</t>
    </rPh>
    <rPh sb="2" eb="3">
      <t>ツトム</t>
    </rPh>
    <rPh sb="4" eb="5">
      <t>ヒ</t>
    </rPh>
    <rPh sb="6" eb="7">
      <t>リツ</t>
    </rPh>
    <phoneticPr fontId="4"/>
  </si>
  <si>
    <t>賃  金  総  額</t>
    <rPh sb="0" eb="1">
      <t>チン</t>
    </rPh>
    <rPh sb="3" eb="4">
      <t>キン</t>
    </rPh>
    <rPh sb="6" eb="7">
      <t>フサ</t>
    </rPh>
    <rPh sb="9" eb="10">
      <t>ガク</t>
    </rPh>
    <phoneticPr fontId="4"/>
  </si>
  <si>
    <t>月</t>
    <rPh sb="0" eb="1">
      <t>ツキ</t>
    </rPh>
    <phoneticPr fontId="4"/>
  </si>
  <si>
    <t>事業の種類</t>
    <phoneticPr fontId="4"/>
  </si>
  <si>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4"/>
  </si>
  <si>
    <t>郵便番号（</t>
    <phoneticPr fontId="4"/>
  </si>
  <si>
    <t>-</t>
    <phoneticPr fontId="4"/>
  </si>
  <si>
    <t>)</t>
    <phoneticPr fontId="4"/>
  </si>
  <si>
    <t>電話番号（</t>
    <phoneticPr fontId="4"/>
  </si>
  <si>
    <t>-</t>
    <phoneticPr fontId="4"/>
  </si>
  <si>
    <t>)</t>
    <phoneticPr fontId="4"/>
  </si>
  <si>
    <t>住　所</t>
    <rPh sb="0" eb="1">
      <t>ジュウ</t>
    </rPh>
    <rPh sb="2" eb="3">
      <t>ショ</t>
    </rPh>
    <phoneticPr fontId="4"/>
  </si>
  <si>
    <t>記名押印又は署名</t>
    <rPh sb="0" eb="2">
      <t>キメイ</t>
    </rPh>
    <rPh sb="2" eb="4">
      <t>オウイン</t>
    </rPh>
    <rPh sb="4" eb="5">
      <t>マタ</t>
    </rPh>
    <rPh sb="6" eb="8">
      <t>ショメイ</t>
    </rPh>
    <phoneticPr fontId="4"/>
  </si>
  <si>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4"/>
  </si>
  <si>
    <t>氏　名</t>
    <rPh sb="0" eb="1">
      <t>シ</t>
    </rPh>
    <rPh sb="2" eb="3">
      <t>メイ</t>
    </rPh>
    <phoneticPr fontId="4"/>
  </si>
  <si>
    <t>〔注意〕</t>
    <rPh sb="1" eb="3">
      <t>チュウイ</t>
    </rPh>
    <phoneticPr fontId="4"/>
  </si>
  <si>
    <t>社会保険
労務士
記載欄</t>
    <rPh sb="0" eb="2">
      <t>シャカイ</t>
    </rPh>
    <rPh sb="2" eb="4">
      <t>ホケン</t>
    </rPh>
    <rPh sb="5" eb="8">
      <t>ロウムシ</t>
    </rPh>
    <rPh sb="9" eb="11">
      <t>キサイ</t>
    </rPh>
    <rPh sb="11" eb="12">
      <t>ラン</t>
    </rPh>
    <phoneticPr fontId="4"/>
  </si>
  <si>
    <t>作 成 年 月 日 ・
提 出 代 行 者 ・
事務代理者の表示</t>
    <phoneticPr fontId="4"/>
  </si>
  <si>
    <t>氏名</t>
    <phoneticPr fontId="4"/>
  </si>
  <si>
    <t>電話番号</t>
    <phoneticPr fontId="4"/>
  </si>
  <si>
    <t>①</t>
    <phoneticPr fontId="4"/>
  </si>
  <si>
    <t>報告書の記載に当たっては、平成19年３月31日までに事業（工事）を開始したものと、同年４月１日</t>
    <rPh sb="0" eb="3">
      <t>ホウコクショ</t>
    </rPh>
    <rPh sb="4" eb="6">
      <t>キサイ</t>
    </rPh>
    <rPh sb="7" eb="8">
      <t>ア</t>
    </rPh>
    <rPh sb="13" eb="15">
      <t>ヘイセイ</t>
    </rPh>
    <rPh sb="17" eb="18">
      <t>ネン</t>
    </rPh>
    <rPh sb="19" eb="20">
      <t>ガツ</t>
    </rPh>
    <rPh sb="22" eb="23">
      <t>ニチ</t>
    </rPh>
    <rPh sb="26" eb="28">
      <t>ジギョウ</t>
    </rPh>
    <rPh sb="29" eb="31">
      <t>コウジ</t>
    </rPh>
    <rPh sb="33" eb="35">
      <t>カイシ</t>
    </rPh>
    <rPh sb="41" eb="43">
      <t>ドウネン</t>
    </rPh>
    <rPh sb="44" eb="45">
      <t>ガツ</t>
    </rPh>
    <rPh sb="46" eb="47">
      <t>ニチ</t>
    </rPh>
    <phoneticPr fontId="4"/>
  </si>
  <si>
    <t xml:space="preserve">  </t>
    <phoneticPr fontId="4"/>
  </si>
  <si>
    <t>以降に事業（工事）を開始したものとを別葉とすること。</t>
    <rPh sb="0" eb="2">
      <t>イコウ</t>
    </rPh>
    <rPh sb="3" eb="5">
      <t>ジギョウ</t>
    </rPh>
    <rPh sb="6" eb="8">
      <t>コウジ</t>
    </rPh>
    <rPh sb="10" eb="12">
      <t>カイシ</t>
    </rPh>
    <rPh sb="18" eb="19">
      <t>ベツ</t>
    </rPh>
    <rPh sb="19" eb="20">
      <t>ハ</t>
    </rPh>
    <phoneticPr fontId="4"/>
  </si>
  <si>
    <t>㊞</t>
    <phoneticPr fontId="4"/>
  </si>
  <si>
    <t>②</t>
    <phoneticPr fontId="4"/>
  </si>
  <si>
    <t>社会保険労務士記載欄は、この報告書を社会保険労務士が作成した場合のみ記載すること。</t>
    <rPh sb="0" eb="2">
      <t>シャカイ</t>
    </rPh>
    <rPh sb="2" eb="4">
      <t>ホケン</t>
    </rPh>
    <rPh sb="4" eb="7">
      <t>ロウムシ</t>
    </rPh>
    <rPh sb="7" eb="9">
      <t>キサイ</t>
    </rPh>
    <rPh sb="9" eb="10">
      <t>ラン</t>
    </rPh>
    <rPh sb="14" eb="17">
      <t>ホウコクショ</t>
    </rPh>
    <rPh sb="18" eb="20">
      <t>シャカイ</t>
    </rPh>
    <rPh sb="20" eb="22">
      <t>ホケン</t>
    </rPh>
    <rPh sb="22" eb="25">
      <t>ロウムシ</t>
    </rPh>
    <rPh sb="26" eb="28">
      <t>サクセイ</t>
    </rPh>
    <rPh sb="30" eb="32">
      <t>バアイ</t>
    </rPh>
    <rPh sb="34" eb="36">
      <t>キサイ</t>
    </rPh>
    <phoneticPr fontId="4"/>
  </si>
  <si>
    <t>副</t>
    <rPh sb="0" eb="1">
      <t>フク</t>
    </rPh>
    <phoneticPr fontId="4"/>
  </si>
  <si>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4"/>
  </si>
  <si>
    <t>事 業　　　　　　　　　　　　　　　　　　　　　　　　　　　　　　　　　　　　　　　　　　　　　　　　　　　　　　　　　　　　　　　　　　　　　　　　　　　　　　　　　　　　　　　　　主 控</t>
    <rPh sb="0" eb="1">
      <t>コト</t>
    </rPh>
    <rPh sb="2" eb="3">
      <t>ギョウ</t>
    </rPh>
    <rPh sb="92" eb="93">
      <t>シュ</t>
    </rPh>
    <rPh sb="94" eb="95">
      <t>ヒカ</t>
    </rPh>
    <phoneticPr fontId="4"/>
  </si>
  <si>
    <t>事　業　の　名　称</t>
    <rPh sb="0" eb="1">
      <t>コト</t>
    </rPh>
    <rPh sb="2" eb="3">
      <t>ギョウ</t>
    </rPh>
    <rPh sb="6" eb="7">
      <t>メイ</t>
    </rPh>
    <rPh sb="8" eb="9">
      <t>ショウ</t>
    </rPh>
    <phoneticPr fontId="4"/>
  </si>
  <si>
    <t>事　業　の　期　間</t>
    <rPh sb="0" eb="1">
      <t>コト</t>
    </rPh>
    <rPh sb="2" eb="3">
      <t>ギョウ</t>
    </rPh>
    <rPh sb="6" eb="7">
      <t>キ</t>
    </rPh>
    <rPh sb="8" eb="9">
      <t>アイダ</t>
    </rPh>
    <phoneticPr fontId="4"/>
  </si>
  <si>
    <t>労 務　　　　　　　　　　　　　　　　　　　　　　　　　　　　　　　　　　　　　　　　　　　　　　　　　　　　　　　　　　　　　　　　　　　　　　　　　　　　　　　　　　　　　　　比 率</t>
    <rPh sb="0" eb="1">
      <t>ロウ</t>
    </rPh>
    <rPh sb="2" eb="3">
      <t>ツトム</t>
    </rPh>
    <rPh sb="90" eb="91">
      <t>ヒ</t>
    </rPh>
    <rPh sb="92" eb="93">
      <t>リツ</t>
    </rPh>
    <phoneticPr fontId="4"/>
  </si>
  <si>
    <t>日から</t>
    <rPh sb="0" eb="1">
      <t>ヒ</t>
    </rPh>
    <phoneticPr fontId="4"/>
  </si>
  <si>
    <t>日まで</t>
    <rPh sb="0" eb="1">
      <t>ヒ</t>
    </rPh>
    <phoneticPr fontId="4"/>
  </si>
  <si>
    <t>事業の種類</t>
    <phoneticPr fontId="4"/>
  </si>
  <si>
    <t>㊞</t>
    <phoneticPr fontId="4"/>
  </si>
  <si>
    <t>作 成 年 月 日 ・
提 出 代 行 者 ・
事務代理者の表示</t>
    <phoneticPr fontId="4"/>
  </si>
  <si>
    <t>作 成 年 月 日 ・
提 出 代 行 者 ・
事務代理者の表示</t>
    <phoneticPr fontId="4"/>
  </si>
  <si>
    <t>請負代金ﾘｽﾄ</t>
    <rPh sb="0" eb="2">
      <t>ウケオイ</t>
    </rPh>
    <rPh sb="2" eb="4">
      <t>ダイキン</t>
    </rPh>
    <phoneticPr fontId="4"/>
  </si>
  <si>
    <t>賃金で算定</t>
    <rPh sb="0" eb="2">
      <t>チンギン</t>
    </rPh>
    <rPh sb="3" eb="5">
      <t>サンテイ</t>
    </rPh>
    <phoneticPr fontId="4"/>
  </si>
  <si>
    <t>31 水力発電施設、ずい道等新設事業</t>
    <rPh sb="3" eb="5">
      <t>スイリョク</t>
    </rPh>
    <rPh sb="5" eb="7">
      <t>ハツデン</t>
    </rPh>
    <rPh sb="7" eb="9">
      <t>シセツ</t>
    </rPh>
    <rPh sb="12" eb="13">
      <t>ドウ</t>
    </rPh>
    <rPh sb="13" eb="14">
      <t>トウ</t>
    </rPh>
    <rPh sb="14" eb="16">
      <t>シンセツ</t>
    </rPh>
    <rPh sb="16" eb="18">
      <t>ジギョウ</t>
    </rPh>
    <phoneticPr fontId="4"/>
  </si>
  <si>
    <t>32 道路新設事業</t>
    <rPh sb="3" eb="5">
      <t>ドウロ</t>
    </rPh>
    <rPh sb="5" eb="7">
      <t>シンセツ</t>
    </rPh>
    <rPh sb="7" eb="9">
      <t>ジギョウ</t>
    </rPh>
    <phoneticPr fontId="4"/>
  </si>
  <si>
    <t>34 鉄道･軌道新設事業</t>
    <rPh sb="3" eb="5">
      <t>テツドウ</t>
    </rPh>
    <rPh sb="6" eb="8">
      <t>キドウ</t>
    </rPh>
    <rPh sb="8" eb="10">
      <t>シンセツ</t>
    </rPh>
    <rPh sb="10" eb="12">
      <t>ジギョウ</t>
    </rPh>
    <phoneticPr fontId="4"/>
  </si>
  <si>
    <t>35 建築事業</t>
    <rPh sb="3" eb="5">
      <t>ケンチク</t>
    </rPh>
    <rPh sb="5" eb="7">
      <t>ジギョウ</t>
    </rPh>
    <phoneticPr fontId="4"/>
  </si>
  <si>
    <t>37 その他の建設事業</t>
    <rPh sb="5" eb="6">
      <t>タ</t>
    </rPh>
    <rPh sb="7" eb="9">
      <t>ケンセツ</t>
    </rPh>
    <rPh sb="9" eb="11">
      <t>ジギョウ</t>
    </rPh>
    <phoneticPr fontId="4"/>
  </si>
  <si>
    <t>38 既設建築物設備工事業</t>
    <rPh sb="3" eb="5">
      <t>キセツ</t>
    </rPh>
    <rPh sb="5" eb="8">
      <t>ケンチクブツ</t>
    </rPh>
    <rPh sb="8" eb="10">
      <t>セツビ</t>
    </rPh>
    <rPh sb="10" eb="13">
      <t>コウジギョウ</t>
    </rPh>
    <phoneticPr fontId="4"/>
  </si>
  <si>
    <t>労務比率</t>
    <rPh sb="0" eb="2">
      <t>ロウム</t>
    </rPh>
    <rPh sb="2" eb="4">
      <t>ヒリツ</t>
    </rPh>
    <phoneticPr fontId="4"/>
  </si>
  <si>
    <t>労災保険料率</t>
    <rPh sb="0" eb="2">
      <t>ロウサイ</t>
    </rPh>
    <rPh sb="2" eb="4">
      <t>ホケン</t>
    </rPh>
    <rPh sb="4" eb="5">
      <t>リョウ</t>
    </rPh>
    <rPh sb="5" eb="6">
      <t>リツ</t>
    </rPh>
    <phoneticPr fontId="4"/>
  </si>
  <si>
    <t>順番</t>
    <rPh sb="0" eb="2">
      <t>ジュンバン</t>
    </rPh>
    <phoneticPr fontId="4"/>
  </si>
  <si>
    <t>数値変換</t>
    <rPh sb="0" eb="2">
      <t>スウチ</t>
    </rPh>
    <rPh sb="2" eb="4">
      <t>ヘンカン</t>
    </rPh>
    <phoneticPr fontId="4"/>
  </si>
  <si>
    <t>西暦年度</t>
    <rPh sb="0" eb="2">
      <t>セイレキ</t>
    </rPh>
    <rPh sb="2" eb="4">
      <t>ネンド</t>
    </rPh>
    <phoneticPr fontId="4"/>
  </si>
  <si>
    <t>業種数</t>
    <rPh sb="0" eb="2">
      <t>ギョウシュ</t>
    </rPh>
    <rPh sb="2" eb="3">
      <t>スウ</t>
    </rPh>
    <phoneticPr fontId="4"/>
  </si>
  <si>
    <t>報告書ページ数</t>
    <rPh sb="0" eb="3">
      <t>ホウコクショ</t>
    </rPh>
    <rPh sb="6" eb="7">
      <t>スウ</t>
    </rPh>
    <phoneticPr fontId="4"/>
  </si>
  <si>
    <t>業種順番</t>
    <rPh sb="0" eb="2">
      <t>ギョウシュ</t>
    </rPh>
    <rPh sb="2" eb="4">
      <t>ジュンバン</t>
    </rPh>
    <phoneticPr fontId="4"/>
  </si>
  <si>
    <t>33 舗装工事業</t>
    <rPh sb="3" eb="5">
      <t>ホソウ</t>
    </rPh>
    <rPh sb="5" eb="8">
      <t>コウジギョウ</t>
    </rPh>
    <phoneticPr fontId="4"/>
  </si>
  <si>
    <t>工事終了期間</t>
    <rPh sb="0" eb="2">
      <t>コウジ</t>
    </rPh>
    <rPh sb="2" eb="4">
      <t>シュウリョウ</t>
    </rPh>
    <rPh sb="4" eb="6">
      <t>キカン</t>
    </rPh>
    <phoneticPr fontId="4"/>
  </si>
  <si>
    <t>業種リスト</t>
    <rPh sb="0" eb="2">
      <t>ギョウシュ</t>
    </rPh>
    <phoneticPr fontId="4"/>
  </si>
  <si>
    <t>申告年度リスト</t>
    <rPh sb="0" eb="2">
      <t>シンコク</t>
    </rPh>
    <rPh sb="2" eb="4">
      <t>ネンド</t>
    </rPh>
    <phoneticPr fontId="4"/>
  </si>
  <si>
    <t>年度＋業種＋工事番号</t>
    <rPh sb="0" eb="2">
      <t>ネンド</t>
    </rPh>
    <rPh sb="3" eb="5">
      <t>ギョウシュ</t>
    </rPh>
    <rPh sb="6" eb="8">
      <t>コウジ</t>
    </rPh>
    <rPh sb="8" eb="10">
      <t>バンゴウ</t>
    </rPh>
    <phoneticPr fontId="4"/>
  </si>
  <si>
    <t>0044</t>
    <phoneticPr fontId="4"/>
  </si>
  <si>
    <t>0045</t>
    <phoneticPr fontId="4"/>
  </si>
  <si>
    <t>0046</t>
    <phoneticPr fontId="4"/>
  </si>
  <si>
    <t>0047</t>
    <phoneticPr fontId="4"/>
  </si>
  <si>
    <t>0048</t>
    <phoneticPr fontId="4"/>
  </si>
  <si>
    <t>0049</t>
    <phoneticPr fontId="4"/>
  </si>
  <si>
    <t>0050</t>
    <phoneticPr fontId="4"/>
  </si>
  <si>
    <t>提出状況</t>
    <rPh sb="0" eb="2">
      <t>テイシュツ</t>
    </rPh>
    <rPh sb="2" eb="4">
      <t>ジョウキョウ</t>
    </rPh>
    <phoneticPr fontId="4"/>
  </si>
  <si>
    <t>氏名・名称</t>
    <phoneticPr fontId="4"/>
  </si>
  <si>
    <t>年度＋業種＋工事番号・順</t>
    <rPh sb="0" eb="2">
      <t>ネンド</t>
    </rPh>
    <rPh sb="3" eb="5">
      <t>ギョウシュ</t>
    </rPh>
    <rPh sb="6" eb="8">
      <t>コウジ</t>
    </rPh>
    <rPh sb="8" eb="10">
      <t>バンゴウ</t>
    </rPh>
    <rPh sb="11" eb="12">
      <t>ジュン</t>
    </rPh>
    <phoneticPr fontId="4"/>
  </si>
  <si>
    <t>年度処理</t>
    <rPh sb="0" eb="2">
      <t>ネンド</t>
    </rPh>
    <rPh sb="2" eb="4">
      <t>ショリ</t>
    </rPh>
    <phoneticPr fontId="4"/>
  </si>
  <si>
    <t>対象業種</t>
    <rPh sb="0" eb="2">
      <t>タイショウ</t>
    </rPh>
    <rPh sb="2" eb="4">
      <t>ギョウシュ</t>
    </rPh>
    <phoneticPr fontId="4"/>
  </si>
  <si>
    <t>ページ欄数</t>
    <rPh sb="3" eb="4">
      <t>ラン</t>
    </rPh>
    <rPh sb="4" eb="5">
      <t>スウ</t>
    </rPh>
    <phoneticPr fontId="4"/>
  </si>
  <si>
    <t>報告書ページ</t>
    <rPh sb="0" eb="3">
      <t>ホウコクショ</t>
    </rPh>
    <phoneticPr fontId="4"/>
  </si>
  <si>
    <t>業種別順番</t>
    <rPh sb="0" eb="2">
      <t>ギョウシュ</t>
    </rPh>
    <rPh sb="2" eb="3">
      <t>ベツ</t>
    </rPh>
    <rPh sb="3" eb="5">
      <t>ジュンバン</t>
    </rPh>
    <phoneticPr fontId="4"/>
  </si>
  <si>
    <t>①申告工事ピックアップ</t>
    <rPh sb="1" eb="3">
      <t>シンコク</t>
    </rPh>
    <rPh sb="3" eb="5">
      <t>コウジ</t>
    </rPh>
    <phoneticPr fontId="4"/>
  </si>
  <si>
    <t>②並び替え　開始年度＋業種</t>
    <rPh sb="1" eb="2">
      <t>ナラ</t>
    </rPh>
    <rPh sb="3" eb="4">
      <t>カ</t>
    </rPh>
    <rPh sb="6" eb="8">
      <t>カイシ</t>
    </rPh>
    <rPh sb="8" eb="10">
      <t>ネンド</t>
    </rPh>
    <rPh sb="11" eb="13">
      <t>ギョウシュ</t>
    </rPh>
    <phoneticPr fontId="4"/>
  </si>
  <si>
    <t>③ページ処理</t>
    <rPh sb="4" eb="6">
      <t>ショリ</t>
    </rPh>
    <phoneticPr fontId="4"/>
  </si>
  <si>
    <t>業種1件目</t>
    <rPh sb="0" eb="2">
      <t>ギョウシュ</t>
    </rPh>
    <rPh sb="3" eb="4">
      <t>ケン</t>
    </rPh>
    <rPh sb="4" eb="5">
      <t>メ</t>
    </rPh>
    <phoneticPr fontId="4"/>
  </si>
  <si>
    <t>ページ欄数①</t>
    <rPh sb="3" eb="4">
      <t>ラン</t>
    </rPh>
    <rPh sb="4" eb="5">
      <t>スウ</t>
    </rPh>
    <phoneticPr fontId="4"/>
  </si>
  <si>
    <t>ページ欄数②</t>
    <rPh sb="3" eb="4">
      <t>ラン</t>
    </rPh>
    <rPh sb="4" eb="5">
      <t>スウ</t>
    </rPh>
    <phoneticPr fontId="4"/>
  </si>
  <si>
    <t>税</t>
    <rPh sb="0" eb="1">
      <t>ゼイ</t>
    </rPh>
    <phoneticPr fontId="4"/>
  </si>
  <si>
    <t>提出月日</t>
    <rPh sb="0" eb="2">
      <t>テイシュツ</t>
    </rPh>
    <rPh sb="2" eb="4">
      <t>ガッピ</t>
    </rPh>
    <phoneticPr fontId="4"/>
  </si>
  <si>
    <t>(円)</t>
    <rPh sb="1" eb="2">
      <t>エン</t>
    </rPh>
    <phoneticPr fontId="4"/>
  </si>
  <si>
    <t>入力設定</t>
    <rPh sb="0" eb="2">
      <t>ニュウリョク</t>
    </rPh>
    <rPh sb="2" eb="4">
      <t>セッテイ</t>
    </rPh>
    <phoneticPr fontId="4"/>
  </si>
  <si>
    <t>開始届提出日</t>
    <rPh sb="0" eb="2">
      <t>カイシ</t>
    </rPh>
    <rPh sb="2" eb="3">
      <t>トドケ</t>
    </rPh>
    <rPh sb="3" eb="5">
      <t>テイシュツ</t>
    </rPh>
    <rPh sb="5" eb="6">
      <t>ビ</t>
    </rPh>
    <phoneticPr fontId="4"/>
  </si>
  <si>
    <t>印刷範囲：</t>
    <rPh sb="0" eb="2">
      <t>インサツ</t>
    </rPh>
    <rPh sb="2" eb="4">
      <t>ハンイ</t>
    </rPh>
    <phoneticPr fontId="4"/>
  </si>
  <si>
    <t>ページまで</t>
    <phoneticPr fontId="4"/>
  </si>
  <si>
    <r>
      <t>□□</t>
    </r>
    <r>
      <rPr>
        <sz val="24"/>
        <rFont val="ＭＳ Ｐゴシック"/>
        <family val="3"/>
        <charset val="128"/>
      </rPr>
      <t>一括有期事業</t>
    </r>
    <r>
      <rPr>
        <sz val="28"/>
        <rFont val="ＭＳ Ｐゴシック"/>
        <family val="3"/>
        <charset val="128"/>
      </rPr>
      <t>報告書</t>
    </r>
    <r>
      <rPr>
        <sz val="24"/>
        <rFont val="ＭＳ Ｐゴシック"/>
        <family val="3"/>
        <charset val="128"/>
      </rPr>
      <t>(建設の事業)の</t>
    </r>
    <r>
      <rPr>
        <sz val="28"/>
        <rFont val="ＭＳ Ｐゴシック"/>
        <family val="3"/>
        <charset val="128"/>
      </rPr>
      <t>印刷</t>
    </r>
    <r>
      <rPr>
        <sz val="20"/>
        <rFont val="ＭＳ Ｐゴシック"/>
        <family val="3"/>
        <charset val="128"/>
      </rPr>
      <t>□□</t>
    </r>
    <rPh sb="2" eb="4">
      <t>イッカツ</t>
    </rPh>
    <rPh sb="4" eb="6">
      <t>ユウキ</t>
    </rPh>
    <rPh sb="6" eb="8">
      <t>ジギョウ</t>
    </rPh>
    <rPh sb="8" eb="11">
      <t>ホウコクショ</t>
    </rPh>
    <rPh sb="12" eb="14">
      <t>ケンセツ</t>
    </rPh>
    <rPh sb="15" eb="17">
      <t>ジギョウ</t>
    </rPh>
    <rPh sb="19" eb="21">
      <t>インサツ</t>
    </rPh>
    <phoneticPr fontId="4"/>
  </si>
  <si>
    <t>ページから</t>
    <phoneticPr fontId="4"/>
  </si>
  <si>
    <t>別添様式</t>
    <rPh sb="0" eb="2">
      <t>ベッテン</t>
    </rPh>
    <rPh sb="2" eb="4">
      <t>ヨウシキ</t>
    </rPh>
    <phoneticPr fontId="4"/>
  </si>
  <si>
    <t>労働保険等</t>
    <rPh sb="0" eb="2">
      <t>ロウドウ</t>
    </rPh>
    <rPh sb="2" eb="4">
      <t>ホケン</t>
    </rPh>
    <rPh sb="4" eb="5">
      <t>トウ</t>
    </rPh>
    <phoneticPr fontId="4"/>
  </si>
  <si>
    <t>平成</t>
    <rPh sb="0" eb="2">
      <t>ヘイセイ</t>
    </rPh>
    <phoneticPr fontId="4"/>
  </si>
  <si>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4"/>
  </si>
  <si>
    <t>府  県</t>
    <rPh sb="0" eb="1">
      <t>フ</t>
    </rPh>
    <rPh sb="3" eb="4">
      <t>ケン</t>
    </rPh>
    <phoneticPr fontId="4"/>
  </si>
  <si>
    <t>管  轄</t>
    <rPh sb="0" eb="1">
      <t>カン</t>
    </rPh>
    <rPh sb="3" eb="4">
      <t>カツ</t>
    </rPh>
    <phoneticPr fontId="4"/>
  </si>
  <si>
    <t>枝  番  号</t>
    <rPh sb="0" eb="1">
      <t>エダ</t>
    </rPh>
    <rPh sb="3" eb="4">
      <t>バン</t>
    </rPh>
    <rPh sb="6" eb="7">
      <t>ゴウ</t>
    </rPh>
    <phoneticPr fontId="4"/>
  </si>
  <si>
    <t>一括有期事業報告書</t>
    <rPh sb="0" eb="2">
      <t>イッカツ</t>
    </rPh>
    <rPh sb="2" eb="3">
      <t>ユウ</t>
    </rPh>
    <rPh sb="3" eb="4">
      <t>キ</t>
    </rPh>
    <rPh sb="4" eb="6">
      <t>ジギョウ</t>
    </rPh>
    <rPh sb="6" eb="9">
      <t>ホウコクショ</t>
    </rPh>
    <phoneticPr fontId="4"/>
  </si>
  <si>
    <t>枚添付</t>
    <rPh sb="0" eb="1">
      <t>マイ</t>
    </rPh>
    <rPh sb="1" eb="3">
      <t>テンプ</t>
    </rPh>
    <phoneticPr fontId="4"/>
  </si>
  <si>
    <t>事 業 の 種 類</t>
    <rPh sb="0" eb="1">
      <t>コト</t>
    </rPh>
    <rPh sb="2" eb="3">
      <t>ギョウ</t>
    </rPh>
    <rPh sb="6" eb="7">
      <t>タネ</t>
    </rPh>
    <rPh sb="8" eb="9">
      <t>タグイ</t>
    </rPh>
    <phoneticPr fontId="4"/>
  </si>
  <si>
    <t>事業開始時期</t>
    <rPh sb="0" eb="2">
      <t>ジギョウ</t>
    </rPh>
    <rPh sb="2" eb="4">
      <t>カイシ</t>
    </rPh>
    <rPh sb="4" eb="6">
      <t>ジキ</t>
    </rPh>
    <phoneticPr fontId="4"/>
  </si>
  <si>
    <t>請  負  金  額</t>
    <rPh sb="0" eb="1">
      <t>ショウ</t>
    </rPh>
    <rPh sb="3" eb="4">
      <t>フ</t>
    </rPh>
    <rPh sb="6" eb="7">
      <t>キン</t>
    </rPh>
    <rPh sb="9" eb="10">
      <t>ガク</t>
    </rPh>
    <phoneticPr fontId="4"/>
  </si>
  <si>
    <t>労務費率</t>
    <rPh sb="0" eb="2">
      <t>ロウム</t>
    </rPh>
    <rPh sb="2" eb="3">
      <t>ヒ</t>
    </rPh>
    <rPh sb="3" eb="4">
      <t>リツ</t>
    </rPh>
    <phoneticPr fontId="4"/>
  </si>
  <si>
    <t>保険料率</t>
    <rPh sb="0" eb="2">
      <t>ホケン</t>
    </rPh>
    <rPh sb="2" eb="3">
      <t>リョウ</t>
    </rPh>
    <rPh sb="3" eb="4">
      <t>リツ</t>
    </rPh>
    <phoneticPr fontId="4"/>
  </si>
  <si>
    <t>保  険  料  額</t>
    <rPh sb="0" eb="1">
      <t>タモツ</t>
    </rPh>
    <rPh sb="3" eb="4">
      <t>ケン</t>
    </rPh>
    <rPh sb="6" eb="7">
      <t>リョウ</t>
    </rPh>
    <rPh sb="9" eb="10">
      <t>ガク</t>
    </rPh>
    <phoneticPr fontId="4"/>
  </si>
  <si>
    <t>基準料率</t>
    <rPh sb="0" eb="2">
      <t>キジュン</t>
    </rPh>
    <rPh sb="2" eb="4">
      <t>リョウリツ</t>
    </rPh>
    <phoneticPr fontId="4"/>
  </si>
  <si>
    <t>ﾒﾘｯﾄ料率</t>
    <rPh sb="4" eb="6">
      <t>リョウリツ</t>
    </rPh>
    <phoneticPr fontId="4"/>
  </si>
  <si>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4"/>
  </si>
  <si>
    <t>千円</t>
    <rPh sb="0" eb="2">
      <t>センエン</t>
    </rPh>
    <phoneticPr fontId="4"/>
  </si>
  <si>
    <t>1000分の</t>
    <rPh sb="4" eb="5">
      <t>ブン</t>
    </rPh>
    <phoneticPr fontId="4"/>
  </si>
  <si>
    <t>注</t>
    <rPh sb="0" eb="1">
      <t>チュウ</t>
    </rPh>
    <phoneticPr fontId="4"/>
  </si>
  <si>
    <t>①</t>
    <phoneticPr fontId="4"/>
  </si>
  <si>
    <t>②</t>
    <phoneticPr fontId="4"/>
  </si>
  <si>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4"/>
  </si>
  <si>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4"/>
  </si>
  <si>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4"/>
  </si>
  <si>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4"/>
  </si>
  <si>
    <t>③</t>
    <phoneticPr fontId="4"/>
  </si>
  <si>
    <t>④</t>
    <phoneticPr fontId="4"/>
  </si>
  <si>
    <t>⑤</t>
    <phoneticPr fontId="4"/>
  </si>
  <si>
    <t>⑥</t>
    <phoneticPr fontId="4"/>
  </si>
  <si>
    <t>鉄道又は軌道新設事業</t>
    <rPh sb="0" eb="2">
      <t>テツドウ</t>
    </rPh>
    <rPh sb="2" eb="3">
      <t>マタ</t>
    </rPh>
    <rPh sb="4" eb="6">
      <t>キドウ</t>
    </rPh>
    <rPh sb="6" eb="8">
      <t>シンセツ</t>
    </rPh>
    <rPh sb="8" eb="10">
      <t>ジギョウ</t>
    </rPh>
    <phoneticPr fontId="4"/>
  </si>
  <si>
    <t>⑦</t>
    <phoneticPr fontId="4"/>
  </si>
  <si>
    <t>⑧</t>
    <phoneticPr fontId="4"/>
  </si>
  <si>
    <t>建築事業</t>
    <phoneticPr fontId="4"/>
  </si>
  <si>
    <t>⑨</t>
    <phoneticPr fontId="4"/>
  </si>
  <si>
    <t>⑩</t>
    <phoneticPr fontId="4"/>
  </si>
  <si>
    <t>既設建築物設備工事業</t>
    <phoneticPr fontId="4"/>
  </si>
  <si>
    <t>⑪</t>
    <phoneticPr fontId="4"/>
  </si>
  <si>
    <t>⑫</t>
    <phoneticPr fontId="4"/>
  </si>
  <si>
    <t>機械装置の組立て又は据付けの事業</t>
    <rPh sb="0" eb="2">
      <t>キカイ</t>
    </rPh>
    <rPh sb="2" eb="4">
      <t>ソウチ</t>
    </rPh>
    <rPh sb="5" eb="6">
      <t>ク</t>
    </rPh>
    <rPh sb="6" eb="7">
      <t>タ</t>
    </rPh>
    <rPh sb="8" eb="9">
      <t>マタ</t>
    </rPh>
    <rPh sb="10" eb="12">
      <t>スエツケ</t>
    </rPh>
    <rPh sb="14" eb="16">
      <t>ジギョウ</t>
    </rPh>
    <phoneticPr fontId="4"/>
  </si>
  <si>
    <t>組立て又は取付け
に関するもの</t>
    <rPh sb="0" eb="2">
      <t>クミタ</t>
    </rPh>
    <rPh sb="3" eb="4">
      <t>マタ</t>
    </rPh>
    <rPh sb="5" eb="7">
      <t>トリツ</t>
    </rPh>
    <rPh sb="10" eb="11">
      <t>カン</t>
    </rPh>
    <phoneticPr fontId="4"/>
  </si>
  <si>
    <t>⑬</t>
    <phoneticPr fontId="4"/>
  </si>
  <si>
    <t>⑭</t>
    <phoneticPr fontId="4"/>
  </si>
  <si>
    <t>その他のもの</t>
    <rPh sb="2" eb="3">
      <t>タ</t>
    </rPh>
    <phoneticPr fontId="4"/>
  </si>
  <si>
    <t>⑮</t>
    <phoneticPr fontId="4"/>
  </si>
  <si>
    <t>⑯</t>
    <phoneticPr fontId="4"/>
  </si>
  <si>
    <t>その他の建設事業</t>
    <phoneticPr fontId="4"/>
  </si>
  <si>
    <t>⑰</t>
    <phoneticPr fontId="4"/>
  </si>
  <si>
    <t>⑱</t>
    <phoneticPr fontId="4"/>
  </si>
  <si>
    <t>合　　　計</t>
    <rPh sb="0" eb="1">
      <t>ゴウ</t>
    </rPh>
    <rPh sb="4" eb="5">
      <t>ケイ</t>
    </rPh>
    <phoneticPr fontId="4"/>
  </si>
  <si>
    <t>⑲</t>
    <phoneticPr fontId="4"/>
  </si>
  <si>
    <t>（①～⑱の合計）</t>
    <rPh sb="5" eb="7">
      <t>ゴウケイ</t>
    </rPh>
    <phoneticPr fontId="4"/>
  </si>
  <si>
    <t>⑳</t>
    <phoneticPr fontId="4"/>
  </si>
  <si>
    <t>一般拠出金率</t>
    <rPh sb="0" eb="2">
      <t>イッパン</t>
    </rPh>
    <rPh sb="2" eb="4">
      <t>キョシュツ</t>
    </rPh>
    <rPh sb="4" eb="5">
      <t>キン</t>
    </rPh>
    <rPh sb="5" eb="6">
      <t>リツ</t>
    </rPh>
    <phoneticPr fontId="4"/>
  </si>
  <si>
    <t>一般拠出金額　　　　　　　　　　　　　　　　　　　　　　　　　　　　　　　　　　　　　　　　　　　　　　　　　　　　　　　　　　　　　　　　　　　　　　　　　　　　　　　　　（⑲×⑳）</t>
    <rPh sb="0" eb="2">
      <t>イッパン</t>
    </rPh>
    <rPh sb="2" eb="4">
      <t>キョシュツ</t>
    </rPh>
    <rPh sb="4" eb="5">
      <t>キン</t>
    </rPh>
    <rPh sb="5" eb="6">
      <t>ガク</t>
    </rPh>
    <phoneticPr fontId="4"/>
  </si>
  <si>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</si>
  <si>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4"/>
  </si>
  <si>
    <t>郵便番号(</t>
    <phoneticPr fontId="4"/>
  </si>
  <si>
    <t>-</t>
    <phoneticPr fontId="4"/>
  </si>
  <si>
    <t>)</t>
    <phoneticPr fontId="4"/>
  </si>
  <si>
    <t>電話番号(</t>
    <phoneticPr fontId="4"/>
  </si>
  <si>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4"/>
  </si>
  <si>
    <t>記名押印又は署名</t>
    <phoneticPr fontId="4"/>
  </si>
  <si>
    <t>事業主</t>
    <rPh sb="0" eb="3">
      <t>ジギョウヌシ</t>
    </rPh>
    <phoneticPr fontId="4"/>
  </si>
  <si>
    <t>㊞</t>
    <phoneticPr fontId="4"/>
  </si>
  <si>
    <t>社会保険労</t>
    <rPh sb="0" eb="2">
      <t>シャカイ</t>
    </rPh>
    <rPh sb="2" eb="4">
      <t>ホケン</t>
    </rPh>
    <rPh sb="4" eb="5">
      <t>ロウ</t>
    </rPh>
    <phoneticPr fontId="4"/>
  </si>
  <si>
    <t>務士記載欄</t>
    <rPh sb="0" eb="1">
      <t>ム</t>
    </rPh>
    <rPh sb="1" eb="2">
      <t>シ</t>
    </rPh>
    <rPh sb="2" eb="4">
      <t>キサイ</t>
    </rPh>
    <rPh sb="4" eb="5">
      <t>ラン</t>
    </rPh>
    <phoneticPr fontId="4"/>
  </si>
  <si>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4"/>
  </si>
  <si>
    <t>氏　　　　　　　　　名</t>
    <rPh sb="0" eb="1">
      <t>シ</t>
    </rPh>
    <rPh sb="10" eb="11">
      <t>メイ</t>
    </rPh>
    <phoneticPr fontId="4"/>
  </si>
  <si>
    <t>電　　　話　　　番　　　号</t>
    <rPh sb="0" eb="1">
      <t>デン</t>
    </rPh>
    <rPh sb="4" eb="5">
      <t>ハナシ</t>
    </rPh>
    <rPh sb="8" eb="9">
      <t>バン</t>
    </rPh>
    <rPh sb="12" eb="13">
      <t>ゴウ</t>
    </rPh>
    <phoneticPr fontId="4"/>
  </si>
  <si>
    <t>㊞</t>
    <phoneticPr fontId="4"/>
  </si>
  <si>
    <t>⑲</t>
    <phoneticPr fontId="4"/>
  </si>
  <si>
    <t>総括表処理</t>
    <rPh sb="0" eb="2">
      <t>ソウカツ</t>
    </rPh>
    <rPh sb="2" eb="3">
      <t>ヒョウ</t>
    </rPh>
    <rPh sb="3" eb="5">
      <t>ショリ</t>
    </rPh>
    <phoneticPr fontId="4"/>
  </si>
  <si>
    <t>報告書計</t>
    <rPh sb="0" eb="3">
      <t>ホウコクショ</t>
    </rPh>
    <rPh sb="3" eb="4">
      <t>ケイ</t>
    </rPh>
    <phoneticPr fontId="4"/>
  </si>
  <si>
    <t>(賃金算定)
請負金額</t>
    <rPh sb="1" eb="3">
      <t>チンギン</t>
    </rPh>
    <rPh sb="3" eb="5">
      <t>サンテイ</t>
    </rPh>
    <rPh sb="7" eb="9">
      <t>ウケオイ</t>
    </rPh>
    <rPh sb="9" eb="11">
      <t>キンガク</t>
    </rPh>
    <phoneticPr fontId="4"/>
  </si>
  <si>
    <t>年度＋業種
数値化</t>
    <rPh sb="0" eb="2">
      <t>ネンド</t>
    </rPh>
    <rPh sb="3" eb="5">
      <t>ギョウシュ</t>
    </rPh>
    <rPh sb="6" eb="9">
      <t>スウチカ</t>
    </rPh>
    <phoneticPr fontId="4"/>
  </si>
  <si>
    <t>(賃金算定）
請負金額</t>
    <rPh sb="1" eb="3">
      <t>チンギン</t>
    </rPh>
    <rPh sb="3" eb="5">
      <t>サンテイ</t>
    </rPh>
    <rPh sb="7" eb="9">
      <t>ウケオイ</t>
    </rPh>
    <rPh sb="9" eb="11">
      <t>キンガク</t>
    </rPh>
    <phoneticPr fontId="4"/>
  </si>
  <si>
    <t>work4③ページ処理→報告書業種別処理</t>
    <rPh sb="9" eb="11">
      <t>ショリ</t>
    </rPh>
    <rPh sb="12" eb="15">
      <t>ホウコクショ</t>
    </rPh>
    <rPh sb="15" eb="17">
      <t>ギョウシュ</t>
    </rPh>
    <rPh sb="17" eb="18">
      <t>ベツ</t>
    </rPh>
    <rPh sb="18" eb="20">
      <t>ショリ</t>
    </rPh>
    <phoneticPr fontId="4"/>
  </si>
  <si>
    <t>メリット処理</t>
    <rPh sb="4" eb="6">
      <t>ショリ</t>
    </rPh>
    <phoneticPr fontId="4"/>
  </si>
  <si>
    <t>確定年度</t>
    <rPh sb="0" eb="2">
      <t>カクテイ</t>
    </rPh>
    <rPh sb="2" eb="4">
      <t>ネンド</t>
    </rPh>
    <phoneticPr fontId="4"/>
  </si>
  <si>
    <t>報告書　年度業種振り分け</t>
    <rPh sb="0" eb="3">
      <t>ホウコクショ</t>
    </rPh>
    <rPh sb="4" eb="6">
      <t>ネンド</t>
    </rPh>
    <rPh sb="6" eb="8">
      <t>ギョウシュ</t>
    </rPh>
    <rPh sb="8" eb="9">
      <t>フ</t>
    </rPh>
    <rPh sb="10" eb="11">
      <t>ワ</t>
    </rPh>
    <phoneticPr fontId="4"/>
  </si>
  <si>
    <t>ページ振り分け</t>
    <rPh sb="3" eb="4">
      <t>フ</t>
    </rPh>
    <rPh sb="5" eb="6">
      <t>ワ</t>
    </rPh>
    <phoneticPr fontId="4"/>
  </si>
  <si>
    <t>備考</t>
    <rPh sb="0" eb="2">
      <t>ビコウ</t>
    </rPh>
    <phoneticPr fontId="4"/>
  </si>
  <si>
    <t>一般拠出金適用開始2007</t>
    <rPh sb="0" eb="2">
      <t>イッパン</t>
    </rPh>
    <rPh sb="2" eb="5">
      <t>キョシュツキン</t>
    </rPh>
    <rPh sb="5" eb="7">
      <t>テキヨウ</t>
    </rPh>
    <rPh sb="7" eb="9">
      <t>カイシ</t>
    </rPh>
    <phoneticPr fontId="4"/>
  </si>
  <si>
    <t>適用
労務比率</t>
    <rPh sb="0" eb="2">
      <t>テキヨウ</t>
    </rPh>
    <rPh sb="3" eb="5">
      <t>ロウム</t>
    </rPh>
    <rPh sb="5" eb="7">
      <t>ヒリツ</t>
    </rPh>
    <phoneticPr fontId="4"/>
  </si>
  <si>
    <t>適用労務比率・料率　対比</t>
    <rPh sb="0" eb="2">
      <t>テキヨウ</t>
    </rPh>
    <rPh sb="2" eb="4">
      <t>ロウム</t>
    </rPh>
    <rPh sb="4" eb="6">
      <t>ヒリツ</t>
    </rPh>
    <rPh sb="7" eb="9">
      <t>リョウリツ</t>
    </rPh>
    <rPh sb="10" eb="12">
      <t>タイヒ</t>
    </rPh>
    <phoneticPr fontId="4"/>
  </si>
  <si>
    <t>適用年度</t>
    <rPh sb="0" eb="2">
      <t>テキヨウ</t>
    </rPh>
    <rPh sb="2" eb="4">
      <t>ネンド</t>
    </rPh>
    <phoneticPr fontId="4"/>
  </si>
  <si>
    <t>料率等改定</t>
    <rPh sb="0" eb="2">
      <t>リョウリツ</t>
    </rPh>
    <rPh sb="2" eb="3">
      <t>トウ</t>
    </rPh>
    <rPh sb="3" eb="5">
      <t>カイテイ</t>
    </rPh>
    <phoneticPr fontId="4"/>
  </si>
  <si>
    <t>料率等
適用年度</t>
    <rPh sb="0" eb="3">
      <t>リョウリツトウ</t>
    </rPh>
    <rPh sb="4" eb="6">
      <t>テキヨウ</t>
    </rPh>
    <rPh sb="6" eb="8">
      <t>ネンド</t>
    </rPh>
    <phoneticPr fontId="4"/>
  </si>
  <si>
    <t>適用年度＋業種</t>
    <rPh sb="0" eb="2">
      <t>テキヨウ</t>
    </rPh>
    <rPh sb="2" eb="4">
      <t>ネンド</t>
    </rPh>
    <rPh sb="5" eb="7">
      <t>ギョウシュ</t>
    </rPh>
    <phoneticPr fontId="4"/>
  </si>
  <si>
    <t>労務比率・料率　適用年度</t>
    <rPh sb="0" eb="2">
      <t>ロウム</t>
    </rPh>
    <rPh sb="2" eb="4">
      <t>ヒリツ</t>
    </rPh>
    <rPh sb="5" eb="7">
      <t>リョウリツ</t>
    </rPh>
    <rPh sb="8" eb="10">
      <t>テキヨウ</t>
    </rPh>
    <rPh sb="10" eb="12">
      <t>ネンド</t>
    </rPh>
    <phoneticPr fontId="4"/>
  </si>
  <si>
    <t>年度+業種</t>
    <rPh sb="0" eb="2">
      <t>ネンド</t>
    </rPh>
    <rPh sb="3" eb="5">
      <t>ギョウシュ</t>
    </rPh>
    <phoneticPr fontId="4"/>
  </si>
  <si>
    <t>H21.3.31以前</t>
    <rPh sb="8" eb="10">
      <t>イゼン</t>
    </rPh>
    <phoneticPr fontId="4"/>
  </si>
  <si>
    <t>事業
主控</t>
    <rPh sb="0" eb="2">
      <t>ジギョウ</t>
    </rPh>
    <rPh sb="3" eb="4">
      <t>シュ</t>
    </rPh>
    <rPh sb="4" eb="5">
      <t>ヒカ</t>
    </rPh>
    <phoneticPr fontId="4"/>
  </si>
  <si>
    <t>日付リスト</t>
    <rPh sb="0" eb="2">
      <t>ヒヅケ</t>
    </rPh>
    <phoneticPr fontId="4"/>
  </si>
  <si>
    <t>日</t>
    <rPh sb="0" eb="1">
      <t>ヒ</t>
    </rPh>
    <phoneticPr fontId="4"/>
  </si>
  <si>
    <r>
      <t>□□</t>
    </r>
    <r>
      <rPr>
        <sz val="24"/>
        <rFont val="ＭＳ Ｐゴシック"/>
        <family val="3"/>
        <charset val="128"/>
      </rPr>
      <t>一括有期事業</t>
    </r>
    <r>
      <rPr>
        <sz val="28"/>
        <rFont val="ＭＳ Ｐゴシック"/>
        <family val="3"/>
        <charset val="128"/>
      </rPr>
      <t>開始届</t>
    </r>
    <r>
      <rPr>
        <sz val="24"/>
        <rFont val="ＭＳ Ｐゴシック"/>
        <family val="3"/>
        <charset val="128"/>
      </rPr>
      <t>(建設の事業)の</t>
    </r>
    <r>
      <rPr>
        <sz val="28"/>
        <rFont val="ＭＳ Ｐゴシック"/>
        <family val="3"/>
        <charset val="128"/>
      </rPr>
      <t>印刷</t>
    </r>
    <r>
      <rPr>
        <sz val="20"/>
        <rFont val="ＭＳ Ｐゴシック"/>
        <family val="3"/>
        <charset val="128"/>
      </rPr>
      <t>□□</t>
    </r>
    <rPh sb="2" eb="4">
      <t>イッカツ</t>
    </rPh>
    <rPh sb="4" eb="6">
      <t>ユウキ</t>
    </rPh>
    <rPh sb="6" eb="8">
      <t>ジギョウ</t>
    </rPh>
    <rPh sb="8" eb="10">
      <t>カイシ</t>
    </rPh>
    <rPh sb="10" eb="11">
      <t>トドケ</t>
    </rPh>
    <rPh sb="12" eb="14">
      <t>ケンセツ</t>
    </rPh>
    <rPh sb="15" eb="17">
      <t>ジギョウ</t>
    </rPh>
    <rPh sb="19" eb="21">
      <t>インサツ</t>
    </rPh>
    <phoneticPr fontId="4"/>
  </si>
  <si>
    <t>参考:リンクなし</t>
    <rPh sb="0" eb="2">
      <t>サンコウ</t>
    </rPh>
    <phoneticPr fontId="4"/>
  </si>
  <si>
    <t>賃金額(千円)</t>
    <rPh sb="0" eb="3">
      <t>チンギンガク</t>
    </rPh>
    <rPh sb="4" eb="6">
      <t>センエン</t>
    </rPh>
    <phoneticPr fontId="4"/>
  </si>
  <si>
    <t>H19.3.31以前</t>
    <rPh sb="8" eb="10">
      <t>イゼン</t>
    </rPh>
    <phoneticPr fontId="4"/>
  </si>
  <si>
    <t>全業種</t>
    <rPh sb="0" eb="1">
      <t>ゼン</t>
    </rPh>
    <rPh sb="1" eb="3">
      <t>ギョウシュ</t>
    </rPh>
    <phoneticPr fontId="4"/>
  </si>
  <si>
    <t>苦肉の策①</t>
    <rPh sb="0" eb="2">
      <t>クニク</t>
    </rPh>
    <rPh sb="3" eb="4">
      <t>サク</t>
    </rPh>
    <phoneticPr fontId="4"/>
  </si>
  <si>
    <t>開始届とは、</t>
    <rPh sb="0" eb="2">
      <t>カイシ</t>
    </rPh>
    <rPh sb="2" eb="3">
      <t>トドケ</t>
    </rPh>
    <phoneticPr fontId="4"/>
  </si>
  <si>
    <t>報告書とは、</t>
    <rPh sb="0" eb="3">
      <t>ホウコクショ</t>
    </rPh>
    <phoneticPr fontId="4"/>
  </si>
  <si>
    <t>総括表とは、</t>
    <rPh sb="0" eb="2">
      <t>ソウカツ</t>
    </rPh>
    <rPh sb="2" eb="3">
      <t>ヒョウ</t>
    </rPh>
    <phoneticPr fontId="4"/>
  </si>
  <si>
    <t>元請工事を請け負ったときは、</t>
    <rPh sb="0" eb="2">
      <t>モトウケ</t>
    </rPh>
    <rPh sb="2" eb="4">
      <t>コウジ</t>
    </rPh>
    <rPh sb="5" eb="6">
      <t>ウ</t>
    </rPh>
    <rPh sb="7" eb="8">
      <t>オ</t>
    </rPh>
    <phoneticPr fontId="4"/>
  </si>
  <si>
    <t>データの入力について</t>
    <rPh sb="4" eb="6">
      <t>ニュウリョク</t>
    </rPh>
    <phoneticPr fontId="4"/>
  </si>
  <si>
    <t>◇月 処 理◇</t>
    <rPh sb="1" eb="2">
      <t>ツキ</t>
    </rPh>
    <rPh sb="3" eb="4">
      <t>トコロ</t>
    </rPh>
    <rPh sb="5" eb="6">
      <t>リ</t>
    </rPh>
    <phoneticPr fontId="4"/>
  </si>
  <si>
    <t>◇年 処 理◇</t>
    <rPh sb="1" eb="2">
      <t>ネン</t>
    </rPh>
    <rPh sb="3" eb="4">
      <t>トコロ</t>
    </rPh>
    <rPh sb="5" eb="6">
      <t>リ</t>
    </rPh>
    <phoneticPr fontId="4"/>
  </si>
  <si>
    <t>　下の</t>
    <rPh sb="1" eb="2">
      <t>シタ</t>
    </rPh>
    <phoneticPr fontId="4"/>
  </si>
  <si>
    <t>　のマークをクリックすると、目的のページに移動します</t>
    <rPh sb="14" eb="16">
      <t>モクテキ</t>
    </rPh>
    <rPh sb="21" eb="23">
      <t>イドウ</t>
    </rPh>
    <phoneticPr fontId="4"/>
  </si>
  <si>
    <t>◆◆日 常 処 理◆◆</t>
    <rPh sb="2" eb="3">
      <t>ヒ</t>
    </rPh>
    <rPh sb="4" eb="5">
      <t>ツネ</t>
    </rPh>
    <rPh sb="6" eb="7">
      <t>トコロ</t>
    </rPh>
    <rPh sb="8" eb="9">
      <t>リ</t>
    </rPh>
    <phoneticPr fontId="4"/>
  </si>
  <si>
    <t>・月単位の報告です。</t>
    <rPh sb="1" eb="4">
      <t>ツキタンイ</t>
    </rPh>
    <rPh sb="5" eb="7">
      <t>ホウコク</t>
    </rPh>
    <phoneticPr fontId="4"/>
  </si>
  <si>
    <t>・年単位の報告で、労働保険年度</t>
    <rPh sb="1" eb="4">
      <t>ネンタンイ</t>
    </rPh>
    <rPh sb="5" eb="7">
      <t>ホウコク</t>
    </rPh>
    <rPh sb="9" eb="11">
      <t>ロウドウ</t>
    </rPh>
    <rPh sb="11" eb="13">
      <t>ホケン</t>
    </rPh>
    <rPh sb="13" eb="15">
      <t>ネンド</t>
    </rPh>
    <phoneticPr fontId="4"/>
  </si>
  <si>
    <t>･総括表は、報告書の内容をさらに</t>
    <rPh sb="1" eb="3">
      <t>ソウカツ</t>
    </rPh>
    <rPh sb="3" eb="4">
      <t>ヒョウ</t>
    </rPh>
    <rPh sb="6" eb="9">
      <t>ホウコクショ</t>
    </rPh>
    <rPh sb="10" eb="12">
      <t>ナイヨウ</t>
    </rPh>
    <phoneticPr fontId="4"/>
  </si>
  <si>
    <t>　取りまとめて、労災保険料及び</t>
    <rPh sb="1" eb="2">
      <t>ト</t>
    </rPh>
    <rPh sb="8" eb="10">
      <t>ロウサイ</t>
    </rPh>
    <rPh sb="10" eb="12">
      <t>ホケン</t>
    </rPh>
    <rPh sb="12" eb="13">
      <t>リョウ</t>
    </rPh>
    <rPh sb="13" eb="14">
      <t>オヨ</t>
    </rPh>
    <phoneticPr fontId="4"/>
  </si>
  <si>
    <t>　一般拠出金額を計算します。</t>
    <rPh sb="8" eb="10">
      <t>ケイサン</t>
    </rPh>
    <phoneticPr fontId="4"/>
  </si>
  <si>
    <t>入力します。</t>
    <rPh sb="0" eb="2">
      <t>ニュウリョク</t>
    </rPh>
    <phoneticPr fontId="4"/>
  </si>
  <si>
    <t>・元請工事を請け負ったときは、</t>
    <rPh sb="1" eb="3">
      <t>モトウケ</t>
    </rPh>
    <rPh sb="3" eb="5">
      <t>コウジ</t>
    </rPh>
    <rPh sb="6" eb="7">
      <t>ウ</t>
    </rPh>
    <rPh sb="8" eb="9">
      <t>オ</t>
    </rPh>
    <phoneticPr fontId="4"/>
  </si>
  <si>
    <t>・提出は、１ヶ月分を取りまとめ、</t>
    <rPh sb="1" eb="3">
      <t>テイシュツ</t>
    </rPh>
    <rPh sb="7" eb="9">
      <t>ゲツブン</t>
    </rPh>
    <rPh sb="10" eb="11">
      <t>ト</t>
    </rPh>
    <phoneticPr fontId="4"/>
  </si>
  <si>
    <t>　翌月１０日までとされています。</t>
    <rPh sb="1" eb="3">
      <t>ヨクゲツ</t>
    </rPh>
    <rPh sb="5" eb="6">
      <t>ニチ</t>
    </rPh>
    <phoneticPr fontId="4"/>
  </si>
  <si>
    <t>年度繰越処理は、河社会保険労務士事務所が行います。</t>
    <rPh sb="0" eb="2">
      <t>ネンド</t>
    </rPh>
    <rPh sb="2" eb="4">
      <t>クリコシ</t>
    </rPh>
    <rPh sb="4" eb="6">
      <t>ショリ</t>
    </rPh>
    <rPh sb="8" eb="9">
      <t>カワ</t>
    </rPh>
    <rPh sb="9" eb="11">
      <t>シャカイ</t>
    </rPh>
    <rPh sb="11" eb="13">
      <t>ホケン</t>
    </rPh>
    <rPh sb="13" eb="16">
      <t>ロウムシ</t>
    </rPh>
    <rPh sb="16" eb="18">
      <t>ジム</t>
    </rPh>
    <rPh sb="18" eb="19">
      <t>ショ</t>
    </rPh>
    <rPh sb="20" eb="21">
      <t>オコナ</t>
    </rPh>
    <phoneticPr fontId="4"/>
  </si>
  <si>
    <t>1310</t>
  </si>
  <si>
    <t>2320</t>
  </si>
  <si>
    <t>3330</t>
  </si>
  <si>
    <t>4340</t>
  </si>
  <si>
    <t>5350</t>
  </si>
  <si>
    <t>6380</t>
  </si>
  <si>
    <t>7361</t>
  </si>
  <si>
    <t>8362</t>
  </si>
  <si>
    <t>9370</t>
  </si>
  <si>
    <t>確定期間</t>
    <rPh sb="0" eb="2">
      <t>カクテイ</t>
    </rPh>
    <rPh sb="2" eb="4">
      <t>キカン</t>
    </rPh>
    <phoneticPr fontId="4"/>
  </si>
  <si>
    <t>0002</t>
    <phoneticPr fontId="4"/>
  </si>
  <si>
    <t>0003</t>
    <phoneticPr fontId="4"/>
  </si>
  <si>
    <t>0004</t>
    <phoneticPr fontId="4"/>
  </si>
  <si>
    <t>0005</t>
    <phoneticPr fontId="4"/>
  </si>
  <si>
    <t>0006</t>
    <phoneticPr fontId="4"/>
  </si>
  <si>
    <t>0007</t>
    <phoneticPr fontId="4"/>
  </si>
  <si>
    <t>0008</t>
    <phoneticPr fontId="4"/>
  </si>
  <si>
    <t>0009</t>
    <phoneticPr fontId="4"/>
  </si>
  <si>
    <t>0010</t>
    <phoneticPr fontId="4"/>
  </si>
  <si>
    <t>0011</t>
    <phoneticPr fontId="4"/>
  </si>
  <si>
    <t>0012</t>
    <phoneticPr fontId="4"/>
  </si>
  <si>
    <t>0013</t>
    <phoneticPr fontId="4"/>
  </si>
  <si>
    <t>0014</t>
    <phoneticPr fontId="4"/>
  </si>
  <si>
    <t>0015</t>
    <phoneticPr fontId="4"/>
  </si>
  <si>
    <t>0016</t>
    <phoneticPr fontId="4"/>
  </si>
  <si>
    <t>0017</t>
    <phoneticPr fontId="4"/>
  </si>
  <si>
    <t>0018</t>
    <phoneticPr fontId="4"/>
  </si>
  <si>
    <t>0019</t>
    <phoneticPr fontId="4"/>
  </si>
  <si>
    <t>0020</t>
    <phoneticPr fontId="4"/>
  </si>
  <si>
    <t>0021</t>
    <phoneticPr fontId="4"/>
  </si>
  <si>
    <t>0022</t>
    <phoneticPr fontId="4"/>
  </si>
  <si>
    <t>0023</t>
    <phoneticPr fontId="4"/>
  </si>
  <si>
    <t>0024</t>
    <phoneticPr fontId="4"/>
  </si>
  <si>
    <t>0025</t>
    <phoneticPr fontId="4"/>
  </si>
  <si>
    <t>0026</t>
    <phoneticPr fontId="4"/>
  </si>
  <si>
    <t>0027</t>
    <phoneticPr fontId="4"/>
  </si>
  <si>
    <t>0028</t>
    <phoneticPr fontId="4"/>
  </si>
  <si>
    <t>0029</t>
    <phoneticPr fontId="4"/>
  </si>
  <si>
    <t>0030</t>
    <phoneticPr fontId="4"/>
  </si>
  <si>
    <t>0031</t>
    <phoneticPr fontId="4"/>
  </si>
  <si>
    <t>0032</t>
    <phoneticPr fontId="4"/>
  </si>
  <si>
    <t>0033</t>
    <phoneticPr fontId="4"/>
  </si>
  <si>
    <t>0034</t>
    <phoneticPr fontId="4"/>
  </si>
  <si>
    <t>0035</t>
    <phoneticPr fontId="4"/>
  </si>
  <si>
    <t>0036</t>
    <phoneticPr fontId="4"/>
  </si>
  <si>
    <t>0037</t>
    <phoneticPr fontId="4"/>
  </si>
  <si>
    <t>0038</t>
    <phoneticPr fontId="4"/>
  </si>
  <si>
    <t>0039</t>
    <phoneticPr fontId="4"/>
  </si>
  <si>
    <t>0040</t>
    <phoneticPr fontId="4"/>
  </si>
  <si>
    <t>0041</t>
    <phoneticPr fontId="4"/>
  </si>
  <si>
    <t>0042</t>
    <phoneticPr fontId="4"/>
  </si>
  <si>
    <t>0043</t>
    <phoneticPr fontId="4"/>
  </si>
  <si>
    <t>済</t>
    <rPh sb="0" eb="1">
      <t>ズ</t>
    </rPh>
    <phoneticPr fontId="4"/>
  </si>
  <si>
    <t>（法人のときはその名称及び代表者の氏名）</t>
    <phoneticPr fontId="4"/>
  </si>
  <si>
    <t>（法人のときはその名称及び代表者の氏名）</t>
    <phoneticPr fontId="4"/>
  </si>
  <si>
    <r>
      <t>データ入力</t>
    </r>
    <r>
      <rPr>
        <b/>
        <u/>
        <sz val="10"/>
        <rFont val="ＭＳ Ｐゴシック"/>
        <family val="3"/>
        <charset val="128"/>
      </rPr>
      <t>のページ</t>
    </r>
    <r>
      <rPr>
        <b/>
        <sz val="12"/>
        <rFont val="ＭＳ Ｐゴシック"/>
        <family val="3"/>
        <charset val="128"/>
      </rPr>
      <t xml:space="preserve">
 </t>
    </r>
    <r>
      <rPr>
        <b/>
        <sz val="10"/>
        <rFont val="ＭＳ Ｐゴシック"/>
        <family val="3"/>
        <charset val="128"/>
      </rPr>
      <t>このページにデータを
 入力します</t>
    </r>
    <rPh sb="3" eb="5">
      <t>ニュウリョク</t>
    </rPh>
    <rPh sb="23" eb="25">
      <t>ニュウリョク</t>
    </rPh>
    <phoneticPr fontId="4"/>
  </si>
  <si>
    <t>　開始届に工事内容について</t>
    <rPh sb="1" eb="3">
      <t>カイシ</t>
    </rPh>
    <rPh sb="3" eb="4">
      <t>トドケ</t>
    </rPh>
    <rPh sb="5" eb="7">
      <t>コウジ</t>
    </rPh>
    <rPh sb="7" eb="9">
      <t>ナイヨウ</t>
    </rPh>
    <phoneticPr fontId="4"/>
  </si>
  <si>
    <t>　記入して、監督署に提出します。</t>
    <rPh sb="6" eb="9">
      <t>カントクショ</t>
    </rPh>
    <rPh sb="10" eb="12">
      <t>テイシュツ</t>
    </rPh>
    <phoneticPr fontId="4"/>
  </si>
  <si>
    <t>このシステムの無断複写を禁止します。</t>
    <rPh sb="7" eb="9">
      <t>ムダン</t>
    </rPh>
    <rPh sb="12" eb="14">
      <t>キンシ</t>
    </rPh>
    <phoneticPr fontId="4"/>
  </si>
  <si>
    <t>連絡先：</t>
    <rPh sb="0" eb="3">
      <t>レンラクサキ</t>
    </rPh>
    <phoneticPr fontId="4"/>
  </si>
  <si>
    <t>このシステムに対するご意見・ご要望及び不具合については、河社会保険労務士事務所まで</t>
    <rPh sb="7" eb="8">
      <t>タイ</t>
    </rPh>
    <rPh sb="11" eb="13">
      <t>イケン</t>
    </rPh>
    <rPh sb="15" eb="17">
      <t>ヨウボウ</t>
    </rPh>
    <rPh sb="17" eb="18">
      <t>オヨ</t>
    </rPh>
    <rPh sb="19" eb="22">
      <t>フグアイ</t>
    </rPh>
    <phoneticPr fontId="4"/>
  </si>
  <si>
    <t>改ページライン追加</t>
    <rPh sb="0" eb="1">
      <t>カイ</t>
    </rPh>
    <rPh sb="7" eb="9">
      <t>ツイカ</t>
    </rPh>
    <phoneticPr fontId="4"/>
  </si>
  <si>
    <t>＊労務比率・保険料率の確認</t>
    <rPh sb="1" eb="3">
      <t>ロウム</t>
    </rPh>
    <rPh sb="3" eb="5">
      <t>ヒリツ</t>
    </rPh>
    <rPh sb="6" eb="8">
      <t>ホケン</t>
    </rPh>
    <rPh sb="8" eb="9">
      <t>リョウ</t>
    </rPh>
    <rPh sb="9" eb="10">
      <t>リツ</t>
    </rPh>
    <rPh sb="11" eb="13">
      <t>カクニン</t>
    </rPh>
    <phoneticPr fontId="4"/>
  </si>
  <si>
    <t>＊メリット増減率の確認</t>
    <rPh sb="5" eb="7">
      <t>ゾウゲン</t>
    </rPh>
    <rPh sb="7" eb="8">
      <t>リツ</t>
    </rPh>
    <rPh sb="9" eb="11">
      <t>カクニン</t>
    </rPh>
    <phoneticPr fontId="4"/>
  </si>
  <si>
    <t>申告年度リスト　西暦から平成に変更</t>
    <rPh sb="0" eb="2">
      <t>シンコク</t>
    </rPh>
    <rPh sb="2" eb="4">
      <t>ネンド</t>
    </rPh>
    <rPh sb="8" eb="10">
      <t>セイレキ</t>
    </rPh>
    <rPh sb="12" eb="14">
      <t>ヘイセイ</t>
    </rPh>
    <rPh sb="15" eb="17">
      <t>ヘンコウ</t>
    </rPh>
    <phoneticPr fontId="4"/>
  </si>
  <si>
    <t>年度処理のリンク追加　年度処理入力項目を減らし、年度は平成に変更</t>
    <rPh sb="0" eb="2">
      <t>ネンド</t>
    </rPh>
    <rPh sb="2" eb="4">
      <t>ショリ</t>
    </rPh>
    <rPh sb="8" eb="10">
      <t>ツイカ</t>
    </rPh>
    <rPh sb="11" eb="13">
      <t>ネンド</t>
    </rPh>
    <rPh sb="13" eb="15">
      <t>ショリ</t>
    </rPh>
    <rPh sb="15" eb="17">
      <t>ニュウリョク</t>
    </rPh>
    <rPh sb="17" eb="19">
      <t>コウモク</t>
    </rPh>
    <rPh sb="20" eb="21">
      <t>ヘ</t>
    </rPh>
    <rPh sb="24" eb="26">
      <t>ネンド</t>
    </rPh>
    <rPh sb="27" eb="29">
      <t>ヘイセイ</t>
    </rPh>
    <rPh sb="30" eb="32">
      <t>ヘンコウ</t>
    </rPh>
    <phoneticPr fontId="4"/>
  </si>
  <si>
    <t>このらくらくシステム(建設業)は毎年春（４月ごろ)に年度繰越処理が必要です。</t>
    <rPh sb="11" eb="14">
      <t>ケンセツギョウ</t>
    </rPh>
    <rPh sb="16" eb="18">
      <t>マイトシ</t>
    </rPh>
    <rPh sb="18" eb="19">
      <t>ハル</t>
    </rPh>
    <rPh sb="21" eb="22">
      <t>ガツ</t>
    </rPh>
    <phoneticPr fontId="4"/>
  </si>
  <si>
    <t>データシート　日付入力時のコメント　西暦から平成に変更</t>
    <rPh sb="7" eb="9">
      <t>ヒヅケ</t>
    </rPh>
    <rPh sb="9" eb="11">
      <t>ニュウリョク</t>
    </rPh>
    <rPh sb="11" eb="12">
      <t>ジ</t>
    </rPh>
    <rPh sb="18" eb="20">
      <t>セイレキ</t>
    </rPh>
    <rPh sb="22" eb="24">
      <t>ヘイセイ</t>
    </rPh>
    <rPh sb="25" eb="27">
      <t>ヘンコウ</t>
    </rPh>
    <phoneticPr fontId="4"/>
  </si>
  <si>
    <t>使い方　2010年対象を各年対象に変更</t>
    <rPh sb="0" eb="1">
      <t>ツカ</t>
    </rPh>
    <rPh sb="2" eb="3">
      <t>カタ</t>
    </rPh>
    <rPh sb="8" eb="9">
      <t>ネン</t>
    </rPh>
    <rPh sb="9" eb="11">
      <t>タイショウ</t>
    </rPh>
    <rPh sb="12" eb="14">
      <t>カクネン</t>
    </rPh>
    <rPh sb="14" eb="16">
      <t>タイショウ</t>
    </rPh>
    <rPh sb="17" eb="19">
      <t>ヘンコウ</t>
    </rPh>
    <phoneticPr fontId="4"/>
  </si>
  <si>
    <t>データシート　変更契約欄　減額変更に対応できるよう変更</t>
    <rPh sb="7" eb="9">
      <t>ヘンコウ</t>
    </rPh>
    <rPh sb="9" eb="11">
      <t>ケイヤク</t>
    </rPh>
    <rPh sb="11" eb="12">
      <t>ラン</t>
    </rPh>
    <rPh sb="13" eb="15">
      <t>ゲンガク</t>
    </rPh>
    <rPh sb="15" eb="17">
      <t>ヘンコウ</t>
    </rPh>
    <rPh sb="18" eb="20">
      <t>タイオウ</t>
    </rPh>
    <rPh sb="25" eb="27">
      <t>ヘンコウ</t>
    </rPh>
    <phoneticPr fontId="4"/>
  </si>
  <si>
    <t>データシート　申告状況欄　####を解消</t>
    <rPh sb="7" eb="9">
      <t>シンコク</t>
    </rPh>
    <rPh sb="9" eb="11">
      <t>ジョウキョウ</t>
    </rPh>
    <rPh sb="11" eb="12">
      <t>ラン</t>
    </rPh>
    <rPh sb="18" eb="20">
      <t>カイショウ</t>
    </rPh>
    <phoneticPr fontId="4"/>
  </si>
  <si>
    <t>労働保険番号誤りを訂正</t>
    <rPh sb="0" eb="2">
      <t>ロウドウ</t>
    </rPh>
    <rPh sb="2" eb="4">
      <t>ホケン</t>
    </rPh>
    <rPh sb="4" eb="6">
      <t>バンゴウ</t>
    </rPh>
    <rPh sb="6" eb="7">
      <t>アヤマ</t>
    </rPh>
    <rPh sb="9" eb="11">
      <t>テイセイ</t>
    </rPh>
    <phoneticPr fontId="4"/>
  </si>
  <si>
    <t>報告書　1ページ目の罫線消し忘れを消去</t>
    <rPh sb="0" eb="3">
      <t>ホウコクショ</t>
    </rPh>
    <rPh sb="8" eb="9">
      <t>メ</t>
    </rPh>
    <rPh sb="10" eb="12">
      <t>ケイセン</t>
    </rPh>
    <rPh sb="12" eb="13">
      <t>ケ</t>
    </rPh>
    <rPh sb="14" eb="15">
      <t>ワス</t>
    </rPh>
    <rPh sb="17" eb="19">
      <t>ショウキョ</t>
    </rPh>
    <phoneticPr fontId="4"/>
  </si>
  <si>
    <t>076</t>
    <phoneticPr fontId="4"/>
  </si>
  <si>
    <t>-</t>
    <phoneticPr fontId="4"/>
  </si>
  <si>
    <t>-</t>
    <phoneticPr fontId="4"/>
  </si>
  <si>
    <r>
      <t>ﾘﾝｸ：(印刷)報告書</t>
    </r>
    <r>
      <rPr>
        <sz val="11"/>
        <rFont val="ＭＳ Ｐゴシック"/>
        <family val="3"/>
        <charset val="128"/>
      </rPr>
      <t xml:space="preserve">
年度更新　申告年度
</t>
    </r>
    <r>
      <rPr>
        <sz val="16"/>
        <rFont val="ＭＳ Ｐゴシック"/>
        <family val="3"/>
        <charset val="128"/>
      </rPr>
      <t>概算年度</t>
    </r>
    <rPh sb="5" eb="7">
      <t>インサツ</t>
    </rPh>
    <rPh sb="8" eb="11">
      <t>ホウコクショ</t>
    </rPh>
    <rPh sb="12" eb="14">
      <t>ネンド</t>
    </rPh>
    <rPh sb="14" eb="16">
      <t>コウシン</t>
    </rPh>
    <rPh sb="17" eb="19">
      <t>シンコク</t>
    </rPh>
    <rPh sb="19" eb="21">
      <t>ネンド</t>
    </rPh>
    <rPh sb="23" eb="25">
      <t>ガイサン</t>
    </rPh>
    <rPh sb="25" eb="27">
      <t>ネンド</t>
    </rPh>
    <phoneticPr fontId="4"/>
  </si>
  <si>
    <r>
      <t>入力設定：(入力)データ</t>
    </r>
    <r>
      <rPr>
        <sz val="11"/>
        <rFont val="ＭＳ Ｐゴシック"/>
        <family val="3"/>
        <charset val="128"/>
      </rPr>
      <t xml:space="preserve">
工事開始日</t>
    </r>
    <rPh sb="0" eb="2">
      <t>ニュウリョク</t>
    </rPh>
    <rPh sb="2" eb="4">
      <t>セッテイ</t>
    </rPh>
    <rPh sb="6" eb="8">
      <t>ニュウリョク</t>
    </rPh>
    <rPh sb="13" eb="15">
      <t>コウジ</t>
    </rPh>
    <rPh sb="15" eb="17">
      <t>カイシ</t>
    </rPh>
    <rPh sb="17" eb="18">
      <t>ビ</t>
    </rPh>
    <phoneticPr fontId="4"/>
  </si>
  <si>
    <r>
      <t>入力設定：(入力)データ</t>
    </r>
    <r>
      <rPr>
        <sz val="11"/>
        <rFont val="ＭＳ Ｐゴシック"/>
        <family val="3"/>
        <charset val="128"/>
      </rPr>
      <t xml:space="preserve">
工事終了予定日
工事終了日</t>
    </r>
    <rPh sb="0" eb="2">
      <t>ニュウリョク</t>
    </rPh>
    <rPh sb="2" eb="4">
      <t>セッテイ</t>
    </rPh>
    <rPh sb="6" eb="8">
      <t>ニュウリョク</t>
    </rPh>
    <rPh sb="13" eb="15">
      <t>コウジ</t>
    </rPh>
    <rPh sb="15" eb="17">
      <t>シュウリョウ</t>
    </rPh>
    <rPh sb="17" eb="20">
      <t>ヨテイビ</t>
    </rPh>
    <rPh sb="21" eb="23">
      <t>コウジ</t>
    </rPh>
    <rPh sb="23" eb="26">
      <t>シュウリョウビ</t>
    </rPh>
    <phoneticPr fontId="4"/>
  </si>
  <si>
    <t>01</t>
    <phoneticPr fontId="4"/>
  </si>
  <si>
    <t>→</t>
    <phoneticPr fontId="4"/>
  </si>
  <si>
    <r>
      <t>入力設定：(入力)データ</t>
    </r>
    <r>
      <rPr>
        <sz val="11"/>
        <rFont val="ＭＳ Ｐゴシック"/>
        <family val="3"/>
        <charset val="128"/>
      </rPr>
      <t xml:space="preserve">
開始届提出日</t>
    </r>
    <rPh sb="0" eb="2">
      <t>ニュウリョク</t>
    </rPh>
    <rPh sb="2" eb="4">
      <t>セッテイ</t>
    </rPh>
    <rPh sb="6" eb="8">
      <t>ニュウリョク</t>
    </rPh>
    <rPh sb="13" eb="15">
      <t>カイシ</t>
    </rPh>
    <rPh sb="15" eb="16">
      <t>トドケ</t>
    </rPh>
    <rPh sb="16" eb="18">
      <t>テイシュツ</t>
    </rPh>
    <rPh sb="18" eb="19">
      <t>ビ</t>
    </rPh>
    <phoneticPr fontId="4"/>
  </si>
  <si>
    <t>02</t>
    <phoneticPr fontId="4"/>
  </si>
  <si>
    <t>→</t>
    <phoneticPr fontId="4"/>
  </si>
  <si>
    <r>
      <t>ﾘﾝｸ：(入力）データ</t>
    </r>
    <r>
      <rPr>
        <sz val="11"/>
        <rFont val="ＭＳ Ｐゴシック"/>
        <family val="3"/>
        <charset val="128"/>
      </rPr>
      <t xml:space="preserve">
申告　工事終了期間</t>
    </r>
    <rPh sb="5" eb="7">
      <t>ニュウリョク</t>
    </rPh>
    <rPh sb="12" eb="14">
      <t>シンコク</t>
    </rPh>
    <rPh sb="15" eb="17">
      <t>コウジ</t>
    </rPh>
    <rPh sb="17" eb="19">
      <t>シュウリョウ</t>
    </rPh>
    <rPh sb="19" eb="21">
      <t>キカン</t>
    </rPh>
    <phoneticPr fontId="4"/>
  </si>
  <si>
    <r>
      <t>ﾘﾝｸ：(入力)データ
ﾘﾝｸ：Work2工事データ</t>
    </r>
    <r>
      <rPr>
        <sz val="11"/>
        <rFont val="ＭＳ Ｐゴシック"/>
        <family val="3"/>
        <charset val="128"/>
      </rPr>
      <t xml:space="preserve">
申告年度リスト</t>
    </r>
    <rPh sb="5" eb="7">
      <t>ニュウリョク</t>
    </rPh>
    <rPh sb="21" eb="23">
      <t>コウジ</t>
    </rPh>
    <rPh sb="27" eb="29">
      <t>シンコク</t>
    </rPh>
    <rPh sb="29" eb="31">
      <t>ネンド</t>
    </rPh>
    <phoneticPr fontId="4"/>
  </si>
  <si>
    <t>(1)</t>
    <phoneticPr fontId="4"/>
  </si>
  <si>
    <t>(2)</t>
    <phoneticPr fontId="4"/>
  </si>
  <si>
    <t>(3)</t>
    <phoneticPr fontId="4"/>
  </si>
  <si>
    <t>1</t>
    <phoneticPr fontId="4"/>
  </si>
  <si>
    <t>2</t>
    <phoneticPr fontId="4"/>
  </si>
  <si>
    <t>3</t>
    <phoneticPr fontId="4"/>
  </si>
  <si>
    <t>4</t>
    <phoneticPr fontId="4"/>
  </si>
  <si>
    <t>5</t>
    <phoneticPr fontId="4"/>
  </si>
  <si>
    <t>6</t>
    <phoneticPr fontId="4"/>
  </si>
  <si>
    <t>7</t>
    <phoneticPr fontId="4"/>
  </si>
  <si>
    <t>9</t>
    <phoneticPr fontId="4"/>
  </si>
  <si>
    <t>10</t>
    <phoneticPr fontId="4"/>
  </si>
  <si>
    <t>11</t>
    <phoneticPr fontId="4"/>
  </si>
  <si>
    <t>12</t>
    <phoneticPr fontId="4"/>
  </si>
  <si>
    <t>13</t>
    <phoneticPr fontId="4"/>
  </si>
  <si>
    <t>No.</t>
    <phoneticPr fontId="4"/>
  </si>
  <si>
    <t>1-6-15-24-33-42-51-60-69-78-87-96</t>
    <phoneticPr fontId="4"/>
  </si>
  <si>
    <t>H20.4.1～H21.3.31</t>
    <phoneticPr fontId="4"/>
  </si>
  <si>
    <t>1310</t>
    <phoneticPr fontId="4"/>
  </si>
  <si>
    <t>2320</t>
    <phoneticPr fontId="4"/>
  </si>
  <si>
    <t>3330</t>
    <phoneticPr fontId="4"/>
  </si>
  <si>
    <t>4340</t>
    <phoneticPr fontId="4"/>
  </si>
  <si>
    <t>5350</t>
    <phoneticPr fontId="4"/>
  </si>
  <si>
    <t>6380</t>
    <phoneticPr fontId="4"/>
  </si>
  <si>
    <t>7361</t>
    <phoneticPr fontId="4"/>
  </si>
  <si>
    <t>8362</t>
    <phoneticPr fontId="4"/>
  </si>
  <si>
    <t>9370</t>
    <phoneticPr fontId="4"/>
  </si>
  <si>
    <t>H214.1～H24.3.31</t>
    <phoneticPr fontId="4"/>
  </si>
  <si>
    <t>H24.4.1～H27.3.31</t>
    <phoneticPr fontId="4"/>
  </si>
  <si>
    <t>H20</t>
    <phoneticPr fontId="4"/>
  </si>
  <si>
    <t>H21</t>
    <phoneticPr fontId="4"/>
  </si>
  <si>
    <t>H22</t>
    <phoneticPr fontId="4"/>
  </si>
  <si>
    <t>H23</t>
    <phoneticPr fontId="4"/>
  </si>
  <si>
    <t>H24</t>
    <phoneticPr fontId="4"/>
  </si>
  <si>
    <t>H25</t>
    <phoneticPr fontId="4"/>
  </si>
  <si>
    <t>H26</t>
    <phoneticPr fontId="4"/>
  </si>
  <si>
    <t>労務比率・保険料率Ｈ24-追加</t>
    <rPh sb="0" eb="2">
      <t>ロウム</t>
    </rPh>
    <rPh sb="2" eb="4">
      <t>ヒリツ</t>
    </rPh>
    <rPh sb="5" eb="7">
      <t>ホケン</t>
    </rPh>
    <rPh sb="7" eb="8">
      <t>リョウ</t>
    </rPh>
    <rPh sb="8" eb="9">
      <t>リツ</t>
    </rPh>
    <rPh sb="13" eb="15">
      <t>ツイカ</t>
    </rPh>
    <phoneticPr fontId="4"/>
  </si>
  <si>
    <r>
      <t>ﾘﾝｸ：(印刷)総括表</t>
    </r>
    <r>
      <rPr>
        <sz val="11"/>
        <rFont val="ＭＳ Ｐゴシック"/>
        <family val="3"/>
        <charset val="128"/>
      </rPr>
      <t xml:space="preserve">
年度更新
</t>
    </r>
    <r>
      <rPr>
        <sz val="16"/>
        <color indexed="21"/>
        <rFont val="HGS創英角ｺﾞｼｯｸUB"/>
        <family val="3"/>
        <charset val="128"/>
      </rPr>
      <t>確定年度</t>
    </r>
    <rPh sb="5" eb="7">
      <t>インサツ</t>
    </rPh>
    <rPh sb="8" eb="10">
      <t>ソウカツ</t>
    </rPh>
    <rPh sb="10" eb="11">
      <t>ヒョウ</t>
    </rPh>
    <rPh sb="12" eb="14">
      <t>ネンド</t>
    </rPh>
    <rPh sb="14" eb="16">
      <t>コウシン</t>
    </rPh>
    <rPh sb="18" eb="20">
      <t>カクテイ</t>
    </rPh>
    <rPh sb="20" eb="22">
      <t>ネンド</t>
    </rPh>
    <phoneticPr fontId="4"/>
  </si>
  <si>
    <t>入力項目</t>
    <rPh sb="0" eb="2">
      <t>ニュウリョク</t>
    </rPh>
    <rPh sb="2" eb="4">
      <t>コウモク</t>
    </rPh>
    <phoneticPr fontId="4"/>
  </si>
  <si>
    <t>　→総括表の「労務比率」「保険料率」は自動更新されないので、注意！</t>
    <rPh sb="2" eb="4">
      <t>ソウカツ</t>
    </rPh>
    <rPh sb="4" eb="5">
      <t>ヒョウ</t>
    </rPh>
    <rPh sb="7" eb="9">
      <t>ロウム</t>
    </rPh>
    <rPh sb="9" eb="11">
      <t>ヒリツ</t>
    </rPh>
    <rPh sb="13" eb="15">
      <t>ホケン</t>
    </rPh>
    <rPh sb="15" eb="16">
      <t>リョウ</t>
    </rPh>
    <rPh sb="16" eb="17">
      <t>リツ</t>
    </rPh>
    <rPh sb="19" eb="21">
      <t>ジドウ</t>
    </rPh>
    <rPh sb="21" eb="23">
      <t>コウシン</t>
    </rPh>
    <rPh sb="30" eb="32">
      <t>チュウイ</t>
    </rPh>
    <phoneticPr fontId="4"/>
  </si>
  <si>
    <t>　→総括表とwork6のリンクは自動ではないので、料率改正ごとにリンク先を変更すること</t>
    <rPh sb="2" eb="4">
      <t>ソウカツ</t>
    </rPh>
    <rPh sb="4" eb="5">
      <t>ヒョウ</t>
    </rPh>
    <rPh sb="16" eb="18">
      <t>ジドウ</t>
    </rPh>
    <rPh sb="25" eb="27">
      <t>リョウリツ</t>
    </rPh>
    <rPh sb="27" eb="29">
      <t>カイセイ</t>
    </rPh>
    <rPh sb="35" eb="36">
      <t>サキ</t>
    </rPh>
    <rPh sb="37" eb="39">
      <t>ヘンコウ</t>
    </rPh>
    <phoneticPr fontId="4"/>
  </si>
  <si>
    <r>
      <t xml:space="preserve">◆初期処理◆
</t>
    </r>
    <r>
      <rPr>
        <sz val="16"/>
        <rFont val="ＭＳ Ｐゴシック"/>
        <family val="3"/>
        <charset val="128"/>
      </rPr>
      <t>事業場情報の入力ページへ移動</t>
    </r>
    <rPh sb="1" eb="3">
      <t>ショキ</t>
    </rPh>
    <rPh sb="3" eb="5">
      <t>ショリ</t>
    </rPh>
    <rPh sb="7" eb="10">
      <t>ジギョウジョウ</t>
    </rPh>
    <rPh sb="10" eb="12">
      <t>ジョウホウ</t>
    </rPh>
    <rPh sb="13" eb="15">
      <t>ニュウリョク</t>
    </rPh>
    <rPh sb="19" eb="21">
      <t>イドウ</t>
    </rPh>
    <phoneticPr fontId="4"/>
  </si>
  <si>
    <r>
      <t xml:space="preserve">◇年処理◇
</t>
    </r>
    <r>
      <rPr>
        <sz val="16"/>
        <rFont val="ＭＳ Ｐゴシック"/>
        <family val="3"/>
        <charset val="128"/>
      </rPr>
      <t>メリット料率の入力ページへ移動</t>
    </r>
    <rPh sb="1" eb="2">
      <t>ネン</t>
    </rPh>
    <rPh sb="2" eb="4">
      <t>ショリ</t>
    </rPh>
    <rPh sb="10" eb="12">
      <t>リョウリツ</t>
    </rPh>
    <rPh sb="13" eb="15">
      <t>ニュウリョク</t>
    </rPh>
    <rPh sb="19" eb="21">
      <t>イドウ</t>
    </rPh>
    <phoneticPr fontId="4"/>
  </si>
  <si>
    <t>　一緒に提出します。</t>
    <phoneticPr fontId="4"/>
  </si>
  <si>
    <t>・この報告書では、元請工事のうち</t>
    <phoneticPr fontId="4"/>
  </si>
  <si>
    <t>　前年度(４月～３月）中に終了した</t>
    <phoneticPr fontId="4"/>
  </si>
  <si>
    <t>　工事を工事の種類(業種)ごとに</t>
    <phoneticPr fontId="4"/>
  </si>
  <si>
    <t>　取りまとめます。</t>
    <phoneticPr fontId="4"/>
  </si>
  <si>
    <t>　一緒に提出します</t>
    <phoneticPr fontId="4"/>
  </si>
  <si>
    <t>ご連絡ください。</t>
    <phoneticPr fontId="4"/>
  </si>
  <si>
    <r>
      <t>労働保険◆らくらくシステム(建設業)</t>
    </r>
    <r>
      <rPr>
        <sz val="24"/>
        <rFont val="ＭＳ Ｐゴシック"/>
        <family val="3"/>
        <charset val="128"/>
      </rPr>
      <t>◆MENU</t>
    </r>
    <rPh sb="0" eb="2">
      <t>ロウドウ</t>
    </rPh>
    <rPh sb="2" eb="4">
      <t>ホケン</t>
    </rPh>
    <rPh sb="14" eb="17">
      <t>ケンセツギョウ</t>
    </rPh>
    <phoneticPr fontId="4"/>
  </si>
  <si>
    <t>毎年、変更がないか確認！</t>
    <rPh sb="0" eb="2">
      <t>マイトシ</t>
    </rPh>
    <rPh sb="3" eb="5">
      <t>ヘンコウ</t>
    </rPh>
    <rPh sb="9" eb="11">
      <t>カクニン</t>
    </rPh>
    <phoneticPr fontId="4"/>
  </si>
  <si>
    <t>毎年、該当があれば入力！</t>
    <rPh sb="0" eb="2">
      <t>マイトシ</t>
    </rPh>
    <rPh sb="3" eb="5">
      <t>ガイトウ</t>
    </rPh>
    <rPh sb="9" eb="11">
      <t>ニュウリョク</t>
    </rPh>
    <phoneticPr fontId="4"/>
  </si>
  <si>
    <t>基本データの入力</t>
    <rPh sb="0" eb="2">
      <t>キホン</t>
    </rPh>
    <rPh sb="6" eb="8">
      <t>ニュウリョク</t>
    </rPh>
    <phoneticPr fontId="4"/>
  </si>
  <si>
    <t>メリット増減率の入力</t>
    <rPh sb="4" eb="6">
      <t>ゾウゲン</t>
    </rPh>
    <rPh sb="6" eb="7">
      <t>リツ</t>
    </rPh>
    <rPh sb="8" eb="10">
      <t>ニュウリョク</t>
    </rPh>
    <phoneticPr fontId="4"/>
  </si>
  <si>
    <t>H20年度</t>
    <rPh sb="3" eb="5">
      <t>ネンド</t>
    </rPh>
    <phoneticPr fontId="4"/>
  </si>
  <si>
    <t>H21年度</t>
    <rPh sb="3" eb="5">
      <t>ネンド</t>
    </rPh>
    <phoneticPr fontId="4"/>
  </si>
  <si>
    <t>H22年度</t>
    <rPh sb="3" eb="5">
      <t>ネンド</t>
    </rPh>
    <phoneticPr fontId="4"/>
  </si>
  <si>
    <t>H23年度</t>
    <rPh sb="3" eb="5">
      <t>ネンド</t>
    </rPh>
    <phoneticPr fontId="4"/>
  </si>
  <si>
    <t>H24年度</t>
    <rPh sb="3" eb="5">
      <t>ネンド</t>
    </rPh>
    <phoneticPr fontId="4"/>
  </si>
  <si>
    <t>H25年度</t>
    <rPh sb="3" eb="5">
      <t>ネンド</t>
    </rPh>
    <phoneticPr fontId="4"/>
  </si>
  <si>
    <t>H26年度</t>
    <rPh sb="3" eb="5">
      <t>ネンド</t>
    </rPh>
    <phoneticPr fontId="4"/>
  </si>
  <si>
    <t>H27年度</t>
    <rPh sb="3" eb="5">
      <t>ネンド</t>
    </rPh>
    <phoneticPr fontId="4"/>
  </si>
  <si>
    <t>H28年度</t>
    <rPh sb="3" eb="5">
      <t>ネンド</t>
    </rPh>
    <phoneticPr fontId="4"/>
  </si>
  <si>
    <t>H29年度</t>
    <rPh sb="3" eb="5">
      <t>ネンド</t>
    </rPh>
    <phoneticPr fontId="4"/>
  </si>
  <si>
    <t>H30年度</t>
    <rPh sb="3" eb="5">
      <t>ネンド</t>
    </rPh>
    <phoneticPr fontId="4"/>
  </si>
  <si>
    <t>-</t>
    <phoneticPr fontId="4"/>
  </si>
  <si>
    <t>1</t>
    <phoneticPr fontId="4"/>
  </si>
  <si>
    <t>請負金額
税込率</t>
    <rPh sb="0" eb="2">
      <t>ウケオイ</t>
    </rPh>
    <rPh sb="2" eb="4">
      <t>キンガク</t>
    </rPh>
    <rPh sb="5" eb="7">
      <t>ゼイコミ</t>
    </rPh>
    <rPh sb="7" eb="8">
      <t>リツ</t>
    </rPh>
    <phoneticPr fontId="4"/>
  </si>
  <si>
    <t>データシート　入力欄の数式を非表示から表示に変更</t>
    <rPh sb="7" eb="9">
      <t>ニュウリョク</t>
    </rPh>
    <rPh sb="9" eb="10">
      <t>ラン</t>
    </rPh>
    <rPh sb="11" eb="13">
      <t>スウシキ</t>
    </rPh>
    <rPh sb="14" eb="17">
      <t>ヒヒョウジ</t>
    </rPh>
    <rPh sb="19" eb="21">
      <t>ヒョウジ</t>
    </rPh>
    <rPh sb="22" eb="24">
      <t>ヘンコウ</t>
    </rPh>
    <phoneticPr fontId="4"/>
  </si>
  <si>
    <t>基本情報シート　追加</t>
    <rPh sb="0" eb="2">
      <t>キホン</t>
    </rPh>
    <rPh sb="2" eb="4">
      <t>ジョウホウ</t>
    </rPh>
    <rPh sb="8" eb="10">
      <t>ツイカ</t>
    </rPh>
    <phoneticPr fontId="4"/>
  </si>
  <si>
    <t>データシート　報告書と開始届の入力欄の色分け</t>
    <rPh sb="7" eb="10">
      <t>ホウコクショ</t>
    </rPh>
    <rPh sb="11" eb="13">
      <t>カイシ</t>
    </rPh>
    <rPh sb="13" eb="14">
      <t>トドケ</t>
    </rPh>
    <rPh sb="15" eb="17">
      <t>ニュウリョク</t>
    </rPh>
    <rPh sb="17" eb="18">
      <t>ラン</t>
    </rPh>
    <rPh sb="19" eb="21">
      <t>イロワ</t>
    </rPh>
    <phoneticPr fontId="4"/>
  </si>
  <si>
    <t>データシート　報告書と開始届のコメント欄の色分け（開始届：入力規則のコメント→標準コメント）</t>
    <rPh sb="7" eb="10">
      <t>ホウコクショ</t>
    </rPh>
    <rPh sb="11" eb="13">
      <t>カイシ</t>
    </rPh>
    <rPh sb="13" eb="14">
      <t>トドケ</t>
    </rPh>
    <phoneticPr fontId="4"/>
  </si>
  <si>
    <t>データシート　消費税率選択欄増やす（8％、10％）</t>
    <rPh sb="7" eb="10">
      <t>ショウヒゼイ</t>
    </rPh>
    <rPh sb="10" eb="11">
      <t>リツ</t>
    </rPh>
    <rPh sb="11" eb="13">
      <t>センタク</t>
    </rPh>
    <rPh sb="13" eb="14">
      <t>ラン</t>
    </rPh>
    <rPh sb="14" eb="15">
      <t>フ</t>
    </rPh>
    <phoneticPr fontId="4"/>
  </si>
  <si>
    <t>データシート＆Work2　請負金額消費税変更対応</t>
    <rPh sb="13" eb="15">
      <t>ウケオイ</t>
    </rPh>
    <rPh sb="15" eb="17">
      <t>キンガク</t>
    </rPh>
    <rPh sb="17" eb="19">
      <t>ショウヒ</t>
    </rPh>
    <rPh sb="19" eb="20">
      <t>ゼイ</t>
    </rPh>
    <rPh sb="20" eb="22">
      <t>ヘンコウ</t>
    </rPh>
    <rPh sb="22" eb="24">
      <t>タイオウ</t>
    </rPh>
    <phoneticPr fontId="4"/>
  </si>
  <si>
    <t>報告書・開始届　縦改ページライン追加</t>
    <rPh sb="0" eb="3">
      <t>ホウコクショ</t>
    </rPh>
    <rPh sb="4" eb="6">
      <t>カイシ</t>
    </rPh>
    <rPh sb="6" eb="7">
      <t>トドケ</t>
    </rPh>
    <rPh sb="8" eb="9">
      <t>タテ</t>
    </rPh>
    <rPh sb="9" eb="10">
      <t>カイ</t>
    </rPh>
    <rPh sb="16" eb="18">
      <t>ツイカ</t>
    </rPh>
    <phoneticPr fontId="4"/>
  </si>
  <si>
    <t>開始届　報告月の#####を解消</t>
    <rPh sb="0" eb="2">
      <t>カイシ</t>
    </rPh>
    <rPh sb="2" eb="3">
      <t>トドケ</t>
    </rPh>
    <rPh sb="4" eb="6">
      <t>ホウコク</t>
    </rPh>
    <rPh sb="6" eb="7">
      <t>ツキ</t>
    </rPh>
    <rPh sb="14" eb="16">
      <t>カイショウ</t>
    </rPh>
    <phoneticPr fontId="4"/>
  </si>
  <si>
    <t>報告書　ページ変更の不具合修正2回目　③ページ処理</t>
    <rPh sb="0" eb="3">
      <t>ホウコクショ</t>
    </rPh>
    <rPh sb="7" eb="9">
      <t>ヘンコウ</t>
    </rPh>
    <rPh sb="10" eb="13">
      <t>フグアイ</t>
    </rPh>
    <rPh sb="13" eb="15">
      <t>シュウセイ</t>
    </rPh>
    <rPh sb="16" eb="18">
      <t>カイメ</t>
    </rPh>
    <rPh sb="23" eb="25">
      <t>ショリ</t>
    </rPh>
    <phoneticPr fontId="4"/>
  </si>
  <si>
    <t xml:space="preserve"> 平成24年3月31日
 以前のもの</t>
    <rPh sb="1" eb="3">
      <t>ヘイセイ</t>
    </rPh>
    <rPh sb="5" eb="6">
      <t>ネン</t>
    </rPh>
    <rPh sb="7" eb="8">
      <t>ガツ</t>
    </rPh>
    <rPh sb="10" eb="11">
      <t>ニチ</t>
    </rPh>
    <rPh sb="13" eb="15">
      <t>イゼン</t>
    </rPh>
    <phoneticPr fontId="4"/>
  </si>
  <si>
    <t xml:space="preserve"> 平成24年4月1日
 以降のもの</t>
    <rPh sb="1" eb="3">
      <t>ヘイセイ</t>
    </rPh>
    <rPh sb="5" eb="6">
      <t>ネン</t>
    </rPh>
    <rPh sb="7" eb="8">
      <t>ガツ</t>
    </rPh>
    <rPh sb="9" eb="10">
      <t>ニチ</t>
    </rPh>
    <rPh sb="12" eb="14">
      <t>イコウ</t>
    </rPh>
    <phoneticPr fontId="4"/>
  </si>
  <si>
    <t xml:space="preserve"> 平成19年3月31日
 以前のもの</t>
    <rPh sb="1" eb="3">
      <t>ヘイセイ</t>
    </rPh>
    <rPh sb="5" eb="6">
      <t>ネン</t>
    </rPh>
    <rPh sb="7" eb="8">
      <t>ガツ</t>
    </rPh>
    <rPh sb="10" eb="11">
      <t>ニチ</t>
    </rPh>
    <rPh sb="13" eb="15">
      <t>イゼン</t>
    </rPh>
    <phoneticPr fontId="4"/>
  </si>
  <si>
    <t xml:space="preserve">  平成19年３月31日以降
  平成21年3月31日以前のもの</t>
    <rPh sb="2" eb="4">
      <t>ヘイセイ</t>
    </rPh>
    <rPh sb="6" eb="7">
      <t>ネン</t>
    </rPh>
    <rPh sb="8" eb="9">
      <t>ガツ</t>
    </rPh>
    <rPh sb="11" eb="12">
      <t>ニチ</t>
    </rPh>
    <rPh sb="12" eb="14">
      <t>イコウ</t>
    </rPh>
    <rPh sb="17" eb="19">
      <t>ヘイセイ</t>
    </rPh>
    <rPh sb="21" eb="22">
      <t>ネン</t>
    </rPh>
    <rPh sb="23" eb="24">
      <t>ガツ</t>
    </rPh>
    <rPh sb="26" eb="27">
      <t>ニチ</t>
    </rPh>
    <rPh sb="27" eb="29">
      <t>イゼン</t>
    </rPh>
    <phoneticPr fontId="4"/>
  </si>
  <si>
    <t>総括表　料率等数字の変更</t>
    <rPh sb="0" eb="3">
      <t>ソウカツヒョウ</t>
    </rPh>
    <rPh sb="4" eb="6">
      <t>リョウリツ</t>
    </rPh>
    <rPh sb="6" eb="7">
      <t>トウ</t>
    </rPh>
    <rPh sb="7" eb="9">
      <t>スウジ</t>
    </rPh>
    <rPh sb="10" eb="12">
      <t>ヘンコウ</t>
    </rPh>
    <phoneticPr fontId="4"/>
  </si>
  <si>
    <t>H21.4.1-H24.3.31</t>
    <phoneticPr fontId="4"/>
  </si>
  <si>
    <t>H24.4.1-</t>
    <phoneticPr fontId="4"/>
  </si>
  <si>
    <t>この部分について、総括表にリンクを貼る</t>
    <rPh sb="2" eb="4">
      <t>ブブン</t>
    </rPh>
    <rPh sb="9" eb="12">
      <t>ソウカツヒョウ</t>
    </rPh>
    <rPh sb="17" eb="18">
      <t>ハ</t>
    </rPh>
    <phoneticPr fontId="4"/>
  </si>
  <si>
    <t>料率変更の時は、</t>
    <rPh sb="0" eb="2">
      <t>リョウリツ</t>
    </rPh>
    <rPh sb="2" eb="4">
      <t>ヘンコウ</t>
    </rPh>
    <rPh sb="5" eb="6">
      <t>トキ</t>
    </rPh>
    <phoneticPr fontId="4"/>
  </si>
  <si>
    <t>W</t>
    <phoneticPr fontId="4"/>
  </si>
  <si>
    <t>Y</t>
    <phoneticPr fontId="4"/>
  </si>
  <si>
    <t>X</t>
    <phoneticPr fontId="4"/>
  </si>
  <si>
    <t>総括表　料率変更に伴うリンク先変更</t>
    <rPh sb="0" eb="3">
      <t>ソウカツヒョウ</t>
    </rPh>
    <rPh sb="4" eb="6">
      <t>リョウリツ</t>
    </rPh>
    <rPh sb="6" eb="8">
      <t>ヘンコウ</t>
    </rPh>
    <rPh sb="9" eb="10">
      <t>トモナ</t>
    </rPh>
    <rPh sb="14" eb="15">
      <t>サキ</t>
    </rPh>
    <rPh sb="15" eb="17">
      <t>ヘンコウ</t>
    </rPh>
    <phoneticPr fontId="4"/>
  </si>
  <si>
    <t>36-1 機械装置の組立･据付(組立・取付)</t>
    <rPh sb="5" eb="7">
      <t>キカイ</t>
    </rPh>
    <rPh sb="7" eb="9">
      <t>ソウチ</t>
    </rPh>
    <rPh sb="10" eb="11">
      <t>ク</t>
    </rPh>
    <rPh sb="11" eb="12">
      <t>タ</t>
    </rPh>
    <rPh sb="13" eb="15">
      <t>スエツケ</t>
    </rPh>
    <rPh sb="16" eb="18">
      <t>クミタ</t>
    </rPh>
    <rPh sb="19" eb="21">
      <t>トリツケ</t>
    </rPh>
    <phoneticPr fontId="4"/>
  </si>
  <si>
    <t>36-2 機械装置の組立･据付(その他)</t>
    <rPh sb="5" eb="7">
      <t>キカイ</t>
    </rPh>
    <rPh sb="7" eb="9">
      <t>ソウチ</t>
    </rPh>
    <rPh sb="10" eb="11">
      <t>ク</t>
    </rPh>
    <rPh sb="11" eb="12">
      <t>タ</t>
    </rPh>
    <rPh sb="13" eb="15">
      <t>スエツケ</t>
    </rPh>
    <rPh sb="18" eb="19">
      <t>タ</t>
    </rPh>
    <phoneticPr fontId="4"/>
  </si>
  <si>
    <t>○○　○○</t>
    <phoneticPr fontId="4"/>
  </si>
  <si>
    <t>463</t>
    <phoneticPr fontId="4"/>
  </si>
  <si>
    <t>6418</t>
    <phoneticPr fontId="4"/>
  </si>
  <si>
    <t>930</t>
    <phoneticPr fontId="4"/>
  </si>
  <si>
    <t>0289</t>
    <phoneticPr fontId="4"/>
  </si>
  <si>
    <t>株式会社　富山建設</t>
    <rPh sb="0" eb="4">
      <t>カブシキガイシャ</t>
    </rPh>
    <rPh sb="5" eb="7">
      <t>トヤマ</t>
    </rPh>
    <rPh sb="7" eb="9">
      <t>ケンセツ</t>
    </rPh>
    <phoneticPr fontId="4"/>
  </si>
  <si>
    <t>富山市△△△△1-2-3</t>
    <rPh sb="0" eb="3">
      <t>トヤマシ</t>
    </rPh>
    <phoneticPr fontId="4"/>
  </si>
  <si>
    <t>×</t>
    <phoneticPr fontId="4"/>
  </si>
  <si>
    <t>①
工事番号</t>
    <rPh sb="2" eb="4">
      <t>コウジ</t>
    </rPh>
    <rPh sb="4" eb="6">
      <t>バンゴウ</t>
    </rPh>
    <phoneticPr fontId="4"/>
  </si>
  <si>
    <t>②
工事名</t>
    <rPh sb="2" eb="4">
      <t>コウジ</t>
    </rPh>
    <rPh sb="4" eb="5">
      <t>メイ</t>
    </rPh>
    <phoneticPr fontId="4"/>
  </si>
  <si>
    <t>③
工事の場所</t>
    <rPh sb="2" eb="4">
      <t>コウジ</t>
    </rPh>
    <rPh sb="5" eb="7">
      <t>バショ</t>
    </rPh>
    <phoneticPr fontId="4"/>
  </si>
  <si>
    <t>④工事開始日</t>
    <rPh sb="1" eb="3">
      <t>コウジ</t>
    </rPh>
    <rPh sb="3" eb="5">
      <t>カイシ</t>
    </rPh>
    <rPh sb="5" eb="6">
      <t>ビ</t>
    </rPh>
    <phoneticPr fontId="4"/>
  </si>
  <si>
    <t>⑤工事終了日
(予定)</t>
    <rPh sb="1" eb="3">
      <t>コウジ</t>
    </rPh>
    <rPh sb="3" eb="6">
      <t>シュウリョウビ</t>
    </rPh>
    <rPh sb="8" eb="10">
      <t>ヨテイ</t>
    </rPh>
    <phoneticPr fontId="4"/>
  </si>
  <si>
    <t>⑥契約時の請負金額</t>
    <rPh sb="1" eb="3">
      <t>ケイヤク</t>
    </rPh>
    <rPh sb="3" eb="4">
      <t>ジ</t>
    </rPh>
    <rPh sb="5" eb="7">
      <t>ウケオイ</t>
    </rPh>
    <rPh sb="7" eb="9">
      <t>キンガク</t>
    </rPh>
    <phoneticPr fontId="4"/>
  </si>
  <si>
    <t>⑦発注者</t>
    <rPh sb="1" eb="4">
      <t>ハッチュウシャ</t>
    </rPh>
    <phoneticPr fontId="4"/>
  </si>
  <si>
    <t>⑧開始届</t>
    <rPh sb="1" eb="3">
      <t>カイシ</t>
    </rPh>
    <rPh sb="3" eb="4">
      <t>トドケ</t>
    </rPh>
    <phoneticPr fontId="4"/>
  </si>
  <si>
    <t>⑨変更契約①</t>
    <rPh sb="1" eb="3">
      <t>ヘンコウ</t>
    </rPh>
    <rPh sb="3" eb="5">
      <t>ケイヤク</t>
    </rPh>
    <phoneticPr fontId="4"/>
  </si>
  <si>
    <t>⑨変更契約②</t>
    <rPh sb="1" eb="3">
      <t>ヘンコウ</t>
    </rPh>
    <rPh sb="3" eb="5">
      <t>ケイヤク</t>
    </rPh>
    <phoneticPr fontId="4"/>
  </si>
  <si>
    <t>⑨変更契約③</t>
    <rPh sb="1" eb="3">
      <t>ヘンコウ</t>
    </rPh>
    <rPh sb="3" eb="5">
      <t>ケイヤク</t>
    </rPh>
    <phoneticPr fontId="4"/>
  </si>
  <si>
    <t>⑨変更契約④</t>
    <rPh sb="1" eb="3">
      <t>ヘンコウ</t>
    </rPh>
    <rPh sb="3" eb="5">
      <t>ケイヤク</t>
    </rPh>
    <phoneticPr fontId="4"/>
  </si>
  <si>
    <t>⑩工事終了日</t>
    <rPh sb="1" eb="3">
      <t>コウジ</t>
    </rPh>
    <rPh sb="3" eb="6">
      <t>シュウリョウビ</t>
    </rPh>
    <phoneticPr fontId="4"/>
  </si>
  <si>
    <t>⑪申告状況</t>
    <rPh sb="1" eb="3">
      <t>シンコク</t>
    </rPh>
    <rPh sb="3" eb="5">
      <t>ジョウキョウ</t>
    </rPh>
    <phoneticPr fontId="4"/>
  </si>
  <si>
    <t>⑫工事の種類</t>
    <rPh sb="1" eb="3">
      <t>コウジ</t>
    </rPh>
    <rPh sb="4" eb="6">
      <t>シュルイ</t>
    </rPh>
    <phoneticPr fontId="4"/>
  </si>
  <si>
    <t>⑬最終請負金額(税込)</t>
    <rPh sb="1" eb="3">
      <t>サイシュウ</t>
    </rPh>
    <rPh sb="3" eb="5">
      <t>ウケオイ</t>
    </rPh>
    <rPh sb="5" eb="7">
      <t>キンガク</t>
    </rPh>
    <rPh sb="8" eb="10">
      <t>ゼイコミ</t>
    </rPh>
    <phoneticPr fontId="4"/>
  </si>
  <si>
    <t>色がついている欄に入力します。</t>
    <rPh sb="0" eb="1">
      <t>イロ</t>
    </rPh>
    <rPh sb="7" eb="8">
      <t>ラン</t>
    </rPh>
    <rPh sb="9" eb="11">
      <t>ニュウリョク</t>
    </rPh>
    <phoneticPr fontId="4"/>
  </si>
  <si>
    <r>
      <rPr>
        <u/>
        <sz val="12"/>
        <rFont val="HGS創英角ｺﾞｼｯｸUB"/>
        <family val="3"/>
        <charset val="128"/>
      </rPr>
      <t xml:space="preserve">
基本データ、メリット料率入力</t>
    </r>
    <r>
      <rPr>
        <sz val="12"/>
        <rFont val="ＭＳ Ｐゴシック"/>
        <family val="3"/>
        <charset val="128"/>
      </rPr>
      <t>ページ
　</t>
    </r>
    <r>
      <rPr>
        <sz val="10"/>
        <rFont val="ＭＳ Ｐゴシック"/>
        <family val="3"/>
        <charset val="128"/>
      </rPr>
      <t>このページに基本データ等を入力します</t>
    </r>
    <rPh sb="1" eb="3">
      <t>キホン</t>
    </rPh>
    <rPh sb="11" eb="13">
      <t>リョウリツ</t>
    </rPh>
    <rPh sb="13" eb="15">
      <t>ニュウリョク</t>
    </rPh>
    <rPh sb="26" eb="28">
      <t>キホン</t>
    </rPh>
    <rPh sb="31" eb="32">
      <t>トウ</t>
    </rPh>
    <rPh sb="33" eb="35">
      <t>ニュウリョク</t>
    </rPh>
    <phoneticPr fontId="4"/>
  </si>
  <si>
    <t>事業の種類</t>
    <phoneticPr fontId="4"/>
  </si>
  <si>
    <t>事業の種類</t>
    <phoneticPr fontId="4"/>
  </si>
  <si>
    <t>①</t>
    <phoneticPr fontId="4"/>
  </si>
  <si>
    <t>請負金額の内訳</t>
    <phoneticPr fontId="4"/>
  </si>
  <si>
    <t>②</t>
    <phoneticPr fontId="4"/>
  </si>
  <si>
    <t>③</t>
    <phoneticPr fontId="4"/>
  </si>
  <si>
    <t>消費税改定に伴い割り戻し対応に変更</t>
    <rPh sb="0" eb="3">
      <t>ショウヒゼイ</t>
    </rPh>
    <rPh sb="3" eb="5">
      <t>カイテイ</t>
    </rPh>
    <rPh sb="6" eb="7">
      <t>トモナ</t>
    </rPh>
    <rPh sb="8" eb="9">
      <t>ワ</t>
    </rPh>
    <rPh sb="10" eb="11">
      <t>モド</t>
    </rPh>
    <rPh sb="12" eb="14">
      <t>タイオウ</t>
    </rPh>
    <rPh sb="15" eb="17">
      <t>ヘンコウ</t>
    </rPh>
    <phoneticPr fontId="4"/>
  </si>
  <si>
    <t>提出年月日</t>
    <rPh sb="0" eb="2">
      <t>テイシュツ</t>
    </rPh>
    <rPh sb="2" eb="5">
      <t>ネンガッピ</t>
    </rPh>
    <phoneticPr fontId="4"/>
  </si>
  <si>
    <t>【(入力)データ】ﾍﾟｰｼﾞに工事情報を</t>
    <rPh sb="2" eb="4">
      <t>ニュウリョク</t>
    </rPh>
    <rPh sb="15" eb="17">
      <t>コウジ</t>
    </rPh>
    <rPh sb="17" eb="19">
      <t>ジョウホウ</t>
    </rPh>
    <phoneticPr fontId="4"/>
  </si>
  <si>
    <t>提出日の入力位置変更</t>
    <rPh sb="0" eb="3">
      <t>テイシュツビ</t>
    </rPh>
    <rPh sb="4" eb="6">
      <t>ニュウリョク</t>
    </rPh>
    <rPh sb="6" eb="8">
      <t>イチ</t>
    </rPh>
    <rPh sb="8" eb="10">
      <t>ヘンコウ</t>
    </rPh>
    <phoneticPr fontId="4"/>
  </si>
  <si>
    <t>事業の種類及び番号</t>
    <rPh sb="0" eb="2">
      <t>ジギョウ</t>
    </rPh>
    <rPh sb="3" eb="5">
      <t>シュルイ</t>
    </rPh>
    <rPh sb="5" eb="6">
      <t>オヨ</t>
    </rPh>
    <rPh sb="7" eb="9">
      <t>バンゴウ</t>
    </rPh>
    <phoneticPr fontId="4"/>
  </si>
  <si>
    <t>事業の種類の細目</t>
    <rPh sb="0" eb="2">
      <t>ジギョウ</t>
    </rPh>
    <rPh sb="3" eb="5">
      <t>シュルイ</t>
    </rPh>
    <rPh sb="6" eb="8">
      <t>サイモク</t>
    </rPh>
    <phoneticPr fontId="4"/>
  </si>
  <si>
    <t xml:space="preserve">
31</t>
    <phoneticPr fontId="4"/>
  </si>
  <si>
    <t xml:space="preserve">
水力発電施設、
隧道等新設事業</t>
    <rPh sb="1" eb="3">
      <t>スイリョク</t>
    </rPh>
    <rPh sb="3" eb="5">
      <t>ハツデン</t>
    </rPh>
    <rPh sb="5" eb="7">
      <t>シセツ</t>
    </rPh>
    <rPh sb="9" eb="11">
      <t>ズイドウ</t>
    </rPh>
    <rPh sb="11" eb="12">
      <t>トウ</t>
    </rPh>
    <rPh sb="12" eb="14">
      <t>シンセツ</t>
    </rPh>
    <rPh sb="14" eb="16">
      <t>ジギョウ</t>
    </rPh>
    <phoneticPr fontId="4"/>
  </si>
  <si>
    <t>3101</t>
    <phoneticPr fontId="4"/>
  </si>
  <si>
    <t>水力発電施設新設工事業</t>
    <rPh sb="0" eb="2">
      <t>スイリョク</t>
    </rPh>
    <rPh sb="2" eb="4">
      <t>ハツデン</t>
    </rPh>
    <rPh sb="4" eb="6">
      <t>シセツ</t>
    </rPh>
    <rPh sb="6" eb="8">
      <t>シンセツ</t>
    </rPh>
    <rPh sb="8" eb="10">
      <t>コウジ</t>
    </rPh>
    <rPh sb="10" eb="11">
      <t>ギョウ</t>
    </rPh>
    <phoneticPr fontId="4"/>
  </si>
  <si>
    <t>水力発電施設の新設に関する建設事業
及びこれに附帯して当該事業現場内において行われる事業</t>
    <rPh sb="0" eb="2">
      <t>スイリョク</t>
    </rPh>
    <rPh sb="2" eb="4">
      <t>ハツデン</t>
    </rPh>
    <rPh sb="4" eb="6">
      <t>シセツ</t>
    </rPh>
    <rPh sb="7" eb="9">
      <t>シンセツ</t>
    </rPh>
    <rPh sb="10" eb="11">
      <t>カン</t>
    </rPh>
    <rPh sb="13" eb="15">
      <t>ケンセツ</t>
    </rPh>
    <rPh sb="15" eb="17">
      <t>ジギョウ</t>
    </rPh>
    <rPh sb="18" eb="19">
      <t>オヨ</t>
    </rPh>
    <rPh sb="23" eb="25">
      <t>フタイ</t>
    </rPh>
    <rPh sb="27" eb="29">
      <t>トウガイ</t>
    </rPh>
    <rPh sb="29" eb="31">
      <t>ジギョウ</t>
    </rPh>
    <rPh sb="31" eb="33">
      <t>ゲンバ</t>
    </rPh>
    <rPh sb="33" eb="34">
      <t>ナイ</t>
    </rPh>
    <rPh sb="38" eb="39">
      <t>オコナ</t>
    </rPh>
    <rPh sb="42" eb="44">
      <t>ジギョウ</t>
    </rPh>
    <phoneticPr fontId="4"/>
  </si>
  <si>
    <t>　　　なお、以下の事業を除く</t>
    <rPh sb="6" eb="8">
      <t>イカ</t>
    </rPh>
    <rPh sb="9" eb="11">
      <t>ジギョウ</t>
    </rPh>
    <rPh sb="12" eb="13">
      <t>ノゾ</t>
    </rPh>
    <phoneticPr fontId="4"/>
  </si>
  <si>
    <t>・発電所又は変電所の家屋の建設事業</t>
    <rPh sb="1" eb="3">
      <t>ハツデン</t>
    </rPh>
    <rPh sb="3" eb="4">
      <t>ショ</t>
    </rPh>
    <rPh sb="4" eb="5">
      <t>マタ</t>
    </rPh>
    <rPh sb="6" eb="9">
      <t>ヘンデンショ</t>
    </rPh>
    <rPh sb="10" eb="12">
      <t>カオク</t>
    </rPh>
    <rPh sb="13" eb="15">
      <t>ケンセツ</t>
    </rPh>
    <rPh sb="15" eb="17">
      <t>ジギョウ</t>
    </rPh>
    <phoneticPr fontId="4"/>
  </si>
  <si>
    <t>・水力発電施設新設事業現場に至るまでの工事用資材の運搬のための道路、鉄道又は軌道の建設事業</t>
    <rPh sb="1" eb="3">
      <t>スイリョク</t>
    </rPh>
    <rPh sb="3" eb="5">
      <t>ハツデン</t>
    </rPh>
    <rPh sb="5" eb="7">
      <t>シセツ</t>
    </rPh>
    <rPh sb="7" eb="9">
      <t>シンセツ</t>
    </rPh>
    <rPh sb="9" eb="11">
      <t>ジギョウ</t>
    </rPh>
    <rPh sb="11" eb="13">
      <t>ゲンバ</t>
    </rPh>
    <rPh sb="14" eb="15">
      <t>イタ</t>
    </rPh>
    <rPh sb="19" eb="22">
      <t>コウジヨウ</t>
    </rPh>
    <rPh sb="22" eb="24">
      <t>シザイ</t>
    </rPh>
    <rPh sb="25" eb="27">
      <t>ウンパン</t>
    </rPh>
    <rPh sb="31" eb="33">
      <t>ドウロ</t>
    </rPh>
    <phoneticPr fontId="4"/>
  </si>
  <si>
    <t>・建設工事用機械以外の機械若しくは鉄管の組立て又はすえ付けの事業</t>
    <rPh sb="1" eb="3">
      <t>ケンセツ</t>
    </rPh>
    <rPh sb="3" eb="6">
      <t>コウジヨウ</t>
    </rPh>
    <rPh sb="6" eb="8">
      <t>キカイ</t>
    </rPh>
    <rPh sb="8" eb="10">
      <t>イガイ</t>
    </rPh>
    <rPh sb="11" eb="13">
      <t>キカイ</t>
    </rPh>
    <rPh sb="13" eb="14">
      <t>モ</t>
    </rPh>
    <rPh sb="17" eb="19">
      <t>テッカン</t>
    </rPh>
    <rPh sb="20" eb="21">
      <t>ク</t>
    </rPh>
    <rPh sb="21" eb="22">
      <t>タ</t>
    </rPh>
    <rPh sb="23" eb="24">
      <t>マタ</t>
    </rPh>
    <rPh sb="27" eb="28">
      <t>ツ</t>
    </rPh>
    <rPh sb="30" eb="32">
      <t>ジギョウ</t>
    </rPh>
    <phoneticPr fontId="4"/>
  </si>
  <si>
    <t>・送電線路の建設事業</t>
    <rPh sb="1" eb="4">
      <t>ソウデンセン</t>
    </rPh>
    <rPh sb="4" eb="5">
      <t>ロ</t>
    </rPh>
    <rPh sb="6" eb="8">
      <t>ケンセツ</t>
    </rPh>
    <rPh sb="8" eb="10">
      <t>ジギョウ</t>
    </rPh>
    <phoneticPr fontId="4"/>
  </si>
  <si>
    <t>・水力発電施設建設事業現場外における索道建設事業</t>
    <rPh sb="1" eb="3">
      <t>スイリョク</t>
    </rPh>
    <rPh sb="3" eb="5">
      <t>ハツデン</t>
    </rPh>
    <rPh sb="5" eb="7">
      <t>シセツ</t>
    </rPh>
    <rPh sb="7" eb="9">
      <t>ケンセツ</t>
    </rPh>
    <rPh sb="9" eb="11">
      <t>ジギョウ</t>
    </rPh>
    <rPh sb="11" eb="13">
      <t>ゲンバ</t>
    </rPh>
    <rPh sb="13" eb="14">
      <t>ガイ</t>
    </rPh>
    <rPh sb="18" eb="20">
      <t>サクドウ</t>
    </rPh>
    <rPh sb="20" eb="22">
      <t>ケンセツ</t>
    </rPh>
    <rPh sb="22" eb="24">
      <t>ジギョウ</t>
    </rPh>
    <phoneticPr fontId="4"/>
  </si>
  <si>
    <t>3102</t>
    <phoneticPr fontId="4"/>
  </si>
  <si>
    <t>高えん堤新設事業</t>
    <rPh sb="0" eb="1">
      <t>コウ</t>
    </rPh>
    <rPh sb="3" eb="4">
      <t>テイ</t>
    </rPh>
    <rPh sb="4" eb="6">
      <t>シンセツ</t>
    </rPh>
    <rPh sb="6" eb="8">
      <t>ジギョウ</t>
    </rPh>
    <phoneticPr fontId="4"/>
  </si>
  <si>
    <t>基礎地盤から堤頂までの高さ20ｍ以上のえん堤（フィルダムを除く)の新設に関する建設事業
及びこれに附帯して当該事業現場内において行われる事業</t>
    <rPh sb="0" eb="2">
      <t>キソ</t>
    </rPh>
    <rPh sb="2" eb="4">
      <t>ジバン</t>
    </rPh>
    <rPh sb="6" eb="7">
      <t>ツツミ</t>
    </rPh>
    <rPh sb="7" eb="8">
      <t>イタダキ</t>
    </rPh>
    <rPh sb="11" eb="12">
      <t>タカ</t>
    </rPh>
    <rPh sb="16" eb="18">
      <t>イジョウ</t>
    </rPh>
    <rPh sb="21" eb="22">
      <t>テイ</t>
    </rPh>
    <rPh sb="29" eb="30">
      <t>ノゾ</t>
    </rPh>
    <rPh sb="33" eb="35">
      <t>シンセツ</t>
    </rPh>
    <rPh sb="36" eb="37">
      <t>カン</t>
    </rPh>
    <rPh sb="39" eb="41">
      <t>ケンセツ</t>
    </rPh>
    <rPh sb="41" eb="43">
      <t>ジギョウ</t>
    </rPh>
    <rPh sb="44" eb="45">
      <t>オヨ</t>
    </rPh>
    <rPh sb="49" eb="51">
      <t>フタイ</t>
    </rPh>
    <rPh sb="53" eb="55">
      <t>トウガイ</t>
    </rPh>
    <rPh sb="55" eb="57">
      <t>ジギョウ</t>
    </rPh>
    <rPh sb="57" eb="59">
      <t>ゲンバ</t>
    </rPh>
    <rPh sb="59" eb="60">
      <t>ナイ</t>
    </rPh>
    <rPh sb="64" eb="65">
      <t>オコナ</t>
    </rPh>
    <rPh sb="68" eb="70">
      <t>ジギョウ</t>
    </rPh>
    <phoneticPr fontId="4"/>
  </si>
  <si>
    <t>・高えん堤新設事業現場に至るまでの工事用資材の運送のための道路、鉄道又は軌道の建設事業</t>
    <rPh sb="1" eb="2">
      <t>コウ</t>
    </rPh>
    <rPh sb="4" eb="5">
      <t>テイ</t>
    </rPh>
    <rPh sb="5" eb="7">
      <t>シンセツ</t>
    </rPh>
    <rPh sb="7" eb="9">
      <t>ジギョウ</t>
    </rPh>
    <rPh sb="9" eb="11">
      <t>ゲンバ</t>
    </rPh>
    <rPh sb="12" eb="13">
      <t>イタ</t>
    </rPh>
    <rPh sb="17" eb="20">
      <t>コウジヨウ</t>
    </rPh>
    <rPh sb="20" eb="22">
      <t>シザイ</t>
    </rPh>
    <rPh sb="23" eb="25">
      <t>ウンソウ</t>
    </rPh>
    <rPh sb="29" eb="31">
      <t>ドウロ</t>
    </rPh>
    <rPh sb="32" eb="34">
      <t>テツドウ</t>
    </rPh>
    <rPh sb="34" eb="35">
      <t>マタ</t>
    </rPh>
    <rPh sb="36" eb="38">
      <t>キドウ</t>
    </rPh>
    <rPh sb="39" eb="41">
      <t>ケンセツ</t>
    </rPh>
    <rPh sb="41" eb="43">
      <t>ジギョウ</t>
    </rPh>
    <phoneticPr fontId="4"/>
  </si>
  <si>
    <t>・建設工事用機械以外の機械の組立て又はすえ付けの事業</t>
    <rPh sb="1" eb="3">
      <t>ケンセツ</t>
    </rPh>
    <rPh sb="3" eb="6">
      <t>コウジヨウ</t>
    </rPh>
    <rPh sb="6" eb="8">
      <t>キカイ</t>
    </rPh>
    <rPh sb="8" eb="10">
      <t>イガイ</t>
    </rPh>
    <rPh sb="11" eb="13">
      <t>キカイ</t>
    </rPh>
    <rPh sb="14" eb="15">
      <t>ク</t>
    </rPh>
    <rPh sb="15" eb="16">
      <t>タ</t>
    </rPh>
    <rPh sb="17" eb="18">
      <t>マタ</t>
    </rPh>
    <rPh sb="21" eb="22">
      <t>ツ</t>
    </rPh>
    <rPh sb="24" eb="26">
      <t>ジギョウ</t>
    </rPh>
    <phoneticPr fontId="4"/>
  </si>
  <si>
    <t>・高えん堤新設工事現場外における索道建設事業</t>
    <rPh sb="1" eb="2">
      <t>コウ</t>
    </rPh>
    <rPh sb="4" eb="5">
      <t>テイ</t>
    </rPh>
    <rPh sb="5" eb="7">
      <t>シンセツ</t>
    </rPh>
    <rPh sb="7" eb="9">
      <t>コウジ</t>
    </rPh>
    <rPh sb="9" eb="11">
      <t>ゲンバ</t>
    </rPh>
    <rPh sb="11" eb="12">
      <t>ガイ</t>
    </rPh>
    <rPh sb="16" eb="18">
      <t>サクドウ</t>
    </rPh>
    <rPh sb="18" eb="20">
      <t>ケンセツ</t>
    </rPh>
    <rPh sb="20" eb="22">
      <t>ジギョウ</t>
    </rPh>
    <phoneticPr fontId="4"/>
  </si>
  <si>
    <t>3103</t>
    <phoneticPr fontId="4"/>
  </si>
  <si>
    <t>隧道新設事業</t>
    <rPh sb="0" eb="2">
      <t>ズイドウ</t>
    </rPh>
    <rPh sb="2" eb="4">
      <t>シンセツ</t>
    </rPh>
    <rPh sb="4" eb="6">
      <t>ジギョウ</t>
    </rPh>
    <phoneticPr fontId="4"/>
  </si>
  <si>
    <t>隧道の新設に関する建設事業
隧道の内面巻替えの事業
及びこれらに附帯して当該事業現場内において行われる事業</t>
    <rPh sb="0" eb="2">
      <t>ズイドウ</t>
    </rPh>
    <rPh sb="3" eb="5">
      <t>シンセツ</t>
    </rPh>
    <rPh sb="6" eb="7">
      <t>カン</t>
    </rPh>
    <rPh sb="9" eb="11">
      <t>ケンセツ</t>
    </rPh>
    <rPh sb="11" eb="13">
      <t>ジギョウ</t>
    </rPh>
    <rPh sb="14" eb="16">
      <t>ズイドウ</t>
    </rPh>
    <rPh sb="17" eb="19">
      <t>ナイメン</t>
    </rPh>
    <rPh sb="19" eb="20">
      <t>マ</t>
    </rPh>
    <rPh sb="20" eb="21">
      <t>カ</t>
    </rPh>
    <rPh sb="23" eb="25">
      <t>ジギョウ</t>
    </rPh>
    <rPh sb="26" eb="27">
      <t>オヨ</t>
    </rPh>
    <rPh sb="32" eb="34">
      <t>フタイ</t>
    </rPh>
    <rPh sb="36" eb="38">
      <t>トウガイ</t>
    </rPh>
    <rPh sb="38" eb="40">
      <t>ジギョウ</t>
    </rPh>
    <rPh sb="40" eb="42">
      <t>ゲンバ</t>
    </rPh>
    <rPh sb="42" eb="43">
      <t>ナイ</t>
    </rPh>
    <rPh sb="47" eb="48">
      <t>オコナ</t>
    </rPh>
    <rPh sb="51" eb="53">
      <t>ジギョウ</t>
    </rPh>
    <phoneticPr fontId="4"/>
  </si>
  <si>
    <t>　　　なお、以下の事業を含む</t>
    <rPh sb="6" eb="8">
      <t>イカ</t>
    </rPh>
    <rPh sb="9" eb="11">
      <t>ジギョウ</t>
    </rPh>
    <rPh sb="12" eb="13">
      <t>フク</t>
    </rPh>
    <phoneticPr fontId="4"/>
  </si>
  <si>
    <t>・隧道新設工事の態様をもって行われる道路、鉄道、軌道、水路、煙道、建築物の建設事業</t>
    <rPh sb="1" eb="3">
      <t>ズイドウ</t>
    </rPh>
    <rPh sb="3" eb="5">
      <t>シンセツ</t>
    </rPh>
    <rPh sb="5" eb="7">
      <t>コウジ</t>
    </rPh>
    <rPh sb="8" eb="10">
      <t>タイヨウ</t>
    </rPh>
    <rPh sb="14" eb="15">
      <t>オコナ</t>
    </rPh>
    <rPh sb="18" eb="20">
      <t>ドウロ</t>
    </rPh>
    <rPh sb="21" eb="23">
      <t>テツドウ</t>
    </rPh>
    <rPh sb="24" eb="26">
      <t>キドウ</t>
    </rPh>
    <rPh sb="27" eb="29">
      <t>スイロ</t>
    </rPh>
    <rPh sb="30" eb="32">
      <t>エンドウ</t>
    </rPh>
    <rPh sb="33" eb="36">
      <t>ケンチクブツ</t>
    </rPh>
    <rPh sb="37" eb="39">
      <t>ケンセツ</t>
    </rPh>
    <rPh sb="39" eb="41">
      <t>ジギョウ</t>
    </rPh>
    <phoneticPr fontId="4"/>
  </si>
  <si>
    <t>・推進工法による管の埋設の事業</t>
    <rPh sb="1" eb="3">
      <t>スイシン</t>
    </rPh>
    <rPh sb="3" eb="5">
      <t>コウホウ</t>
    </rPh>
    <rPh sb="8" eb="9">
      <t>カン</t>
    </rPh>
    <rPh sb="10" eb="12">
      <t>マイセツ</t>
    </rPh>
    <rPh sb="13" eb="15">
      <t>ジギョウ</t>
    </rPh>
    <phoneticPr fontId="4"/>
  </si>
  <si>
    <t>・内面巻立て後の隧道内において路面ほ装、砂利散布又は軌条敷設を行う事業</t>
    <rPh sb="1" eb="3">
      <t>ナイメン</t>
    </rPh>
    <rPh sb="3" eb="4">
      <t>マ</t>
    </rPh>
    <rPh sb="4" eb="5">
      <t>タ</t>
    </rPh>
    <rPh sb="6" eb="7">
      <t>ゴ</t>
    </rPh>
    <rPh sb="8" eb="10">
      <t>ズイドウ</t>
    </rPh>
    <rPh sb="10" eb="11">
      <t>ナイ</t>
    </rPh>
    <rPh sb="15" eb="17">
      <t>ロメン</t>
    </rPh>
    <rPh sb="18" eb="19">
      <t>ソウ</t>
    </rPh>
    <rPh sb="20" eb="22">
      <t>ジャリ</t>
    </rPh>
    <rPh sb="22" eb="24">
      <t>サンプ</t>
    </rPh>
    <rPh sb="24" eb="25">
      <t>マタ</t>
    </rPh>
    <rPh sb="26" eb="28">
      <t>キジョウ</t>
    </rPh>
    <rPh sb="28" eb="30">
      <t>フセツ</t>
    </rPh>
    <rPh sb="31" eb="32">
      <t>オコナ</t>
    </rPh>
    <rPh sb="33" eb="35">
      <t>ジギョウ</t>
    </rPh>
    <phoneticPr fontId="4"/>
  </si>
  <si>
    <t>・内面巻立て後の隧道内における建築物の建設事業</t>
    <rPh sb="1" eb="3">
      <t>ナイメン</t>
    </rPh>
    <rPh sb="3" eb="4">
      <t>マ</t>
    </rPh>
    <rPh sb="4" eb="5">
      <t>タ</t>
    </rPh>
    <rPh sb="6" eb="7">
      <t>ゴ</t>
    </rPh>
    <rPh sb="8" eb="10">
      <t>ズイドウ</t>
    </rPh>
    <rPh sb="10" eb="11">
      <t>ナイ</t>
    </rPh>
    <rPh sb="15" eb="18">
      <t>ケンチクブツ</t>
    </rPh>
    <rPh sb="19" eb="21">
      <t>ケンセツ</t>
    </rPh>
    <rPh sb="21" eb="23">
      <t>ジギョウ</t>
    </rPh>
    <phoneticPr fontId="4"/>
  </si>
  <si>
    <t xml:space="preserve">
32</t>
    <phoneticPr fontId="4"/>
  </si>
  <si>
    <t xml:space="preserve">
道路新設事業</t>
    <rPh sb="1" eb="3">
      <t>ドウロ</t>
    </rPh>
    <rPh sb="3" eb="5">
      <t>シンセツ</t>
    </rPh>
    <rPh sb="5" eb="7">
      <t>ジギョウ</t>
    </rPh>
    <phoneticPr fontId="4"/>
  </si>
  <si>
    <t>3201</t>
    <phoneticPr fontId="4"/>
  </si>
  <si>
    <t>道路の新設に関する事業
及びこれに附帯して行われる事業</t>
    <rPh sb="0" eb="2">
      <t>ドウロ</t>
    </rPh>
    <rPh sb="3" eb="5">
      <t>シンセツ</t>
    </rPh>
    <rPh sb="6" eb="7">
      <t>カン</t>
    </rPh>
    <rPh sb="9" eb="11">
      <t>ジギョウ</t>
    </rPh>
    <phoneticPr fontId="4"/>
  </si>
  <si>
    <t>・(3103)隧道新設事業</t>
    <rPh sb="7" eb="9">
      <t>ズイドウ</t>
    </rPh>
    <rPh sb="9" eb="11">
      <t>シンセツ</t>
    </rPh>
    <rPh sb="11" eb="13">
      <t>ジギョウ</t>
    </rPh>
    <phoneticPr fontId="4"/>
  </si>
  <si>
    <t>・(35)建築事業</t>
    <rPh sb="5" eb="7">
      <t>ケンチク</t>
    </rPh>
    <rPh sb="7" eb="9">
      <t>ジギョウ</t>
    </rPh>
    <phoneticPr fontId="4"/>
  </si>
  <si>
    <t xml:space="preserve">
33</t>
    <phoneticPr fontId="4"/>
  </si>
  <si>
    <t xml:space="preserve">
ほ装工事業</t>
    <rPh sb="2" eb="3">
      <t>ソウ</t>
    </rPh>
    <rPh sb="3" eb="5">
      <t>コウジ</t>
    </rPh>
    <rPh sb="5" eb="6">
      <t>ギョウ</t>
    </rPh>
    <phoneticPr fontId="4"/>
  </si>
  <si>
    <t>3301</t>
    <phoneticPr fontId="4"/>
  </si>
  <si>
    <t>道路、広場、プラットホーム等のほ装事業</t>
    <rPh sb="0" eb="2">
      <t>ドウロ</t>
    </rPh>
    <rPh sb="3" eb="5">
      <t>ヒロバ</t>
    </rPh>
    <rPh sb="13" eb="14">
      <t>トウ</t>
    </rPh>
    <rPh sb="16" eb="17">
      <t>ソウ</t>
    </rPh>
    <rPh sb="17" eb="19">
      <t>ジギョウ</t>
    </rPh>
    <phoneticPr fontId="4"/>
  </si>
  <si>
    <t>3302</t>
    <phoneticPr fontId="4"/>
  </si>
  <si>
    <t>砂利散布の事業</t>
    <rPh sb="0" eb="2">
      <t>ジャリ</t>
    </rPh>
    <rPh sb="2" eb="4">
      <t>サンプ</t>
    </rPh>
    <rPh sb="5" eb="7">
      <t>ジギョウ</t>
    </rPh>
    <phoneticPr fontId="4"/>
  </si>
  <si>
    <t>3303</t>
    <phoneticPr fontId="4"/>
  </si>
  <si>
    <t>広場の展圧又は芝張りの事業</t>
    <rPh sb="0" eb="2">
      <t>ヒロバ</t>
    </rPh>
    <rPh sb="3" eb="4">
      <t>テン</t>
    </rPh>
    <rPh sb="4" eb="5">
      <t>アツ</t>
    </rPh>
    <rPh sb="5" eb="6">
      <t>マタ</t>
    </rPh>
    <rPh sb="7" eb="8">
      <t>シバ</t>
    </rPh>
    <rPh sb="8" eb="9">
      <t>ハ</t>
    </rPh>
    <rPh sb="11" eb="13">
      <t>ジギョウ</t>
    </rPh>
    <phoneticPr fontId="4"/>
  </si>
  <si>
    <t xml:space="preserve">
34</t>
    <phoneticPr fontId="4"/>
  </si>
  <si>
    <t xml:space="preserve">
鉄道又は軌道
新設の事業</t>
    <rPh sb="1" eb="3">
      <t>テツドウ</t>
    </rPh>
    <rPh sb="3" eb="4">
      <t>マタ</t>
    </rPh>
    <rPh sb="5" eb="7">
      <t>キドウ</t>
    </rPh>
    <rPh sb="8" eb="10">
      <t>シンセツ</t>
    </rPh>
    <rPh sb="11" eb="13">
      <t>ジギョウ</t>
    </rPh>
    <phoneticPr fontId="4"/>
  </si>
  <si>
    <t>　次に掲げる事業及びこれに附帯して行われる事業</t>
    <rPh sb="1" eb="2">
      <t>ツギ</t>
    </rPh>
    <rPh sb="3" eb="4">
      <t>カカ</t>
    </rPh>
    <rPh sb="6" eb="8">
      <t>ジギョウ</t>
    </rPh>
    <rPh sb="8" eb="9">
      <t>オヨ</t>
    </rPh>
    <rPh sb="13" eb="15">
      <t>フタイ</t>
    </rPh>
    <rPh sb="17" eb="18">
      <t>オコナ</t>
    </rPh>
    <rPh sb="21" eb="23">
      <t>ジギョウ</t>
    </rPh>
    <phoneticPr fontId="4"/>
  </si>
  <si>
    <t>3401</t>
    <phoneticPr fontId="4"/>
  </si>
  <si>
    <t>開さく式の地下鉄道の新設に関する建設事業</t>
    <rPh sb="0" eb="1">
      <t>カイ</t>
    </rPh>
    <rPh sb="3" eb="4">
      <t>シキ</t>
    </rPh>
    <rPh sb="5" eb="7">
      <t>チカ</t>
    </rPh>
    <rPh sb="7" eb="9">
      <t>テツドウ</t>
    </rPh>
    <rPh sb="10" eb="12">
      <t>シンセツ</t>
    </rPh>
    <rPh sb="13" eb="14">
      <t>カン</t>
    </rPh>
    <rPh sb="16" eb="18">
      <t>ケンセツ</t>
    </rPh>
    <rPh sb="18" eb="20">
      <t>ジギョウ</t>
    </rPh>
    <phoneticPr fontId="4"/>
  </si>
  <si>
    <t>3402</t>
  </si>
  <si>
    <t>その他鉄道又は軌道の新設に関する事業</t>
    <rPh sb="2" eb="3">
      <t>タ</t>
    </rPh>
    <rPh sb="3" eb="5">
      <t>テツドウ</t>
    </rPh>
    <rPh sb="5" eb="6">
      <t>マタ</t>
    </rPh>
    <rPh sb="7" eb="9">
      <t>キドウ</t>
    </rPh>
    <rPh sb="10" eb="12">
      <t>シンセツ</t>
    </rPh>
    <rPh sb="13" eb="14">
      <t>カン</t>
    </rPh>
    <rPh sb="16" eb="18">
      <t>ジギョウ</t>
    </rPh>
    <phoneticPr fontId="4"/>
  </si>
  <si>
    <t xml:space="preserve">
35</t>
    <phoneticPr fontId="4"/>
  </si>
  <si>
    <r>
      <t>　次に掲げる事業</t>
    </r>
    <r>
      <rPr>
        <sz val="11"/>
        <rFont val="ＭＳ Ｐゴシック"/>
        <family val="3"/>
        <charset val="128"/>
      </rPr>
      <t>及びこれに附帯して行われる事業</t>
    </r>
    <rPh sb="1" eb="2">
      <t>ツギ</t>
    </rPh>
    <rPh sb="3" eb="4">
      <t>カカ</t>
    </rPh>
    <rPh sb="6" eb="8">
      <t>ジギョウ</t>
    </rPh>
    <rPh sb="8" eb="9">
      <t>オヨ</t>
    </rPh>
    <rPh sb="13" eb="15">
      <t>フタイ</t>
    </rPh>
    <rPh sb="17" eb="18">
      <t>オコナ</t>
    </rPh>
    <rPh sb="21" eb="23">
      <t>ジギョウ</t>
    </rPh>
    <phoneticPr fontId="4"/>
  </si>
  <si>
    <t>3501</t>
    <phoneticPr fontId="4"/>
  </si>
  <si>
    <r>
      <t>鉄骨造り</t>
    </r>
    <r>
      <rPr>
        <sz val="11"/>
        <rFont val="ＭＳ Ｐゴシック"/>
        <family val="3"/>
        <charset val="128"/>
      </rPr>
      <t>又は鉄骨鉄筋若しくは鉄筋コンクリート造りの家屋の建設事業</t>
    </r>
    <rPh sb="0" eb="2">
      <t>テッコツ</t>
    </rPh>
    <rPh sb="2" eb="3">
      <t>ヅク</t>
    </rPh>
    <rPh sb="4" eb="5">
      <t>マタ</t>
    </rPh>
    <rPh sb="6" eb="8">
      <t>テッコツ</t>
    </rPh>
    <rPh sb="8" eb="10">
      <t>テッキン</t>
    </rPh>
    <rPh sb="10" eb="11">
      <t>モ</t>
    </rPh>
    <rPh sb="14" eb="16">
      <t>テッキン</t>
    </rPh>
    <rPh sb="22" eb="23">
      <t>ヅク</t>
    </rPh>
    <rPh sb="25" eb="27">
      <t>カオク</t>
    </rPh>
    <rPh sb="28" eb="30">
      <t>ケンセツ</t>
    </rPh>
    <rPh sb="30" eb="32">
      <t>ジギョウ</t>
    </rPh>
    <phoneticPr fontId="4"/>
  </si>
  <si>
    <t>　　　なお、以下の事業の態様をもって行われるものを除く</t>
    <rPh sb="6" eb="8">
      <t>イカ</t>
    </rPh>
    <rPh sb="9" eb="11">
      <t>ジギョウ</t>
    </rPh>
    <rPh sb="12" eb="14">
      <t>タイヨウ</t>
    </rPh>
    <rPh sb="18" eb="19">
      <t>オコナ</t>
    </rPh>
    <rPh sb="25" eb="26">
      <t>ノゾ</t>
    </rPh>
    <phoneticPr fontId="4"/>
  </si>
  <si>
    <t>3502</t>
    <phoneticPr fontId="4"/>
  </si>
  <si>
    <t>木造、れんが造り、石造り、ブロック造り等の家屋の建設事業</t>
    <rPh sb="0" eb="2">
      <t>モクゾウ</t>
    </rPh>
    <rPh sb="6" eb="7">
      <t>ヅク</t>
    </rPh>
    <rPh sb="9" eb="11">
      <t>イシヅク</t>
    </rPh>
    <rPh sb="17" eb="18">
      <t>ヅク</t>
    </rPh>
    <rPh sb="19" eb="20">
      <t>トウ</t>
    </rPh>
    <rPh sb="21" eb="23">
      <t>カオク</t>
    </rPh>
    <rPh sb="24" eb="26">
      <t>ケンセツ</t>
    </rPh>
    <rPh sb="26" eb="28">
      <t>ジギョウ</t>
    </rPh>
    <phoneticPr fontId="4"/>
  </si>
  <si>
    <t>3503</t>
    <phoneticPr fontId="4"/>
  </si>
  <si>
    <t>橋りょう建設事業</t>
    <rPh sb="0" eb="1">
      <t>キョウ</t>
    </rPh>
    <rPh sb="4" eb="6">
      <t>ケンセツ</t>
    </rPh>
    <rPh sb="6" eb="8">
      <t>ジギョウ</t>
    </rPh>
    <phoneticPr fontId="4"/>
  </si>
  <si>
    <t>イ　一般橋りょうの建設事業</t>
    <rPh sb="2" eb="4">
      <t>イッパン</t>
    </rPh>
    <rPh sb="4" eb="5">
      <t>キョウ</t>
    </rPh>
    <rPh sb="9" eb="11">
      <t>ケンセツ</t>
    </rPh>
    <rPh sb="11" eb="13">
      <t>ジギョウ</t>
    </rPh>
    <phoneticPr fontId="4"/>
  </si>
  <si>
    <t>ロ　道路又は鉄道の鉄骨鉄筋若しくは鉄筋コンクリート造りの高架橋の建設事業</t>
    <rPh sb="2" eb="4">
      <t>ドウロ</t>
    </rPh>
    <rPh sb="4" eb="5">
      <t>マタ</t>
    </rPh>
    <rPh sb="6" eb="8">
      <t>テツドウ</t>
    </rPh>
    <rPh sb="9" eb="11">
      <t>テッコツ</t>
    </rPh>
    <rPh sb="11" eb="13">
      <t>テッキン</t>
    </rPh>
    <rPh sb="13" eb="14">
      <t>モ</t>
    </rPh>
    <rPh sb="17" eb="19">
      <t>テッキン</t>
    </rPh>
    <rPh sb="25" eb="26">
      <t>ヅク</t>
    </rPh>
    <rPh sb="28" eb="31">
      <t>コウカキョウ</t>
    </rPh>
    <rPh sb="32" eb="34">
      <t>ケンセツ</t>
    </rPh>
    <rPh sb="34" eb="36">
      <t>ジギョウ</t>
    </rPh>
    <phoneticPr fontId="4"/>
  </si>
  <si>
    <t>ハ　跨線道路橋の建設事業</t>
    <rPh sb="2" eb="4">
      <t>コセン</t>
    </rPh>
    <rPh sb="4" eb="6">
      <t>ドウロ</t>
    </rPh>
    <rPh sb="6" eb="7">
      <t>キョウ</t>
    </rPh>
    <rPh sb="8" eb="10">
      <t>ケンセツ</t>
    </rPh>
    <rPh sb="10" eb="12">
      <t>ジギョウ</t>
    </rPh>
    <phoneticPr fontId="4"/>
  </si>
  <si>
    <t>ニ　さん橋の建設事業</t>
    <rPh sb="4" eb="5">
      <t>バシ</t>
    </rPh>
    <rPh sb="6" eb="8">
      <t>ケンセツ</t>
    </rPh>
    <rPh sb="8" eb="10">
      <t>ジギョウ</t>
    </rPh>
    <phoneticPr fontId="4"/>
  </si>
  <si>
    <t>3504</t>
    <phoneticPr fontId="4"/>
  </si>
  <si>
    <t>建築物の新設に伴う設備工事業</t>
    <rPh sb="0" eb="3">
      <t>ケンチクブツ</t>
    </rPh>
    <rPh sb="4" eb="6">
      <t>シンセツ</t>
    </rPh>
    <rPh sb="7" eb="8">
      <t>トモナ</t>
    </rPh>
    <rPh sb="9" eb="11">
      <t>セツビ</t>
    </rPh>
    <rPh sb="11" eb="14">
      <t>コウジギョウ</t>
    </rPh>
    <phoneticPr fontId="4"/>
  </si>
  <si>
    <t>・(3507)建築物の新設に伴う電気の設備工事業</t>
    <rPh sb="7" eb="10">
      <t>ケンチクブツ</t>
    </rPh>
    <rPh sb="11" eb="13">
      <t>シンセツ</t>
    </rPh>
    <rPh sb="14" eb="15">
      <t>トモナ</t>
    </rPh>
    <rPh sb="16" eb="18">
      <t>デンキ</t>
    </rPh>
    <rPh sb="19" eb="21">
      <t>セツビ</t>
    </rPh>
    <rPh sb="21" eb="24">
      <t>コウジギョウ</t>
    </rPh>
    <phoneticPr fontId="4"/>
  </si>
  <si>
    <t>・(3715)さく井事業</t>
    <rPh sb="9" eb="10">
      <t>イ</t>
    </rPh>
    <rPh sb="10" eb="12">
      <t>ジギョウ</t>
    </rPh>
    <phoneticPr fontId="4"/>
  </si>
  <si>
    <t>イ　電話の設備工事業</t>
    <rPh sb="2" eb="4">
      <t>デンワ</t>
    </rPh>
    <rPh sb="5" eb="7">
      <t>セツビ</t>
    </rPh>
    <rPh sb="7" eb="10">
      <t>コウジギョウ</t>
    </rPh>
    <phoneticPr fontId="4"/>
  </si>
  <si>
    <r>
      <t>ロ　給水、給湯</t>
    </r>
    <r>
      <rPr>
        <sz val="11"/>
        <rFont val="ＭＳ Ｐゴシック"/>
        <family val="3"/>
        <charset val="128"/>
      </rPr>
      <t>等の設備工事業</t>
    </r>
    <rPh sb="2" eb="4">
      <t>キュウスイ</t>
    </rPh>
    <rPh sb="5" eb="8">
      <t>キュウトウトウ</t>
    </rPh>
    <rPh sb="9" eb="11">
      <t>セツビ</t>
    </rPh>
    <rPh sb="11" eb="14">
      <t>コウジギョウ</t>
    </rPh>
    <phoneticPr fontId="4"/>
  </si>
  <si>
    <r>
      <t>ハ　衛生、消火</t>
    </r>
    <r>
      <rPr>
        <sz val="11"/>
        <rFont val="ＭＳ Ｐゴシック"/>
        <family val="3"/>
        <charset val="128"/>
      </rPr>
      <t>等の設備工事業</t>
    </r>
    <rPh sb="2" eb="4">
      <t>エイセイ</t>
    </rPh>
    <rPh sb="5" eb="8">
      <t>ショウカトウ</t>
    </rPh>
    <rPh sb="9" eb="11">
      <t>セツビ</t>
    </rPh>
    <rPh sb="11" eb="14">
      <t>コウジギョウ</t>
    </rPh>
    <phoneticPr fontId="4"/>
  </si>
  <si>
    <r>
      <t>ニ　暖房、冷房、換気、乾燥、温湿度調整</t>
    </r>
    <r>
      <rPr>
        <sz val="11"/>
        <rFont val="ＭＳ Ｐゴシック"/>
        <family val="3"/>
        <charset val="128"/>
      </rPr>
      <t>等の設備工事業</t>
    </r>
    <rPh sb="2" eb="4">
      <t>ダンボウ</t>
    </rPh>
    <rPh sb="5" eb="7">
      <t>レイボウ</t>
    </rPh>
    <rPh sb="8" eb="10">
      <t>カンキ</t>
    </rPh>
    <rPh sb="11" eb="13">
      <t>カンソウ</t>
    </rPh>
    <rPh sb="14" eb="15">
      <t>オン</t>
    </rPh>
    <rPh sb="15" eb="17">
      <t>シツド</t>
    </rPh>
    <rPh sb="17" eb="20">
      <t>チョウセイトウ</t>
    </rPh>
    <rPh sb="21" eb="23">
      <t>セツビ</t>
    </rPh>
    <rPh sb="23" eb="26">
      <t>コウジギョウ</t>
    </rPh>
    <phoneticPr fontId="4"/>
  </si>
  <si>
    <t>ホ　工作物の塗装工事業</t>
    <rPh sb="2" eb="5">
      <t>コウサクブツ</t>
    </rPh>
    <rPh sb="6" eb="8">
      <t>トソウ</t>
    </rPh>
    <rPh sb="8" eb="11">
      <t>コウジギョウ</t>
    </rPh>
    <phoneticPr fontId="4"/>
  </si>
  <si>
    <t>ヘ　その他の設備工事業</t>
    <rPh sb="4" eb="5">
      <t>タ</t>
    </rPh>
    <rPh sb="6" eb="8">
      <t>セツビ</t>
    </rPh>
    <rPh sb="8" eb="11">
      <t>コウジギョウ</t>
    </rPh>
    <phoneticPr fontId="4"/>
  </si>
  <si>
    <t>3507</t>
    <phoneticPr fontId="4"/>
  </si>
  <si>
    <t>建築物の新設に伴う電気の設備工事業</t>
    <rPh sb="0" eb="3">
      <t>ケンチクブツ</t>
    </rPh>
    <rPh sb="4" eb="6">
      <t>シンセツ</t>
    </rPh>
    <rPh sb="7" eb="8">
      <t>トモナ</t>
    </rPh>
    <rPh sb="9" eb="11">
      <t>デンキ</t>
    </rPh>
    <rPh sb="12" eb="14">
      <t>セツビ</t>
    </rPh>
    <rPh sb="14" eb="17">
      <t>コウジギョウ</t>
    </rPh>
    <phoneticPr fontId="4"/>
  </si>
  <si>
    <t>3508</t>
    <phoneticPr fontId="4"/>
  </si>
  <si>
    <t>送電線路又は配電線路の建設(埋設を除く)の事業</t>
    <rPh sb="0" eb="3">
      <t>ソウデンセン</t>
    </rPh>
    <rPh sb="3" eb="4">
      <t>ロ</t>
    </rPh>
    <rPh sb="4" eb="5">
      <t>マタ</t>
    </rPh>
    <rPh sb="6" eb="8">
      <t>ハイデン</t>
    </rPh>
    <rPh sb="8" eb="10">
      <t>センロ</t>
    </rPh>
    <rPh sb="11" eb="13">
      <t>ケンセツ</t>
    </rPh>
    <rPh sb="14" eb="16">
      <t>マイセツ</t>
    </rPh>
    <rPh sb="17" eb="18">
      <t>ノゾ</t>
    </rPh>
    <rPh sb="21" eb="23">
      <t>ジギョウ</t>
    </rPh>
    <phoneticPr fontId="4"/>
  </si>
  <si>
    <t>3505</t>
    <phoneticPr fontId="4"/>
  </si>
  <si>
    <r>
      <t>工作物の解体、移動、取りはずし</t>
    </r>
    <r>
      <rPr>
        <sz val="11"/>
        <rFont val="ＭＳ Ｐゴシック"/>
        <family val="3"/>
        <charset val="128"/>
      </rPr>
      <t>又は撤去の事業</t>
    </r>
    <rPh sb="0" eb="3">
      <t>コウサクブツ</t>
    </rPh>
    <rPh sb="4" eb="6">
      <t>カイタイ</t>
    </rPh>
    <rPh sb="7" eb="9">
      <t>イドウ</t>
    </rPh>
    <rPh sb="10" eb="11">
      <t>ト</t>
    </rPh>
    <rPh sb="15" eb="16">
      <t>マタ</t>
    </rPh>
    <rPh sb="17" eb="19">
      <t>テッキョ</t>
    </rPh>
    <rPh sb="20" eb="22">
      <t>ジギョウ</t>
    </rPh>
    <phoneticPr fontId="4"/>
  </si>
  <si>
    <t>3506</t>
    <phoneticPr fontId="4"/>
  </si>
  <si>
    <t>その他の建築事業</t>
    <rPh sb="2" eb="3">
      <t>タ</t>
    </rPh>
    <rPh sb="4" eb="6">
      <t>ケンチク</t>
    </rPh>
    <rPh sb="6" eb="8">
      <t>ジギョウ</t>
    </rPh>
    <phoneticPr fontId="4"/>
  </si>
  <si>
    <t>イ　野球場、競技場等の鉄骨造り又は鉄骨鉄筋若しくは鉄筋コンクリート造りの
　　スタンドの建設事業</t>
    <rPh sb="2" eb="5">
      <t>ヤキュウジョウ</t>
    </rPh>
    <rPh sb="6" eb="9">
      <t>キョウギジョウ</t>
    </rPh>
    <rPh sb="9" eb="10">
      <t>トウ</t>
    </rPh>
    <rPh sb="11" eb="13">
      <t>テッコツ</t>
    </rPh>
    <rPh sb="13" eb="14">
      <t>ヅク</t>
    </rPh>
    <rPh sb="15" eb="16">
      <t>マタ</t>
    </rPh>
    <rPh sb="17" eb="19">
      <t>テッコツ</t>
    </rPh>
    <rPh sb="19" eb="21">
      <t>テッキン</t>
    </rPh>
    <rPh sb="21" eb="22">
      <t>モ</t>
    </rPh>
    <rPh sb="25" eb="27">
      <t>テッキン</t>
    </rPh>
    <rPh sb="33" eb="34">
      <t>ヅク</t>
    </rPh>
    <rPh sb="44" eb="46">
      <t>ケンセツ</t>
    </rPh>
    <rPh sb="46" eb="48">
      <t>ジギョウ</t>
    </rPh>
    <phoneticPr fontId="4"/>
  </si>
  <si>
    <r>
      <t>ロ　たい雪覆い、雪止め柵、落石覆い、落石防止柵等の建設</t>
    </r>
    <r>
      <rPr>
        <sz val="11"/>
        <rFont val="ＭＳ Ｐゴシック"/>
        <family val="3"/>
        <charset val="128"/>
      </rPr>
      <t>事業</t>
    </r>
    <rPh sb="4" eb="5">
      <t>ユキ</t>
    </rPh>
    <rPh sb="5" eb="6">
      <t>オオ</t>
    </rPh>
    <rPh sb="8" eb="9">
      <t>ユキ</t>
    </rPh>
    <rPh sb="9" eb="10">
      <t>ド</t>
    </rPh>
    <rPh sb="11" eb="12">
      <t>サク</t>
    </rPh>
    <rPh sb="13" eb="15">
      <t>ラクセキ</t>
    </rPh>
    <rPh sb="15" eb="16">
      <t>オオ</t>
    </rPh>
    <rPh sb="18" eb="20">
      <t>ラクセキ</t>
    </rPh>
    <rPh sb="20" eb="22">
      <t>ボウシ</t>
    </rPh>
    <rPh sb="22" eb="23">
      <t>サク</t>
    </rPh>
    <rPh sb="23" eb="24">
      <t>トウ</t>
    </rPh>
    <rPh sb="25" eb="27">
      <t>ケンセツ</t>
    </rPh>
    <rPh sb="27" eb="29">
      <t>ジギョウ</t>
    </rPh>
    <phoneticPr fontId="4"/>
  </si>
  <si>
    <r>
      <t>ハ　鉄塔又は跨線橋(跨線道路橋を除く)の建設</t>
    </r>
    <r>
      <rPr>
        <sz val="11"/>
        <rFont val="ＭＳ Ｐゴシック"/>
        <family val="3"/>
        <charset val="128"/>
      </rPr>
      <t>事業</t>
    </r>
    <rPh sb="2" eb="4">
      <t>テットウ</t>
    </rPh>
    <rPh sb="4" eb="5">
      <t>マタ</t>
    </rPh>
    <rPh sb="6" eb="9">
      <t>コセンキョウ</t>
    </rPh>
    <rPh sb="10" eb="12">
      <t>コセン</t>
    </rPh>
    <rPh sb="12" eb="14">
      <t>ドウロ</t>
    </rPh>
    <rPh sb="14" eb="15">
      <t>キョウ</t>
    </rPh>
    <rPh sb="16" eb="17">
      <t>ノゾ</t>
    </rPh>
    <rPh sb="20" eb="22">
      <t>ケンセツ</t>
    </rPh>
    <rPh sb="22" eb="24">
      <t>ジギョウ</t>
    </rPh>
    <phoneticPr fontId="4"/>
  </si>
  <si>
    <t>二　煙突、煙道、風洞等の建設事業</t>
    <rPh sb="0" eb="1">
      <t>ニ</t>
    </rPh>
    <rPh sb="2" eb="4">
      <t>エントツ</t>
    </rPh>
    <rPh sb="5" eb="7">
      <t>エンドウ</t>
    </rPh>
    <rPh sb="8" eb="10">
      <t>フウドウ</t>
    </rPh>
    <rPh sb="10" eb="11">
      <t>トウ</t>
    </rPh>
    <rPh sb="12" eb="14">
      <t>ケンセツ</t>
    </rPh>
    <rPh sb="14" eb="16">
      <t>ジギョウ</t>
    </rPh>
    <phoneticPr fontId="4"/>
  </si>
  <si>
    <t>ホ　やぐら、鳥居、広告塔、タンク等の建設事業</t>
    <rPh sb="6" eb="8">
      <t>トリイ</t>
    </rPh>
    <rPh sb="9" eb="12">
      <t>コウコクトウ</t>
    </rPh>
    <rPh sb="16" eb="17">
      <t>トウ</t>
    </rPh>
    <rPh sb="18" eb="20">
      <t>ケンセツ</t>
    </rPh>
    <rPh sb="20" eb="22">
      <t>ジギョウ</t>
    </rPh>
    <phoneticPr fontId="4"/>
  </si>
  <si>
    <r>
      <t>ヘ　門、塀、柵、庭園</t>
    </r>
    <r>
      <rPr>
        <sz val="11"/>
        <rFont val="ＭＳ Ｐゴシック"/>
        <family val="3"/>
        <charset val="128"/>
      </rPr>
      <t>等の建設事業</t>
    </r>
    <rPh sb="2" eb="3">
      <t>モン</t>
    </rPh>
    <rPh sb="4" eb="5">
      <t>ヘイ</t>
    </rPh>
    <rPh sb="6" eb="7">
      <t>サク</t>
    </rPh>
    <rPh sb="8" eb="11">
      <t>テイエントウ</t>
    </rPh>
    <rPh sb="12" eb="14">
      <t>ケンセツ</t>
    </rPh>
    <rPh sb="14" eb="16">
      <t>ジギョウ</t>
    </rPh>
    <phoneticPr fontId="4"/>
  </si>
  <si>
    <t>ト　炉の建設事業</t>
    <rPh sb="2" eb="3">
      <t>ロ</t>
    </rPh>
    <rPh sb="4" eb="6">
      <t>ケンセツ</t>
    </rPh>
    <rPh sb="6" eb="8">
      <t>ジギョウ</t>
    </rPh>
    <phoneticPr fontId="4"/>
  </si>
  <si>
    <r>
      <t>チ　通信機器</t>
    </r>
    <r>
      <rPr>
        <sz val="11"/>
        <rFont val="ＭＳ Ｐゴシック"/>
        <family val="3"/>
        <charset val="128"/>
      </rPr>
      <t>又は鉄管の建設(埋設を除く)の事業</t>
    </r>
    <rPh sb="2" eb="4">
      <t>ツウシン</t>
    </rPh>
    <rPh sb="4" eb="6">
      <t>キキ</t>
    </rPh>
    <rPh sb="6" eb="7">
      <t>マタ</t>
    </rPh>
    <rPh sb="8" eb="10">
      <t>テッカン</t>
    </rPh>
    <rPh sb="11" eb="13">
      <t>ケンセツ</t>
    </rPh>
    <rPh sb="14" eb="16">
      <t>マイセツ</t>
    </rPh>
    <rPh sb="17" eb="18">
      <t>ノゾ</t>
    </rPh>
    <rPh sb="21" eb="23">
      <t>ジギョウ</t>
    </rPh>
    <phoneticPr fontId="4"/>
  </si>
  <si>
    <t>リ　信号機の建設事業</t>
    <rPh sb="2" eb="5">
      <t>シンゴウキ</t>
    </rPh>
    <rPh sb="6" eb="8">
      <t>ケンセツ</t>
    </rPh>
    <rPh sb="8" eb="10">
      <t>ジギョウ</t>
    </rPh>
    <phoneticPr fontId="4"/>
  </si>
  <si>
    <t>ヌ　その他の各種建築事業</t>
    <rPh sb="4" eb="5">
      <t>タ</t>
    </rPh>
    <rPh sb="6" eb="8">
      <t>カクシュ</t>
    </rPh>
    <rPh sb="8" eb="10">
      <t>ケンチク</t>
    </rPh>
    <rPh sb="10" eb="12">
      <t>ジギョウ</t>
    </rPh>
    <phoneticPr fontId="4"/>
  </si>
  <si>
    <t xml:space="preserve">
38</t>
    <phoneticPr fontId="4"/>
  </si>
  <si>
    <t xml:space="preserve">
既設建築物
設備工事業</t>
    <rPh sb="1" eb="3">
      <t>キセツ</t>
    </rPh>
    <rPh sb="3" eb="6">
      <t>ケンチクブツ</t>
    </rPh>
    <rPh sb="7" eb="9">
      <t>セツビ</t>
    </rPh>
    <rPh sb="9" eb="12">
      <t>コウジギョウ</t>
    </rPh>
    <phoneticPr fontId="4"/>
  </si>
  <si>
    <t>3801</t>
    <phoneticPr fontId="4"/>
  </si>
  <si>
    <r>
      <t>既設建築物の内部において主として行われる次に掲げる事業
及び</t>
    </r>
    <r>
      <rPr>
        <sz val="11"/>
        <rFont val="ＭＳ Ｐゴシック"/>
        <family val="3"/>
        <charset val="128"/>
      </rPr>
      <t>これに附帯して行われる事業</t>
    </r>
    <rPh sb="0" eb="2">
      <t>キセツ</t>
    </rPh>
    <rPh sb="2" eb="5">
      <t>ケンチクブツ</t>
    </rPh>
    <rPh sb="6" eb="8">
      <t>ナイブ</t>
    </rPh>
    <rPh sb="12" eb="13">
      <t>シュ</t>
    </rPh>
    <rPh sb="16" eb="17">
      <t>オコナ</t>
    </rPh>
    <rPh sb="20" eb="21">
      <t>ツギ</t>
    </rPh>
    <rPh sb="22" eb="23">
      <t>カカ</t>
    </rPh>
    <rPh sb="25" eb="27">
      <t>ジギョウ</t>
    </rPh>
    <rPh sb="28" eb="29">
      <t>オヨ</t>
    </rPh>
    <rPh sb="33" eb="35">
      <t>フタイ</t>
    </rPh>
    <phoneticPr fontId="4"/>
  </si>
  <si>
    <t>・(3802)既設建築物の内部において主として行われる電気の設備工事業</t>
    <rPh sb="7" eb="9">
      <t>キセツ</t>
    </rPh>
    <rPh sb="9" eb="12">
      <t>ケンチクブツ</t>
    </rPh>
    <rPh sb="13" eb="15">
      <t>ナイブ</t>
    </rPh>
    <rPh sb="19" eb="20">
      <t>シュ</t>
    </rPh>
    <rPh sb="23" eb="24">
      <t>オコナ</t>
    </rPh>
    <rPh sb="27" eb="29">
      <t>デンキ</t>
    </rPh>
    <rPh sb="30" eb="32">
      <t>セツビ</t>
    </rPh>
    <rPh sb="32" eb="35">
      <t>コウジギョウ</t>
    </rPh>
    <phoneticPr fontId="4"/>
  </si>
  <si>
    <t>3802</t>
    <phoneticPr fontId="4"/>
  </si>
  <si>
    <t>既設建築物の内部において主として行われる電気の設備工事業</t>
    <rPh sb="0" eb="2">
      <t>キセツ</t>
    </rPh>
    <rPh sb="2" eb="5">
      <t>ケンチクブツ</t>
    </rPh>
    <rPh sb="6" eb="8">
      <t>ナイブ</t>
    </rPh>
    <rPh sb="12" eb="13">
      <t>シュ</t>
    </rPh>
    <rPh sb="16" eb="17">
      <t>オコナ</t>
    </rPh>
    <rPh sb="20" eb="22">
      <t>デンキ</t>
    </rPh>
    <rPh sb="23" eb="25">
      <t>セツビ</t>
    </rPh>
    <rPh sb="25" eb="28">
      <t>コウジギョウ</t>
    </rPh>
    <phoneticPr fontId="4"/>
  </si>
  <si>
    <t>3803</t>
    <phoneticPr fontId="4"/>
  </si>
  <si>
    <t>既設建築物における建具の取り付け、床張りその他の内装工事業</t>
    <rPh sb="0" eb="2">
      <t>キセツ</t>
    </rPh>
    <rPh sb="2" eb="5">
      <t>ケンチクブツ</t>
    </rPh>
    <rPh sb="9" eb="11">
      <t>タテグ</t>
    </rPh>
    <rPh sb="12" eb="13">
      <t>ト</t>
    </rPh>
    <rPh sb="14" eb="15">
      <t>ツ</t>
    </rPh>
    <rPh sb="17" eb="18">
      <t>ユカ</t>
    </rPh>
    <rPh sb="18" eb="19">
      <t>ハ</t>
    </rPh>
    <rPh sb="22" eb="23">
      <t>タ</t>
    </rPh>
    <rPh sb="24" eb="26">
      <t>ナイソウ</t>
    </rPh>
    <rPh sb="26" eb="29">
      <t>コウジギョウ</t>
    </rPh>
    <phoneticPr fontId="4"/>
  </si>
  <si>
    <t>機械装置の
組み立て
又は
すえ付けの事業</t>
    <rPh sb="0" eb="2">
      <t>キカイ</t>
    </rPh>
    <rPh sb="2" eb="4">
      <t>ソウチ</t>
    </rPh>
    <rPh sb="6" eb="7">
      <t>ク</t>
    </rPh>
    <rPh sb="8" eb="9">
      <t>タ</t>
    </rPh>
    <rPh sb="11" eb="12">
      <t>マタ</t>
    </rPh>
    <rPh sb="16" eb="17">
      <t>ツ</t>
    </rPh>
    <rPh sb="19" eb="21">
      <t>ジギョウ</t>
    </rPh>
    <phoneticPr fontId="4"/>
  </si>
  <si>
    <t>3601</t>
    <phoneticPr fontId="4"/>
  </si>
  <si>
    <t>各種機械装置の組立て又はすえ付けの事業</t>
    <rPh sb="0" eb="2">
      <t>カクシュ</t>
    </rPh>
    <rPh sb="2" eb="4">
      <t>キカイ</t>
    </rPh>
    <rPh sb="4" eb="6">
      <t>ソウチ</t>
    </rPh>
    <rPh sb="7" eb="9">
      <t>クミタ</t>
    </rPh>
    <rPh sb="10" eb="11">
      <t>マタ</t>
    </rPh>
    <rPh sb="14" eb="15">
      <t>ツ</t>
    </rPh>
    <rPh sb="17" eb="19">
      <t>ジギョウ</t>
    </rPh>
    <phoneticPr fontId="4"/>
  </si>
  <si>
    <t>3602</t>
    <phoneticPr fontId="4"/>
  </si>
  <si>
    <t>索道建設事業</t>
    <rPh sb="0" eb="2">
      <t>サクドウ</t>
    </rPh>
    <rPh sb="2" eb="4">
      <t>ケンセツ</t>
    </rPh>
    <rPh sb="4" eb="6">
      <t>ジギョウ</t>
    </rPh>
    <phoneticPr fontId="4"/>
  </si>
  <si>
    <t xml:space="preserve">
37</t>
    <phoneticPr fontId="4"/>
  </si>
  <si>
    <t xml:space="preserve">
その他の建設事業</t>
    <rPh sb="3" eb="4">
      <t>タ</t>
    </rPh>
    <rPh sb="5" eb="7">
      <t>ケンセツ</t>
    </rPh>
    <rPh sb="7" eb="9">
      <t>ジギョウ</t>
    </rPh>
    <phoneticPr fontId="4"/>
  </si>
  <si>
    <t>・(33)ほ装の事業</t>
    <rPh sb="6" eb="7">
      <t>ソウ</t>
    </rPh>
    <rPh sb="8" eb="10">
      <t>ジギョウ</t>
    </rPh>
    <phoneticPr fontId="4"/>
  </si>
  <si>
    <t>・(3505)工作物の解体、移動、取りはずし又は撤去の事業</t>
    <rPh sb="7" eb="10">
      <t>コウサクブツ</t>
    </rPh>
    <rPh sb="11" eb="13">
      <t>カイタイ</t>
    </rPh>
    <rPh sb="14" eb="16">
      <t>イドウ</t>
    </rPh>
    <rPh sb="17" eb="18">
      <t>ト</t>
    </rPh>
    <rPh sb="22" eb="23">
      <t>マタ</t>
    </rPh>
    <rPh sb="24" eb="26">
      <t>テッキョ</t>
    </rPh>
    <rPh sb="27" eb="29">
      <t>ジギョウ</t>
    </rPh>
    <phoneticPr fontId="4"/>
  </si>
  <si>
    <t>3701</t>
    <phoneticPr fontId="4"/>
  </si>
  <si>
    <t>えん堤の建設事業</t>
    <rPh sb="2" eb="3">
      <t>テイ</t>
    </rPh>
    <rPh sb="4" eb="6">
      <t>ケンセツ</t>
    </rPh>
    <rPh sb="6" eb="8">
      <t>ジギョウ</t>
    </rPh>
    <phoneticPr fontId="4"/>
  </si>
  <si>
    <t>・(3102)高えん堤新設事業</t>
    <rPh sb="7" eb="8">
      <t>コウ</t>
    </rPh>
    <rPh sb="10" eb="11">
      <t>テイ</t>
    </rPh>
    <rPh sb="11" eb="13">
      <t>シンセツ</t>
    </rPh>
    <rPh sb="13" eb="15">
      <t>ジギョウ</t>
    </rPh>
    <phoneticPr fontId="4"/>
  </si>
  <si>
    <t>3702</t>
    <phoneticPr fontId="4"/>
  </si>
  <si>
    <t>隧道の改修、復旧若しくは維持の事業
又は推進工法による管の埋設の事業</t>
    <rPh sb="0" eb="2">
      <t>ズイドウ</t>
    </rPh>
    <rPh sb="3" eb="5">
      <t>カイシュウ</t>
    </rPh>
    <rPh sb="6" eb="8">
      <t>フッキュウ</t>
    </rPh>
    <rPh sb="8" eb="9">
      <t>モ</t>
    </rPh>
    <rPh sb="12" eb="14">
      <t>イジ</t>
    </rPh>
    <rPh sb="15" eb="17">
      <t>ジギョウ</t>
    </rPh>
    <rPh sb="18" eb="19">
      <t>マタ</t>
    </rPh>
    <rPh sb="20" eb="22">
      <t>スイシン</t>
    </rPh>
    <rPh sb="22" eb="24">
      <t>コウホウ</t>
    </rPh>
    <rPh sb="27" eb="28">
      <t>カン</t>
    </rPh>
    <rPh sb="29" eb="31">
      <t>マイセツ</t>
    </rPh>
    <rPh sb="32" eb="34">
      <t>ジギョウ</t>
    </rPh>
    <phoneticPr fontId="4"/>
  </si>
  <si>
    <t>・(3103)内面巻替えの事業</t>
    <rPh sb="7" eb="9">
      <t>ナイメン</t>
    </rPh>
    <rPh sb="9" eb="10">
      <t>マ</t>
    </rPh>
    <rPh sb="10" eb="11">
      <t>カ</t>
    </rPh>
    <rPh sb="13" eb="15">
      <t>ジギョウ</t>
    </rPh>
    <phoneticPr fontId="4"/>
  </si>
  <si>
    <t>3703</t>
    <phoneticPr fontId="4"/>
  </si>
  <si>
    <t>道路の改修、復旧又は維持の事業</t>
    <rPh sb="0" eb="2">
      <t>ドウロ</t>
    </rPh>
    <rPh sb="3" eb="5">
      <t>カイシュウ</t>
    </rPh>
    <rPh sb="6" eb="8">
      <t>フッキュウ</t>
    </rPh>
    <rPh sb="8" eb="9">
      <t>マタ</t>
    </rPh>
    <rPh sb="10" eb="12">
      <t>イジ</t>
    </rPh>
    <rPh sb="13" eb="15">
      <t>ジギョウ</t>
    </rPh>
    <phoneticPr fontId="4"/>
  </si>
  <si>
    <t>3704</t>
    <phoneticPr fontId="4"/>
  </si>
  <si>
    <t>鉄道又は軌道の改修、復旧又は維持の事業</t>
    <rPh sb="0" eb="2">
      <t>テツドウ</t>
    </rPh>
    <rPh sb="2" eb="3">
      <t>マタ</t>
    </rPh>
    <rPh sb="4" eb="6">
      <t>キドウ</t>
    </rPh>
    <rPh sb="7" eb="9">
      <t>カイシュウ</t>
    </rPh>
    <rPh sb="10" eb="12">
      <t>フッキュウ</t>
    </rPh>
    <rPh sb="12" eb="13">
      <t>マタ</t>
    </rPh>
    <rPh sb="14" eb="16">
      <t>イジ</t>
    </rPh>
    <rPh sb="17" eb="19">
      <t>ジギョウ</t>
    </rPh>
    <phoneticPr fontId="4"/>
  </si>
  <si>
    <t>3705</t>
    <phoneticPr fontId="4"/>
  </si>
  <si>
    <t>河川又はその附属物の改修、復旧又は維持の事業</t>
    <rPh sb="0" eb="2">
      <t>カセン</t>
    </rPh>
    <rPh sb="2" eb="3">
      <t>マタ</t>
    </rPh>
    <rPh sb="6" eb="8">
      <t>フゾク</t>
    </rPh>
    <rPh sb="8" eb="9">
      <t>ブツ</t>
    </rPh>
    <rPh sb="10" eb="12">
      <t>カイシュウ</t>
    </rPh>
    <rPh sb="13" eb="15">
      <t>フッキュウ</t>
    </rPh>
    <rPh sb="15" eb="16">
      <t>マタ</t>
    </rPh>
    <rPh sb="17" eb="19">
      <t>イジ</t>
    </rPh>
    <rPh sb="20" eb="22">
      <t>ジギョウ</t>
    </rPh>
    <phoneticPr fontId="4"/>
  </si>
  <si>
    <t>3706</t>
    <phoneticPr fontId="4"/>
  </si>
  <si>
    <t>運河若しくは水路又はこれらの附属物の建設事業</t>
    <rPh sb="0" eb="2">
      <t>ウンガ</t>
    </rPh>
    <rPh sb="2" eb="3">
      <t>モ</t>
    </rPh>
    <rPh sb="6" eb="8">
      <t>スイロ</t>
    </rPh>
    <rPh sb="8" eb="9">
      <t>マタ</t>
    </rPh>
    <rPh sb="14" eb="16">
      <t>フゾク</t>
    </rPh>
    <rPh sb="16" eb="17">
      <t>ブツ</t>
    </rPh>
    <rPh sb="18" eb="20">
      <t>ケンセツ</t>
    </rPh>
    <rPh sb="20" eb="22">
      <t>ジギョウ</t>
    </rPh>
    <phoneticPr fontId="4"/>
  </si>
  <si>
    <t>3707</t>
    <phoneticPr fontId="4"/>
  </si>
  <si>
    <t>貯水池、鉱毒沈殿池、プール等の建設事業</t>
    <rPh sb="0" eb="3">
      <t>チョスイチ</t>
    </rPh>
    <rPh sb="4" eb="6">
      <t>コウドク</t>
    </rPh>
    <rPh sb="6" eb="8">
      <t>チンデン</t>
    </rPh>
    <rPh sb="8" eb="9">
      <t>イケ</t>
    </rPh>
    <rPh sb="13" eb="14">
      <t>トウ</t>
    </rPh>
    <rPh sb="15" eb="17">
      <t>ケンセツ</t>
    </rPh>
    <rPh sb="17" eb="19">
      <t>ジギョウ</t>
    </rPh>
    <phoneticPr fontId="4"/>
  </si>
  <si>
    <t>3708</t>
    <phoneticPr fontId="4"/>
  </si>
  <si>
    <t>水門、樋門等の建設事業</t>
    <rPh sb="0" eb="2">
      <t>スイモン</t>
    </rPh>
    <rPh sb="3" eb="5">
      <t>ヒモン</t>
    </rPh>
    <rPh sb="5" eb="6">
      <t>トウ</t>
    </rPh>
    <rPh sb="7" eb="9">
      <t>ケンセツ</t>
    </rPh>
    <rPh sb="9" eb="11">
      <t>ジギョウ</t>
    </rPh>
    <phoneticPr fontId="4"/>
  </si>
  <si>
    <t>3709</t>
    <phoneticPr fontId="4"/>
  </si>
  <si>
    <t>砂防設備(植林のみによるものを除く)の建設事業</t>
    <rPh sb="0" eb="2">
      <t>サボウ</t>
    </rPh>
    <rPh sb="2" eb="4">
      <t>セツビ</t>
    </rPh>
    <rPh sb="5" eb="7">
      <t>ショクリン</t>
    </rPh>
    <rPh sb="15" eb="16">
      <t>ノゾ</t>
    </rPh>
    <rPh sb="19" eb="21">
      <t>ケンセツ</t>
    </rPh>
    <rPh sb="21" eb="23">
      <t>ジギョウ</t>
    </rPh>
    <phoneticPr fontId="4"/>
  </si>
  <si>
    <t>3710</t>
    <phoneticPr fontId="4"/>
  </si>
  <si>
    <t>海岸又は港湾における防波堤、岸壁、船だまり場等の建設事業</t>
    <rPh sb="0" eb="2">
      <t>カイガン</t>
    </rPh>
    <rPh sb="2" eb="3">
      <t>マタ</t>
    </rPh>
    <rPh sb="4" eb="6">
      <t>コウワン</t>
    </rPh>
    <rPh sb="10" eb="13">
      <t>ボウハテイ</t>
    </rPh>
    <rPh sb="14" eb="16">
      <t>ガンペキ</t>
    </rPh>
    <rPh sb="17" eb="18">
      <t>フナ</t>
    </rPh>
    <rPh sb="21" eb="22">
      <t>ジョウ</t>
    </rPh>
    <rPh sb="22" eb="23">
      <t>トウ</t>
    </rPh>
    <rPh sb="24" eb="26">
      <t>ケンセツ</t>
    </rPh>
    <rPh sb="26" eb="28">
      <t>ジギョウ</t>
    </rPh>
    <phoneticPr fontId="4"/>
  </si>
  <si>
    <t>3711</t>
    <phoneticPr fontId="4"/>
  </si>
  <si>
    <t>湖沼、河川又は海面の浚渫(しゅんせつ)、干拓又は埋立ての事業</t>
    <rPh sb="0" eb="1">
      <t>ミズウミ</t>
    </rPh>
    <rPh sb="1" eb="2">
      <t>ヌマ</t>
    </rPh>
    <rPh sb="3" eb="5">
      <t>カセン</t>
    </rPh>
    <rPh sb="5" eb="6">
      <t>マタ</t>
    </rPh>
    <rPh sb="7" eb="9">
      <t>カイメン</t>
    </rPh>
    <rPh sb="10" eb="12">
      <t>シュンセツ</t>
    </rPh>
    <rPh sb="20" eb="22">
      <t>カンタク</t>
    </rPh>
    <rPh sb="22" eb="23">
      <t>マタ</t>
    </rPh>
    <rPh sb="24" eb="26">
      <t>ウメタ</t>
    </rPh>
    <rPh sb="28" eb="30">
      <t>ジギョウ</t>
    </rPh>
    <phoneticPr fontId="4"/>
  </si>
  <si>
    <t>3712</t>
    <phoneticPr fontId="4"/>
  </si>
  <si>
    <r>
      <t>開墾、耕作整理</t>
    </r>
    <r>
      <rPr>
        <sz val="11"/>
        <rFont val="ＭＳ Ｐゴシック"/>
        <family val="3"/>
        <charset val="128"/>
      </rPr>
      <t>又は敷地若しくは広場の造成の事業</t>
    </r>
    <rPh sb="0" eb="2">
      <t>カイコン</t>
    </rPh>
    <rPh sb="3" eb="5">
      <t>コウサク</t>
    </rPh>
    <rPh sb="5" eb="7">
      <t>セイリ</t>
    </rPh>
    <rPh sb="7" eb="8">
      <t>マタ</t>
    </rPh>
    <rPh sb="9" eb="11">
      <t>シキチ</t>
    </rPh>
    <rPh sb="11" eb="12">
      <t>モ</t>
    </rPh>
    <rPh sb="15" eb="17">
      <t>ヒロバ</t>
    </rPh>
    <rPh sb="18" eb="20">
      <t>ゾウセイ</t>
    </rPh>
    <rPh sb="21" eb="23">
      <t>ジギョウ</t>
    </rPh>
    <phoneticPr fontId="4"/>
  </si>
  <si>
    <t>　　　なお、一貫して行う(3719)造園の事業を含む</t>
    <rPh sb="6" eb="8">
      <t>イッカン</t>
    </rPh>
    <rPh sb="10" eb="11">
      <t>オコナ</t>
    </rPh>
    <rPh sb="18" eb="20">
      <t>ゾウエン</t>
    </rPh>
    <rPh sb="21" eb="23">
      <t>ジギョウ</t>
    </rPh>
    <rPh sb="24" eb="25">
      <t>フク</t>
    </rPh>
    <phoneticPr fontId="4"/>
  </si>
  <si>
    <t>3719</t>
    <phoneticPr fontId="4"/>
  </si>
  <si>
    <t>造園の事業</t>
    <rPh sb="0" eb="2">
      <t>ゾウエン</t>
    </rPh>
    <rPh sb="3" eb="5">
      <t>ジギョウ</t>
    </rPh>
    <phoneticPr fontId="4"/>
  </si>
  <si>
    <t>3713</t>
    <phoneticPr fontId="4"/>
  </si>
  <si>
    <t>地下に構築する各種タンクの建設事業</t>
    <rPh sb="0" eb="2">
      <t>チカ</t>
    </rPh>
    <rPh sb="3" eb="5">
      <t>コウチク</t>
    </rPh>
    <rPh sb="7" eb="9">
      <t>カクシュ</t>
    </rPh>
    <rPh sb="13" eb="15">
      <t>ケンセツ</t>
    </rPh>
    <rPh sb="15" eb="17">
      <t>ジギョウ</t>
    </rPh>
    <phoneticPr fontId="4"/>
  </si>
  <si>
    <t>3714</t>
    <phoneticPr fontId="4"/>
  </si>
  <si>
    <r>
      <t>鉄管、コンクリート管、ケーブル、鋼材</t>
    </r>
    <r>
      <rPr>
        <sz val="11"/>
        <rFont val="ＭＳ Ｐゴシック"/>
        <family val="3"/>
        <charset val="128"/>
      </rPr>
      <t>等の埋設の事業</t>
    </r>
    <rPh sb="0" eb="2">
      <t>テッカン</t>
    </rPh>
    <rPh sb="9" eb="10">
      <t>カン</t>
    </rPh>
    <rPh sb="16" eb="19">
      <t>コウザイトウ</t>
    </rPh>
    <rPh sb="20" eb="22">
      <t>マイセツ</t>
    </rPh>
    <rPh sb="23" eb="25">
      <t>ジギョウ</t>
    </rPh>
    <phoneticPr fontId="4"/>
  </si>
  <si>
    <t>3515</t>
    <phoneticPr fontId="4"/>
  </si>
  <si>
    <t>さく井事業</t>
    <rPh sb="2" eb="3">
      <t>イ</t>
    </rPh>
    <rPh sb="3" eb="5">
      <t>ジギョウ</t>
    </rPh>
    <phoneticPr fontId="4"/>
  </si>
  <si>
    <t>3716</t>
    <phoneticPr fontId="4"/>
  </si>
  <si>
    <t>工作物の破壊事業</t>
    <rPh sb="0" eb="3">
      <t>コウサクブツ</t>
    </rPh>
    <rPh sb="4" eb="6">
      <t>ハカイ</t>
    </rPh>
    <rPh sb="6" eb="8">
      <t>ジギョウ</t>
    </rPh>
    <phoneticPr fontId="4"/>
  </si>
  <si>
    <t>3717</t>
    <phoneticPr fontId="4"/>
  </si>
  <si>
    <t>沈没物の引揚げ事業</t>
    <rPh sb="0" eb="2">
      <t>チンボツ</t>
    </rPh>
    <rPh sb="2" eb="3">
      <t>ブツ</t>
    </rPh>
    <rPh sb="4" eb="6">
      <t>ヒキア</t>
    </rPh>
    <rPh sb="7" eb="9">
      <t>ジギョウ</t>
    </rPh>
    <phoneticPr fontId="4"/>
  </si>
  <si>
    <t>3718</t>
    <phoneticPr fontId="4"/>
  </si>
  <si>
    <t>その他の各種建設事業</t>
    <rPh sb="2" eb="3">
      <t>タ</t>
    </rPh>
    <rPh sb="4" eb="6">
      <t>カクシュ</t>
    </rPh>
    <rPh sb="6" eb="8">
      <t>ケンセツ</t>
    </rPh>
    <rPh sb="8" eb="10">
      <t>ジギョウ</t>
    </rPh>
    <phoneticPr fontId="4"/>
  </si>
  <si>
    <r>
      <t xml:space="preserve">
</t>
    </r>
    <r>
      <rPr>
        <sz val="12"/>
        <rFont val="HGS創英角ｺﾞｼｯｸUB"/>
        <family val="3"/>
        <charset val="128"/>
      </rPr>
      <t>建築事業</t>
    </r>
    <r>
      <rPr>
        <sz val="14"/>
        <rFont val="HGS創英角ｺﾞｼｯｸUB"/>
        <family val="3"/>
        <charset val="128"/>
      </rPr>
      <t xml:space="preserve">
</t>
    </r>
    <r>
      <rPr>
        <sz val="9"/>
        <rFont val="HGS創英角ｺﾞｼｯｸUB"/>
        <family val="3"/>
        <charset val="128"/>
      </rPr>
      <t>（38　既設建築物設備工事業を除く)</t>
    </r>
    <rPh sb="1" eb="3">
      <t>ケンチク</t>
    </rPh>
    <rPh sb="3" eb="5">
      <t>ジギョウ</t>
    </rPh>
    <rPh sb="10" eb="12">
      <t>キセツ</t>
    </rPh>
    <rPh sb="12" eb="15">
      <t>ケンチクブツ</t>
    </rPh>
    <rPh sb="15" eb="17">
      <t>セツビ</t>
    </rPh>
    <rPh sb="17" eb="20">
      <t>コウジギョウ</t>
    </rPh>
    <rPh sb="21" eb="22">
      <t>ノゾ</t>
    </rPh>
    <phoneticPr fontId="4"/>
  </si>
  <si>
    <t>報告書　請負代金の加算控除欄ロック設定、入力規則設定</t>
    <rPh sb="0" eb="3">
      <t>ホウコクショ</t>
    </rPh>
    <rPh sb="4" eb="6">
      <t>ウケオイ</t>
    </rPh>
    <rPh sb="6" eb="8">
      <t>ダイキン</t>
    </rPh>
    <rPh sb="9" eb="11">
      <t>カサン</t>
    </rPh>
    <rPh sb="11" eb="13">
      <t>コウジョ</t>
    </rPh>
    <rPh sb="13" eb="14">
      <t>ラン</t>
    </rPh>
    <rPh sb="17" eb="19">
      <t>セッテイ</t>
    </rPh>
    <rPh sb="20" eb="22">
      <t>ニュウリョク</t>
    </rPh>
    <rPh sb="22" eb="24">
      <t>キソク</t>
    </rPh>
    <rPh sb="24" eb="26">
      <t>セッテイ</t>
    </rPh>
    <phoneticPr fontId="4"/>
  </si>
  <si>
    <t>年度テキスト</t>
    <rPh sb="0" eb="2">
      <t>ネンド</t>
    </rPh>
    <phoneticPr fontId="4"/>
  </si>
  <si>
    <t>年度 和暦</t>
    <rPh sb="0" eb="2">
      <t>ネンド</t>
    </rPh>
    <rPh sb="3" eb="5">
      <t>ワレキ</t>
    </rPh>
    <phoneticPr fontId="4"/>
  </si>
  <si>
    <t>Version　Information1</t>
    <phoneticPr fontId="4"/>
  </si>
  <si>
    <t>Version　Information</t>
    <phoneticPr fontId="4"/>
  </si>
  <si>
    <t>【データ】開始届入力欄 ロック設定</t>
    <rPh sb="5" eb="7">
      <t>カイシ</t>
    </rPh>
    <rPh sb="7" eb="8">
      <t>トドケ</t>
    </rPh>
    <rPh sb="8" eb="10">
      <t>ニュウリョク</t>
    </rPh>
    <rPh sb="10" eb="11">
      <t>ラン</t>
    </rPh>
    <rPh sb="15" eb="17">
      <t>セッテイ</t>
    </rPh>
    <phoneticPr fontId="4"/>
  </si>
  <si>
    <t>計</t>
    <phoneticPr fontId="4"/>
  </si>
  <si>
    <t>【報告書】計欄に年度表示追加</t>
    <rPh sb="1" eb="4">
      <t>ホウコクショ</t>
    </rPh>
    <rPh sb="5" eb="6">
      <t>ケイ</t>
    </rPh>
    <rPh sb="6" eb="7">
      <t>ラン</t>
    </rPh>
    <rPh sb="8" eb="10">
      <t>ネンド</t>
    </rPh>
    <rPh sb="10" eb="12">
      <t>ヒョウジ</t>
    </rPh>
    <rPh sb="12" eb="14">
      <t>ツイカ</t>
    </rPh>
    <phoneticPr fontId="4"/>
  </si>
  <si>
    <t>【報告書】請負金額欄に年度により割戻し有り無し、追加</t>
    <rPh sb="1" eb="4">
      <t>ホウコクショ</t>
    </rPh>
    <rPh sb="5" eb="7">
      <t>ウケオイ</t>
    </rPh>
    <rPh sb="7" eb="9">
      <t>キンガク</t>
    </rPh>
    <rPh sb="9" eb="10">
      <t>ラン</t>
    </rPh>
    <rPh sb="11" eb="13">
      <t>ネンド</t>
    </rPh>
    <rPh sb="16" eb="18">
      <t>ワリモド</t>
    </rPh>
    <rPh sb="19" eb="20">
      <t>ア</t>
    </rPh>
    <rPh sb="21" eb="22">
      <t>ナ</t>
    </rPh>
    <rPh sb="24" eb="26">
      <t>ツイカ</t>
    </rPh>
    <phoneticPr fontId="4"/>
  </si>
  <si>
    <t>【報告書】賃金総額計欄に割戻し有り無しにより、集計データ分け追加</t>
    <rPh sb="1" eb="4">
      <t>ホウコクショ</t>
    </rPh>
    <rPh sb="5" eb="7">
      <t>チンギン</t>
    </rPh>
    <rPh sb="7" eb="9">
      <t>ソウガク</t>
    </rPh>
    <rPh sb="9" eb="10">
      <t>ケイ</t>
    </rPh>
    <rPh sb="10" eb="11">
      <t>ラン</t>
    </rPh>
    <rPh sb="12" eb="14">
      <t>ワリモド</t>
    </rPh>
    <rPh sb="15" eb="16">
      <t>ア</t>
    </rPh>
    <rPh sb="17" eb="18">
      <t>ナ</t>
    </rPh>
    <rPh sb="23" eb="25">
      <t>シュウケイ</t>
    </rPh>
    <rPh sb="28" eb="29">
      <t>ワ</t>
    </rPh>
    <rPh sb="30" eb="32">
      <t>ツイカ</t>
    </rPh>
    <phoneticPr fontId="4"/>
  </si>
  <si>
    <t>24：税込</t>
    <rPh sb="3" eb="5">
      <t>ゼイコミ</t>
    </rPh>
    <phoneticPr fontId="4"/>
  </si>
  <si>
    <t>24：105/108</t>
    <phoneticPr fontId="4"/>
  </si>
  <si>
    <t>請負金額【中段】</t>
    <rPh sb="0" eb="2">
      <t>ウケオイ</t>
    </rPh>
    <rPh sb="2" eb="4">
      <t>キンガク</t>
    </rPh>
    <rPh sb="5" eb="7">
      <t>チュウダン</t>
    </rPh>
    <phoneticPr fontId="4"/>
  </si>
  <si>
    <t>請負金額【下段】</t>
    <rPh sb="0" eb="2">
      <t>ウケオイ</t>
    </rPh>
    <rPh sb="2" eb="4">
      <t>キンガク</t>
    </rPh>
    <rPh sb="5" eb="7">
      <t>ゲダン</t>
    </rPh>
    <phoneticPr fontId="4"/>
  </si>
  <si>
    <t>賃金額【中段】</t>
    <rPh sb="0" eb="3">
      <t>チンギンガク</t>
    </rPh>
    <rPh sb="4" eb="6">
      <t>チュウダン</t>
    </rPh>
    <phoneticPr fontId="4"/>
  </si>
  <si>
    <t>賃金額【下段】</t>
    <rPh sb="0" eb="3">
      <t>チンギンガク</t>
    </rPh>
    <rPh sb="4" eb="6">
      <t>ゲダン</t>
    </rPh>
    <phoneticPr fontId="4"/>
  </si>
  <si>
    <t>賃金算定賃金＋請負算定賃金</t>
    <rPh sb="0" eb="2">
      <t>チンギン</t>
    </rPh>
    <rPh sb="2" eb="4">
      <t>サンテイ</t>
    </rPh>
    <rPh sb="4" eb="6">
      <t>チンギン</t>
    </rPh>
    <rPh sb="7" eb="9">
      <t>ウケオイ</t>
    </rPh>
    <rPh sb="9" eb="11">
      <t>サンテイ</t>
    </rPh>
    <rPh sb="11" eb="13">
      <t>チンギン</t>
    </rPh>
    <phoneticPr fontId="4"/>
  </si>
  <si>
    <t>割戻し分</t>
    <rPh sb="0" eb="2">
      <t>ワリモド</t>
    </rPh>
    <rPh sb="3" eb="4">
      <t>ブン</t>
    </rPh>
    <phoneticPr fontId="4"/>
  </si>
  <si>
    <t>【報告書】4ページ目以降、賃金算定欄 ロック解除</t>
    <rPh sb="1" eb="4">
      <t>ホウコクショ</t>
    </rPh>
    <rPh sb="9" eb="10">
      <t>メ</t>
    </rPh>
    <rPh sb="10" eb="12">
      <t>イコウ</t>
    </rPh>
    <rPh sb="13" eb="15">
      <t>チンギン</t>
    </rPh>
    <rPh sb="15" eb="17">
      <t>サンテイ</t>
    </rPh>
    <rPh sb="17" eb="18">
      <t>ラン</t>
    </rPh>
    <rPh sb="22" eb="24">
      <t>カイジョ</t>
    </rPh>
    <phoneticPr fontId="4"/>
  </si>
  <si>
    <t>【works4】割戻しするしない欄追加</t>
    <rPh sb="8" eb="10">
      <t>ワリモド</t>
    </rPh>
    <rPh sb="16" eb="17">
      <t>ラン</t>
    </rPh>
    <rPh sb="17" eb="19">
      <t>ツイカ</t>
    </rPh>
    <phoneticPr fontId="4"/>
  </si>
  <si>
    <t>【works4】割戻しするしない、総括表転記準備欄修正</t>
    <rPh sb="8" eb="10">
      <t>ワリモド</t>
    </rPh>
    <rPh sb="17" eb="20">
      <t>ソウカツヒョウ</t>
    </rPh>
    <rPh sb="20" eb="22">
      <t>テンキ</t>
    </rPh>
    <rPh sb="22" eb="24">
      <t>ジュンビ</t>
    </rPh>
    <rPh sb="24" eb="25">
      <t>ラン</t>
    </rPh>
    <rPh sb="25" eb="27">
      <t>シュウセイ</t>
    </rPh>
    <phoneticPr fontId="4"/>
  </si>
  <si>
    <t>【総括表】メリット 非業務災害料率0.8→0.6修正</t>
    <rPh sb="1" eb="4">
      <t>ソウカツヒョウ</t>
    </rPh>
    <rPh sb="10" eb="11">
      <t>ヒ</t>
    </rPh>
    <rPh sb="11" eb="13">
      <t>ギョウム</t>
    </rPh>
    <rPh sb="13" eb="15">
      <t>サイガイ</t>
    </rPh>
    <rPh sb="15" eb="17">
      <t>リョウリツ</t>
    </rPh>
    <rPh sb="24" eb="26">
      <t>シュウセイ</t>
    </rPh>
    <phoneticPr fontId="4"/>
  </si>
  <si>
    <t>H27</t>
  </si>
  <si>
    <t>H28</t>
  </si>
  <si>
    <t>H29</t>
  </si>
  <si>
    <r>
      <t>H2</t>
    </r>
    <r>
      <rPr>
        <sz val="11"/>
        <rFont val="ＭＳ Ｐゴシック"/>
        <family val="3"/>
        <charset val="128"/>
      </rPr>
      <t>7</t>
    </r>
    <phoneticPr fontId="4"/>
  </si>
  <si>
    <t>Copyright (C)2010-2015 Yasuko Kawa. All rights reserved</t>
    <phoneticPr fontId="4"/>
  </si>
  <si>
    <t>【メニュー】メニュー15年版に修正</t>
    <rPh sb="12" eb="14">
      <t>ネンバン</t>
    </rPh>
    <rPh sb="15" eb="17">
      <t>シュウセイ</t>
    </rPh>
    <phoneticPr fontId="4"/>
  </si>
  <si>
    <t>E-mail:kawa@rouki.jp、℡076-463-6418</t>
    <phoneticPr fontId="4"/>
  </si>
  <si>
    <t>【報告書】請負金額計割戻し額、切り捨てに修正</t>
    <rPh sb="1" eb="4">
      <t>ホウコクショ</t>
    </rPh>
    <rPh sb="5" eb="7">
      <t>ウケオイ</t>
    </rPh>
    <rPh sb="7" eb="9">
      <t>キンガク</t>
    </rPh>
    <rPh sb="9" eb="10">
      <t>ケイ</t>
    </rPh>
    <rPh sb="10" eb="12">
      <t>ワリモド</t>
    </rPh>
    <rPh sb="13" eb="14">
      <t>ガク</t>
    </rPh>
    <rPh sb="15" eb="16">
      <t>キ</t>
    </rPh>
    <rPh sb="17" eb="18">
      <t>ス</t>
    </rPh>
    <rPh sb="20" eb="22">
      <t>シュウセイ</t>
    </rPh>
    <phoneticPr fontId="4"/>
  </si>
  <si>
    <r>
      <t>H</t>
    </r>
    <r>
      <rPr>
        <sz val="11"/>
        <rFont val="ＭＳ Ｐゴシック"/>
        <family val="3"/>
        <charset val="128"/>
      </rPr>
      <t>27.4.1～</t>
    </r>
    <phoneticPr fontId="4"/>
  </si>
  <si>
    <t>請負金額税抜に変更</t>
    <rPh sb="0" eb="2">
      <t>ウケオイ</t>
    </rPh>
    <rPh sb="2" eb="4">
      <t>キンガク</t>
    </rPh>
    <rPh sb="4" eb="6">
      <t>ゼイヌキ</t>
    </rPh>
    <rPh sb="7" eb="9">
      <t>ヘンコウ</t>
    </rPh>
    <phoneticPr fontId="4"/>
  </si>
  <si>
    <t>社会保険労務士記載欄</t>
    <rPh sb="0" eb="2">
      <t>シャカイ</t>
    </rPh>
    <rPh sb="2" eb="4">
      <t>ホケン</t>
    </rPh>
    <rPh sb="4" eb="7">
      <t>ロウムシ</t>
    </rPh>
    <rPh sb="7" eb="9">
      <t>キサイ</t>
    </rPh>
    <rPh sb="9" eb="10">
      <t>ラン</t>
    </rPh>
    <phoneticPr fontId="4"/>
  </si>
  <si>
    <t>作成年月日</t>
    <rPh sb="0" eb="2">
      <t>サクセイ</t>
    </rPh>
    <rPh sb="2" eb="5">
      <t>ネンガッピ</t>
    </rPh>
    <phoneticPr fontId="4"/>
  </si>
  <si>
    <t>氏名</t>
    <rPh sb="0" eb="2">
      <t>シメイ</t>
    </rPh>
    <phoneticPr fontId="4"/>
  </si>
  <si>
    <t>電話番号</t>
    <rPh sb="0" eb="2">
      <t>デンワ</t>
    </rPh>
    <rPh sb="2" eb="4">
      <t>バンゴウ</t>
    </rPh>
    <phoneticPr fontId="4"/>
  </si>
  <si>
    <t>提出代行 事務代理の別</t>
    <rPh sb="0" eb="2">
      <t>テイシュツ</t>
    </rPh>
    <rPh sb="2" eb="4">
      <t>ダイコウ</t>
    </rPh>
    <rPh sb="5" eb="7">
      <t>ジム</t>
    </rPh>
    <rPh sb="7" eb="9">
      <t>ダイリ</t>
    </rPh>
    <rPh sb="10" eb="11">
      <t>ベツ</t>
    </rPh>
    <phoneticPr fontId="4"/>
  </si>
  <si>
    <t>-</t>
    <phoneticPr fontId="4"/>
  </si>
  <si>
    <t>社労士欄</t>
    <rPh sb="0" eb="3">
      <t>シャロウシ</t>
    </rPh>
    <rPh sb="3" eb="4">
      <t>ラン</t>
    </rPh>
    <phoneticPr fontId="4"/>
  </si>
  <si>
    <t>提出代行者</t>
    <rPh sb="0" eb="2">
      <t>テイシュツ</t>
    </rPh>
    <rPh sb="2" eb="4">
      <t>ダイコウ</t>
    </rPh>
    <rPh sb="4" eb="5">
      <t>シャ</t>
    </rPh>
    <phoneticPr fontId="4"/>
  </si>
  <si>
    <t>事務代理者</t>
    <rPh sb="0" eb="2">
      <t>ジム</t>
    </rPh>
    <rPh sb="2" eb="4">
      <t>ダイリ</t>
    </rPh>
    <rPh sb="4" eb="5">
      <t>シャ</t>
    </rPh>
    <phoneticPr fontId="4"/>
  </si>
  <si>
    <t>社労士欄</t>
    <rPh sb="0" eb="3">
      <t>シャロウシ</t>
    </rPh>
    <rPh sb="3" eb="4">
      <t>ラン</t>
    </rPh>
    <phoneticPr fontId="4"/>
  </si>
  <si>
    <t>提出代行者</t>
    <rPh sb="0" eb="2">
      <t>テイシュツ</t>
    </rPh>
    <rPh sb="2" eb="4">
      <t>ダイコウ</t>
    </rPh>
    <rPh sb="4" eb="5">
      <t>シャ</t>
    </rPh>
    <phoneticPr fontId="4"/>
  </si>
  <si>
    <t>事務代理者</t>
    <rPh sb="0" eb="2">
      <t>ジム</t>
    </rPh>
    <rPh sb="2" eb="4">
      <t>ダイリ</t>
    </rPh>
    <rPh sb="4" eb="5">
      <t>シャ</t>
    </rPh>
    <phoneticPr fontId="4"/>
  </si>
  <si>
    <t>提出代行 
事務代理の別</t>
    <rPh sb="0" eb="2">
      <t>テイシュツ</t>
    </rPh>
    <rPh sb="2" eb="4">
      <t>ダイコウ</t>
    </rPh>
    <rPh sb="6" eb="8">
      <t>ジム</t>
    </rPh>
    <rPh sb="8" eb="10">
      <t>ダイリ</t>
    </rPh>
    <rPh sb="11" eb="12">
      <t>ベツ</t>
    </rPh>
    <phoneticPr fontId="4"/>
  </si>
  <si>
    <t>【開始届】【報告書】【総括表】社労士記入欄修正</t>
    <rPh sb="1" eb="3">
      <t>カイシ</t>
    </rPh>
    <rPh sb="3" eb="4">
      <t>トドケ</t>
    </rPh>
    <rPh sb="6" eb="9">
      <t>ホウコクショ</t>
    </rPh>
    <rPh sb="11" eb="14">
      <t>ソウカツヒョウ</t>
    </rPh>
    <rPh sb="15" eb="18">
      <t>シャロウシ</t>
    </rPh>
    <rPh sb="18" eb="20">
      <t>キニュウ</t>
    </rPh>
    <rPh sb="20" eb="21">
      <t>ラン</t>
    </rPh>
    <rPh sb="21" eb="23">
      <t>シュウセイ</t>
    </rPh>
    <phoneticPr fontId="4"/>
  </si>
  <si>
    <t>リンク work4</t>
    <phoneticPr fontId="4"/>
  </si>
  <si>
    <t>リンク work2</t>
    <phoneticPr fontId="4"/>
  </si>
  <si>
    <r>
      <t>【w</t>
    </r>
    <r>
      <rPr>
        <sz val="11"/>
        <rFont val="ＭＳ Ｐゴシック"/>
        <family val="3"/>
        <charset val="128"/>
      </rPr>
      <t>ork6】賃金算定の請負金額(0)を非表示に修正</t>
    </r>
    <rPh sb="7" eb="9">
      <t>チンギン</t>
    </rPh>
    <rPh sb="9" eb="11">
      <t>サンテイ</t>
    </rPh>
    <rPh sb="12" eb="14">
      <t>ウケオイ</t>
    </rPh>
    <rPh sb="14" eb="16">
      <t>キンガク</t>
    </rPh>
    <rPh sb="20" eb="23">
      <t>ヒヒョウジ</t>
    </rPh>
    <rPh sb="24" eb="26">
      <t>シュウセイ</t>
    </rPh>
    <phoneticPr fontId="4"/>
  </si>
  <si>
    <t>【報告書】賃金算定の賃金額欄の入力規制をオフモードに</t>
    <rPh sb="1" eb="4">
      <t>ホウコクショ</t>
    </rPh>
    <rPh sb="5" eb="7">
      <t>チンギン</t>
    </rPh>
    <rPh sb="7" eb="9">
      <t>サンテイ</t>
    </rPh>
    <rPh sb="10" eb="12">
      <t>チンギン</t>
    </rPh>
    <rPh sb="12" eb="13">
      <t>ガク</t>
    </rPh>
    <rPh sb="13" eb="14">
      <t>ラン</t>
    </rPh>
    <rPh sb="15" eb="17">
      <t>ニュウリョク</t>
    </rPh>
    <rPh sb="17" eb="19">
      <t>キセイ</t>
    </rPh>
    <phoneticPr fontId="4"/>
  </si>
  <si>
    <t>【データ】入力規制「工事開始日」をH24年度からH20年度に変更</t>
    <rPh sb="5" eb="7">
      <t>ニュウリョク</t>
    </rPh>
    <rPh sb="7" eb="9">
      <t>キセイ</t>
    </rPh>
    <rPh sb="10" eb="12">
      <t>コウジ</t>
    </rPh>
    <rPh sb="12" eb="15">
      <t>カイシビ</t>
    </rPh>
    <rPh sb="20" eb="22">
      <t>ネンド</t>
    </rPh>
    <rPh sb="27" eb="29">
      <t>ネンド</t>
    </rPh>
    <rPh sb="30" eb="32">
      <t>ヘンコウ</t>
    </rPh>
    <phoneticPr fontId="4"/>
  </si>
  <si>
    <r>
      <t>労災保険率適用事業細目＜建設事業＞</t>
    </r>
    <r>
      <rPr>
        <sz val="11"/>
        <rFont val="HGS創英角ｺﾞｼｯｸUB"/>
        <family val="3"/>
        <charset val="128"/>
      </rPr>
      <t>平成24年4月1日改正</t>
    </r>
    <rPh sb="0" eb="2">
      <t>ロウサイ</t>
    </rPh>
    <rPh sb="2" eb="4">
      <t>ホケン</t>
    </rPh>
    <rPh sb="4" eb="5">
      <t>リツ</t>
    </rPh>
    <rPh sb="5" eb="7">
      <t>テキヨウ</t>
    </rPh>
    <rPh sb="7" eb="9">
      <t>ジギョウ</t>
    </rPh>
    <rPh sb="9" eb="11">
      <t>サイモク</t>
    </rPh>
    <rPh sb="12" eb="14">
      <t>ケンセツ</t>
    </rPh>
    <rPh sb="14" eb="16">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</si>
</sst>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76" formatCode="#,##0_);[Red]\(#,##0\)"/>
    <numFmt numFmtId="177" formatCode="#"/>
    <numFmt numFmtId="178" formatCode="#,###\ "/>
    <numFmt numFmtId="179" formatCode="\(#,###\)"/>
    <numFmt numFmtId="180" formatCode="[$-411]ge\.m\.d;@"/>
    <numFmt numFmtId="181" formatCode="#,##0.000"/>
    <numFmt numFmtId="182" formatCode="yyyy/m/d;@"/>
    <numFmt numFmtId="183" formatCode="[$-411]ggge&quot;年&quot;m&quot;月&quot;d&quot;日&quot;;@"/>
    <numFmt numFmtId="184" formatCode="[$-411]m"/>
    <numFmt numFmtId="185" formatCode="[$-411]ggge"/>
    <numFmt numFmtId="186" formatCode="[$-411]e"/>
    <numFmt numFmtId="187" formatCode="d"/>
    <numFmt numFmtId="188" formatCode="&quot;10&quot;&quot;-&quot;General"/>
    <numFmt numFmtId="189" formatCode="&quot;(&quot;#,##0&quot;)&quot;"/>
    <numFmt numFmtId="190" formatCode="&quot;計&quot;\ #,##0;[Red]\-#,##0"/>
    <numFmt numFmtId="191" formatCode="#,##0&quot;ペ&quot;&quot;ー&quot;&quot;ジ&quot;"/>
    <numFmt numFmtId="192" formatCode="\(##,##0\)"/>
    <numFmt numFmtId="193" formatCode="\(##,##0\)&quot; &quot;"/>
    <numFmt numFmtId="194" formatCode="###&quot;年&quot;&quot;度&quot;&quot;申&quot;&quot;告&quot;"/>
    <numFmt numFmtId="195" formatCode="#,###"/>
    <numFmt numFmtId="196" formatCode="###"/>
    <numFmt numFmtId="197" formatCode="&quot;平&quot;&quot;成&quot;###&quot;年&quot;&quot;度&quot;"/>
    <numFmt numFmtId="198" formatCode="&quot;平&quot;&quot;成&quot;###&quot;年&quot;&quot;度&quot;&quot;申&quot;&quot;告&quot;"/>
    <numFmt numFmtId="199" formatCode="&quot;税&quot;&quot;抜&quot;\ 0%"/>
    <numFmt numFmtId="200" formatCode="&quot;税&quot;&quot;抜&quot;0%"/>
  </numFmts>
  <fonts count="141">
    <font>
      <sz val="11"/>
      <name val="ＭＳ Ｐゴシック"/>
      <family val="3"/>
      <charset val="128"/>
    </font>
    <font>
      <sz val="11"/>
      <name val="ＭＳ Ｐゴシック"/>
      <family val="3"/>
      <charset val="128"/>
    </font>
    <font>
      <sz val="11"/>
      <name val="ＭＳ Ｐゴシック"/>
      <family val="3"/>
      <charset val="128"/>
    </font>
    <font>
      <u/>
      <sz val="9.35"/>
      <color indexed="12"/>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b/>
      <sz val="9"/>
      <name val="ＭＳ Ｐゴシック"/>
      <family val="3"/>
      <charset val="128"/>
    </font>
    <font>
      <b/>
      <sz val="8"/>
      <name val="ＭＳ Ｐゴシック"/>
      <family val="3"/>
      <charset val="128"/>
    </font>
    <font>
      <sz val="10"/>
      <color indexed="17"/>
      <name val="ＭＳ 明朝"/>
      <family val="1"/>
      <charset val="128"/>
    </font>
    <font>
      <b/>
      <sz val="8"/>
      <color indexed="17"/>
      <name val="ＭＳ ゴシック"/>
      <family val="3"/>
      <charset val="128"/>
    </font>
    <font>
      <sz val="14"/>
      <color indexed="17"/>
      <name val="ＭＳ 明朝"/>
      <family val="1"/>
      <charset val="128"/>
    </font>
    <font>
      <sz val="12"/>
      <color indexed="17"/>
      <name val="ＭＳ ゴシック"/>
      <family val="3"/>
      <charset val="128"/>
    </font>
    <font>
      <sz val="12"/>
      <name val="ＭＳ ゴシック"/>
      <family val="3"/>
      <charset val="128"/>
    </font>
    <font>
      <sz val="20"/>
      <name val="ＭＳ Ｐゴシック"/>
      <family val="3"/>
      <charset val="128"/>
    </font>
    <font>
      <sz val="20"/>
      <color indexed="17"/>
      <name val="ＭＳ 明朝"/>
      <family val="1"/>
      <charset val="128"/>
    </font>
    <font>
      <b/>
      <sz val="20"/>
      <color indexed="17"/>
      <name val="ＭＳ 明朝"/>
      <family val="1"/>
      <charset val="128"/>
    </font>
    <font>
      <sz val="11"/>
      <color indexed="17"/>
      <name val="ＭＳ 明朝"/>
      <family val="1"/>
      <charset val="128"/>
    </font>
    <font>
      <sz val="9"/>
      <color indexed="17"/>
      <name val="ＭＳ 明朝"/>
      <family val="1"/>
      <charset val="128"/>
    </font>
    <font>
      <sz val="7"/>
      <color indexed="17"/>
      <name val="ＭＳ 明朝"/>
      <family val="1"/>
      <charset val="128"/>
    </font>
    <font>
      <sz val="7"/>
      <name val="ＭＳ Ｐゴシック"/>
      <family val="3"/>
      <charset val="128"/>
    </font>
    <font>
      <sz val="14"/>
      <name val="ＭＳ 明朝"/>
      <family val="1"/>
      <charset val="128"/>
    </font>
    <font>
      <b/>
      <sz val="16"/>
      <name val="ＭＳ 明朝"/>
      <family val="1"/>
      <charset val="128"/>
    </font>
    <font>
      <b/>
      <sz val="16"/>
      <name val="ＭＳ Ｐゴシック"/>
      <family val="3"/>
      <charset val="128"/>
    </font>
    <font>
      <sz val="11"/>
      <name val="ＭＳ 明朝"/>
      <family val="1"/>
      <charset val="128"/>
    </font>
    <font>
      <sz val="10"/>
      <name val="ＭＳ 明朝"/>
      <family val="1"/>
      <charset val="128"/>
    </font>
    <font>
      <sz val="12"/>
      <name val="ＭＳ 明朝"/>
      <family val="1"/>
      <charset val="128"/>
    </font>
    <font>
      <sz val="13"/>
      <name val="ＭＳ Ｐゴシック"/>
      <family val="3"/>
      <charset val="128"/>
    </font>
    <font>
      <sz val="6"/>
      <color indexed="17"/>
      <name val="ＭＳ 明朝"/>
      <family val="1"/>
      <charset val="128"/>
    </font>
    <font>
      <sz val="8"/>
      <color indexed="17"/>
      <name val="ＭＳ 明朝"/>
      <family val="1"/>
      <charset val="128"/>
    </font>
    <font>
      <sz val="10"/>
      <color indexed="10"/>
      <name val="ＭＳ 明朝"/>
      <family val="1"/>
      <charset val="128"/>
    </font>
    <font>
      <sz val="11"/>
      <color indexed="10"/>
      <name val="ＭＳ 明朝"/>
      <family val="1"/>
      <charset val="128"/>
    </font>
    <font>
      <sz val="24"/>
      <color indexed="17"/>
      <name val="ＭＳ 明朝"/>
      <family val="1"/>
      <charset val="128"/>
    </font>
    <font>
      <sz val="24"/>
      <name val="ＭＳ 明朝"/>
      <family val="1"/>
      <charset val="128"/>
    </font>
    <font>
      <sz val="10.5"/>
      <name val="ＭＳ 明朝"/>
      <family val="1"/>
      <charset val="128"/>
    </font>
    <font>
      <sz val="7"/>
      <color indexed="17"/>
      <name val="ＭＳ Ｐ明朝"/>
      <family val="1"/>
      <charset val="128"/>
    </font>
    <font>
      <sz val="9"/>
      <color indexed="17"/>
      <name val="ＭＳ Ｐ明朝"/>
      <family val="1"/>
      <charset val="128"/>
    </font>
    <font>
      <b/>
      <sz val="11"/>
      <color indexed="10"/>
      <name val="ＭＳ Ｐゴシック"/>
      <family val="3"/>
      <charset val="128"/>
    </font>
    <font>
      <b/>
      <sz val="9"/>
      <color indexed="10"/>
      <name val="ＭＳ Ｐゴシック"/>
      <family val="3"/>
      <charset val="128"/>
    </font>
    <font>
      <sz val="11"/>
      <color indexed="17"/>
      <name val="ＭＳ Ｐ明朝"/>
      <family val="1"/>
      <charset val="128"/>
    </font>
    <font>
      <sz val="10"/>
      <color indexed="17"/>
      <name val="ＭＳ Ｐ明朝"/>
      <family val="1"/>
      <charset val="128"/>
    </font>
    <font>
      <sz val="14"/>
      <color indexed="17"/>
      <name val="ＭＳ Ｐ明朝"/>
      <family val="1"/>
      <charset val="128"/>
    </font>
    <font>
      <sz val="12"/>
      <color indexed="17"/>
      <name val="ＭＳ Ｐ明朝"/>
      <family val="1"/>
      <charset val="128"/>
    </font>
    <font>
      <sz val="16"/>
      <color indexed="17"/>
      <name val="ＭＳ Ｐ明朝"/>
      <family val="1"/>
      <charset val="128"/>
    </font>
    <font>
      <sz val="18"/>
      <color indexed="17"/>
      <name val="ＭＳ Ｐ明朝"/>
      <family val="1"/>
      <charset val="128"/>
    </font>
    <font>
      <sz val="8"/>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10"/>
      <color indexed="57"/>
      <name val="ＭＳ Ｐ明朝"/>
      <family val="1"/>
      <charset val="128"/>
    </font>
    <font>
      <sz val="12"/>
      <name val="ＭＳ Ｐ明朝"/>
      <family val="1"/>
      <charset val="128"/>
    </font>
    <font>
      <b/>
      <sz val="16"/>
      <name val="ＭＳ Ｐ明朝"/>
      <family val="1"/>
      <charset val="128"/>
    </font>
    <font>
      <sz val="11"/>
      <color indexed="10"/>
      <name val="ＭＳ Ｐ明朝"/>
      <family val="1"/>
      <charset val="128"/>
    </font>
    <font>
      <sz val="12"/>
      <color indexed="10"/>
      <name val="ＭＳ Ｐ明朝"/>
      <family val="1"/>
      <charset val="128"/>
    </font>
    <font>
      <sz val="10"/>
      <color indexed="10"/>
      <name val="ＭＳ Ｐ明朝"/>
      <family val="1"/>
      <charset val="128"/>
    </font>
    <font>
      <sz val="9"/>
      <color indexed="81"/>
      <name val="ＭＳ Ｐゴシック"/>
      <family val="3"/>
      <charset val="128"/>
    </font>
    <font>
      <b/>
      <sz val="14"/>
      <color indexed="10"/>
      <name val="ＭＳ Ｐゴシック"/>
      <family val="3"/>
      <charset val="128"/>
    </font>
    <font>
      <sz val="11"/>
      <name val="ＭＳ Ｐゴシック"/>
      <family val="3"/>
      <charset val="128"/>
    </font>
    <font>
      <sz val="16"/>
      <color indexed="81"/>
      <name val="ＭＳ Ｐゴシック"/>
      <family val="3"/>
      <charset val="128"/>
    </font>
    <font>
      <b/>
      <sz val="16"/>
      <color indexed="81"/>
      <name val="ＭＳ Ｐゴシック"/>
      <family val="3"/>
      <charset val="128"/>
    </font>
    <font>
      <sz val="24"/>
      <name val="ＭＳ Ｐゴシック"/>
      <family val="3"/>
      <charset val="128"/>
    </font>
    <font>
      <sz val="28"/>
      <name val="ＭＳ Ｐゴシック"/>
      <family val="3"/>
      <charset val="128"/>
    </font>
    <font>
      <sz val="36"/>
      <name val="ＭＳ Ｐゴシック"/>
      <family val="3"/>
      <charset val="128"/>
    </font>
    <font>
      <sz val="12"/>
      <color indexed="81"/>
      <name val="ＭＳ Ｐゴシック"/>
      <family val="3"/>
      <charset val="128"/>
    </font>
    <font>
      <b/>
      <u/>
      <sz val="16"/>
      <color indexed="81"/>
      <name val="ＭＳ Ｐゴシック"/>
      <family val="3"/>
      <charset val="128"/>
    </font>
    <font>
      <b/>
      <u/>
      <sz val="14"/>
      <color indexed="81"/>
      <name val="ＭＳ Ｐゴシック"/>
      <family val="3"/>
      <charset val="128"/>
    </font>
    <font>
      <b/>
      <u/>
      <sz val="18"/>
      <color indexed="81"/>
      <name val="ＭＳ Ｐゴシック"/>
      <family val="3"/>
      <charset val="128"/>
    </font>
    <font>
      <sz val="6.5"/>
      <color indexed="17"/>
      <name val="ＭＳ Ｐ明朝"/>
      <family val="1"/>
      <charset val="128"/>
    </font>
    <font>
      <sz val="14"/>
      <name val="ＭＳ Ｐ明朝"/>
      <family val="1"/>
      <charset val="128"/>
    </font>
    <font>
      <sz val="6"/>
      <color indexed="17"/>
      <name val="ＭＳ Ｐ明朝"/>
      <family val="1"/>
      <charset val="128"/>
    </font>
    <font>
      <sz val="11"/>
      <color indexed="17"/>
      <name val="ＭＳ Ｐゴシック"/>
      <family val="3"/>
      <charset val="128"/>
    </font>
    <font>
      <sz val="5"/>
      <color indexed="17"/>
      <name val="ＭＳ Ｐ明朝"/>
      <family val="1"/>
      <charset val="128"/>
    </font>
    <font>
      <b/>
      <sz val="12"/>
      <name val="ＭＳ Ｐ明朝"/>
      <family val="1"/>
      <charset val="128"/>
    </font>
    <font>
      <sz val="8"/>
      <name val="ＭＳ Ｐ明朝"/>
      <family val="1"/>
      <charset val="128"/>
    </font>
    <font>
      <sz val="18"/>
      <name val="ＭＳ Ｐゴシック"/>
      <family val="3"/>
      <charset val="128"/>
    </font>
    <font>
      <b/>
      <sz val="20"/>
      <name val="ＭＳ Ｐゴシック"/>
      <family val="3"/>
      <charset val="128"/>
    </font>
    <font>
      <b/>
      <sz val="12"/>
      <name val="ＭＳ Ｐゴシック"/>
      <family val="3"/>
      <charset val="128"/>
    </font>
    <font>
      <b/>
      <sz val="10"/>
      <name val="ＭＳ Ｐゴシック"/>
      <family val="3"/>
      <charset val="128"/>
    </font>
    <font>
      <b/>
      <u/>
      <sz val="12"/>
      <name val="ＭＳ Ｐゴシック"/>
      <family val="3"/>
      <charset val="128"/>
    </font>
    <font>
      <b/>
      <u/>
      <sz val="10"/>
      <name val="ＭＳ Ｐゴシック"/>
      <family val="3"/>
      <charset val="128"/>
    </font>
    <font>
      <sz val="12"/>
      <color indexed="17"/>
      <name val="ＭＳ 明朝"/>
      <family val="1"/>
      <charset val="128"/>
    </font>
    <font>
      <sz val="13"/>
      <name val="ＭＳ Ｐ明朝"/>
      <family val="1"/>
      <charset val="128"/>
    </font>
    <font>
      <b/>
      <u/>
      <sz val="12"/>
      <name val="ふみゴシック"/>
      <family val="4"/>
      <charset val="128"/>
    </font>
    <font>
      <sz val="16"/>
      <color indexed="10"/>
      <name val="ふみゴシック"/>
      <family val="4"/>
      <charset val="128"/>
    </font>
    <font>
      <sz val="11"/>
      <color indexed="63"/>
      <name val="ＭＳ Ｐゴシック"/>
      <family val="3"/>
      <charset val="128"/>
    </font>
    <font>
      <sz val="14"/>
      <color indexed="81"/>
      <name val="ＭＳ Ｐゴシック"/>
      <family val="3"/>
      <charset val="128"/>
    </font>
    <font>
      <sz val="16"/>
      <color indexed="21"/>
      <name val="HGS創英角ｺﾞｼｯｸUB"/>
      <family val="3"/>
      <charset val="128"/>
    </font>
    <font>
      <sz val="11"/>
      <color indexed="10"/>
      <name val="ＭＳ Ｐゴシック"/>
      <family val="3"/>
      <charset val="128"/>
    </font>
    <font>
      <b/>
      <sz val="9"/>
      <color indexed="81"/>
      <name val="ＭＳ Ｐゴシック"/>
      <family val="3"/>
      <charset val="128"/>
    </font>
    <font>
      <sz val="8"/>
      <color indexed="81"/>
      <name val="ＭＳ Ｐゴシック"/>
      <family val="3"/>
      <charset val="128"/>
    </font>
    <font>
      <b/>
      <sz val="24"/>
      <name val="ＭＳ Ｐゴシック"/>
      <family val="3"/>
      <charset val="128"/>
    </font>
    <font>
      <u/>
      <sz val="12"/>
      <name val="HGS創英角ｺﾞｼｯｸUB"/>
      <family val="3"/>
      <charset val="128"/>
    </font>
    <font>
      <sz val="20"/>
      <name val="HGP創英角ｺﾞｼｯｸUB"/>
      <family val="3"/>
      <charset val="128"/>
    </font>
    <font>
      <b/>
      <sz val="20"/>
      <name val="HGP創英角ｺﾞｼｯｸUB"/>
      <family val="3"/>
      <charset val="128"/>
    </font>
    <font>
      <b/>
      <sz val="12"/>
      <color indexed="81"/>
      <name val="ＭＳ Ｐゴシック"/>
      <family val="3"/>
      <charset val="128"/>
    </font>
    <font>
      <b/>
      <u/>
      <sz val="20"/>
      <color indexed="81"/>
      <name val="ＭＳ Ｐゴシック"/>
      <family val="3"/>
      <charset val="128"/>
    </font>
    <font>
      <b/>
      <u/>
      <sz val="26"/>
      <color indexed="81"/>
      <name val="ＭＳ Ｐゴシック"/>
      <family val="3"/>
      <charset val="128"/>
    </font>
    <font>
      <sz val="16"/>
      <color indexed="81"/>
      <name val="HGS創英角ｺﾞｼｯｸUB"/>
      <family val="3"/>
      <charset val="128"/>
    </font>
    <font>
      <b/>
      <u/>
      <sz val="12"/>
      <color indexed="81"/>
      <name val="ＭＳ Ｐゴシック"/>
      <family val="3"/>
      <charset val="128"/>
    </font>
    <font>
      <b/>
      <sz val="16"/>
      <color indexed="10"/>
      <name val="ＭＳ Ｐゴシック"/>
      <family val="3"/>
      <charset val="128"/>
    </font>
    <font>
      <sz val="20"/>
      <color indexed="81"/>
      <name val="HGS創英角ｺﾞｼｯｸUB"/>
      <family val="3"/>
      <charset val="128"/>
    </font>
    <font>
      <b/>
      <u/>
      <sz val="22"/>
      <color indexed="81"/>
      <name val="ＭＳ Ｐゴシック"/>
      <family val="3"/>
      <charset val="128"/>
    </font>
    <font>
      <sz val="20"/>
      <color theme="5"/>
      <name val="HG丸ｺﾞｼｯｸM-PRO"/>
      <family val="3"/>
      <charset val="128"/>
    </font>
    <font>
      <sz val="11"/>
      <color rgb="FFC00000"/>
      <name val="ＭＳ Ｐゴシック"/>
      <family val="3"/>
      <charset val="128"/>
    </font>
    <font>
      <sz val="11"/>
      <color rgb="FF008000"/>
      <name val="ＭＳ Ｐ明朝"/>
      <family val="1"/>
      <charset val="128"/>
    </font>
    <font>
      <sz val="8"/>
      <color rgb="FF008000"/>
      <name val="ＭＳ Ｐ明朝"/>
      <family val="1"/>
      <charset val="128"/>
    </font>
    <font>
      <sz val="6"/>
      <color rgb="FF008000"/>
      <name val="ＭＳ Ｐ明朝"/>
      <family val="1"/>
      <charset val="128"/>
    </font>
    <font>
      <sz val="7"/>
      <color rgb="FF008000"/>
      <name val="ＭＳ Ｐ明朝"/>
      <family val="1"/>
      <charset val="128"/>
    </font>
    <font>
      <sz val="6.5"/>
      <color rgb="FF008000"/>
      <name val="ＭＳ Ｐ明朝"/>
      <family val="1"/>
      <charset val="128"/>
    </font>
    <font>
      <sz val="10"/>
      <color rgb="FF008000"/>
      <name val="ＭＳ Ｐ明朝"/>
      <family val="1"/>
      <charset val="128"/>
    </font>
    <font>
      <sz val="9"/>
      <color rgb="FF008000"/>
      <name val="ＭＳ Ｐ明朝"/>
      <family val="1"/>
      <charset val="128"/>
    </font>
    <font>
      <b/>
      <sz val="20"/>
      <color theme="5"/>
      <name val="HG丸ｺﾞｼｯｸM-PRO"/>
      <family val="3"/>
      <charset val="128"/>
    </font>
    <font>
      <sz val="11"/>
      <name val="HGS創英角ｺﾞｼｯｸUB"/>
      <family val="3"/>
      <charset val="128"/>
    </font>
    <font>
      <sz val="18"/>
      <name val="HGP創英角ｺﾞｼｯｸUB"/>
      <family val="3"/>
      <charset val="128"/>
    </font>
    <font>
      <sz val="11"/>
      <name val="HGP創英角ｺﾞｼｯｸUB"/>
      <family val="3"/>
      <charset val="128"/>
    </font>
    <font>
      <sz val="10"/>
      <name val="HGP創英角ｺﾞｼｯｸUB"/>
      <family val="3"/>
      <charset val="128"/>
    </font>
    <font>
      <b/>
      <sz val="20"/>
      <color indexed="10"/>
      <name val="ＭＳ Ｐゴシック"/>
      <family val="3"/>
      <charset val="128"/>
    </font>
    <font>
      <b/>
      <sz val="20"/>
      <color indexed="10"/>
      <name val="HGP創英角ｺﾞｼｯｸUB"/>
      <family val="3"/>
      <charset val="128"/>
    </font>
    <font>
      <b/>
      <sz val="20"/>
      <color indexed="10"/>
      <name val="HGS創英角ｺﾞｼｯｸUB"/>
      <family val="3"/>
      <charset val="128"/>
    </font>
    <font>
      <b/>
      <u/>
      <sz val="20"/>
      <color indexed="10"/>
      <name val="HG創英角ｺﾞｼｯｸUB"/>
      <family val="3"/>
      <charset val="128"/>
    </font>
    <font>
      <b/>
      <sz val="20"/>
      <color indexed="81"/>
      <name val="ＭＳ Ｐゴシック"/>
      <family val="3"/>
      <charset val="128"/>
    </font>
    <font>
      <sz val="16"/>
      <name val="HGS創英角ｺﾞｼｯｸUB"/>
      <family val="3"/>
      <charset val="128"/>
    </font>
    <font>
      <sz val="12"/>
      <name val="HGS創英角ｺﾞｼｯｸUB"/>
      <family val="3"/>
      <charset val="128"/>
    </font>
    <font>
      <sz val="14"/>
      <name val="HGS創英角ｺﾞｼｯｸUB"/>
      <family val="3"/>
      <charset val="128"/>
    </font>
    <font>
      <sz val="9"/>
      <name val="HGS創英角ｺﾞｼｯｸUB"/>
      <family val="3"/>
      <charset val="128"/>
    </font>
    <font>
      <sz val="10"/>
      <name val="ＭＳ Ｐゴシック"/>
      <family val="3"/>
      <charset val="128"/>
      <scheme val="minor"/>
    </font>
    <font>
      <sz val="11"/>
      <color rgb="FF00B050"/>
      <name val="ＭＳ Ｐゴシック"/>
      <family val="3"/>
      <charset val="128"/>
    </font>
    <font>
      <b/>
      <sz val="11"/>
      <color rgb="FF00B050"/>
      <name val="ＭＳ Ｐゴシック"/>
      <family val="3"/>
      <charset val="128"/>
    </font>
    <font>
      <b/>
      <sz val="16"/>
      <color indexed="10"/>
      <name val="メイリオ"/>
      <family val="3"/>
      <charset val="128"/>
    </font>
    <font>
      <sz val="11"/>
      <color rgb="FF7030A0"/>
      <name val="ＭＳ Ｐゴシック"/>
      <family val="3"/>
      <charset val="128"/>
    </font>
    <font>
      <b/>
      <sz val="11"/>
      <color rgb="FF7030A0"/>
      <name val="ＭＳ Ｐゴシック"/>
      <family val="3"/>
      <charset val="128"/>
    </font>
    <font>
      <sz val="14"/>
      <color theme="1"/>
      <name val="HGS創英角ｺﾞｼｯｸUB"/>
      <family val="3"/>
      <charset val="128"/>
    </font>
    <font>
      <sz val="10"/>
      <name val="HGS創英角ｺﾞｼｯｸUB"/>
      <family val="3"/>
      <charset val="128"/>
    </font>
    <font>
      <sz val="12"/>
      <name val="HGP創英角ｺﾞｼｯｸUB"/>
      <family val="3"/>
      <charset val="128"/>
    </font>
  </fonts>
  <fills count="22">
    <fill>
      <patternFill patternType="none"/>
    </fill>
    <fill>
      <patternFill patternType="gray125"/>
    </fill>
    <fill>
      <patternFill patternType="darkGray">
        <fgColor indexed="42"/>
      </patternFill>
    </fill>
    <fill>
      <patternFill patternType="gray125">
        <fgColor indexed="43"/>
      </patternFill>
    </fill>
    <fill>
      <patternFill patternType="lightGray">
        <fgColor indexed="44"/>
      </patternFill>
    </fill>
    <fill>
      <patternFill patternType="solid">
        <fgColor indexed="44"/>
        <bgColor indexed="64"/>
      </patternFill>
    </fill>
    <fill>
      <patternFill patternType="solid">
        <fgColor indexed="41"/>
        <bgColor indexed="64"/>
      </patternFill>
    </fill>
    <fill>
      <patternFill patternType="solid">
        <fgColor indexed="45"/>
        <bgColor indexed="64"/>
      </patternFill>
    </fill>
    <fill>
      <patternFill patternType="solid">
        <fgColor theme="8" tint="0.39997558519241921"/>
        <bgColor indexed="64"/>
      </patternFill>
    </fill>
    <fill>
      <patternFill patternType="mediumGray">
        <fgColor rgb="FF92D050"/>
      </patternFill>
    </fill>
    <fill>
      <patternFill patternType="lightGray">
        <fgColor rgb="FF92D050"/>
      </patternFill>
    </fill>
    <fill>
      <patternFill patternType="solid">
        <fgColor theme="4" tint="0.79998168889431442"/>
        <bgColor indexed="64"/>
      </patternFill>
    </fill>
    <fill>
      <patternFill patternType="darkGray">
        <fgColor rgb="FF92D050"/>
        <bgColor indexed="41"/>
      </patternFill>
    </fill>
    <fill>
      <patternFill patternType="mediumGray">
        <fgColor theme="6"/>
      </patternFill>
    </fill>
    <fill>
      <patternFill patternType="mediumGray">
        <fgColor theme="9"/>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bgColor indexed="64"/>
      </patternFill>
    </fill>
    <fill>
      <patternFill patternType="solid">
        <fgColor rgb="FF92D050"/>
        <bgColor indexed="64"/>
      </patternFill>
    </fill>
    <fill>
      <patternFill patternType="mediumGray">
        <fgColor rgb="FFFFC000"/>
      </patternFill>
    </fill>
    <fill>
      <patternFill patternType="solid">
        <fgColor rgb="FFFFFF00"/>
        <bgColor indexed="64"/>
      </patternFill>
    </fill>
    <fill>
      <patternFill patternType="solid">
        <fgColor rgb="FFFFCC00"/>
        <bgColor indexed="64"/>
      </patternFill>
    </fill>
  </fills>
  <borders count="444">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bottom style="medium">
        <color indexed="17"/>
      </bottom>
      <diagonal/>
    </border>
    <border>
      <left style="medium">
        <color indexed="17"/>
      </left>
      <right/>
      <top style="medium">
        <color indexed="17"/>
      </top>
      <bottom/>
      <diagonal/>
    </border>
    <border>
      <left style="thin">
        <color indexed="17"/>
      </left>
      <right/>
      <top style="medium">
        <color indexed="17"/>
      </top>
      <bottom/>
      <diagonal/>
    </border>
    <border>
      <left/>
      <right style="thin">
        <color indexed="17"/>
      </right>
      <top style="medium">
        <color indexed="17"/>
      </top>
      <bottom/>
      <diagonal/>
    </border>
    <border>
      <left style="medium">
        <color indexed="17"/>
      </left>
      <right/>
      <top/>
      <bottom style="thin">
        <color indexed="17"/>
      </bottom>
      <diagonal/>
    </border>
    <border>
      <left style="thin">
        <color indexed="17"/>
      </left>
      <right/>
      <top/>
      <bottom style="thin">
        <color indexed="17"/>
      </bottom>
      <diagonal/>
    </border>
    <border>
      <left/>
      <right style="thin">
        <color indexed="17"/>
      </right>
      <top/>
      <bottom style="thin">
        <color indexed="17"/>
      </bottom>
      <diagonal/>
    </border>
    <border>
      <left/>
      <right/>
      <top/>
      <bottom style="thin">
        <color indexed="17"/>
      </bottom>
      <diagonal/>
    </border>
    <border>
      <left style="dotted">
        <color indexed="17"/>
      </left>
      <right/>
      <top/>
      <bottom style="dotted">
        <color indexed="17"/>
      </bottom>
      <diagonal/>
    </border>
    <border>
      <left/>
      <right/>
      <top/>
      <bottom style="dotted">
        <color indexed="17"/>
      </bottom>
      <diagonal/>
    </border>
    <border>
      <left/>
      <right style="dotted">
        <color indexed="17"/>
      </right>
      <top/>
      <bottom style="dotted">
        <color indexed="17"/>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top style="thin">
        <color indexed="17"/>
      </top>
      <bottom/>
      <diagonal/>
    </border>
    <border>
      <left style="thin">
        <color indexed="17"/>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right/>
      <top style="dotted">
        <color indexed="17"/>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thin">
        <color indexed="64"/>
      </left>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double">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17"/>
      </right>
      <top style="hair">
        <color indexed="17"/>
      </top>
      <bottom/>
      <diagonal/>
    </border>
    <border>
      <left/>
      <right/>
      <top style="hair">
        <color indexed="17"/>
      </top>
      <bottom/>
      <diagonal/>
    </border>
    <border>
      <left/>
      <right/>
      <top/>
      <bottom style="hair">
        <color indexed="17"/>
      </bottom>
      <diagonal/>
    </border>
    <border>
      <left/>
      <right style="hair">
        <color indexed="17"/>
      </right>
      <top/>
      <bottom style="hair">
        <color indexed="17"/>
      </bottom>
      <diagonal/>
    </border>
    <border>
      <left style="double">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double">
        <color indexed="64"/>
      </left>
      <right style="hair">
        <color indexed="64"/>
      </right>
      <top style="medium">
        <color indexed="64"/>
      </top>
      <bottom style="hair">
        <color indexed="64"/>
      </bottom>
      <diagonal/>
    </border>
    <border>
      <left style="double">
        <color indexed="64"/>
      </left>
      <right style="hair">
        <color indexed="64"/>
      </right>
      <top style="hair">
        <color indexed="64"/>
      </top>
      <bottom style="medium">
        <color indexed="64"/>
      </bottom>
      <diagonal/>
    </border>
    <border>
      <left style="thin">
        <color indexed="17"/>
      </left>
      <right/>
      <top style="medium">
        <color indexed="17"/>
      </top>
      <bottom style="thin">
        <color indexed="17"/>
      </bottom>
      <diagonal/>
    </border>
    <border>
      <left/>
      <right/>
      <top style="medium">
        <color indexed="17"/>
      </top>
      <bottom style="thin">
        <color indexed="17"/>
      </bottom>
      <diagonal/>
    </border>
    <border>
      <left/>
      <right style="thin">
        <color indexed="17"/>
      </right>
      <top style="medium">
        <color indexed="17"/>
      </top>
      <bottom style="thin">
        <color indexed="17"/>
      </bottom>
      <diagonal/>
    </border>
    <border>
      <left/>
      <right style="medium">
        <color indexed="17"/>
      </right>
      <top style="thin">
        <color indexed="17"/>
      </top>
      <bottom/>
      <diagonal/>
    </border>
    <border>
      <left/>
      <right style="medium">
        <color indexed="17"/>
      </right>
      <top/>
      <bottom style="thin">
        <color indexed="17"/>
      </bottom>
      <diagonal/>
    </border>
    <border>
      <left style="thin">
        <color indexed="17"/>
      </left>
      <right/>
      <top/>
      <bottom style="medium">
        <color indexed="17"/>
      </bottom>
      <diagonal/>
    </border>
    <border>
      <left/>
      <right style="thin">
        <color indexed="17"/>
      </right>
      <top/>
      <bottom style="medium">
        <color indexed="17"/>
      </bottom>
      <diagonal/>
    </border>
    <border>
      <left/>
      <right style="medium">
        <color indexed="17"/>
      </right>
      <top/>
      <bottom style="medium">
        <color indexed="17"/>
      </bottom>
      <diagonal/>
    </border>
    <border>
      <left style="thin">
        <color indexed="17"/>
      </left>
      <right style="thin">
        <color indexed="17"/>
      </right>
      <top style="medium">
        <color indexed="17"/>
      </top>
      <bottom style="thin">
        <color indexed="17"/>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double">
        <color indexed="64"/>
      </top>
      <bottom/>
      <diagonal/>
    </border>
    <border>
      <left style="thin">
        <color indexed="64"/>
      </left>
      <right style="hair">
        <color indexed="64"/>
      </right>
      <top/>
      <bottom style="double">
        <color indexed="64"/>
      </bottom>
      <diagonal/>
    </border>
    <border>
      <left style="thin">
        <color indexed="64"/>
      </left>
      <right/>
      <top style="hair">
        <color indexed="64"/>
      </top>
      <bottom style="thin">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hair">
        <color indexed="64"/>
      </left>
      <right/>
      <top style="hair">
        <color indexed="17"/>
      </top>
      <bottom style="hair">
        <color indexed="17"/>
      </bottom>
      <diagonal/>
    </border>
    <border>
      <left style="hair">
        <color indexed="64"/>
      </left>
      <right/>
      <top/>
      <bottom style="hair">
        <color indexed="17"/>
      </bottom>
      <diagonal/>
    </border>
    <border>
      <left/>
      <right style="hair">
        <color indexed="17"/>
      </right>
      <top/>
      <bottom style="thin">
        <color indexed="17"/>
      </bottom>
      <diagonal/>
    </border>
    <border>
      <left/>
      <right style="hair">
        <color indexed="17"/>
      </right>
      <top/>
      <bottom/>
      <diagonal/>
    </border>
    <border>
      <left style="hair">
        <color indexed="17"/>
      </left>
      <right/>
      <top style="thin">
        <color indexed="17"/>
      </top>
      <bottom/>
      <diagonal/>
    </border>
    <border>
      <left/>
      <right style="hair">
        <color indexed="17"/>
      </right>
      <top style="thin">
        <color indexed="17"/>
      </top>
      <bottom/>
      <diagonal/>
    </border>
    <border>
      <left style="hair">
        <color indexed="17"/>
      </left>
      <right/>
      <top/>
      <bottom style="thin">
        <color indexed="17"/>
      </bottom>
      <diagonal/>
    </border>
    <border>
      <left style="medium">
        <color indexed="17"/>
      </left>
      <right/>
      <top/>
      <bottom style="medium">
        <color indexed="17"/>
      </bottom>
      <diagonal/>
    </border>
    <border>
      <left style="medium">
        <color indexed="17"/>
      </left>
      <right/>
      <top style="hair">
        <color indexed="17"/>
      </top>
      <bottom style="hair">
        <color indexed="17"/>
      </bottom>
      <diagonal/>
    </border>
    <border>
      <left/>
      <right style="medium">
        <color indexed="17"/>
      </right>
      <top style="hair">
        <color indexed="17"/>
      </top>
      <bottom/>
      <diagonal/>
    </border>
    <border>
      <left/>
      <right style="medium">
        <color indexed="17"/>
      </right>
      <top/>
      <bottom/>
      <diagonal/>
    </border>
    <border>
      <left/>
      <right style="medium">
        <color indexed="17"/>
      </right>
      <top/>
      <bottom style="hair">
        <color indexed="17"/>
      </bottom>
      <diagonal/>
    </border>
    <border>
      <left/>
      <right style="hair">
        <color indexed="17"/>
      </right>
      <top style="thin">
        <color indexed="17"/>
      </top>
      <bottom style="medium">
        <color indexed="17"/>
      </bottom>
      <diagonal/>
    </border>
    <border>
      <left style="thin">
        <color indexed="64"/>
      </left>
      <right style="thin">
        <color indexed="64"/>
      </right>
      <top style="thin">
        <color indexed="64"/>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style="thin">
        <color indexed="64"/>
      </left>
      <right style="hair">
        <color indexed="64"/>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hair">
        <color indexed="64"/>
      </bottom>
      <diagonal/>
    </border>
    <border>
      <left style="thin">
        <color indexed="64"/>
      </left>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style="double">
        <color indexed="64"/>
      </left>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medium">
        <color indexed="64"/>
      </left>
      <right style="hair">
        <color indexed="64"/>
      </right>
      <top/>
      <bottom style="hair">
        <color indexed="64"/>
      </bottom>
      <diagonal/>
    </border>
    <border>
      <left/>
      <right style="double">
        <color indexed="64"/>
      </right>
      <top style="hair">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dotted">
        <color indexed="17"/>
      </left>
      <right style="dotted">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medium">
        <color indexed="17"/>
      </left>
      <right style="thin">
        <color indexed="17"/>
      </right>
      <top style="thin">
        <color indexed="17"/>
      </top>
      <bottom/>
      <diagonal/>
    </border>
    <border>
      <left style="medium">
        <color indexed="17"/>
      </left>
      <right style="thin">
        <color indexed="17"/>
      </right>
      <top/>
      <bottom/>
      <diagonal/>
    </border>
    <border>
      <left style="medium">
        <color indexed="17"/>
      </left>
      <right style="thin">
        <color indexed="17"/>
      </right>
      <top/>
      <bottom style="medium">
        <color indexed="17"/>
      </bottom>
      <diagonal/>
    </border>
    <border>
      <left style="medium">
        <color indexed="17"/>
      </left>
      <right style="thin">
        <color indexed="17"/>
      </right>
      <top/>
      <bottom style="thin">
        <color indexed="17"/>
      </bottom>
      <diagonal/>
    </border>
    <border>
      <left/>
      <right/>
      <top style="medium">
        <color indexed="17"/>
      </top>
      <bottom/>
      <diagonal/>
    </border>
    <border>
      <left style="hair">
        <color indexed="17"/>
      </left>
      <right style="hair">
        <color indexed="17"/>
      </right>
      <top style="thin">
        <color indexed="17"/>
      </top>
      <bottom/>
      <diagonal/>
    </border>
    <border>
      <left style="hair">
        <color indexed="17"/>
      </left>
      <right style="hair">
        <color indexed="17"/>
      </right>
      <top/>
      <bottom style="medium">
        <color indexed="17"/>
      </bottom>
      <diagonal/>
    </border>
    <border>
      <left style="hair">
        <color indexed="17"/>
      </left>
      <right style="thin">
        <color indexed="17"/>
      </right>
      <top style="thin">
        <color indexed="17"/>
      </top>
      <bottom/>
      <diagonal/>
    </border>
    <border>
      <left style="hair">
        <color indexed="17"/>
      </left>
      <right style="thin">
        <color indexed="17"/>
      </right>
      <top/>
      <bottom style="medium">
        <color indexed="17"/>
      </bottom>
      <diagonal/>
    </border>
    <border>
      <left/>
      <right style="medium">
        <color indexed="17"/>
      </right>
      <top style="medium">
        <color indexed="17"/>
      </top>
      <bottom/>
      <diagonal/>
    </border>
    <border>
      <left style="hair">
        <color indexed="17"/>
      </left>
      <right style="medium">
        <color indexed="17"/>
      </right>
      <top style="thin">
        <color indexed="17"/>
      </top>
      <bottom/>
      <diagonal/>
    </border>
    <border>
      <left style="hair">
        <color indexed="17"/>
      </left>
      <right style="medium">
        <color indexed="17"/>
      </right>
      <top/>
      <bottom style="medium">
        <color indexed="17"/>
      </bottom>
      <diagonal/>
    </border>
    <border>
      <left style="medium">
        <color indexed="17"/>
      </left>
      <right style="thin">
        <color indexed="17"/>
      </right>
      <top style="medium">
        <color indexed="17"/>
      </top>
      <bottom/>
      <diagonal/>
    </border>
    <border>
      <left style="thin">
        <color indexed="17"/>
      </left>
      <right style="hair">
        <color indexed="17"/>
      </right>
      <top style="thin">
        <color indexed="17"/>
      </top>
      <bottom/>
      <diagonal/>
    </border>
    <border>
      <left style="thin">
        <color indexed="17"/>
      </left>
      <right style="hair">
        <color indexed="17"/>
      </right>
      <top/>
      <bottom style="medium">
        <color indexed="17"/>
      </bottom>
      <diagonal/>
    </border>
    <border>
      <left style="thin">
        <color indexed="17"/>
      </left>
      <right style="thin">
        <color indexed="17"/>
      </right>
      <top/>
      <bottom/>
      <diagonal/>
    </border>
    <border>
      <left style="medium">
        <color indexed="17"/>
      </left>
      <right/>
      <top/>
      <bottom/>
      <diagonal/>
    </border>
    <border>
      <left style="thin">
        <color indexed="17"/>
      </left>
      <right style="thin">
        <color indexed="17"/>
      </right>
      <top style="medium">
        <color indexed="17"/>
      </top>
      <bottom/>
      <diagonal/>
    </border>
    <border>
      <left style="thin">
        <color indexed="17"/>
      </left>
      <right style="thin">
        <color indexed="17"/>
      </right>
      <top/>
      <bottom style="thin">
        <color indexed="17"/>
      </bottom>
      <diagonal/>
    </border>
    <border>
      <left style="thin">
        <color indexed="17"/>
      </left>
      <right style="medium">
        <color indexed="17"/>
      </right>
      <top style="medium">
        <color indexed="17"/>
      </top>
      <bottom/>
      <diagonal/>
    </border>
    <border>
      <left style="thin">
        <color indexed="17"/>
      </left>
      <right style="medium">
        <color indexed="17"/>
      </right>
      <top/>
      <bottom style="medium">
        <color indexed="17"/>
      </bottom>
      <diagonal/>
    </border>
    <border>
      <left style="medium">
        <color indexed="17"/>
      </left>
      <right/>
      <top style="thin">
        <color indexed="17"/>
      </top>
      <bottom/>
      <diagonal/>
    </border>
    <border>
      <left style="hair">
        <color indexed="17"/>
      </left>
      <right style="hair">
        <color indexed="17"/>
      </right>
      <top/>
      <bottom style="thin">
        <color indexed="17"/>
      </bottom>
      <diagonal/>
    </border>
    <border>
      <left style="medium">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medium">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top style="hair">
        <color indexed="17"/>
      </top>
      <bottom/>
      <diagonal/>
    </border>
    <border>
      <left style="thin">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diagonal/>
    </border>
    <border>
      <left style="thin">
        <color indexed="17"/>
      </left>
      <right style="hair">
        <color indexed="17"/>
      </right>
      <top/>
      <bottom style="hair">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style="thin">
        <color indexed="17"/>
      </top>
      <bottom style="thin">
        <color indexed="17"/>
      </bottom>
      <diagonal/>
    </border>
    <border>
      <left style="hair">
        <color indexed="17"/>
      </left>
      <right/>
      <top/>
      <bottom/>
      <diagonal/>
    </border>
    <border>
      <left style="hair">
        <color indexed="17"/>
      </left>
      <right style="medium">
        <color indexed="17"/>
      </right>
      <top/>
      <bottom/>
      <diagonal/>
    </border>
    <border>
      <left style="dotted">
        <color indexed="17"/>
      </left>
      <right style="medium">
        <color indexed="17"/>
      </right>
      <top style="thin">
        <color indexed="17"/>
      </top>
      <bottom/>
      <diagonal/>
    </border>
    <border>
      <left style="dotted">
        <color indexed="17"/>
      </left>
      <right style="medium">
        <color indexed="17"/>
      </right>
      <top/>
      <bottom/>
      <diagonal/>
    </border>
    <border>
      <left style="dotted">
        <color indexed="17"/>
      </left>
      <right style="medium">
        <color indexed="17"/>
      </right>
      <top/>
      <bottom style="medium">
        <color indexed="17"/>
      </bottom>
      <diagonal/>
    </border>
    <border>
      <left style="medium">
        <color indexed="17"/>
      </left>
      <right style="hair">
        <color indexed="17"/>
      </right>
      <top style="medium">
        <color indexed="17"/>
      </top>
      <bottom style="hair">
        <color indexed="17"/>
      </bottom>
      <diagonal/>
    </border>
    <border>
      <left style="hair">
        <color indexed="17"/>
      </left>
      <right style="hair">
        <color indexed="17"/>
      </right>
      <top style="medium">
        <color indexed="17"/>
      </top>
      <bottom style="hair">
        <color indexed="17"/>
      </bottom>
      <diagonal/>
    </border>
    <border>
      <left style="hair">
        <color indexed="17"/>
      </left>
      <right/>
      <top style="medium">
        <color indexed="17"/>
      </top>
      <bottom style="hair">
        <color indexed="17"/>
      </bottom>
      <diagonal/>
    </border>
    <border>
      <left style="medium">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thin">
        <color indexed="17"/>
      </left>
      <right style="hair">
        <color indexed="17"/>
      </right>
      <top style="medium">
        <color indexed="17"/>
      </top>
      <bottom style="hair">
        <color indexed="17"/>
      </bottom>
      <diagonal/>
    </border>
    <border>
      <left style="hair">
        <color indexed="17"/>
      </left>
      <right style="thin">
        <color indexed="17"/>
      </right>
      <top style="medium">
        <color indexed="17"/>
      </top>
      <bottom style="hair">
        <color indexed="17"/>
      </bottom>
      <diagonal/>
    </border>
    <border>
      <left style="thin">
        <color indexed="17"/>
      </left>
      <right style="hair">
        <color indexed="17"/>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medium">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style="medium">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medium">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medium">
        <color indexed="17"/>
      </bottom>
      <diagonal/>
    </border>
    <border>
      <left style="thin">
        <color indexed="17"/>
      </left>
      <right/>
      <top style="thin">
        <color indexed="17"/>
      </top>
      <bottom style="thin">
        <color indexed="17"/>
      </bottom>
      <diagonal/>
    </border>
    <border>
      <left style="thin">
        <color indexed="17"/>
      </left>
      <right/>
      <top style="thin">
        <color indexed="17"/>
      </top>
      <bottom style="medium">
        <color indexed="17"/>
      </bottom>
      <diagonal/>
    </border>
    <border>
      <left style="thin">
        <color indexed="17"/>
      </left>
      <right style="thin">
        <color indexed="17"/>
      </right>
      <top style="thin">
        <color indexed="17"/>
      </top>
      <bottom/>
      <diagonal/>
    </border>
    <border>
      <left style="thin">
        <color indexed="17"/>
      </left>
      <right style="thin">
        <color indexed="17"/>
      </right>
      <top/>
      <bottom style="medium">
        <color indexed="17"/>
      </bottom>
      <diagonal/>
    </border>
    <border>
      <left style="medium">
        <color indexed="17"/>
      </left>
      <right style="thin">
        <color indexed="17"/>
      </right>
      <top style="medium">
        <color indexed="17"/>
      </top>
      <bottom style="thin">
        <color indexed="17"/>
      </bottom>
      <diagonal/>
    </border>
    <border>
      <left style="medium">
        <color indexed="17"/>
      </left>
      <right style="thin">
        <color indexed="17"/>
      </right>
      <top style="thin">
        <color indexed="17"/>
      </top>
      <bottom style="thin">
        <color indexed="17"/>
      </bottom>
      <diagonal/>
    </border>
    <border>
      <left style="medium">
        <color indexed="17"/>
      </left>
      <right style="thin">
        <color indexed="17"/>
      </right>
      <top style="thin">
        <color indexed="17"/>
      </top>
      <bottom style="medium">
        <color indexed="17"/>
      </bottom>
      <diagonal/>
    </border>
    <border>
      <left style="thin">
        <color indexed="17"/>
      </left>
      <right style="thin">
        <color indexed="17"/>
      </right>
      <top style="thin">
        <color indexed="17"/>
      </top>
      <bottom style="medium">
        <color indexed="17"/>
      </bottom>
      <diagonal/>
    </border>
    <border>
      <left style="thin">
        <color indexed="17"/>
      </left>
      <right style="medium">
        <color indexed="17"/>
      </right>
      <top style="medium">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dotted">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top style="thin">
        <color indexed="17"/>
      </top>
      <bottom style="thin">
        <color indexed="17"/>
      </bottom>
      <diagonal/>
    </border>
    <border>
      <left style="dotted">
        <color indexed="17"/>
      </left>
      <right/>
      <top style="thin">
        <color indexed="17"/>
      </top>
      <bottom/>
      <diagonal/>
    </border>
    <border>
      <left style="thin">
        <color indexed="17"/>
      </left>
      <right style="dotted">
        <color indexed="17"/>
      </right>
      <top style="thin">
        <color indexed="17"/>
      </top>
      <bottom style="thin">
        <color indexed="17"/>
      </bottom>
      <diagonal/>
    </border>
    <border>
      <left/>
      <right style="medium">
        <color indexed="17"/>
      </right>
      <top style="thin">
        <color indexed="17"/>
      </top>
      <bottom style="thin">
        <color indexed="17"/>
      </bottom>
      <diagonal/>
    </border>
    <border>
      <left style="dotted">
        <color indexed="17"/>
      </left>
      <right style="dotted">
        <color indexed="17"/>
      </right>
      <top style="thin">
        <color indexed="17"/>
      </top>
      <bottom style="medium">
        <color indexed="17"/>
      </bottom>
      <diagonal/>
    </border>
    <border>
      <left style="dotted">
        <color indexed="17"/>
      </left>
      <right/>
      <top style="thin">
        <color indexed="17"/>
      </top>
      <bottom style="medium">
        <color indexed="17"/>
      </bottom>
      <diagonal/>
    </border>
    <border>
      <left style="thin">
        <color indexed="17"/>
      </left>
      <right style="dotted">
        <color indexed="17"/>
      </right>
      <top style="thin">
        <color indexed="17"/>
      </top>
      <bottom style="medium">
        <color indexed="17"/>
      </bottom>
      <diagonal/>
    </border>
    <border>
      <left/>
      <right/>
      <top style="thin">
        <color indexed="17"/>
      </top>
      <bottom style="medium">
        <color indexed="17"/>
      </bottom>
      <diagonal/>
    </border>
    <border>
      <left/>
      <right style="medium">
        <color indexed="17"/>
      </right>
      <top style="thin">
        <color indexed="17"/>
      </top>
      <bottom style="medium">
        <color indexed="17"/>
      </bottom>
      <diagonal/>
    </border>
    <border>
      <left style="hair">
        <color indexed="17"/>
      </left>
      <right/>
      <top/>
      <bottom style="hair">
        <color indexed="17"/>
      </bottom>
      <diagonal/>
    </border>
    <border>
      <left/>
      <right/>
      <top style="hair">
        <color indexed="17"/>
      </top>
      <bottom style="hair">
        <color indexed="17"/>
      </bottom>
      <diagonal/>
    </border>
    <border>
      <left/>
      <right/>
      <top style="thin">
        <color indexed="17"/>
      </top>
      <bottom style="hair">
        <color indexed="17"/>
      </bottom>
      <diagonal/>
    </border>
    <border>
      <left/>
      <right style="hair">
        <color indexed="17"/>
      </right>
      <top style="thin">
        <color indexed="17"/>
      </top>
      <bottom style="hair">
        <color indexed="17"/>
      </bottom>
      <diagonal/>
    </border>
    <border>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style="hair">
        <color indexed="17"/>
      </left>
      <right/>
      <top style="hair">
        <color indexed="17"/>
      </top>
      <bottom style="thin">
        <color indexed="17"/>
      </bottom>
      <diagonal/>
    </border>
    <border>
      <left/>
      <right style="hair">
        <color indexed="17"/>
      </right>
      <top style="hair">
        <color indexed="17"/>
      </top>
      <bottom style="thin">
        <color indexed="17"/>
      </bottom>
      <diagonal/>
    </border>
    <border>
      <left style="hair">
        <color indexed="17"/>
      </left>
      <right style="hair">
        <color indexed="17"/>
      </right>
      <top style="medium">
        <color indexed="17"/>
      </top>
      <bottom style="thin">
        <color indexed="17"/>
      </bottom>
      <diagonal/>
    </border>
    <border>
      <left style="hair">
        <color indexed="17"/>
      </left>
      <right/>
      <top/>
      <bottom style="medium">
        <color indexed="17"/>
      </bottom>
      <diagonal/>
    </border>
    <border>
      <left/>
      <right style="hair">
        <color indexed="17"/>
      </right>
      <top/>
      <bottom style="medium">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right/>
      <top style="hair">
        <color indexed="17"/>
      </top>
      <bottom style="thin">
        <color indexed="17"/>
      </bottom>
      <diagonal/>
    </border>
    <border>
      <left/>
      <right style="thin">
        <color indexed="64"/>
      </right>
      <top/>
      <bottom/>
      <diagonal/>
    </border>
    <border>
      <left style="thin">
        <color indexed="64"/>
      </left>
      <right style="hair">
        <color indexed="17"/>
      </right>
      <top/>
      <bottom/>
      <diagonal/>
    </border>
    <border>
      <left/>
      <right style="thin">
        <color indexed="64"/>
      </right>
      <top/>
      <bottom style="thin">
        <color indexed="17"/>
      </bottom>
      <diagonal/>
    </border>
    <border>
      <left style="thin">
        <color indexed="64"/>
      </left>
      <right style="hair">
        <color indexed="17"/>
      </right>
      <top/>
      <bottom style="thin">
        <color indexed="17"/>
      </bottom>
      <diagonal/>
    </border>
    <border>
      <left/>
      <right style="thin">
        <color indexed="64"/>
      </right>
      <top style="thin">
        <color indexed="64"/>
      </top>
      <bottom style="thin">
        <color indexed="17"/>
      </bottom>
      <diagonal/>
    </border>
    <border>
      <left style="thin">
        <color indexed="64"/>
      </left>
      <right style="thin">
        <color indexed="64"/>
      </right>
      <top style="thin">
        <color indexed="64"/>
      </top>
      <bottom style="thin">
        <color indexed="17"/>
      </bottom>
      <diagonal/>
    </border>
    <border>
      <left style="thin">
        <color indexed="64"/>
      </left>
      <right/>
      <top style="thin">
        <color indexed="64"/>
      </top>
      <bottom style="thin">
        <color indexed="17"/>
      </bottom>
      <diagonal/>
    </border>
    <border>
      <left/>
      <right style="medium">
        <color indexed="17"/>
      </right>
      <top/>
      <bottom style="thin">
        <color indexed="64"/>
      </bottom>
      <diagonal/>
    </border>
    <border>
      <left/>
      <right style="medium">
        <color indexed="17"/>
      </right>
      <top style="thin">
        <color indexed="64"/>
      </top>
      <bottom style="hair">
        <color indexed="17"/>
      </bottom>
      <diagonal/>
    </border>
    <border>
      <left/>
      <right style="medium">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top style="hair">
        <color indexed="17"/>
      </top>
      <bottom style="hair">
        <color indexed="17"/>
      </bottom>
      <diagonal/>
    </border>
    <border>
      <left style="medium">
        <color indexed="17"/>
      </left>
      <right/>
      <top style="hair">
        <color indexed="17"/>
      </top>
      <bottom/>
      <diagonal/>
    </border>
    <border>
      <left/>
      <right style="hair">
        <color indexed="64"/>
      </right>
      <top/>
      <bottom/>
      <diagonal/>
    </border>
    <border>
      <left/>
      <right style="hair">
        <color indexed="64"/>
      </right>
      <top/>
      <bottom style="medium">
        <color indexed="17"/>
      </bottom>
      <diagonal/>
    </border>
    <border>
      <left style="hair">
        <color indexed="64"/>
      </left>
      <right/>
      <top style="hair">
        <color indexed="17"/>
      </top>
      <bottom/>
      <diagonal/>
    </border>
    <border>
      <left style="hair">
        <color indexed="64"/>
      </left>
      <right/>
      <top/>
      <bottom style="medium">
        <color indexed="17"/>
      </bottom>
      <diagonal/>
    </border>
    <border>
      <left/>
      <right style="thin">
        <color indexed="64"/>
      </right>
      <top/>
      <bottom style="hair">
        <color indexed="17"/>
      </bottom>
      <diagonal/>
    </border>
    <border>
      <left style="thin">
        <color indexed="64"/>
      </left>
      <right style="thin">
        <color indexed="64"/>
      </right>
      <top/>
      <bottom style="hair">
        <color indexed="17"/>
      </bottom>
      <diagonal/>
    </border>
    <border>
      <left style="thin">
        <color indexed="64"/>
      </left>
      <right/>
      <top/>
      <bottom style="hair">
        <color indexed="17"/>
      </bottom>
      <diagonal/>
    </border>
    <border>
      <left/>
      <right style="hair">
        <color indexed="64"/>
      </right>
      <top style="hair">
        <color indexed="17"/>
      </top>
      <bottom style="hair">
        <color indexed="17"/>
      </bottom>
      <diagonal/>
    </border>
    <border>
      <left/>
      <right style="medium">
        <color indexed="17"/>
      </right>
      <top style="hair">
        <color indexed="17"/>
      </top>
      <bottom style="hair">
        <color indexed="17"/>
      </bottom>
      <diagonal/>
    </border>
    <border>
      <left style="hair">
        <color indexed="17"/>
      </left>
      <right style="hair">
        <color indexed="64"/>
      </right>
      <top/>
      <bottom style="medium">
        <color indexed="17"/>
      </bottom>
      <diagonal/>
    </border>
    <border>
      <left style="hair">
        <color indexed="64"/>
      </left>
      <right style="hair">
        <color indexed="64"/>
      </right>
      <top/>
      <bottom style="medium">
        <color indexed="17"/>
      </bottom>
      <diagonal/>
    </border>
    <border>
      <left style="hair">
        <color indexed="64"/>
      </left>
      <right style="hair">
        <color indexed="17"/>
      </right>
      <top/>
      <bottom style="medium">
        <color indexed="17"/>
      </bottom>
      <diagonal/>
    </border>
    <border>
      <left style="hair">
        <color indexed="17"/>
      </left>
      <right style="thin">
        <color indexed="64"/>
      </right>
      <top style="thin">
        <color indexed="17"/>
      </top>
      <bottom style="medium">
        <color indexed="17"/>
      </bottom>
      <diagonal/>
    </border>
    <border>
      <left style="thin">
        <color indexed="64"/>
      </left>
      <right style="thin">
        <color indexed="64"/>
      </right>
      <top style="thin">
        <color indexed="17"/>
      </top>
      <bottom style="medium">
        <color indexed="17"/>
      </bottom>
      <diagonal/>
    </border>
    <border>
      <left style="thin">
        <color indexed="64"/>
      </left>
      <right/>
      <top style="thin">
        <color indexed="17"/>
      </top>
      <bottom style="medium">
        <color indexed="17"/>
      </bottom>
      <diagonal/>
    </border>
    <border>
      <left style="hair">
        <color indexed="17"/>
      </left>
      <right/>
      <top style="thin">
        <color indexed="17"/>
      </top>
      <bottom style="medium">
        <color indexed="17"/>
      </bottom>
      <diagonal/>
    </border>
    <border>
      <left style="medium">
        <color indexed="17"/>
      </left>
      <right style="thin">
        <color indexed="64"/>
      </right>
      <top/>
      <bottom style="thin">
        <color indexed="64"/>
      </bottom>
      <diagonal/>
    </border>
    <border>
      <left style="medium">
        <color indexed="17"/>
      </left>
      <right style="thin">
        <color indexed="64"/>
      </right>
      <top style="thin">
        <color indexed="64"/>
      </top>
      <bottom style="thin">
        <color indexed="64"/>
      </bottom>
      <diagonal/>
    </border>
    <border>
      <left style="medium">
        <color indexed="17"/>
      </left>
      <right style="thin">
        <color indexed="64"/>
      </right>
      <top style="thin">
        <color indexed="64"/>
      </top>
      <bottom/>
      <diagonal/>
    </border>
    <border>
      <left/>
      <right style="hair">
        <color indexed="17"/>
      </right>
      <top/>
      <bottom style="thin">
        <color indexed="64"/>
      </bottom>
      <diagonal/>
    </border>
    <border>
      <left/>
      <right style="hair">
        <color indexed="17"/>
      </right>
      <top style="thin">
        <color indexed="64"/>
      </top>
      <bottom style="hair">
        <color indexed="17"/>
      </bottom>
      <diagonal/>
    </border>
    <border>
      <left style="hair">
        <color indexed="17"/>
      </left>
      <right style="thin">
        <color indexed="64"/>
      </right>
      <top/>
      <bottom style="thin">
        <color indexed="64"/>
      </bottom>
      <diagonal/>
    </border>
    <border>
      <left style="thin">
        <color indexed="64"/>
      </left>
      <right style="hair">
        <color indexed="17"/>
      </right>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style="medium">
        <color indexed="17"/>
      </right>
      <top style="hair">
        <color indexed="17"/>
      </top>
      <bottom style="thin">
        <color indexed="64"/>
      </bottom>
      <diagonal/>
    </border>
    <border>
      <left/>
      <right style="hair">
        <color indexed="17"/>
      </right>
      <top style="hair">
        <color indexed="17"/>
      </top>
      <bottom style="thin">
        <color indexed="64"/>
      </bottom>
      <diagonal/>
    </border>
    <border>
      <left/>
      <right style="hair">
        <color indexed="17"/>
      </right>
      <top style="thin">
        <color indexed="17"/>
      </top>
      <bottom style="thin">
        <color indexed="64"/>
      </bottom>
      <diagonal/>
    </border>
    <border>
      <left style="thin">
        <color indexed="64"/>
      </left>
      <right style="hair">
        <color indexed="17"/>
      </right>
      <top/>
      <bottom style="hair">
        <color indexed="17"/>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medium">
        <color indexed="17"/>
      </left>
      <right style="thin">
        <color indexed="64"/>
      </right>
      <top style="thin">
        <color indexed="17"/>
      </top>
      <bottom style="thin">
        <color indexed="64"/>
      </bottom>
      <diagonal/>
    </border>
    <border>
      <left style="medium">
        <color indexed="17"/>
      </left>
      <right style="thin">
        <color indexed="64"/>
      </right>
      <top style="thin">
        <color indexed="64"/>
      </top>
      <bottom style="thin">
        <color indexed="17"/>
      </bottom>
      <diagonal/>
    </border>
    <border>
      <left/>
      <right/>
      <top style="thin">
        <color indexed="17"/>
      </top>
      <bottom style="thin">
        <color indexed="64"/>
      </bottom>
      <diagonal/>
    </border>
    <border>
      <left/>
      <right/>
      <top style="thin">
        <color indexed="64"/>
      </top>
      <bottom style="hair">
        <color indexed="17"/>
      </bottom>
      <diagonal/>
    </border>
    <border>
      <left style="hair">
        <color indexed="17"/>
      </left>
      <right style="thin">
        <color indexed="64"/>
      </right>
      <top/>
      <bottom style="hair">
        <color indexed="17"/>
      </bottom>
      <diagonal/>
    </border>
    <border>
      <left/>
      <right style="thin">
        <color indexed="64"/>
      </right>
      <top style="medium">
        <color indexed="17"/>
      </top>
      <bottom style="thin">
        <color indexed="64"/>
      </bottom>
      <diagonal/>
    </border>
    <border>
      <left style="thin">
        <color indexed="64"/>
      </left>
      <right style="thin">
        <color indexed="64"/>
      </right>
      <top style="medium">
        <color indexed="17"/>
      </top>
      <bottom style="thin">
        <color indexed="64"/>
      </bottom>
      <diagonal/>
    </border>
    <border>
      <left style="thin">
        <color indexed="64"/>
      </left>
      <right style="medium">
        <color indexed="17"/>
      </right>
      <top style="medium">
        <color indexed="17"/>
      </top>
      <bottom style="thin">
        <color indexed="64"/>
      </bottom>
      <diagonal/>
    </border>
    <border>
      <left style="thin">
        <color indexed="64"/>
      </left>
      <right style="medium">
        <color indexed="17"/>
      </right>
      <top style="thin">
        <color indexed="64"/>
      </top>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right style="thin">
        <color indexed="64"/>
      </right>
      <top style="hair">
        <color indexed="17"/>
      </top>
      <bottom/>
      <diagonal/>
    </border>
    <border>
      <left style="thin">
        <color indexed="64"/>
      </left>
      <right style="hair">
        <color indexed="64"/>
      </right>
      <top style="hair">
        <color indexed="17"/>
      </top>
      <bottom/>
      <diagonal/>
    </border>
    <border>
      <left style="hair">
        <color indexed="17"/>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style="hair">
        <color indexed="17"/>
      </left>
      <right style="thin">
        <color indexed="64"/>
      </right>
      <top style="thin">
        <color indexed="64"/>
      </top>
      <bottom/>
      <diagonal/>
    </border>
    <border>
      <left style="thin">
        <color indexed="64"/>
      </left>
      <right style="hair">
        <color indexed="17"/>
      </right>
      <top style="thin">
        <color indexed="64"/>
      </top>
      <bottom/>
      <diagonal/>
    </border>
    <border>
      <left style="hair">
        <color indexed="17"/>
      </left>
      <right style="thin">
        <color indexed="64"/>
      </right>
      <top style="medium">
        <color indexed="17"/>
      </top>
      <bottom/>
      <diagonal/>
    </border>
    <border>
      <left style="thin">
        <color indexed="64"/>
      </left>
      <right style="thin">
        <color indexed="64"/>
      </right>
      <top style="medium">
        <color indexed="17"/>
      </top>
      <bottom/>
      <diagonal/>
    </border>
    <border>
      <left style="thin">
        <color indexed="64"/>
      </left>
      <right style="hair">
        <color indexed="17"/>
      </right>
      <top style="medium">
        <color indexed="17"/>
      </top>
      <bottom/>
      <diagonal/>
    </border>
    <border>
      <left style="hair">
        <color indexed="17"/>
      </left>
      <right style="hair">
        <color indexed="17"/>
      </right>
      <top style="thin">
        <color indexed="17"/>
      </top>
      <bottom style="thin">
        <color indexed="17"/>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thin">
        <color indexed="17"/>
      </bottom>
      <diagonal/>
    </border>
    <border>
      <left style="hair">
        <color indexed="64"/>
      </left>
      <right style="hair">
        <color indexed="64"/>
      </right>
      <top style="thin">
        <color indexed="64"/>
      </top>
      <bottom style="thin">
        <color indexed="17"/>
      </bottom>
      <diagonal/>
    </border>
    <border>
      <left style="hair">
        <color indexed="64"/>
      </left>
      <right style="hair">
        <color indexed="17"/>
      </right>
      <top style="thin">
        <color indexed="64"/>
      </top>
      <bottom style="thin">
        <color indexed="17"/>
      </bottom>
      <diagonal/>
    </border>
    <border>
      <left style="hair">
        <color indexed="17"/>
      </left>
      <right style="thin">
        <color indexed="64"/>
      </right>
      <top style="thin">
        <color indexed="64"/>
      </top>
      <bottom style="thin">
        <color indexed="17"/>
      </bottom>
      <diagonal/>
    </border>
    <border>
      <left style="thin">
        <color indexed="64"/>
      </left>
      <right style="hair">
        <color indexed="17"/>
      </right>
      <top style="thin">
        <color indexed="64"/>
      </top>
      <bottom style="thin">
        <color indexed="17"/>
      </bottom>
      <diagonal/>
    </border>
    <border>
      <left/>
      <right style="thin">
        <color indexed="64"/>
      </right>
      <top/>
      <bottom style="medium">
        <color indexed="17"/>
      </bottom>
      <diagonal/>
    </border>
    <border>
      <left style="thin">
        <color indexed="64"/>
      </left>
      <right style="thin">
        <color indexed="64"/>
      </right>
      <top/>
      <bottom style="medium">
        <color indexed="17"/>
      </bottom>
      <diagonal/>
    </border>
    <border>
      <left style="thin">
        <color indexed="64"/>
      </left>
      <right/>
      <top/>
      <bottom style="medium">
        <color indexed="17"/>
      </bottom>
      <diagonal/>
    </border>
    <border>
      <left/>
      <right/>
      <top style="hair">
        <color indexed="17"/>
      </top>
      <bottom style="thin">
        <color indexed="64"/>
      </bottom>
      <diagonal/>
    </border>
    <border>
      <left style="hair">
        <color indexed="17"/>
      </left>
      <right style="thin">
        <color indexed="64"/>
      </right>
      <top/>
      <bottom/>
      <diagonal/>
    </border>
    <border>
      <left style="hair">
        <color indexed="64"/>
      </left>
      <right style="thin">
        <color indexed="64"/>
      </right>
      <top style="thin">
        <color indexed="64"/>
      </top>
      <bottom style="thin">
        <color indexed="17"/>
      </bottom>
      <diagonal/>
    </border>
    <border>
      <left style="thin">
        <color indexed="64"/>
      </left>
      <right style="medium">
        <color indexed="17"/>
      </right>
      <top style="thin">
        <color indexed="64"/>
      </top>
      <bottom style="thin">
        <color indexed="17"/>
      </bottom>
      <diagonal/>
    </border>
    <border>
      <left style="hair">
        <color indexed="17"/>
      </left>
      <right style="thin">
        <color indexed="64"/>
      </right>
      <top style="hair">
        <color indexed="17"/>
      </top>
      <bottom style="thin">
        <color indexed="17"/>
      </bottom>
      <diagonal/>
    </border>
    <border>
      <left style="thin">
        <color indexed="64"/>
      </left>
      <right style="thin">
        <color indexed="64"/>
      </right>
      <top style="hair">
        <color indexed="17"/>
      </top>
      <bottom style="thin">
        <color indexed="17"/>
      </bottom>
      <diagonal/>
    </border>
    <border>
      <left style="thin">
        <color indexed="64"/>
      </left>
      <right style="hair">
        <color indexed="17"/>
      </right>
      <top style="hair">
        <color indexed="17"/>
      </top>
      <bottom style="thin">
        <color indexed="17"/>
      </bottom>
      <diagonal/>
    </border>
    <border>
      <left/>
      <right style="thin">
        <color indexed="64"/>
      </right>
      <top style="hair">
        <color indexed="17"/>
      </top>
      <bottom style="thin">
        <color indexed="17"/>
      </bottom>
      <diagonal/>
    </border>
    <border>
      <left style="thin">
        <color indexed="64"/>
      </left>
      <right style="hair">
        <color indexed="64"/>
      </right>
      <top style="hair">
        <color indexed="17"/>
      </top>
      <bottom style="thin">
        <color indexed="17"/>
      </bottom>
      <diagonal/>
    </border>
    <border>
      <left/>
      <right style="hair">
        <color indexed="64"/>
      </right>
      <top style="thin">
        <color indexed="64"/>
      </top>
      <bottom/>
      <diagonal/>
    </border>
    <border>
      <left/>
      <right/>
      <top/>
      <bottom style="hair">
        <color indexed="64"/>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style="hair">
        <color indexed="64"/>
      </left>
      <right style="thin">
        <color indexed="64"/>
      </right>
      <top/>
      <bottom style="hair">
        <color indexed="64"/>
      </bottom>
      <diagonal/>
    </border>
    <border>
      <left style="thin">
        <color indexed="17"/>
      </left>
      <right style="hair">
        <color indexed="17"/>
      </right>
      <top style="hair">
        <color indexed="17"/>
      </top>
      <bottom style="double">
        <color indexed="17"/>
      </bottom>
      <diagonal/>
    </border>
    <border>
      <left style="hair">
        <color indexed="17"/>
      </left>
      <right style="hair">
        <color indexed="17"/>
      </right>
      <top style="hair">
        <color indexed="17"/>
      </top>
      <bottom style="double">
        <color indexed="17"/>
      </bottom>
      <diagonal/>
    </border>
    <border>
      <left style="hair">
        <color indexed="17"/>
      </left>
      <right style="thin">
        <color indexed="17"/>
      </right>
      <top style="hair">
        <color indexed="17"/>
      </top>
      <bottom style="double">
        <color indexed="17"/>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hair">
        <color indexed="64"/>
      </right>
      <top/>
      <bottom style="thin">
        <color indexed="64"/>
      </bottom>
      <diagonal/>
    </border>
    <border>
      <left style="medium">
        <color indexed="64"/>
      </left>
      <right style="hair">
        <color indexed="64"/>
      </right>
      <top style="medium">
        <color indexed="64"/>
      </top>
      <bottom/>
      <diagonal/>
    </border>
    <border>
      <left style="double">
        <color rgb="FF663300"/>
      </left>
      <right/>
      <top style="double">
        <color rgb="FF663300"/>
      </top>
      <bottom/>
      <diagonal/>
    </border>
    <border>
      <left/>
      <right/>
      <top style="double">
        <color rgb="FF663300"/>
      </top>
      <bottom/>
      <diagonal/>
    </border>
    <border>
      <left/>
      <right style="double">
        <color rgb="FF663300"/>
      </right>
      <top style="double">
        <color rgb="FF663300"/>
      </top>
      <bottom/>
      <diagonal/>
    </border>
    <border>
      <left style="double">
        <color rgb="FF663300"/>
      </left>
      <right/>
      <top/>
      <bottom/>
      <diagonal/>
    </border>
    <border>
      <left/>
      <right style="double">
        <color rgb="FF663300"/>
      </right>
      <top/>
      <bottom/>
      <diagonal/>
    </border>
    <border>
      <left style="double">
        <color rgb="FF663300"/>
      </left>
      <right/>
      <top/>
      <bottom style="double">
        <color rgb="FF663300"/>
      </bottom>
      <diagonal/>
    </border>
    <border>
      <left/>
      <right/>
      <top/>
      <bottom style="double">
        <color rgb="FF663300"/>
      </bottom>
      <diagonal/>
    </border>
    <border>
      <left/>
      <right style="double">
        <color rgb="FF663300"/>
      </right>
      <top/>
      <bottom style="double">
        <color rgb="FF663300"/>
      </bottom>
      <diagonal/>
    </border>
    <border>
      <left style="double">
        <color rgb="FF003366"/>
      </left>
      <right/>
      <top style="double">
        <color rgb="FF003366"/>
      </top>
      <bottom/>
      <diagonal/>
    </border>
    <border>
      <left/>
      <right/>
      <top style="double">
        <color rgb="FF003366"/>
      </top>
      <bottom/>
      <diagonal/>
    </border>
    <border>
      <left/>
      <right style="double">
        <color rgb="FF003366"/>
      </right>
      <top style="double">
        <color rgb="FF003366"/>
      </top>
      <bottom/>
      <diagonal/>
    </border>
    <border>
      <left style="double">
        <color rgb="FF003366"/>
      </left>
      <right/>
      <top/>
      <bottom/>
      <diagonal/>
    </border>
    <border>
      <left/>
      <right style="double">
        <color rgb="FF003366"/>
      </right>
      <top/>
      <bottom/>
      <diagonal/>
    </border>
    <border>
      <left style="double">
        <color rgb="FF003366"/>
      </left>
      <right/>
      <top/>
      <bottom style="double">
        <color rgb="FF003366"/>
      </bottom>
      <diagonal/>
    </border>
    <border>
      <left/>
      <right/>
      <top/>
      <bottom style="double">
        <color rgb="FF003366"/>
      </bottom>
      <diagonal/>
    </border>
    <border>
      <left/>
      <right style="double">
        <color rgb="FF003366"/>
      </right>
      <top/>
      <bottom style="double">
        <color rgb="FF003366"/>
      </bottom>
      <diagonal/>
    </border>
    <border>
      <left/>
      <right/>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style="medium">
        <color indexed="64"/>
      </left>
      <right style="hair">
        <color indexed="64"/>
      </right>
      <top/>
      <bottom/>
      <diagonal/>
    </border>
    <border>
      <left/>
      <right style="medium">
        <color indexed="64"/>
      </right>
      <top/>
      <bottom/>
      <diagonal/>
    </border>
    <border>
      <left/>
      <right style="medium">
        <color indexed="64"/>
      </right>
      <top/>
      <bottom style="hair">
        <color indexed="64"/>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hair">
        <color indexed="64"/>
      </left>
      <right style="hair">
        <color indexed="64"/>
      </right>
      <top/>
      <bottom style="medium">
        <color indexed="64"/>
      </bottom>
      <diagonal/>
    </border>
    <border>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s>
  <cellStyleXfs count="7">
    <xf numFmtId="0" fontId="0" fillId="0" borderId="0">
      <alignment vertical="center"/>
    </xf>
    <xf numFmtId="9" fontId="2" fillId="0" borderId="0" applyFont="0" applyFill="0" applyBorder="0" applyAlignment="0" applyProtection="0">
      <alignment vertical="center"/>
    </xf>
    <xf numFmtId="0" fontId="3"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2" fillId="0" borderId="0"/>
    <xf numFmtId="0" fontId="2" fillId="0" borderId="0"/>
    <xf numFmtId="0" fontId="2" fillId="0" borderId="0"/>
  </cellStyleXfs>
  <cellXfs count="2778">
    <xf numFmtId="0" fontId="0" fillId="0" borderId="0" xfId="0">
      <alignment vertical="center"/>
    </xf>
    <xf numFmtId="0" fontId="10" fillId="0" borderId="0" xfId="0" applyFont="1">
      <alignment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184" fontId="10" fillId="0" borderId="3" xfId="0" applyNumberFormat="1" applyFont="1" applyBorder="1" applyAlignment="1">
      <alignment horizontal="center" vertical="center"/>
    </xf>
    <xf numFmtId="0" fontId="10" fillId="0" borderId="4" xfId="0" applyFont="1" applyBorder="1" applyAlignment="1">
      <alignment horizontal="center" vertical="center"/>
    </xf>
    <xf numFmtId="188" fontId="10" fillId="0" borderId="0" xfId="0" applyNumberFormat="1" applyFont="1" applyAlignment="1">
      <alignment horizontal="center" vertical="center"/>
    </xf>
    <xf numFmtId="0" fontId="10" fillId="0" borderId="5"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10" fillId="0" borderId="7" xfId="0" applyNumberFormat="1" applyFont="1" applyBorder="1" applyAlignment="1">
      <alignment horizontal="center" vertical="center"/>
    </xf>
    <xf numFmtId="0" fontId="10" fillId="0" borderId="8" xfId="0" applyFont="1" applyBorder="1" applyAlignment="1">
      <alignment horizontal="center" vertical="center"/>
    </xf>
    <xf numFmtId="188" fontId="10" fillId="0" borderId="9" xfId="0" applyNumberFormat="1" applyFont="1" applyBorder="1" applyAlignment="1">
      <alignment horizontal="center" vertical="center"/>
    </xf>
    <xf numFmtId="0" fontId="10" fillId="0" borderId="10" xfId="0" applyFont="1" applyBorder="1" applyAlignment="1">
      <alignment horizontal="center" vertical="center"/>
    </xf>
    <xf numFmtId="0" fontId="15" fillId="0" borderId="0" xfId="5" applyNumberFormat="1" applyFont="1" applyFill="1" applyAlignment="1" applyProtection="1">
      <alignment vertical="center"/>
      <protection hidden="1"/>
    </xf>
    <xf numFmtId="0" fontId="17" fillId="0" borderId="0" xfId="5" applyNumberFormat="1" applyFont="1" applyFill="1" applyAlignment="1" applyProtection="1">
      <alignment horizontal="center" vertical="center"/>
      <protection hidden="1"/>
    </xf>
    <xf numFmtId="0" fontId="20" fillId="0" borderId="0" xfId="5" applyNumberFormat="1" applyFont="1" applyFill="1" applyAlignment="1" applyProtection="1">
      <alignment horizontal="center" vertical="center"/>
      <protection hidden="1"/>
    </xf>
    <xf numFmtId="0" fontId="20" fillId="0" borderId="11" xfId="5" applyNumberFormat="1" applyFont="1" applyFill="1" applyBorder="1" applyAlignment="1" applyProtection="1">
      <alignment horizontal="center" vertical="center"/>
      <protection hidden="1"/>
    </xf>
    <xf numFmtId="0" fontId="2" fillId="0" borderId="0" xfId="5" applyNumberFormat="1" applyFill="1" applyBorder="1" applyAlignment="1" applyProtection="1">
      <alignment vertical="center"/>
      <protection hidden="1"/>
    </xf>
    <xf numFmtId="0" fontId="15" fillId="0" borderId="0" xfId="5" applyNumberFormat="1" applyFont="1" applyFill="1" applyBorder="1" applyAlignment="1" applyProtection="1">
      <alignment vertical="center"/>
      <protection hidden="1"/>
    </xf>
    <xf numFmtId="0" fontId="15" fillId="0" borderId="12" xfId="5" applyNumberFormat="1" applyFont="1" applyFill="1" applyBorder="1" applyAlignment="1" applyProtection="1">
      <alignment horizontal="distributed" justifyLastLine="1"/>
      <protection hidden="1"/>
    </xf>
    <xf numFmtId="0" fontId="15" fillId="0" borderId="13" xfId="5" applyNumberFormat="1" applyFont="1" applyFill="1" applyBorder="1" applyAlignment="1" applyProtection="1">
      <alignment horizontal="center" vertical="center"/>
      <protection hidden="1"/>
    </xf>
    <xf numFmtId="0" fontId="15" fillId="0" borderId="14" xfId="5" applyNumberFormat="1" applyFont="1" applyFill="1" applyBorder="1" applyAlignment="1" applyProtection="1">
      <alignment horizontal="center" vertical="center"/>
      <protection hidden="1"/>
    </xf>
    <xf numFmtId="0" fontId="15" fillId="0" borderId="15" xfId="5" applyNumberFormat="1" applyFont="1" applyFill="1" applyBorder="1" applyAlignment="1" applyProtection="1">
      <alignment horizontal="distributed" vertical="top" justifyLastLine="1"/>
      <protection hidden="1"/>
    </xf>
    <xf numFmtId="0" fontId="15" fillId="0" borderId="16" xfId="5" applyNumberFormat="1" applyFont="1" applyFill="1" applyBorder="1" applyAlignment="1" applyProtection="1">
      <alignment horizontal="center" vertical="center"/>
      <protection hidden="1"/>
    </xf>
    <xf numFmtId="0" fontId="15" fillId="0" borderId="17" xfId="5" applyNumberFormat="1" applyFont="1" applyFill="1" applyBorder="1" applyAlignment="1" applyProtection="1">
      <alignment horizontal="center" vertical="center"/>
      <protection hidden="1"/>
    </xf>
    <xf numFmtId="0" fontId="2" fillId="0" borderId="0" xfId="5" applyNumberFormat="1" applyFill="1" applyAlignment="1" applyProtection="1">
      <alignment vertical="center"/>
      <protection hidden="1"/>
    </xf>
    <xf numFmtId="0" fontId="24" fillId="0" borderId="0" xfId="5" applyNumberFormat="1" applyFont="1" applyFill="1" applyAlignment="1" applyProtection="1">
      <alignment horizontal="right" vertical="center"/>
      <protection hidden="1"/>
    </xf>
    <xf numFmtId="49" fontId="30" fillId="0" borderId="0" xfId="5" applyNumberFormat="1" applyFont="1" applyFill="1" applyAlignment="1" applyProtection="1">
      <alignment horizontal="right" vertical="center"/>
      <protection hidden="1"/>
    </xf>
    <xf numFmtId="0" fontId="23" fillId="0" borderId="0" xfId="5" applyNumberFormat="1" applyFont="1" applyFill="1" applyAlignment="1" applyProtection="1">
      <alignment horizontal="left" vertical="center"/>
      <protection hidden="1"/>
    </xf>
    <xf numFmtId="49" fontId="30" fillId="0" borderId="0" xfId="5" applyNumberFormat="1" applyFont="1" applyFill="1" applyAlignment="1" applyProtection="1">
      <alignment horizontal="center" vertical="center"/>
      <protection hidden="1"/>
    </xf>
    <xf numFmtId="0" fontId="24" fillId="0" borderId="0" xfId="5" applyNumberFormat="1" applyFont="1" applyFill="1" applyAlignment="1" applyProtection="1">
      <alignment vertical="center"/>
      <protection hidden="1"/>
    </xf>
    <xf numFmtId="0" fontId="15" fillId="0" borderId="0" xfId="5" applyNumberFormat="1" applyFont="1" applyFill="1" applyAlignment="1" applyProtection="1">
      <alignment horizontal="left" vertical="center"/>
      <protection hidden="1"/>
    </xf>
    <xf numFmtId="0" fontId="24" fillId="0" borderId="0" xfId="5" applyNumberFormat="1" applyFont="1" applyFill="1" applyAlignment="1" applyProtection="1">
      <alignment horizontal="left" vertical="center"/>
      <protection hidden="1"/>
    </xf>
    <xf numFmtId="0" fontId="23" fillId="0" borderId="0" xfId="5" applyNumberFormat="1" applyFont="1" applyFill="1" applyAlignment="1" applyProtection="1">
      <alignment vertical="center"/>
      <protection hidden="1"/>
    </xf>
    <xf numFmtId="0" fontId="24" fillId="0" borderId="18" xfId="5" applyNumberFormat="1" applyFont="1" applyFill="1" applyBorder="1" applyAlignment="1" applyProtection="1">
      <protection hidden="1"/>
    </xf>
    <xf numFmtId="0" fontId="15" fillId="0" borderId="18" xfId="5" applyNumberFormat="1" applyFont="1" applyFill="1" applyBorder="1" applyAlignment="1" applyProtection="1">
      <alignment horizontal="center"/>
      <protection hidden="1"/>
    </xf>
    <xf numFmtId="0" fontId="32" fillId="0" borderId="0" xfId="5" applyNumberFormat="1" applyFont="1" applyFill="1" applyBorder="1" applyAlignment="1" applyProtection="1">
      <alignment horizontal="center" vertical="center"/>
      <protection hidden="1"/>
    </xf>
    <xf numFmtId="0" fontId="2" fillId="0" borderId="0" xfId="5" applyNumberFormat="1" applyFill="1" applyBorder="1" applyAlignment="1" applyProtection="1">
      <protection hidden="1"/>
    </xf>
    <xf numFmtId="0" fontId="33" fillId="0" borderId="0" xfId="5" applyNumberFormat="1" applyFont="1" applyFill="1" applyAlignment="1" applyProtection="1">
      <protection hidden="1"/>
    </xf>
    <xf numFmtId="0" fontId="23" fillId="0" borderId="18" xfId="5" applyNumberFormat="1" applyFont="1" applyFill="1" applyBorder="1" applyAlignment="1" applyProtection="1">
      <alignment horizontal="center" vertical="center"/>
      <protection hidden="1"/>
    </xf>
    <xf numFmtId="0" fontId="7" fillId="0" borderId="18" xfId="5" applyNumberFormat="1" applyFont="1" applyFill="1" applyBorder="1" applyAlignment="1" applyProtection="1">
      <alignment justifyLastLine="1"/>
      <protection hidden="1"/>
    </xf>
    <xf numFmtId="0" fontId="33" fillId="0" borderId="18" xfId="5" applyNumberFormat="1" applyFont="1" applyFill="1" applyBorder="1" applyAlignment="1" applyProtection="1">
      <protection hidden="1"/>
    </xf>
    <xf numFmtId="0" fontId="11" fillId="0" borderId="0" xfId="5" applyNumberFormat="1" applyFont="1" applyFill="1" applyAlignment="1" applyProtection="1">
      <alignment vertical="center"/>
      <protection hidden="1"/>
    </xf>
    <xf numFmtId="0" fontId="15" fillId="0" borderId="0" xfId="5" applyNumberFormat="1" applyFont="1" applyFill="1" applyBorder="1" applyAlignment="1" applyProtection="1">
      <alignment horizontal="center" vertical="center" textRotation="255"/>
      <protection hidden="1"/>
    </xf>
    <xf numFmtId="0" fontId="2" fillId="0" borderId="0" xfId="5" applyNumberFormat="1" applyFill="1" applyBorder="1" applyProtection="1">
      <protection hidden="1"/>
    </xf>
    <xf numFmtId="0" fontId="31" fillId="0" borderId="0" xfId="5" applyNumberFormat="1" applyFont="1" applyFill="1" applyBorder="1" applyAlignment="1" applyProtection="1">
      <alignment horizontal="center" vertical="center" wrapText="1" shrinkToFit="1"/>
      <protection hidden="1"/>
    </xf>
    <xf numFmtId="0" fontId="24" fillId="0" borderId="0" xfId="5" applyNumberFormat="1" applyFont="1" applyFill="1" applyBorder="1" applyAlignment="1" applyProtection="1">
      <alignment horizontal="right" vertical="center"/>
      <protection hidden="1"/>
    </xf>
    <xf numFmtId="0" fontId="24" fillId="0" borderId="18" xfId="5" applyNumberFormat="1" applyFont="1" applyFill="1" applyBorder="1" applyAlignment="1" applyProtection="1">
      <alignment horizontal="center" vertical="center"/>
      <protection hidden="1"/>
    </xf>
    <xf numFmtId="0" fontId="2" fillId="0" borderId="18" xfId="5" applyNumberFormat="1" applyFont="1" applyFill="1" applyBorder="1" applyAlignment="1" applyProtection="1">
      <alignment justifyLastLine="1"/>
      <protection hidden="1"/>
    </xf>
    <xf numFmtId="0" fontId="20" fillId="0" borderId="0" xfId="5" applyNumberFormat="1" applyFont="1" applyFill="1" applyBorder="1" applyAlignment="1" applyProtection="1">
      <alignment horizontal="center" vertical="center"/>
      <protection hidden="1"/>
    </xf>
    <xf numFmtId="0" fontId="22" fillId="0" borderId="0" xfId="5" applyNumberFormat="1" applyFont="1" applyFill="1" applyBorder="1" applyAlignment="1" applyProtection="1">
      <alignment horizontal="center" vertical="center"/>
      <protection hidden="1"/>
    </xf>
    <xf numFmtId="0" fontId="2" fillId="0" borderId="0" xfId="5" applyNumberFormat="1" applyFill="1" applyBorder="1" applyAlignment="1" applyProtection="1">
      <alignment horizontal="center" vertical="center"/>
      <protection hidden="1"/>
    </xf>
    <xf numFmtId="0" fontId="10" fillId="0" borderId="0" xfId="0" applyFont="1" applyAlignment="1" applyProtection="1">
      <alignment horizontal="center" vertical="center" shrinkToFit="1"/>
      <protection hidden="1"/>
    </xf>
    <xf numFmtId="0" fontId="11" fillId="0" borderId="22" xfId="0" applyFont="1" applyFill="1" applyBorder="1" applyAlignment="1" applyProtection="1">
      <alignment horizontal="center" vertical="center"/>
      <protection hidden="1"/>
    </xf>
    <xf numFmtId="0" fontId="11" fillId="0" borderId="23" xfId="0" applyFont="1" applyFill="1" applyBorder="1" applyAlignment="1" applyProtection="1">
      <alignment horizontal="center" vertical="center"/>
      <protection hidden="1"/>
    </xf>
    <xf numFmtId="0" fontId="10" fillId="0" borderId="0" xfId="0" applyFont="1" applyProtection="1">
      <alignment vertical="center"/>
      <protection hidden="1"/>
    </xf>
    <xf numFmtId="49" fontId="0" fillId="0" borderId="24" xfId="0" applyNumberFormat="1" applyFill="1" applyBorder="1" applyAlignment="1" applyProtection="1">
      <alignment horizontal="center" vertical="center"/>
      <protection hidden="1"/>
    </xf>
    <xf numFmtId="0" fontId="0" fillId="0" borderId="0" xfId="0" applyProtection="1">
      <alignment vertical="center"/>
      <protection hidden="1"/>
    </xf>
    <xf numFmtId="0" fontId="0" fillId="0" borderId="0" xfId="0" applyAlignment="1" applyProtection="1">
      <alignment horizontal="left" vertical="center"/>
      <protection hidden="1"/>
    </xf>
    <xf numFmtId="49" fontId="0" fillId="0" borderId="0" xfId="0" applyNumberFormat="1" applyFill="1" applyAlignment="1" applyProtection="1">
      <alignment horizontal="center" vertical="center"/>
      <protection hidden="1"/>
    </xf>
    <xf numFmtId="0" fontId="0" fillId="0" borderId="0" xfId="0" applyAlignment="1" applyProtection="1">
      <alignment vertical="center" wrapText="1"/>
      <protection hidden="1"/>
    </xf>
    <xf numFmtId="0" fontId="0" fillId="0" borderId="0" xfId="0" applyAlignment="1" applyProtection="1">
      <alignment horizontal="center" vertical="center" wrapText="1"/>
      <protection hidden="1"/>
    </xf>
    <xf numFmtId="38" fontId="2" fillId="0" borderId="0" xfId="3" applyProtection="1">
      <alignment vertical="center"/>
      <protection hidden="1"/>
    </xf>
    <xf numFmtId="0" fontId="10" fillId="0" borderId="0" xfId="0" applyFont="1" applyAlignment="1" applyProtection="1">
      <alignment horizontal="center" vertical="center"/>
      <protection hidden="1"/>
    </xf>
    <xf numFmtId="0" fontId="2" fillId="0" borderId="0" xfId="0" applyFont="1" applyAlignment="1" applyProtection="1">
      <alignment horizontal="center" vertical="center" wrapText="1"/>
      <protection hidden="1"/>
    </xf>
    <xf numFmtId="0" fontId="11" fillId="0" borderId="0" xfId="0" applyFont="1" applyFill="1" applyAlignment="1" applyProtection="1">
      <alignment horizontal="center" vertical="center"/>
      <protection hidden="1"/>
    </xf>
    <xf numFmtId="0" fontId="0" fillId="0" borderId="0" xfId="0" applyFill="1" applyAlignment="1" applyProtection="1">
      <alignment horizontal="left" vertical="center" shrinkToFit="1"/>
      <protection hidden="1"/>
    </xf>
    <xf numFmtId="0" fontId="0" fillId="0" borderId="0" xfId="0" applyFill="1" applyAlignment="1" applyProtection="1">
      <alignment horizontal="right" vertical="center"/>
      <protection hidden="1"/>
    </xf>
    <xf numFmtId="0" fontId="43" fillId="0" borderId="0" xfId="0" applyFont="1" applyFill="1" applyAlignment="1" applyProtection="1">
      <alignment horizontal="center" vertical="center"/>
      <protection hidden="1"/>
    </xf>
    <xf numFmtId="0" fontId="44" fillId="0" borderId="0" xfId="0" applyFont="1" applyFill="1" applyAlignment="1" applyProtection="1">
      <alignment horizontal="center" vertical="center" shrinkToFit="1"/>
      <protection hidden="1"/>
    </xf>
    <xf numFmtId="0" fontId="44" fillId="0" borderId="0" xfId="0" applyFont="1" applyFill="1" applyAlignment="1" applyProtection="1">
      <alignment horizontal="center" vertical="center"/>
      <protection hidden="1"/>
    </xf>
    <xf numFmtId="0" fontId="43" fillId="0" borderId="0" xfId="0" applyFont="1" applyFill="1" applyAlignment="1" applyProtection="1">
      <alignment horizontal="left" vertical="center"/>
      <protection hidden="1"/>
    </xf>
    <xf numFmtId="0" fontId="45" fillId="0" borderId="0" xfId="4" applyNumberFormat="1" applyFont="1" applyFill="1" applyAlignment="1" applyProtection="1">
      <alignment vertical="center"/>
      <protection hidden="1"/>
    </xf>
    <xf numFmtId="0" fontId="46" fillId="0" borderId="0" xfId="4" applyNumberFormat="1" applyFont="1" applyFill="1" applyAlignment="1" applyProtection="1">
      <alignment vertical="center"/>
      <protection hidden="1"/>
    </xf>
    <xf numFmtId="0" fontId="45" fillId="0" borderId="0" xfId="4" applyNumberFormat="1" applyFont="1" applyFill="1" applyBorder="1" applyAlignment="1" applyProtection="1">
      <alignment vertical="center"/>
      <protection hidden="1"/>
    </xf>
    <xf numFmtId="0" fontId="49" fillId="0" borderId="0" xfId="4" applyNumberFormat="1" applyFont="1" applyFill="1" applyBorder="1" applyAlignment="1" applyProtection="1">
      <alignment vertical="center"/>
      <protection hidden="1"/>
    </xf>
    <xf numFmtId="0" fontId="46" fillId="0" borderId="25" xfId="4" applyNumberFormat="1" applyFont="1" applyFill="1" applyBorder="1" applyAlignment="1" applyProtection="1">
      <alignment horizontal="center" vertical="center"/>
      <protection hidden="1"/>
    </xf>
    <xf numFmtId="0" fontId="51" fillId="0" borderId="25" xfId="3" applyNumberFormat="1" applyFont="1" applyFill="1" applyBorder="1" applyAlignment="1" applyProtection="1">
      <alignment horizontal="right" vertical="top" shrinkToFit="1"/>
      <protection hidden="1"/>
    </xf>
    <xf numFmtId="0" fontId="54" fillId="0" borderId="26" xfId="3" applyNumberFormat="1" applyFont="1" applyFill="1" applyBorder="1" applyAlignment="1" applyProtection="1">
      <alignment shrinkToFit="1"/>
      <protection hidden="1"/>
    </xf>
    <xf numFmtId="0" fontId="54" fillId="0" borderId="25" xfId="3" applyNumberFormat="1" applyFont="1" applyFill="1" applyBorder="1" applyAlignment="1" applyProtection="1">
      <alignment shrinkToFit="1"/>
      <protection hidden="1"/>
    </xf>
    <xf numFmtId="0" fontId="51" fillId="0" borderId="27" xfId="3" applyNumberFormat="1" applyFont="1" applyFill="1" applyBorder="1" applyAlignment="1" applyProtection="1">
      <alignment horizontal="right" vertical="top" shrinkToFit="1"/>
      <protection hidden="1"/>
    </xf>
    <xf numFmtId="0" fontId="54" fillId="0" borderId="27" xfId="3" applyNumberFormat="1" applyFont="1" applyFill="1" applyBorder="1" applyAlignment="1" applyProtection="1">
      <alignment shrinkToFit="1"/>
      <protection hidden="1"/>
    </xf>
    <xf numFmtId="0" fontId="46" fillId="0" borderId="0" xfId="4" applyNumberFormat="1" applyFont="1" applyFill="1" applyBorder="1" applyAlignment="1" applyProtection="1">
      <alignment horizontal="center" vertical="center"/>
      <protection hidden="1"/>
    </xf>
    <xf numFmtId="0" fontId="53" fillId="0" borderId="26" xfId="3" applyNumberFormat="1" applyFont="1" applyFill="1" applyBorder="1" applyAlignment="1" applyProtection="1">
      <alignment vertical="center" shrinkToFit="1"/>
      <protection hidden="1"/>
    </xf>
    <xf numFmtId="0" fontId="53" fillId="0" borderId="27" xfId="3" applyNumberFormat="1" applyFont="1" applyFill="1" applyBorder="1" applyAlignment="1" applyProtection="1">
      <alignment vertical="center" shrinkToFit="1"/>
      <protection hidden="1"/>
    </xf>
    <xf numFmtId="0" fontId="46" fillId="0" borderId="18" xfId="4" applyNumberFormat="1" applyFont="1" applyFill="1" applyBorder="1" applyAlignment="1" applyProtection="1">
      <alignment horizontal="center" vertical="center"/>
      <protection hidden="1"/>
    </xf>
    <xf numFmtId="0" fontId="53" fillId="0" borderId="28" xfId="3" applyNumberFormat="1" applyFont="1" applyFill="1" applyBorder="1" applyAlignment="1" applyProtection="1">
      <alignment vertical="center" shrinkToFit="1"/>
      <protection hidden="1"/>
    </xf>
    <xf numFmtId="0" fontId="53" fillId="0" borderId="29" xfId="3" applyNumberFormat="1" applyFont="1" applyFill="1" applyBorder="1" applyAlignment="1" applyProtection="1">
      <alignment vertical="center" shrinkToFit="1"/>
      <protection hidden="1"/>
    </xf>
    <xf numFmtId="0" fontId="45" fillId="0" borderId="18" xfId="4" applyNumberFormat="1" applyFont="1" applyFill="1" applyBorder="1" applyAlignment="1" applyProtection="1">
      <alignment vertical="center"/>
      <protection hidden="1"/>
    </xf>
    <xf numFmtId="0" fontId="46" fillId="0" borderId="0" xfId="4" applyNumberFormat="1" applyFont="1" applyFill="1" applyBorder="1" applyAlignment="1" applyProtection="1">
      <alignment vertical="center"/>
      <protection hidden="1"/>
    </xf>
    <xf numFmtId="0" fontId="46" fillId="0" borderId="18" xfId="4" applyNumberFormat="1" applyFont="1" applyFill="1" applyBorder="1" applyAlignment="1" applyProtection="1">
      <alignment vertical="center"/>
      <protection hidden="1"/>
    </xf>
    <xf numFmtId="0" fontId="53" fillId="0" borderId="18" xfId="4" applyNumberFormat="1" applyFont="1" applyFill="1" applyBorder="1" applyAlignment="1" applyProtection="1">
      <alignment vertical="center"/>
      <protection hidden="1"/>
    </xf>
    <xf numFmtId="0" fontId="46" fillId="0" borderId="30" xfId="4" applyNumberFormat="1" applyFont="1" applyFill="1" applyBorder="1" applyAlignment="1" applyProtection="1">
      <alignment vertical="center"/>
      <protection hidden="1"/>
    </xf>
    <xf numFmtId="0" fontId="46" fillId="0" borderId="30" xfId="4" applyNumberFormat="1" applyFont="1" applyFill="1" applyBorder="1" applyAlignment="1" applyProtection="1">
      <alignment vertical="center" justifyLastLine="1"/>
      <protection hidden="1"/>
    </xf>
    <xf numFmtId="0" fontId="52" fillId="0" borderId="20" xfId="4" applyNumberFormat="1" applyFont="1" applyFill="1" applyBorder="1" applyAlignment="1" applyProtection="1">
      <protection hidden="1"/>
    </xf>
    <xf numFmtId="0" fontId="45" fillId="0" borderId="0" xfId="4" applyNumberFormat="1" applyFont="1" applyFill="1" applyBorder="1" applyAlignment="1" applyProtection="1">
      <alignment horizontal="center" vertical="center"/>
      <protection hidden="1"/>
    </xf>
    <xf numFmtId="0" fontId="52" fillId="0" borderId="18" xfId="4" applyNumberFormat="1" applyFont="1" applyFill="1" applyBorder="1" applyAlignment="1" applyProtection="1">
      <alignment vertical="center"/>
      <protection hidden="1"/>
    </xf>
    <xf numFmtId="0" fontId="57" fillId="0" borderId="0" xfId="4" applyNumberFormat="1" applyFont="1" applyFill="1" applyBorder="1" applyAlignment="1" applyProtection="1">
      <protection hidden="1"/>
    </xf>
    <xf numFmtId="38" fontId="53" fillId="0" borderId="28" xfId="3" applyFont="1" applyFill="1" applyBorder="1" applyAlignment="1" applyProtection="1">
      <alignment vertical="center" shrinkToFit="1"/>
      <protection hidden="1"/>
    </xf>
    <xf numFmtId="38" fontId="53" fillId="0" borderId="0" xfId="3" applyFont="1" applyFill="1" applyBorder="1" applyAlignment="1" applyProtection="1">
      <alignment vertical="center" shrinkToFit="1"/>
      <protection hidden="1"/>
    </xf>
    <xf numFmtId="38" fontId="53" fillId="0" borderId="29" xfId="3" applyFont="1" applyFill="1" applyBorder="1" applyAlignment="1" applyProtection="1">
      <alignment vertical="center" shrinkToFit="1"/>
      <protection hidden="1"/>
    </xf>
    <xf numFmtId="38" fontId="46" fillId="0" borderId="25" xfId="3" applyFont="1" applyFill="1" applyBorder="1" applyAlignment="1" applyProtection="1">
      <alignment vertical="center" shrinkToFit="1"/>
      <protection hidden="1"/>
    </xf>
    <xf numFmtId="38" fontId="53" fillId="0" borderId="26" xfId="3" applyFont="1" applyFill="1" applyBorder="1" applyAlignment="1" applyProtection="1">
      <alignment vertical="center" shrinkToFit="1"/>
      <protection hidden="1"/>
    </xf>
    <xf numFmtId="38" fontId="53" fillId="0" borderId="25" xfId="3" applyFont="1" applyFill="1" applyBorder="1" applyAlignment="1" applyProtection="1">
      <alignment vertical="center" shrinkToFit="1"/>
      <protection hidden="1"/>
    </xf>
    <xf numFmtId="38" fontId="46" fillId="0" borderId="27" xfId="3" applyFont="1" applyFill="1" applyBorder="1" applyAlignment="1" applyProtection="1">
      <alignment vertical="center" shrinkToFit="1"/>
      <protection hidden="1"/>
    </xf>
    <xf numFmtId="38" fontId="46" fillId="0" borderId="0" xfId="3" applyFont="1" applyFill="1" applyBorder="1" applyAlignment="1" applyProtection="1">
      <alignment vertical="center" shrinkToFit="1"/>
      <protection hidden="1"/>
    </xf>
    <xf numFmtId="38" fontId="46" fillId="0" borderId="29" xfId="3" applyFont="1" applyFill="1" applyBorder="1" applyAlignment="1" applyProtection="1">
      <alignment vertical="center" shrinkToFit="1"/>
      <protection hidden="1"/>
    </xf>
    <xf numFmtId="38" fontId="53" fillId="0" borderId="27" xfId="3" applyFont="1" applyFill="1" applyBorder="1" applyAlignment="1" applyProtection="1">
      <alignment vertical="center" shrinkToFit="1"/>
      <protection hidden="1"/>
    </xf>
    <xf numFmtId="38" fontId="51" fillId="0" borderId="25" xfId="3" applyFont="1" applyFill="1" applyBorder="1" applyAlignment="1" applyProtection="1">
      <alignment horizontal="right" vertical="top" shrinkToFit="1"/>
      <protection hidden="1"/>
    </xf>
    <xf numFmtId="38" fontId="54" fillId="0" borderId="26" xfId="3" applyFont="1" applyFill="1" applyBorder="1" applyAlignment="1" applyProtection="1">
      <alignment shrinkToFit="1"/>
      <protection hidden="1"/>
    </xf>
    <xf numFmtId="38" fontId="54" fillId="0" borderId="25" xfId="3" applyFont="1" applyFill="1" applyBorder="1" applyAlignment="1" applyProtection="1">
      <alignment shrinkToFit="1"/>
      <protection hidden="1"/>
    </xf>
    <xf numFmtId="38" fontId="51" fillId="0" borderId="27" xfId="3" applyFont="1" applyFill="1" applyBorder="1" applyAlignment="1" applyProtection="1">
      <alignment horizontal="right" vertical="top" shrinkToFit="1"/>
      <protection hidden="1"/>
    </xf>
    <xf numFmtId="38" fontId="54" fillId="0" borderId="27" xfId="3" applyFont="1" applyFill="1" applyBorder="1" applyAlignment="1" applyProtection="1">
      <alignment shrinkToFit="1"/>
      <protection hidden="1"/>
    </xf>
    <xf numFmtId="0" fontId="53" fillId="0" borderId="32" xfId="4" applyNumberFormat="1" applyFont="1" applyFill="1" applyBorder="1" applyAlignment="1" applyProtection="1">
      <alignment vertical="center"/>
      <protection hidden="1"/>
    </xf>
    <xf numFmtId="0" fontId="52" fillId="0" borderId="32" xfId="4" applyNumberFormat="1" applyFont="1" applyFill="1" applyBorder="1" applyAlignment="1" applyProtection="1">
      <alignment vertical="center"/>
      <protection hidden="1"/>
    </xf>
    <xf numFmtId="0" fontId="52" fillId="0" borderId="3" xfId="4" applyNumberFormat="1" applyFont="1" applyFill="1" applyBorder="1" applyAlignment="1" applyProtection="1">
      <alignment vertical="center"/>
      <protection hidden="1"/>
    </xf>
    <xf numFmtId="0" fontId="45" fillId="0" borderId="0" xfId="4" applyFont="1" applyFill="1" applyAlignment="1" applyProtection="1">
      <alignment vertical="center"/>
      <protection hidden="1"/>
    </xf>
    <xf numFmtId="0" fontId="46" fillId="0" borderId="0" xfId="4" applyFont="1" applyFill="1" applyAlignment="1" applyProtection="1">
      <alignment vertical="center"/>
      <protection hidden="1"/>
    </xf>
    <xf numFmtId="0" fontId="45" fillId="0" borderId="0" xfId="4" applyFont="1" applyFill="1" applyBorder="1" applyAlignment="1" applyProtection="1">
      <alignment vertical="center"/>
      <protection hidden="1"/>
    </xf>
    <xf numFmtId="0" fontId="45" fillId="0" borderId="0" xfId="4" applyFont="1" applyFill="1" applyBorder="1" applyAlignment="1" applyProtection="1">
      <alignment horizontal="center" vertical="center"/>
      <protection hidden="1"/>
    </xf>
    <xf numFmtId="0" fontId="46" fillId="0" borderId="0" xfId="4" applyFont="1" applyFill="1" applyBorder="1" applyAlignment="1" applyProtection="1">
      <alignment horizontal="center" vertical="center" wrapText="1"/>
      <protection hidden="1"/>
    </xf>
    <xf numFmtId="0" fontId="49" fillId="0" borderId="0" xfId="4" applyFont="1" applyFill="1" applyBorder="1" applyAlignment="1" applyProtection="1">
      <alignment horizontal="center" vertical="center"/>
      <protection hidden="1"/>
    </xf>
    <xf numFmtId="0" fontId="48" fillId="0" borderId="0" xfId="4" applyFont="1" applyFill="1" applyBorder="1" applyAlignment="1" applyProtection="1">
      <alignment horizontal="center" vertical="center"/>
      <protection hidden="1"/>
    </xf>
    <xf numFmtId="0" fontId="46" fillId="0" borderId="0" xfId="4" applyFont="1" applyFill="1" applyBorder="1" applyAlignment="1" applyProtection="1">
      <alignment horizontal="center" vertical="center"/>
      <protection hidden="1"/>
    </xf>
    <xf numFmtId="0" fontId="46" fillId="0" borderId="25" xfId="4" applyFont="1" applyFill="1" applyBorder="1" applyAlignment="1" applyProtection="1">
      <alignment horizontal="center" vertical="center"/>
      <protection hidden="1"/>
    </xf>
    <xf numFmtId="178" fontId="48" fillId="0" borderId="25" xfId="3" applyNumberFormat="1" applyFont="1" applyFill="1" applyBorder="1" applyAlignment="1" applyProtection="1">
      <alignment horizontal="right" vertical="top" shrinkToFit="1"/>
      <protection hidden="1"/>
    </xf>
    <xf numFmtId="178" fontId="53" fillId="0" borderId="26" xfId="3" applyNumberFormat="1" applyFont="1" applyFill="1" applyBorder="1" applyAlignment="1" applyProtection="1">
      <alignment shrinkToFit="1"/>
      <protection hidden="1"/>
    </xf>
    <xf numFmtId="178" fontId="53" fillId="0" borderId="25" xfId="3" applyNumberFormat="1" applyFont="1" applyFill="1" applyBorder="1" applyAlignment="1" applyProtection="1">
      <alignment shrinkToFit="1"/>
      <protection hidden="1"/>
    </xf>
    <xf numFmtId="178" fontId="48" fillId="0" borderId="27" xfId="3" applyNumberFormat="1" applyFont="1" applyFill="1" applyBorder="1" applyAlignment="1" applyProtection="1">
      <alignment horizontal="right" vertical="top" shrinkToFit="1"/>
      <protection hidden="1"/>
    </xf>
    <xf numFmtId="178" fontId="46" fillId="0" borderId="25" xfId="3" applyNumberFormat="1" applyFont="1" applyFill="1" applyBorder="1" applyAlignment="1" applyProtection="1">
      <alignment vertical="center" shrinkToFit="1"/>
      <protection hidden="1"/>
    </xf>
    <xf numFmtId="178" fontId="53" fillId="0" borderId="26" xfId="3" applyNumberFormat="1" applyFont="1" applyFill="1" applyBorder="1" applyAlignment="1" applyProtection="1">
      <alignment vertical="center" shrinkToFit="1"/>
      <protection hidden="1"/>
    </xf>
    <xf numFmtId="178" fontId="53" fillId="0" borderId="25" xfId="3" applyNumberFormat="1" applyFont="1" applyFill="1" applyBorder="1" applyAlignment="1" applyProtection="1">
      <alignment vertical="center" shrinkToFit="1"/>
      <protection hidden="1"/>
    </xf>
    <xf numFmtId="178" fontId="46" fillId="0" borderId="27" xfId="3" applyNumberFormat="1" applyFont="1" applyFill="1" applyBorder="1" applyAlignment="1" applyProtection="1">
      <alignment vertical="center" shrinkToFit="1"/>
      <protection hidden="1"/>
    </xf>
    <xf numFmtId="178" fontId="53" fillId="0" borderId="27" xfId="3" applyNumberFormat="1" applyFont="1" applyFill="1" applyBorder="1" applyAlignment="1" applyProtection="1">
      <alignment vertical="center" shrinkToFit="1"/>
      <protection hidden="1"/>
    </xf>
    <xf numFmtId="0" fontId="46" fillId="0" borderId="18" xfId="4" applyFont="1" applyFill="1" applyBorder="1" applyAlignment="1" applyProtection="1">
      <alignment horizontal="center" vertical="center"/>
      <protection hidden="1"/>
    </xf>
    <xf numFmtId="178" fontId="46" fillId="0" borderId="0" xfId="3" applyNumberFormat="1" applyFont="1" applyFill="1" applyBorder="1" applyAlignment="1" applyProtection="1">
      <alignment vertical="center" shrinkToFit="1"/>
      <protection hidden="1"/>
    </xf>
    <xf numFmtId="178" fontId="53" fillId="0" borderId="28" xfId="3" applyNumberFormat="1" applyFont="1" applyFill="1" applyBorder="1" applyAlignment="1" applyProtection="1">
      <alignment vertical="center" shrinkToFit="1"/>
      <protection hidden="1"/>
    </xf>
    <xf numFmtId="178" fontId="53" fillId="0" borderId="0" xfId="3" applyNumberFormat="1" applyFont="1" applyFill="1" applyBorder="1" applyAlignment="1" applyProtection="1">
      <alignment vertical="center" shrinkToFit="1"/>
      <protection hidden="1"/>
    </xf>
    <xf numFmtId="178" fontId="46" fillId="0" borderId="29" xfId="3" applyNumberFormat="1" applyFont="1" applyFill="1" applyBorder="1" applyAlignment="1" applyProtection="1">
      <alignment vertical="center" shrinkToFit="1"/>
      <protection hidden="1"/>
    </xf>
    <xf numFmtId="178" fontId="53" fillId="0" borderId="29" xfId="3" applyNumberFormat="1" applyFont="1" applyFill="1" applyBorder="1" applyAlignment="1" applyProtection="1">
      <alignment vertical="center" shrinkToFit="1"/>
      <protection hidden="1"/>
    </xf>
    <xf numFmtId="178" fontId="53" fillId="0" borderId="26" xfId="3" applyNumberFormat="1" applyFont="1" applyFill="1" applyBorder="1" applyAlignment="1" applyProtection="1">
      <alignment vertical="center"/>
      <protection hidden="1"/>
    </xf>
    <xf numFmtId="178" fontId="53" fillId="0" borderId="27" xfId="3" applyNumberFormat="1" applyFont="1" applyFill="1" applyBorder="1" applyAlignment="1" applyProtection="1">
      <alignment vertical="center"/>
      <protection hidden="1"/>
    </xf>
    <xf numFmtId="178" fontId="53" fillId="0" borderId="28" xfId="3" applyNumberFormat="1" applyFont="1" applyFill="1" applyBorder="1" applyAlignment="1" applyProtection="1">
      <alignment vertical="center"/>
      <protection hidden="1"/>
    </xf>
    <xf numFmtId="178" fontId="53" fillId="0" borderId="29" xfId="3" applyNumberFormat="1" applyFont="1" applyFill="1" applyBorder="1" applyAlignment="1" applyProtection="1">
      <alignment vertical="center"/>
      <protection hidden="1"/>
    </xf>
    <xf numFmtId="0" fontId="56" fillId="0" borderId="18" xfId="4" applyFont="1" applyFill="1" applyBorder="1" applyAlignment="1" applyProtection="1">
      <alignment horizontal="center" vertical="center"/>
      <protection hidden="1"/>
    </xf>
    <xf numFmtId="176" fontId="52" fillId="0" borderId="0" xfId="4" applyNumberFormat="1" applyFont="1" applyFill="1" applyAlignment="1" applyProtection="1">
      <alignment vertical="center"/>
      <protection hidden="1"/>
    </xf>
    <xf numFmtId="178" fontId="53" fillId="0" borderId="27" xfId="3" applyNumberFormat="1" applyFont="1" applyFill="1" applyBorder="1" applyAlignment="1" applyProtection="1">
      <alignment shrinkToFit="1"/>
      <protection hidden="1"/>
    </xf>
    <xf numFmtId="38" fontId="10" fillId="0" borderId="0" xfId="3" applyFont="1" applyAlignment="1">
      <alignment horizontal="center" vertical="center"/>
    </xf>
    <xf numFmtId="0" fontId="10" fillId="0" borderId="33" xfId="0" applyFont="1" applyFill="1" applyBorder="1" applyAlignment="1">
      <alignment vertical="center" shrinkToFit="1"/>
    </xf>
    <xf numFmtId="0" fontId="7" fillId="0" borderId="33"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3" xfId="0"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left" vertical="center"/>
    </xf>
    <xf numFmtId="38" fontId="10" fillId="0" borderId="0" xfId="3" applyFont="1" applyAlignment="1">
      <alignment horizontal="left" vertical="center"/>
    </xf>
    <xf numFmtId="182" fontId="10" fillId="0" borderId="0" xfId="3" applyNumberFormat="1" applyFont="1" applyAlignment="1">
      <alignment horizontal="left" vertical="center"/>
    </xf>
    <xf numFmtId="0" fontId="10" fillId="0" borderId="31" xfId="0" applyFont="1" applyBorder="1" applyAlignment="1" applyProtection="1">
      <alignment horizontal="center" vertical="center" shrinkToFit="1"/>
      <protection hidden="1"/>
    </xf>
    <xf numFmtId="0" fontId="10" fillId="0" borderId="34" xfId="0" applyFont="1" applyBorder="1" applyAlignment="1" applyProtection="1">
      <alignment horizontal="center" vertical="center" wrapText="1"/>
      <protection hidden="1"/>
    </xf>
    <xf numFmtId="0" fontId="10" fillId="0" borderId="35" xfId="0" applyFont="1" applyBorder="1" applyAlignment="1" applyProtection="1">
      <alignment horizontal="center" vertical="center" wrapText="1"/>
      <protection hidden="1"/>
    </xf>
    <xf numFmtId="0" fontId="11" fillId="0" borderId="23" xfId="0" applyFont="1" applyBorder="1" applyAlignment="1" applyProtection="1">
      <alignment horizontal="center" vertical="center"/>
      <protection hidden="1"/>
    </xf>
    <xf numFmtId="0" fontId="10" fillId="0" borderId="32" xfId="0" applyFont="1" applyBorder="1" applyAlignment="1" applyProtection="1">
      <alignment horizontal="center" vertical="center" shrinkToFit="1"/>
      <protection hidden="1"/>
    </xf>
    <xf numFmtId="0" fontId="5" fillId="0" borderId="0" xfId="0" applyFont="1" applyFill="1">
      <alignment vertical="center"/>
    </xf>
    <xf numFmtId="49" fontId="6" fillId="0" borderId="36"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5" fillId="0" borderId="0" xfId="0" applyFont="1" applyFill="1" applyAlignment="1">
      <alignment vertical="center"/>
    </xf>
    <xf numFmtId="57" fontId="0" fillId="0" borderId="32" xfId="0" applyNumberFormat="1" applyFill="1" applyBorder="1" applyProtection="1">
      <alignment vertical="center"/>
      <protection hidden="1"/>
    </xf>
    <xf numFmtId="57" fontId="0" fillId="0" borderId="3" xfId="0" applyNumberFormat="1" applyFill="1" applyBorder="1" applyProtection="1">
      <alignment vertical="center"/>
      <protection hidden="1"/>
    </xf>
    <xf numFmtId="0" fontId="63" fillId="0" borderId="0" xfId="0" applyFont="1" applyFill="1">
      <alignment vertical="center"/>
    </xf>
    <xf numFmtId="0" fontId="10" fillId="0" borderId="0" xfId="0" applyNumberFormat="1" applyFont="1" applyAlignment="1">
      <alignment horizontal="center" vertical="center"/>
    </xf>
    <xf numFmtId="191" fontId="10" fillId="0" borderId="0" xfId="0" applyNumberFormat="1" applyFont="1" applyBorder="1" applyAlignment="1">
      <alignment horizontal="center" vertical="center"/>
    </xf>
    <xf numFmtId="0" fontId="10" fillId="0" borderId="0" xfId="0" applyNumberFormat="1" applyFont="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Alignment="1">
      <alignment horizontal="center" vertical="center" wrapText="1"/>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lignment horizontal="right" vertical="center"/>
    </xf>
    <xf numFmtId="0" fontId="64" fillId="0" borderId="0" xfId="0" applyNumberFormat="1" applyFont="1" applyAlignment="1">
      <alignment horizontal="center" vertical="center"/>
    </xf>
    <xf numFmtId="0" fontId="10" fillId="0" borderId="0" xfId="0" applyNumberFormat="1" applyFont="1" applyFill="1" applyBorder="1" applyAlignment="1">
      <alignment horizontal="left" vertical="center"/>
    </xf>
    <xf numFmtId="0" fontId="9" fillId="0" borderId="39" xfId="0" applyNumberFormat="1" applyFont="1" applyBorder="1" applyAlignment="1">
      <alignment horizontal="center" vertical="center"/>
    </xf>
    <xf numFmtId="49" fontId="14" fillId="0" borderId="0" xfId="0" applyNumberFormat="1" applyFont="1" applyFill="1" applyAlignment="1" applyProtection="1">
      <alignment horizontal="left" vertical="center"/>
      <protection hidden="1"/>
    </xf>
    <xf numFmtId="0" fontId="14" fillId="0" borderId="0" xfId="0" applyNumberFormat="1" applyFont="1" applyFill="1" applyAlignment="1" applyProtection="1">
      <alignment horizontal="left" vertical="center" shrinkToFit="1"/>
      <protection hidden="1"/>
    </xf>
    <xf numFmtId="0" fontId="10" fillId="0" borderId="0" xfId="0" applyNumberFormat="1" applyFont="1" applyFill="1" applyAlignment="1" applyProtection="1">
      <alignment horizontal="center" vertical="center" wrapText="1"/>
      <protection hidden="1"/>
    </xf>
    <xf numFmtId="14" fontId="10" fillId="0" borderId="40" xfId="0" applyNumberFormat="1" applyFont="1" applyFill="1" applyBorder="1" applyAlignment="1" applyProtection="1">
      <alignment horizontal="center" vertical="center" wrapText="1"/>
      <protection hidden="1"/>
    </xf>
    <xf numFmtId="180" fontId="11" fillId="0" borderId="41" xfId="0" applyNumberFormat="1" applyFont="1" applyFill="1" applyBorder="1" applyAlignment="1" applyProtection="1">
      <alignment horizontal="center" vertical="center" wrapText="1"/>
      <protection hidden="1"/>
    </xf>
    <xf numFmtId="0" fontId="11" fillId="0" borderId="42" xfId="0" applyNumberFormat="1" applyFont="1" applyFill="1" applyBorder="1" applyAlignment="1" applyProtection="1">
      <alignment horizontal="center" vertical="center" shrinkToFit="1"/>
      <protection hidden="1"/>
    </xf>
    <xf numFmtId="14" fontId="13" fillId="0" borderId="43" xfId="0" applyNumberFormat="1" applyFont="1" applyFill="1" applyBorder="1" applyAlignment="1" applyProtection="1">
      <alignment horizontal="center" vertical="center" wrapText="1"/>
      <protection hidden="1"/>
    </xf>
    <xf numFmtId="0" fontId="10" fillId="0" borderId="44" xfId="0" applyNumberFormat="1" applyFont="1" applyFill="1" applyBorder="1" applyAlignment="1" applyProtection="1">
      <alignment horizontal="center" vertical="center" wrapText="1"/>
      <protection hidden="1"/>
    </xf>
    <xf numFmtId="182" fontId="10" fillId="0" borderId="44" xfId="0" applyNumberFormat="1" applyFont="1" applyFill="1" applyBorder="1" applyAlignment="1" applyProtection="1">
      <alignment horizontal="center" vertical="center" wrapText="1"/>
      <protection hidden="1"/>
    </xf>
    <xf numFmtId="180" fontId="10" fillId="0" borderId="44" xfId="0" applyNumberFormat="1" applyFont="1" applyFill="1" applyBorder="1" applyAlignment="1" applyProtection="1">
      <alignment horizontal="center" vertical="center" wrapText="1"/>
      <protection hidden="1"/>
    </xf>
    <xf numFmtId="38" fontId="10" fillId="0" borderId="44" xfId="3" applyFont="1" applyFill="1" applyBorder="1" applyAlignment="1" applyProtection="1">
      <alignment horizontal="center" vertical="center" wrapText="1"/>
      <protection hidden="1"/>
    </xf>
    <xf numFmtId="14" fontId="10" fillId="0" borderId="44" xfId="0" applyNumberFormat="1" applyFont="1" applyFill="1" applyBorder="1" applyAlignment="1" applyProtection="1">
      <alignment horizontal="center" vertical="center" wrapText="1"/>
      <protection hidden="1"/>
    </xf>
    <xf numFmtId="38" fontId="10" fillId="0" borderId="45" xfId="3" applyFont="1" applyFill="1" applyBorder="1" applyAlignment="1" applyProtection="1">
      <alignment horizontal="center" vertical="center" wrapText="1"/>
      <protection hidden="1"/>
    </xf>
    <xf numFmtId="0" fontId="10" fillId="0" borderId="0" xfId="3" applyNumberFormat="1" applyFont="1" applyFill="1" applyAlignment="1" applyProtection="1">
      <alignment horizontal="center" vertical="center" wrapText="1"/>
      <protection hidden="1"/>
    </xf>
    <xf numFmtId="180" fontId="11" fillId="0" borderId="46" xfId="0" applyNumberFormat="1" applyFont="1" applyFill="1" applyBorder="1" applyAlignment="1" applyProtection="1">
      <alignment horizontal="center" vertical="center"/>
      <protection hidden="1"/>
    </xf>
    <xf numFmtId="0" fontId="9" fillId="0" borderId="47" xfId="0" applyNumberFormat="1" applyFont="1" applyFill="1" applyBorder="1" applyAlignment="1" applyProtection="1">
      <alignment horizontal="center" vertical="center"/>
      <protection hidden="1"/>
    </xf>
    <xf numFmtId="0" fontId="11" fillId="0" borderId="35" xfId="0" applyNumberFormat="1" applyFont="1" applyFill="1" applyBorder="1" applyAlignment="1" applyProtection="1">
      <alignment horizontal="center" vertical="center" shrinkToFit="1"/>
      <protection hidden="1"/>
    </xf>
    <xf numFmtId="0" fontId="9" fillId="0" borderId="34" xfId="0" applyNumberFormat="1" applyFont="1" applyFill="1" applyBorder="1" applyAlignment="1" applyProtection="1">
      <alignment horizontal="center" vertical="center"/>
      <protection hidden="1"/>
    </xf>
    <xf numFmtId="0" fontId="10" fillId="0" borderId="33" xfId="0" applyNumberFormat="1" applyFont="1" applyFill="1" applyBorder="1" applyAlignment="1" applyProtection="1">
      <alignment horizontal="left" vertical="center" wrapText="1"/>
      <protection hidden="1"/>
    </xf>
    <xf numFmtId="182" fontId="10" fillId="0" borderId="33" xfId="0" applyNumberFormat="1" applyFont="1" applyFill="1" applyBorder="1" applyAlignment="1" applyProtection="1">
      <alignment horizontal="center" vertical="center" wrapText="1"/>
      <protection hidden="1"/>
    </xf>
    <xf numFmtId="0" fontId="10" fillId="0" borderId="33" xfId="0" applyNumberFormat="1" applyFont="1" applyFill="1" applyBorder="1" applyAlignment="1" applyProtection="1">
      <alignment horizontal="left" vertical="center"/>
      <protection hidden="1"/>
    </xf>
    <xf numFmtId="38" fontId="10" fillId="0" borderId="33" xfId="3" applyFont="1" applyFill="1" applyBorder="1" applyAlignment="1" applyProtection="1">
      <alignment horizontal="center" vertical="center"/>
      <protection hidden="1"/>
    </xf>
    <xf numFmtId="182" fontId="10" fillId="0" borderId="33" xfId="0" applyNumberFormat="1" applyFont="1" applyFill="1" applyBorder="1" applyAlignment="1" applyProtection="1">
      <alignment horizontal="center" vertical="center"/>
      <protection hidden="1"/>
    </xf>
    <xf numFmtId="180" fontId="11" fillId="0" borderId="48" xfId="0" applyNumberFormat="1" applyFont="1" applyFill="1" applyBorder="1" applyAlignment="1" applyProtection="1">
      <alignment horizontal="center" vertical="center"/>
      <protection hidden="1"/>
    </xf>
    <xf numFmtId="0" fontId="11" fillId="0" borderId="49" xfId="0" applyNumberFormat="1" applyFont="1" applyFill="1" applyBorder="1" applyAlignment="1" applyProtection="1">
      <alignment horizontal="center" vertical="center" shrinkToFit="1"/>
      <protection hidden="1"/>
    </xf>
    <xf numFmtId="182" fontId="10" fillId="0" borderId="50" xfId="0" applyNumberFormat="1" applyFont="1" applyFill="1" applyBorder="1" applyAlignment="1" applyProtection="1">
      <alignment horizontal="center" vertical="center"/>
      <protection hidden="1"/>
    </xf>
    <xf numFmtId="0" fontId="10" fillId="0" borderId="50" xfId="0" applyNumberFormat="1" applyFont="1" applyFill="1" applyBorder="1" applyAlignment="1" applyProtection="1">
      <alignment horizontal="left" vertical="center"/>
      <protection hidden="1"/>
    </xf>
    <xf numFmtId="38" fontId="10" fillId="0" borderId="50" xfId="3" applyFont="1" applyFill="1" applyBorder="1" applyAlignment="1" applyProtection="1">
      <alignment horizontal="center" vertical="center"/>
      <protection hidden="1"/>
    </xf>
    <xf numFmtId="180" fontId="11" fillId="0" borderId="0" xfId="0" applyNumberFormat="1" applyFont="1" applyFill="1" applyAlignment="1" applyProtection="1">
      <alignment horizontal="center" vertical="center"/>
      <protection hidden="1"/>
    </xf>
    <xf numFmtId="14" fontId="9" fillId="0" borderId="0" xfId="0" applyNumberFormat="1" applyFont="1" applyFill="1" applyAlignment="1" applyProtection="1">
      <alignment horizontal="center" vertical="center"/>
      <protection hidden="1"/>
    </xf>
    <xf numFmtId="0" fontId="11" fillId="0" borderId="0" xfId="0" applyNumberFormat="1" applyFont="1" applyFill="1" applyAlignment="1" applyProtection="1">
      <alignment horizontal="center" vertical="center" shrinkToFit="1"/>
      <protection hidden="1"/>
    </xf>
    <xf numFmtId="0" fontId="10" fillId="0" borderId="0" xfId="0" applyNumberFormat="1" applyFont="1" applyFill="1" applyProtection="1">
      <alignment vertical="center"/>
      <protection hidden="1"/>
    </xf>
    <xf numFmtId="182" fontId="10" fillId="0" borderId="0" xfId="0" applyNumberFormat="1" applyFont="1" applyFill="1" applyAlignment="1" applyProtection="1">
      <alignment horizontal="center" vertical="center"/>
      <protection hidden="1"/>
    </xf>
    <xf numFmtId="0" fontId="10" fillId="0" borderId="0" xfId="0" applyNumberFormat="1" applyFont="1" applyFill="1" applyAlignment="1" applyProtection="1">
      <alignment horizontal="left" vertical="center"/>
      <protection hidden="1"/>
    </xf>
    <xf numFmtId="38" fontId="10" fillId="0" borderId="0" xfId="3" applyFont="1" applyFill="1" applyAlignment="1" applyProtection="1">
      <alignment horizontal="center" vertical="center"/>
      <protection hidden="1"/>
    </xf>
    <xf numFmtId="38" fontId="2" fillId="0" borderId="51" xfId="3" applyFill="1" applyBorder="1" applyAlignment="1" applyProtection="1">
      <alignment horizontal="right" vertical="center"/>
      <protection hidden="1"/>
    </xf>
    <xf numFmtId="49" fontId="0" fillId="0" borderId="52" xfId="0" applyNumberFormat="1" applyFill="1" applyBorder="1" applyAlignment="1" applyProtection="1">
      <alignment horizontal="center" vertical="center"/>
      <protection hidden="1"/>
    </xf>
    <xf numFmtId="38" fontId="2" fillId="0" borderId="53" xfId="3" applyFill="1" applyBorder="1" applyAlignment="1" applyProtection="1">
      <alignment horizontal="right" vertical="center"/>
      <protection hidden="1"/>
    </xf>
    <xf numFmtId="182" fontId="10" fillId="0" borderId="54" xfId="0" applyNumberFormat="1" applyFont="1" applyBorder="1" applyAlignment="1" applyProtection="1">
      <alignment horizontal="center" vertical="center" shrinkToFit="1"/>
      <protection hidden="1"/>
    </xf>
    <xf numFmtId="38" fontId="11" fillId="0" borderId="55" xfId="3" applyFont="1" applyBorder="1" applyAlignment="1" applyProtection="1">
      <alignment horizontal="right" vertical="center"/>
      <protection hidden="1"/>
    </xf>
    <xf numFmtId="38" fontId="11" fillId="0" borderId="56" xfId="3" applyFont="1" applyBorder="1" applyAlignment="1" applyProtection="1">
      <alignment horizontal="right" vertical="center"/>
      <protection hidden="1"/>
    </xf>
    <xf numFmtId="38" fontId="11" fillId="0" borderId="57" xfId="3" applyFont="1" applyBorder="1" applyAlignment="1" applyProtection="1">
      <alignment horizontal="right" vertical="center" wrapText="1" shrinkToFit="1"/>
      <protection hidden="1"/>
    </xf>
    <xf numFmtId="49" fontId="0" fillId="0" borderId="0" xfId="0" applyNumberFormat="1" applyFill="1" applyBorder="1" applyAlignment="1" applyProtection="1">
      <alignment horizontal="center" vertical="center"/>
      <protection hidden="1"/>
    </xf>
    <xf numFmtId="0" fontId="0" fillId="0" borderId="0" xfId="0" applyBorder="1" applyAlignment="1" applyProtection="1">
      <alignment horizontal="center" vertical="center" wrapText="1"/>
      <protection hidden="1"/>
    </xf>
    <xf numFmtId="49" fontId="0" fillId="0" borderId="0" xfId="0" applyNumberFormat="1" applyBorder="1" applyAlignment="1" applyProtection="1">
      <alignment horizontal="center" vertical="center"/>
      <protection hidden="1"/>
    </xf>
    <xf numFmtId="0" fontId="10" fillId="0" borderId="0"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38" fontId="2" fillId="0" borderId="0" xfId="3" applyBorder="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0" fontId="0" fillId="0" borderId="0" xfId="0" applyFill="1" applyBorder="1" applyAlignment="1" applyProtection="1">
      <alignment horizontal="left" vertical="center" shrinkToFit="1"/>
      <protection hidden="1"/>
    </xf>
    <xf numFmtId="0" fontId="0" fillId="0" borderId="0" xfId="0" applyFill="1" applyBorder="1" applyAlignment="1" applyProtection="1">
      <alignment horizontal="center" vertical="center"/>
      <protection hidden="1"/>
    </xf>
    <xf numFmtId="0" fontId="43" fillId="0" borderId="0"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0" fillId="0" borderId="33" xfId="0" applyNumberFormat="1" applyFont="1" applyFill="1" applyBorder="1" applyAlignment="1" applyProtection="1">
      <alignment vertical="center" wrapText="1"/>
      <protection hidden="1"/>
    </xf>
    <xf numFmtId="0" fontId="10" fillId="0" borderId="50" xfId="0" applyNumberFormat="1" applyFont="1" applyFill="1" applyBorder="1" applyAlignment="1" applyProtection="1">
      <alignment vertical="center" wrapText="1"/>
      <protection hidden="1"/>
    </xf>
    <xf numFmtId="0" fontId="9" fillId="0" borderId="58" xfId="0" applyNumberFormat="1" applyFont="1" applyFill="1" applyBorder="1" applyAlignment="1" applyProtection="1">
      <alignment horizontal="center" vertical="center"/>
      <protection hidden="1"/>
    </xf>
    <xf numFmtId="0" fontId="64" fillId="0" borderId="59" xfId="0" applyNumberFormat="1" applyFont="1" applyBorder="1" applyAlignment="1">
      <alignment horizontal="center" vertical="center"/>
    </xf>
    <xf numFmtId="0" fontId="64" fillId="0" borderId="60" xfId="0" applyNumberFormat="1" applyFont="1" applyBorder="1" applyAlignment="1">
      <alignment horizontal="center" vertical="center"/>
    </xf>
    <xf numFmtId="0" fontId="64" fillId="0" borderId="61" xfId="0" applyNumberFormat="1" applyFont="1" applyBorder="1" applyAlignment="1">
      <alignment horizontal="center" vertical="center"/>
    </xf>
    <xf numFmtId="38" fontId="64" fillId="0" borderId="59" xfId="0" applyNumberFormat="1" applyFont="1" applyBorder="1" applyAlignment="1">
      <alignment horizontal="center" vertical="center"/>
    </xf>
    <xf numFmtId="191" fontId="10" fillId="0" borderId="0" xfId="0" applyNumberFormat="1" applyFont="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38" fontId="13" fillId="0" borderId="63" xfId="3" applyFont="1" applyBorder="1" applyAlignment="1">
      <alignment horizontal="center" vertical="center"/>
    </xf>
    <xf numFmtId="182" fontId="13" fillId="0" borderId="63" xfId="3" applyNumberFormat="1" applyFont="1" applyBorder="1" applyAlignment="1">
      <alignment horizontal="center" vertical="center"/>
    </xf>
    <xf numFmtId="38" fontId="13" fillId="0" borderId="9" xfId="3" applyFont="1" applyBorder="1" applyAlignment="1">
      <alignment horizontal="center" vertical="center"/>
    </xf>
    <xf numFmtId="0" fontId="13" fillId="0" borderId="9"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63" xfId="0" applyFont="1" applyFill="1" applyBorder="1" applyAlignment="1">
      <alignment horizontal="center" vertical="center"/>
    </xf>
    <xf numFmtId="191" fontId="13" fillId="0" borderId="63" xfId="0" applyNumberFormat="1" applyFont="1" applyFill="1" applyBorder="1" applyAlignment="1">
      <alignment horizontal="center" vertical="center"/>
    </xf>
    <xf numFmtId="0" fontId="13" fillId="0" borderId="9" xfId="0" applyNumberFormat="1" applyFont="1" applyFill="1" applyBorder="1" applyAlignment="1">
      <alignment horizontal="center" vertical="center"/>
    </xf>
    <xf numFmtId="0" fontId="13" fillId="0" borderId="62" xfId="0" applyNumberFormat="1" applyFont="1" applyFill="1" applyBorder="1" applyAlignment="1">
      <alignment horizontal="right" vertical="center"/>
    </xf>
    <xf numFmtId="0" fontId="13" fillId="0" borderId="64" xfId="0" applyFont="1" applyFill="1" applyBorder="1" applyAlignment="1">
      <alignment horizontal="center" vertical="center"/>
    </xf>
    <xf numFmtId="191" fontId="13" fillId="0" borderId="65" xfId="0" applyNumberFormat="1" applyFont="1" applyBorder="1" applyAlignment="1">
      <alignment horizontal="center" vertical="center"/>
    </xf>
    <xf numFmtId="0" fontId="13" fillId="0" borderId="66" xfId="0" applyNumberFormat="1" applyFont="1" applyBorder="1" applyAlignment="1">
      <alignment horizontal="center" vertical="center"/>
    </xf>
    <xf numFmtId="0" fontId="13" fillId="0" borderId="67" xfId="0" applyFont="1" applyFill="1" applyBorder="1" applyAlignment="1">
      <alignment horizontal="center" vertical="center"/>
    </xf>
    <xf numFmtId="0" fontId="13" fillId="0" borderId="68" xfId="0" applyFont="1" applyBorder="1" applyAlignment="1">
      <alignment horizontal="center" vertical="center"/>
    </xf>
    <xf numFmtId="0" fontId="64" fillId="0" borderId="23" xfId="0" applyFont="1" applyBorder="1" applyAlignment="1">
      <alignment horizontal="center" vertical="center"/>
    </xf>
    <xf numFmtId="0" fontId="9" fillId="0" borderId="69" xfId="0" applyNumberFormat="1" applyFont="1" applyFill="1" applyBorder="1" applyAlignment="1">
      <alignment horizontal="right" vertical="center"/>
    </xf>
    <xf numFmtId="0" fontId="9" fillId="0" borderId="70" xfId="0" applyNumberFormat="1" applyFont="1" applyFill="1" applyBorder="1" applyAlignment="1">
      <alignment horizontal="right" vertical="center"/>
    </xf>
    <xf numFmtId="0" fontId="9" fillId="0" borderId="69" xfId="0" applyFont="1" applyFill="1" applyBorder="1">
      <alignment vertical="center"/>
    </xf>
    <xf numFmtId="0" fontId="9" fillId="0" borderId="70" xfId="0" applyFont="1" applyFill="1" applyBorder="1">
      <alignment vertical="center"/>
    </xf>
    <xf numFmtId="0" fontId="9" fillId="0" borderId="69" xfId="0" applyFont="1" applyBorder="1" applyAlignment="1">
      <alignment horizontal="right" vertical="center"/>
    </xf>
    <xf numFmtId="0" fontId="9" fillId="0" borderId="70" xfId="0" applyFont="1" applyBorder="1" applyAlignment="1">
      <alignment horizontal="right" vertical="center"/>
    </xf>
    <xf numFmtId="0" fontId="9" fillId="0" borderId="69" xfId="0" applyFont="1" applyBorder="1">
      <alignment vertical="center"/>
    </xf>
    <xf numFmtId="0" fontId="9" fillId="0" borderId="70" xfId="0" applyFont="1" applyBorder="1">
      <alignment vertical="center"/>
    </xf>
    <xf numFmtId="186" fontId="53" fillId="0" borderId="25" xfId="4" applyNumberFormat="1" applyFont="1" applyFill="1" applyBorder="1" applyAlignment="1" applyProtection="1">
      <alignment vertical="center"/>
      <protection hidden="1"/>
    </xf>
    <xf numFmtId="186" fontId="53" fillId="0" borderId="0" xfId="4" applyNumberFormat="1" applyFont="1" applyFill="1" applyBorder="1" applyAlignment="1" applyProtection="1">
      <alignment vertical="center"/>
      <protection hidden="1"/>
    </xf>
    <xf numFmtId="186" fontId="53" fillId="0" borderId="18" xfId="4" applyNumberFormat="1" applyFont="1" applyFill="1" applyBorder="1" applyAlignment="1" applyProtection="1">
      <alignment vertical="center"/>
      <protection hidden="1"/>
    </xf>
    <xf numFmtId="184" fontId="53" fillId="0" borderId="25" xfId="4" applyNumberFormat="1" applyFont="1" applyFill="1" applyBorder="1" applyAlignment="1" applyProtection="1">
      <alignment vertical="center"/>
      <protection hidden="1"/>
    </xf>
    <xf numFmtId="184" fontId="53" fillId="0" borderId="0" xfId="4" applyNumberFormat="1" applyFont="1" applyFill="1" applyBorder="1" applyAlignment="1" applyProtection="1">
      <alignment vertical="center"/>
      <protection hidden="1"/>
    </xf>
    <xf numFmtId="187" fontId="53" fillId="0" borderId="25" xfId="4" applyNumberFormat="1" applyFont="1" applyFill="1" applyBorder="1" applyAlignment="1" applyProtection="1">
      <alignment vertical="center"/>
      <protection hidden="1"/>
    </xf>
    <xf numFmtId="187" fontId="53" fillId="0" borderId="0" xfId="4" applyNumberFormat="1" applyFont="1" applyFill="1" applyBorder="1" applyAlignment="1" applyProtection="1">
      <alignment vertical="center"/>
      <protection hidden="1"/>
    </xf>
    <xf numFmtId="187" fontId="53" fillId="0" borderId="18" xfId="4" applyNumberFormat="1" applyFont="1" applyFill="1" applyBorder="1" applyAlignment="1" applyProtection="1">
      <alignment vertical="center"/>
      <protection hidden="1"/>
    </xf>
    <xf numFmtId="186" fontId="53" fillId="0" borderId="26" xfId="4" applyNumberFormat="1" applyFont="1" applyFill="1" applyBorder="1" applyAlignment="1" applyProtection="1">
      <alignment vertical="center"/>
      <protection hidden="1"/>
    </xf>
    <xf numFmtId="186" fontId="53" fillId="0" borderId="16" xfId="4" applyNumberFormat="1" applyFont="1" applyFill="1" applyBorder="1" applyAlignment="1" applyProtection="1">
      <alignment vertical="center"/>
      <protection hidden="1"/>
    </xf>
    <xf numFmtId="190" fontId="53" fillId="0" borderId="0" xfId="4" applyNumberFormat="1" applyFont="1" applyFill="1" applyBorder="1" applyAlignment="1" applyProtection="1">
      <alignment horizontal="right" vertical="center"/>
      <protection hidden="1"/>
    </xf>
    <xf numFmtId="0" fontId="53" fillId="0" borderId="0" xfId="4" applyNumberFormat="1" applyFont="1" applyFill="1" applyBorder="1" applyAlignment="1" applyProtection="1">
      <alignment horizontal="right" vertical="center"/>
      <protection hidden="1"/>
    </xf>
    <xf numFmtId="57" fontId="2" fillId="0" borderId="32" xfId="0" applyNumberFormat="1" applyFont="1" applyBorder="1" applyProtection="1">
      <alignment vertical="center"/>
      <protection hidden="1"/>
    </xf>
    <xf numFmtId="57" fontId="2" fillId="0" borderId="3" xfId="0" applyNumberFormat="1" applyFont="1" applyBorder="1" applyProtection="1">
      <alignment vertical="center"/>
      <protection hidden="1"/>
    </xf>
    <xf numFmtId="0" fontId="10" fillId="0" borderId="31" xfId="0" applyFont="1" applyBorder="1" applyAlignment="1" applyProtection="1">
      <alignment horizontal="center" vertical="center"/>
      <protection hidden="1"/>
    </xf>
    <xf numFmtId="0" fontId="68" fillId="0" borderId="0" xfId="4" applyNumberFormat="1" applyFont="1" applyFill="1" applyAlignment="1" applyProtection="1">
      <alignment vertical="center"/>
      <protection hidden="1"/>
    </xf>
    <xf numFmtId="0" fontId="68" fillId="0" borderId="0" xfId="4" applyNumberFormat="1" applyFont="1" applyFill="1" applyAlignment="1" applyProtection="1">
      <alignment horizontal="center" vertical="center"/>
      <protection hidden="1"/>
    </xf>
    <xf numFmtId="191" fontId="68" fillId="0" borderId="0" xfId="4" applyNumberFormat="1" applyFont="1" applyFill="1" applyAlignment="1" applyProtection="1">
      <alignment vertical="center"/>
      <protection hidden="1"/>
    </xf>
    <xf numFmtId="0" fontId="68" fillId="0" borderId="0" xfId="4" applyNumberFormat="1" applyFont="1" applyFill="1" applyAlignment="1" applyProtection="1">
      <alignment horizontal="right" vertical="center"/>
      <protection hidden="1"/>
    </xf>
    <xf numFmtId="191" fontId="68" fillId="0" borderId="0" xfId="4" applyNumberFormat="1" applyFont="1" applyFill="1" applyAlignment="1" applyProtection="1">
      <alignment horizontal="left" vertical="center"/>
      <protection hidden="1"/>
    </xf>
    <xf numFmtId="0" fontId="68" fillId="0" borderId="0" xfId="4" applyNumberFormat="1" applyFont="1" applyFill="1" applyAlignment="1" applyProtection="1">
      <protection hidden="1"/>
    </xf>
    <xf numFmtId="0" fontId="67" fillId="0" borderId="0" xfId="4" applyNumberFormat="1" applyFont="1" applyFill="1" applyAlignment="1" applyProtection="1">
      <protection hidden="1"/>
    </xf>
    <xf numFmtId="0" fontId="69" fillId="0" borderId="0" xfId="4" applyNumberFormat="1" applyFont="1" applyFill="1" applyAlignment="1" applyProtection="1">
      <protection hidden="1"/>
    </xf>
    <xf numFmtId="191" fontId="10" fillId="0" borderId="0" xfId="0" applyNumberFormat="1" applyFont="1" applyAlignment="1" applyProtection="1">
      <alignment horizontal="center" vertical="center"/>
      <protection hidden="1"/>
    </xf>
    <xf numFmtId="38" fontId="10" fillId="0" borderId="0" xfId="3" applyFont="1" applyBorder="1" applyAlignment="1" applyProtection="1">
      <alignment horizontal="center" vertical="center"/>
      <protection hidden="1"/>
    </xf>
    <xf numFmtId="191" fontId="10" fillId="0" borderId="62" xfId="0" applyNumberFormat="1" applyFont="1" applyBorder="1" applyAlignment="1" applyProtection="1">
      <alignment horizontal="center" vertical="center"/>
      <protection hidden="1"/>
    </xf>
    <xf numFmtId="38" fontId="10" fillId="0" borderId="63" xfId="3" applyFont="1" applyBorder="1" applyAlignment="1" applyProtection="1">
      <alignment horizontal="center" vertical="center" wrapText="1"/>
      <protection hidden="1"/>
    </xf>
    <xf numFmtId="189" fontId="10" fillId="0" borderId="63" xfId="0" applyNumberFormat="1" applyFont="1" applyBorder="1" applyAlignment="1" applyProtection="1">
      <alignment horizontal="center" vertical="center" wrapText="1"/>
      <protection hidden="1"/>
    </xf>
    <xf numFmtId="180" fontId="10" fillId="0" borderId="9" xfId="0" applyNumberFormat="1" applyFont="1" applyBorder="1" applyAlignment="1" applyProtection="1">
      <alignment horizontal="center" vertical="center"/>
      <protection hidden="1"/>
    </xf>
    <xf numFmtId="0" fontId="45" fillId="0" borderId="0" xfId="6" applyFont="1" applyProtection="1">
      <protection hidden="1"/>
    </xf>
    <xf numFmtId="0" fontId="42" fillId="0" borderId="0" xfId="6" applyFont="1" applyProtection="1">
      <protection hidden="1"/>
    </xf>
    <xf numFmtId="0" fontId="45" fillId="0" borderId="0" xfId="6" applyFont="1" applyAlignment="1" applyProtection="1">
      <alignment vertical="center"/>
      <protection hidden="1"/>
    </xf>
    <xf numFmtId="0" fontId="42" fillId="0" borderId="0" xfId="6" applyFont="1" applyAlignment="1" applyProtection="1">
      <alignment vertical="center"/>
      <protection hidden="1"/>
    </xf>
    <xf numFmtId="0" fontId="76" fillId="0" borderId="0" xfId="6" applyFont="1" applyProtection="1">
      <protection hidden="1"/>
    </xf>
    <xf numFmtId="0" fontId="76" fillId="0" borderId="0" xfId="6" applyFont="1" applyAlignment="1" applyProtection="1">
      <alignment horizontal="center"/>
      <protection hidden="1"/>
    </xf>
    <xf numFmtId="0" fontId="76" fillId="0" borderId="71" xfId="6" applyFont="1" applyBorder="1" applyAlignment="1" applyProtection="1">
      <alignment horizontal="center" vertical="top"/>
      <protection hidden="1"/>
    </xf>
    <xf numFmtId="0" fontId="76" fillId="0" borderId="72" xfId="6" applyFont="1" applyBorder="1" applyAlignment="1" applyProtection="1">
      <alignment horizontal="center" vertical="top"/>
      <protection hidden="1"/>
    </xf>
    <xf numFmtId="0" fontId="45" fillId="0" borderId="73" xfId="6" applyFont="1" applyBorder="1" applyProtection="1">
      <protection hidden="1"/>
    </xf>
    <xf numFmtId="0" fontId="76" fillId="0" borderId="0" xfId="6" applyFont="1" applyAlignment="1" applyProtection="1">
      <alignment horizontal="center" vertical="top"/>
      <protection hidden="1"/>
    </xf>
    <xf numFmtId="0" fontId="45" fillId="0" borderId="0" xfId="6" applyFont="1" applyBorder="1" applyProtection="1">
      <protection hidden="1"/>
    </xf>
    <xf numFmtId="0" fontId="45" fillId="0" borderId="0" xfId="6" applyFont="1" applyBorder="1" applyAlignment="1" applyProtection="1">
      <alignment horizontal="center" vertical="top"/>
      <protection hidden="1"/>
    </xf>
    <xf numFmtId="0" fontId="45" fillId="0" borderId="74" xfId="6" applyFont="1" applyBorder="1" applyProtection="1">
      <protection hidden="1"/>
    </xf>
    <xf numFmtId="0" fontId="76" fillId="0" borderId="71" xfId="6" applyFont="1" applyFill="1" applyBorder="1" applyAlignment="1" applyProtection="1">
      <alignment horizontal="center" vertical="top"/>
      <protection hidden="1"/>
    </xf>
    <xf numFmtId="0" fontId="76" fillId="0" borderId="72" xfId="6" applyFont="1" applyFill="1" applyBorder="1" applyAlignment="1" applyProtection="1">
      <alignment horizontal="center" vertical="top"/>
      <protection hidden="1"/>
    </xf>
    <xf numFmtId="0" fontId="45" fillId="0" borderId="73" xfId="6" applyFont="1" applyFill="1" applyBorder="1" applyProtection="1">
      <protection hidden="1"/>
    </xf>
    <xf numFmtId="0" fontId="45" fillId="0" borderId="0" xfId="6" applyFont="1" applyFill="1" applyBorder="1" applyProtection="1">
      <protection hidden="1"/>
    </xf>
    <xf numFmtId="0" fontId="45" fillId="0" borderId="0" xfId="6" applyFont="1" applyFill="1" applyBorder="1" applyAlignment="1" applyProtection="1">
      <alignment horizontal="center" vertical="top"/>
      <protection hidden="1"/>
    </xf>
    <xf numFmtId="0" fontId="45" fillId="0" borderId="74" xfId="6" applyFont="1" applyFill="1" applyBorder="1" applyProtection="1">
      <protection hidden="1"/>
    </xf>
    <xf numFmtId="0" fontId="45" fillId="0" borderId="0" xfId="6" applyFont="1" applyFill="1" applyProtection="1">
      <protection hidden="1"/>
    </xf>
    <xf numFmtId="0" fontId="45" fillId="0" borderId="18" xfId="6" applyFont="1" applyBorder="1" applyProtection="1">
      <protection hidden="1"/>
    </xf>
    <xf numFmtId="0" fontId="45" fillId="0" borderId="0" xfId="6" applyFont="1" applyBorder="1" applyAlignment="1" applyProtection="1">
      <alignment horizontal="center"/>
      <protection hidden="1"/>
    </xf>
    <xf numFmtId="0" fontId="51" fillId="0" borderId="0" xfId="6" applyNumberFormat="1" applyFont="1" applyAlignment="1" applyProtection="1">
      <alignment horizontal="center" vertical="center"/>
      <protection hidden="1"/>
    </xf>
    <xf numFmtId="0" fontId="51" fillId="0" borderId="0" xfId="6" applyNumberFormat="1" applyFont="1" applyAlignment="1" applyProtection="1">
      <alignment horizontal="right" vertical="center"/>
      <protection hidden="1"/>
    </xf>
    <xf numFmtId="0" fontId="51" fillId="0" borderId="0" xfId="6" applyNumberFormat="1" applyFont="1" applyAlignment="1" applyProtection="1">
      <alignment horizontal="left" vertical="center"/>
      <protection hidden="1"/>
    </xf>
    <xf numFmtId="0" fontId="51" fillId="0" borderId="0" xfId="6" applyFont="1" applyProtection="1">
      <protection hidden="1"/>
    </xf>
    <xf numFmtId="0" fontId="51" fillId="0" borderId="18" xfId="6" applyFont="1" applyFill="1" applyBorder="1" applyProtection="1">
      <protection hidden="1"/>
    </xf>
    <xf numFmtId="0" fontId="51" fillId="0" borderId="0" xfId="6" applyFont="1" applyBorder="1" applyProtection="1">
      <protection hidden="1"/>
    </xf>
    <xf numFmtId="0" fontId="2" fillId="0" borderId="0" xfId="6" applyAlignment="1" applyProtection="1">
      <protection hidden="1"/>
    </xf>
    <xf numFmtId="0" fontId="54" fillId="0" borderId="0" xfId="6" applyFont="1" applyBorder="1" applyAlignment="1" applyProtection="1">
      <protection hidden="1"/>
    </xf>
    <xf numFmtId="0" fontId="54" fillId="0" borderId="18" xfId="6" applyFont="1" applyBorder="1" applyAlignment="1" applyProtection="1">
      <protection hidden="1"/>
    </xf>
    <xf numFmtId="0" fontId="2" fillId="0" borderId="18" xfId="6" applyBorder="1" applyAlignment="1" applyProtection="1">
      <protection hidden="1"/>
    </xf>
    <xf numFmtId="0" fontId="51" fillId="0" borderId="0" xfId="6" applyFont="1" applyBorder="1" applyAlignment="1" applyProtection="1">
      <alignment vertical="center"/>
      <protection hidden="1"/>
    </xf>
    <xf numFmtId="0" fontId="54" fillId="0" borderId="0" xfId="6" applyFont="1" applyBorder="1" applyAlignment="1" applyProtection="1">
      <alignment wrapText="1" shrinkToFit="1"/>
      <protection hidden="1"/>
    </xf>
    <xf numFmtId="0" fontId="54" fillId="0" borderId="18" xfId="6" applyFont="1" applyBorder="1" applyAlignment="1" applyProtection="1">
      <alignment wrapText="1" shrinkToFit="1"/>
      <protection hidden="1"/>
    </xf>
    <xf numFmtId="0" fontId="51" fillId="0" borderId="18" xfId="6" applyFont="1" applyBorder="1" applyProtection="1">
      <protection hidden="1"/>
    </xf>
    <xf numFmtId="49" fontId="51" fillId="0" borderId="0" xfId="6" applyNumberFormat="1" applyFont="1" applyAlignment="1" applyProtection="1">
      <alignment horizontal="right"/>
      <protection hidden="1"/>
    </xf>
    <xf numFmtId="177" fontId="57" fillId="0" borderId="0" xfId="6" applyNumberFormat="1" applyFont="1" applyFill="1" applyBorder="1" applyAlignment="1" applyProtection="1">
      <alignment horizontal="center"/>
      <protection hidden="1"/>
    </xf>
    <xf numFmtId="0" fontId="45" fillId="0" borderId="0" xfId="6" applyNumberFormat="1" applyFont="1" applyProtection="1">
      <protection hidden="1"/>
    </xf>
    <xf numFmtId="0" fontId="51" fillId="0" borderId="0" xfId="6" applyNumberFormat="1" applyFont="1" applyProtection="1">
      <protection hidden="1"/>
    </xf>
    <xf numFmtId="0" fontId="51" fillId="0" borderId="18" xfId="6" applyNumberFormat="1" applyFont="1" applyFill="1" applyBorder="1" applyProtection="1">
      <protection hidden="1"/>
    </xf>
    <xf numFmtId="0" fontId="51" fillId="0" borderId="0" xfId="6" applyNumberFormat="1" applyFont="1" applyBorder="1" applyProtection="1">
      <protection hidden="1"/>
    </xf>
    <xf numFmtId="0" fontId="2" fillId="0" borderId="0" xfId="6" applyNumberFormat="1" applyAlignment="1" applyProtection="1">
      <protection hidden="1"/>
    </xf>
    <xf numFmtId="0" fontId="54" fillId="0" borderId="0" xfId="6" applyNumberFormat="1" applyFont="1" applyBorder="1" applyAlignment="1" applyProtection="1">
      <protection hidden="1"/>
    </xf>
    <xf numFmtId="0" fontId="54" fillId="0" borderId="18" xfId="6" applyNumberFormat="1" applyFont="1" applyBorder="1" applyAlignment="1" applyProtection="1">
      <protection hidden="1"/>
    </xf>
    <xf numFmtId="0" fontId="2" fillId="0" borderId="18" xfId="6" applyNumberFormat="1" applyBorder="1" applyAlignment="1" applyProtection="1">
      <protection hidden="1"/>
    </xf>
    <xf numFmtId="0" fontId="57" fillId="0" borderId="0" xfId="6" applyNumberFormat="1" applyFont="1" applyFill="1" applyBorder="1" applyAlignment="1" applyProtection="1">
      <alignment horizontal="center"/>
      <protection hidden="1"/>
    </xf>
    <xf numFmtId="0" fontId="45" fillId="0" borderId="0" xfId="6" applyNumberFormat="1" applyFont="1" applyBorder="1" applyAlignment="1" applyProtection="1">
      <alignment horizontal="center"/>
      <protection hidden="1"/>
    </xf>
    <xf numFmtId="0" fontId="45" fillId="0" borderId="0" xfId="6" applyNumberFormat="1" applyFont="1" applyBorder="1" applyProtection="1">
      <protection hidden="1"/>
    </xf>
    <xf numFmtId="0" fontId="45" fillId="0" borderId="18" xfId="6" applyNumberFormat="1" applyFont="1" applyBorder="1" applyProtection="1">
      <protection hidden="1"/>
    </xf>
    <xf numFmtId="0" fontId="51" fillId="0" borderId="0" xfId="6" applyNumberFormat="1" applyFont="1" applyBorder="1" applyAlignment="1" applyProtection="1">
      <alignment vertical="center"/>
      <protection hidden="1"/>
    </xf>
    <xf numFmtId="0" fontId="54" fillId="0" borderId="0" xfId="6" applyNumberFormat="1" applyFont="1" applyBorder="1" applyAlignment="1" applyProtection="1">
      <alignment wrapText="1" shrinkToFit="1"/>
      <protection hidden="1"/>
    </xf>
    <xf numFmtId="0" fontId="54" fillId="0" borderId="18" xfId="6" applyNumberFormat="1" applyFont="1" applyBorder="1" applyAlignment="1" applyProtection="1">
      <alignment wrapText="1" shrinkToFit="1"/>
      <protection hidden="1"/>
    </xf>
    <xf numFmtId="0" fontId="51" fillId="0" borderId="18" xfId="6" applyNumberFormat="1" applyFont="1" applyBorder="1" applyProtection="1">
      <protection hidden="1"/>
    </xf>
    <xf numFmtId="0" fontId="51" fillId="0" borderId="0" xfId="6" applyNumberFormat="1" applyFont="1" applyFill="1" applyBorder="1" applyAlignment="1" applyProtection="1">
      <alignment horizontal="right" vertical="center"/>
      <protection hidden="1"/>
    </xf>
    <xf numFmtId="0" fontId="51" fillId="0" borderId="0" xfId="6" applyNumberFormat="1" applyFont="1" applyFill="1" applyBorder="1" applyAlignment="1" applyProtection="1">
      <alignment horizontal="left" vertical="center"/>
      <protection hidden="1"/>
    </xf>
    <xf numFmtId="0" fontId="57" fillId="0" borderId="0" xfId="6" applyNumberFormat="1" applyFont="1" applyFill="1" applyBorder="1" applyAlignment="1" applyProtection="1">
      <alignment wrapText="1" shrinkToFit="1"/>
      <protection hidden="1"/>
    </xf>
    <xf numFmtId="0" fontId="57" fillId="0" borderId="18" xfId="6" applyNumberFormat="1" applyFont="1" applyFill="1" applyBorder="1" applyAlignment="1" applyProtection="1">
      <alignment wrapText="1" shrinkToFit="1"/>
      <protection hidden="1"/>
    </xf>
    <xf numFmtId="177" fontId="54" fillId="0" borderId="0" xfId="6" applyNumberFormat="1" applyFont="1" applyFill="1" applyBorder="1" applyAlignment="1" applyProtection="1">
      <alignment wrapText="1" shrinkToFit="1"/>
      <protection hidden="1"/>
    </xf>
    <xf numFmtId="177" fontId="54" fillId="0" borderId="18" xfId="6" applyNumberFormat="1" applyFont="1" applyFill="1" applyBorder="1" applyAlignment="1" applyProtection="1">
      <alignment wrapText="1" shrinkToFit="1"/>
      <protection hidden="1"/>
    </xf>
    <xf numFmtId="0" fontId="74" fillId="0" borderId="0" xfId="6" applyFont="1" applyBorder="1" applyAlignment="1" applyProtection="1">
      <alignment vertical="center" wrapText="1"/>
      <protection hidden="1"/>
    </xf>
    <xf numFmtId="0" fontId="74" fillId="0" borderId="0" xfId="6" applyFont="1" applyFill="1" applyBorder="1" applyAlignment="1" applyProtection="1">
      <alignment vertical="center" wrapText="1"/>
      <protection hidden="1"/>
    </xf>
    <xf numFmtId="38" fontId="10" fillId="0" borderId="8" xfId="3" applyFont="1" applyBorder="1" applyAlignment="1" applyProtection="1">
      <alignment horizontal="center" vertical="center"/>
      <protection hidden="1"/>
    </xf>
    <xf numFmtId="191" fontId="10" fillId="0" borderId="75" xfId="0" applyNumberFormat="1" applyFont="1" applyBorder="1" applyAlignment="1" applyProtection="1">
      <alignment horizontal="center" vertical="center"/>
      <protection hidden="1"/>
    </xf>
    <xf numFmtId="38" fontId="10" fillId="0" borderId="76" xfId="3" applyFont="1" applyBorder="1" applyAlignment="1" applyProtection="1">
      <alignment horizontal="center" vertical="center"/>
      <protection hidden="1"/>
    </xf>
    <xf numFmtId="0" fontId="10" fillId="0" borderId="77" xfId="0" applyFont="1" applyBorder="1" applyAlignment="1">
      <alignment horizontal="center" vertical="center"/>
    </xf>
    <xf numFmtId="0" fontId="10" fillId="0" borderId="66" xfId="0" applyFont="1" applyBorder="1" applyAlignment="1">
      <alignment horizontal="center" vertical="center"/>
    </xf>
    <xf numFmtId="38" fontId="14" fillId="0" borderId="0" xfId="3" applyFont="1" applyFill="1" applyAlignment="1" applyProtection="1">
      <alignment horizontal="left" vertical="center"/>
      <protection hidden="1"/>
    </xf>
    <xf numFmtId="178" fontId="2" fillId="0" borderId="74" xfId="6" applyNumberFormat="1" applyFont="1" applyFill="1" applyBorder="1" applyAlignment="1" applyProtection="1">
      <alignment vertical="center"/>
      <protection hidden="1"/>
    </xf>
    <xf numFmtId="0" fontId="52" fillId="0" borderId="0" xfId="4" applyNumberFormat="1" applyFont="1" applyFill="1" applyAlignment="1" applyProtection="1">
      <alignment horizontal="center" vertical="center"/>
      <protection hidden="1"/>
    </xf>
    <xf numFmtId="0" fontId="53" fillId="0" borderId="0" xfId="4" applyNumberFormat="1" applyFont="1" applyFill="1" applyAlignment="1" applyProtection="1">
      <alignment horizontal="center" vertical="center"/>
      <protection hidden="1"/>
    </xf>
    <xf numFmtId="0" fontId="74" fillId="0" borderId="0" xfId="6" applyFont="1" applyBorder="1" applyAlignment="1" applyProtection="1">
      <alignment horizontal="left" vertical="center"/>
      <protection hidden="1"/>
    </xf>
    <xf numFmtId="0" fontId="45" fillId="0" borderId="0" xfId="6" applyFont="1" applyBorder="1" applyAlignment="1" applyProtection="1">
      <alignment vertical="center" wrapText="1"/>
      <protection hidden="1"/>
    </xf>
    <xf numFmtId="186" fontId="47" fillId="0" borderId="0" xfId="6" applyNumberFormat="1" applyFont="1" applyAlignment="1" applyProtection="1">
      <alignment horizontal="center"/>
      <protection hidden="1"/>
    </xf>
    <xf numFmtId="0" fontId="47" fillId="0" borderId="0" xfId="6" applyFont="1" applyAlignment="1" applyProtection="1">
      <alignment horizontal="center"/>
      <protection hidden="1"/>
    </xf>
    <xf numFmtId="186" fontId="47" fillId="0" borderId="0" xfId="6" applyNumberFormat="1" applyFont="1" applyBorder="1" applyAlignment="1" applyProtection="1">
      <alignment horizontal="center" vertical="center" wrapText="1"/>
      <protection hidden="1"/>
    </xf>
    <xf numFmtId="0" fontId="47" fillId="0" borderId="0" xfId="6" applyFont="1" applyBorder="1" applyAlignment="1" applyProtection="1">
      <alignment horizontal="center" vertical="center" wrapText="1"/>
      <protection hidden="1"/>
    </xf>
    <xf numFmtId="186" fontId="47" fillId="0" borderId="0" xfId="6" applyNumberFormat="1" applyFont="1" applyBorder="1" applyAlignment="1" applyProtection="1">
      <alignment horizontal="left" vertical="center"/>
      <protection hidden="1"/>
    </xf>
    <xf numFmtId="186" fontId="47" fillId="0" borderId="0" xfId="6" applyNumberFormat="1" applyFont="1" applyAlignment="1" applyProtection="1">
      <alignment horizontal="center" vertical="center"/>
      <protection hidden="1"/>
    </xf>
    <xf numFmtId="0" fontId="47" fillId="0" borderId="0" xfId="6" applyFont="1" applyAlignment="1" applyProtection="1">
      <alignment horizontal="center" vertical="center"/>
      <protection hidden="1"/>
    </xf>
    <xf numFmtId="186" fontId="47" fillId="0" borderId="1" xfId="6" applyNumberFormat="1" applyFont="1" applyBorder="1" applyAlignment="1" applyProtection="1">
      <alignment horizontal="center" vertical="center"/>
      <protection hidden="1"/>
    </xf>
    <xf numFmtId="0" fontId="47" fillId="0" borderId="31" xfId="6" applyFont="1" applyBorder="1" applyAlignment="1" applyProtection="1">
      <alignment horizontal="center" vertical="center"/>
      <protection hidden="1"/>
    </xf>
    <xf numFmtId="186" fontId="47" fillId="0" borderId="4" xfId="6" applyNumberFormat="1" applyFont="1" applyBorder="1" applyAlignment="1" applyProtection="1">
      <alignment horizontal="center" vertical="center"/>
      <protection hidden="1"/>
    </xf>
    <xf numFmtId="0" fontId="47" fillId="0" borderId="32" xfId="6" applyFont="1" applyBorder="1" applyAlignment="1" applyProtection="1">
      <alignment horizontal="center" vertical="center"/>
      <protection hidden="1"/>
    </xf>
    <xf numFmtId="0" fontId="47" fillId="0" borderId="3" xfId="6" applyFont="1" applyBorder="1" applyAlignment="1" applyProtection="1">
      <alignment horizontal="center" vertical="center"/>
      <protection hidden="1"/>
    </xf>
    <xf numFmtId="0" fontId="47" fillId="0" borderId="0" xfId="6" applyNumberFormat="1" applyFont="1" applyAlignment="1" applyProtection="1">
      <alignment horizontal="center"/>
      <protection hidden="1"/>
    </xf>
    <xf numFmtId="0" fontId="52" fillId="0" borderId="0" xfId="4" applyNumberFormat="1" applyFont="1" applyFill="1" applyAlignment="1" applyProtection="1">
      <alignment vertical="center"/>
      <protection hidden="1"/>
    </xf>
    <xf numFmtId="0" fontId="53" fillId="0" borderId="0" xfId="4" applyNumberFormat="1" applyFont="1" applyFill="1" applyAlignment="1" applyProtection="1">
      <alignment vertical="center"/>
      <protection hidden="1"/>
    </xf>
    <xf numFmtId="0" fontId="52" fillId="0" borderId="0" xfId="4" applyFont="1" applyFill="1" applyAlignment="1" applyProtection="1">
      <alignment vertical="center"/>
      <protection hidden="1"/>
    </xf>
    <xf numFmtId="0" fontId="52" fillId="0" borderId="0" xfId="4" applyFont="1" applyFill="1" applyAlignment="1" applyProtection="1">
      <alignment horizontal="center" vertical="center"/>
      <protection hidden="1"/>
    </xf>
    <xf numFmtId="0" fontId="53" fillId="0" borderId="32" xfId="4" applyNumberFormat="1" applyFont="1" applyFill="1" applyBorder="1" applyAlignment="1" applyProtection="1">
      <alignment horizontal="center" vertical="center"/>
      <protection hidden="1"/>
    </xf>
    <xf numFmtId="0" fontId="52" fillId="0" borderId="32" xfId="4" applyNumberFormat="1" applyFont="1" applyFill="1" applyBorder="1" applyAlignment="1" applyProtection="1">
      <alignment horizontal="center" vertical="center"/>
      <protection hidden="1"/>
    </xf>
    <xf numFmtId="0" fontId="53" fillId="0" borderId="2" xfId="4" applyNumberFormat="1" applyFont="1" applyFill="1" applyBorder="1" applyAlignment="1" applyProtection="1">
      <alignment horizontal="center" vertical="center"/>
      <protection hidden="1"/>
    </xf>
    <xf numFmtId="0" fontId="52" fillId="0" borderId="2" xfId="4" applyNumberFormat="1" applyFont="1" applyFill="1" applyBorder="1" applyAlignment="1" applyProtection="1">
      <alignment horizontal="center" vertical="center"/>
      <protection hidden="1"/>
    </xf>
    <xf numFmtId="185" fontId="52" fillId="0" borderId="4" xfId="4" applyNumberFormat="1" applyFont="1" applyFill="1" applyBorder="1" applyAlignment="1" applyProtection="1">
      <alignment horizontal="center" vertical="center"/>
      <protection hidden="1"/>
    </xf>
    <xf numFmtId="0" fontId="52" fillId="0" borderId="3" xfId="4" applyNumberFormat="1" applyFont="1" applyFill="1" applyBorder="1" applyAlignment="1" applyProtection="1">
      <alignment horizontal="center" vertical="center"/>
      <protection hidden="1"/>
    </xf>
    <xf numFmtId="0" fontId="0" fillId="0" borderId="0" xfId="0" applyAlignment="1" applyProtection="1">
      <alignment vertical="center"/>
      <protection hidden="1"/>
    </xf>
    <xf numFmtId="185" fontId="7" fillId="0" borderId="0" xfId="4" applyNumberFormat="1" applyFont="1" applyFill="1" applyAlignment="1" applyProtection="1">
      <alignment horizontal="center" vertical="center"/>
      <protection hidden="1"/>
    </xf>
    <xf numFmtId="0" fontId="7" fillId="0" borderId="0" xfId="4" applyNumberFormat="1" applyFont="1" applyFill="1" applyAlignment="1" applyProtection="1">
      <alignment horizontal="center" vertical="center"/>
      <protection hidden="1"/>
    </xf>
    <xf numFmtId="185" fontId="7" fillId="0" borderId="0" xfId="4" applyNumberFormat="1" applyFont="1" applyFill="1" applyAlignment="1" applyProtection="1">
      <alignment horizontal="center"/>
      <protection hidden="1"/>
    </xf>
    <xf numFmtId="0" fontId="7" fillId="0" borderId="0" xfId="4" applyNumberFormat="1" applyFont="1" applyFill="1" applyAlignment="1" applyProtection="1">
      <alignment horizontal="center"/>
      <protection hidden="1"/>
    </xf>
    <xf numFmtId="185" fontId="32" fillId="0" borderId="0" xfId="5" applyNumberFormat="1" applyFont="1" applyFill="1" applyAlignment="1" applyProtection="1">
      <alignment horizontal="center" vertical="center"/>
      <protection hidden="1"/>
    </xf>
    <xf numFmtId="0" fontId="32" fillId="0" borderId="0" xfId="5" applyNumberFormat="1" applyFont="1" applyFill="1" applyAlignment="1" applyProtection="1">
      <alignment horizontal="center" vertical="center"/>
      <protection hidden="1"/>
    </xf>
    <xf numFmtId="185" fontId="32" fillId="0" borderId="1" xfId="5" applyNumberFormat="1" applyFont="1" applyFill="1" applyBorder="1" applyAlignment="1" applyProtection="1">
      <alignment horizontal="center" vertical="center"/>
      <protection hidden="1"/>
    </xf>
    <xf numFmtId="0" fontId="32" fillId="0" borderId="1" xfId="5" applyNumberFormat="1" applyFont="1" applyFill="1" applyBorder="1" applyAlignment="1" applyProtection="1">
      <alignment horizontal="center" vertical="center"/>
      <protection hidden="1"/>
    </xf>
    <xf numFmtId="0" fontId="32" fillId="0" borderId="31" xfId="5" applyNumberFormat="1" applyFont="1" applyFill="1" applyBorder="1" applyAlignment="1" applyProtection="1">
      <alignment horizontal="center" vertical="center"/>
      <protection hidden="1"/>
    </xf>
    <xf numFmtId="185" fontId="32" fillId="0" borderId="4" xfId="5" applyNumberFormat="1" applyFont="1" applyFill="1" applyBorder="1" applyAlignment="1" applyProtection="1">
      <alignment horizontal="center" vertical="center"/>
      <protection hidden="1"/>
    </xf>
    <xf numFmtId="0" fontId="32" fillId="0" borderId="2" xfId="5" applyNumberFormat="1" applyFont="1" applyFill="1" applyBorder="1" applyAlignment="1" applyProtection="1">
      <alignment horizontal="center" vertical="center"/>
      <protection hidden="1"/>
    </xf>
    <xf numFmtId="0" fontId="32" fillId="0" borderId="32" xfId="5" applyNumberFormat="1" applyFont="1" applyFill="1" applyBorder="1" applyAlignment="1" applyProtection="1">
      <alignment horizontal="center" vertical="center"/>
      <protection hidden="1"/>
    </xf>
    <xf numFmtId="0" fontId="32" fillId="0" borderId="4" xfId="5" applyNumberFormat="1" applyFont="1" applyFill="1" applyBorder="1" applyAlignment="1" applyProtection="1">
      <alignment horizontal="center" vertical="center"/>
      <protection hidden="1"/>
    </xf>
    <xf numFmtId="0" fontId="32" fillId="0" borderId="3" xfId="5" applyNumberFormat="1" applyFont="1" applyFill="1" applyBorder="1" applyAlignment="1" applyProtection="1">
      <alignment horizontal="center" vertical="center"/>
      <protection hidden="1"/>
    </xf>
    <xf numFmtId="185" fontId="32" fillId="0" borderId="0" xfId="5" applyNumberFormat="1" applyFont="1" applyFill="1" applyAlignment="1" applyProtection="1">
      <alignment horizontal="left" vertical="center"/>
      <protection hidden="1"/>
    </xf>
    <xf numFmtId="38" fontId="10" fillId="0" borderId="64" xfId="3" applyFont="1" applyBorder="1" applyAlignment="1" applyProtection="1">
      <alignment horizontal="center" vertical="center"/>
      <protection hidden="1"/>
    </xf>
    <xf numFmtId="38" fontId="10" fillId="0" borderId="9" xfId="3" applyFont="1" applyBorder="1" applyAlignment="1" applyProtection="1">
      <alignment horizontal="center" vertical="center" wrapText="1"/>
      <protection hidden="1"/>
    </xf>
    <xf numFmtId="189" fontId="10" fillId="0" borderId="78" xfId="3" applyNumberFormat="1" applyFont="1" applyBorder="1" applyAlignment="1" applyProtection="1">
      <alignment horizontal="center" vertical="center" wrapText="1"/>
      <protection hidden="1"/>
    </xf>
    <xf numFmtId="38" fontId="10" fillId="0" borderId="63" xfId="3" applyFont="1" applyBorder="1" applyAlignment="1" applyProtection="1">
      <alignment horizontal="center" vertical="center"/>
      <protection hidden="1"/>
    </xf>
    <xf numFmtId="0" fontId="10" fillId="0" borderId="79" xfId="0" applyNumberFormat="1" applyFont="1" applyFill="1" applyBorder="1" applyAlignment="1" applyProtection="1">
      <alignment horizontal="center" vertical="center"/>
      <protection hidden="1"/>
    </xf>
    <xf numFmtId="0" fontId="10" fillId="0" borderId="39" xfId="0" applyNumberFormat="1" applyFont="1" applyFill="1" applyBorder="1" applyAlignment="1" applyProtection="1">
      <alignment horizontal="center" vertical="center"/>
      <protection hidden="1"/>
    </xf>
    <xf numFmtId="38" fontId="12" fillId="0" borderId="0" xfId="3" applyFont="1" applyFill="1" applyBorder="1" applyAlignment="1" applyProtection="1">
      <alignment horizontal="center" vertical="center"/>
      <protection hidden="1"/>
    </xf>
    <xf numFmtId="38" fontId="10" fillId="0" borderId="0" xfId="3" applyFont="1" applyFill="1" applyBorder="1" applyAlignment="1" applyProtection="1">
      <alignment horizontal="center" vertical="center"/>
      <protection hidden="1"/>
    </xf>
    <xf numFmtId="0" fontId="45" fillId="0" borderId="0" xfId="6" applyFont="1" applyFill="1" applyBorder="1" applyAlignment="1" applyProtection="1">
      <alignment horizontal="center"/>
      <protection hidden="1"/>
    </xf>
    <xf numFmtId="0" fontId="0" fillId="2" borderId="80" xfId="0" applyFill="1" applyBorder="1" applyProtection="1">
      <alignment vertical="center"/>
      <protection hidden="1"/>
    </xf>
    <xf numFmtId="0" fontId="0" fillId="2" borderId="0" xfId="0" applyFill="1" applyBorder="1" applyProtection="1">
      <alignment vertical="center"/>
      <protection hidden="1"/>
    </xf>
    <xf numFmtId="0" fontId="0" fillId="2" borderId="81" xfId="0" applyFill="1" applyBorder="1" applyProtection="1">
      <alignment vertical="center"/>
      <protection hidden="1"/>
    </xf>
    <xf numFmtId="0" fontId="0" fillId="3" borderId="0" xfId="0" applyFill="1" applyBorder="1" applyProtection="1">
      <alignment vertical="center"/>
      <protection hidden="1"/>
    </xf>
    <xf numFmtId="0" fontId="81" fillId="4" borderId="80" xfId="0" applyFont="1" applyFill="1" applyBorder="1" applyAlignment="1" applyProtection="1">
      <alignment horizontal="center" vertical="center"/>
      <protection hidden="1"/>
    </xf>
    <xf numFmtId="0" fontId="81" fillId="4" borderId="0" xfId="0" applyFont="1" applyFill="1" applyBorder="1" applyAlignment="1" applyProtection="1">
      <alignment horizontal="center" vertical="center"/>
      <protection hidden="1"/>
    </xf>
    <xf numFmtId="0" fontId="81" fillId="4" borderId="81" xfId="0" applyFont="1" applyFill="1" applyBorder="1" applyAlignment="1" applyProtection="1">
      <alignment horizontal="center" vertical="center"/>
      <protection hidden="1"/>
    </xf>
    <xf numFmtId="0" fontId="0" fillId="0" borderId="0" xfId="0" applyFill="1" applyProtection="1">
      <alignment vertical="center"/>
      <protection hidden="1"/>
    </xf>
    <xf numFmtId="0" fontId="0" fillId="4" borderId="80" xfId="0" applyFill="1" applyBorder="1" applyProtection="1">
      <alignment vertical="center"/>
      <protection hidden="1"/>
    </xf>
    <xf numFmtId="0" fontId="0" fillId="4" borderId="0" xfId="0" applyFill="1" applyBorder="1" applyProtection="1">
      <alignment vertical="center"/>
      <protection hidden="1"/>
    </xf>
    <xf numFmtId="0" fontId="0" fillId="4" borderId="0" xfId="0" applyFill="1" applyProtection="1">
      <alignment vertical="center"/>
      <protection hidden="1"/>
    </xf>
    <xf numFmtId="0" fontId="0" fillId="4" borderId="81" xfId="0" applyFill="1" applyBorder="1" applyProtection="1">
      <alignment vertical="center"/>
      <protection hidden="1"/>
    </xf>
    <xf numFmtId="0" fontId="0" fillId="0" borderId="0" xfId="0" applyFill="1" applyBorder="1" applyProtection="1">
      <alignment vertical="center"/>
      <protection hidden="1"/>
    </xf>
    <xf numFmtId="0" fontId="6" fillId="0" borderId="0" xfId="0" applyFont="1" applyFill="1" applyBorder="1" applyAlignment="1" applyProtection="1">
      <alignment horizontal="center" vertical="center"/>
      <protection hidden="1"/>
    </xf>
    <xf numFmtId="0" fontId="0" fillId="2" borderId="82" xfId="0" applyFill="1" applyBorder="1" applyProtection="1">
      <alignment vertical="center"/>
      <protection hidden="1"/>
    </xf>
    <xf numFmtId="0" fontId="0" fillId="2" borderId="83" xfId="0" applyFill="1" applyBorder="1" applyProtection="1">
      <alignment vertical="center"/>
      <protection hidden="1"/>
    </xf>
    <xf numFmtId="0" fontId="0" fillId="2" borderId="84" xfId="0" applyFill="1" applyBorder="1" applyProtection="1">
      <alignment vertical="center"/>
      <protection hidden="1"/>
    </xf>
    <xf numFmtId="0" fontId="0" fillId="4" borderId="82" xfId="0" applyFill="1" applyBorder="1" applyProtection="1">
      <alignment vertical="center"/>
      <protection hidden="1"/>
    </xf>
    <xf numFmtId="0" fontId="0" fillId="4" borderId="83" xfId="0" applyFill="1" applyBorder="1" applyProtection="1">
      <alignment vertical="center"/>
      <protection hidden="1"/>
    </xf>
    <xf numFmtId="0" fontId="0" fillId="4" borderId="84" xfId="0" applyFill="1" applyBorder="1" applyProtection="1">
      <alignment vertical="center"/>
      <protection hidden="1"/>
    </xf>
    <xf numFmtId="0" fontId="0" fillId="3" borderId="85" xfId="0" applyFill="1" applyBorder="1" applyProtection="1">
      <alignment vertical="center"/>
      <protection hidden="1"/>
    </xf>
    <xf numFmtId="0" fontId="0" fillId="3" borderId="86" xfId="0" applyFill="1" applyBorder="1" applyProtection="1">
      <alignment vertical="center"/>
      <protection hidden="1"/>
    </xf>
    <xf numFmtId="0" fontId="0" fillId="3" borderId="87" xfId="0" applyFill="1" applyBorder="1" applyProtection="1">
      <alignment vertical="center"/>
      <protection hidden="1"/>
    </xf>
    <xf numFmtId="0" fontId="0" fillId="3" borderId="88" xfId="0" applyFill="1" applyBorder="1" applyProtection="1">
      <alignment vertical="center"/>
      <protection hidden="1"/>
    </xf>
    <xf numFmtId="0" fontId="0" fillId="3" borderId="89" xfId="0" applyFill="1" applyBorder="1" applyProtection="1">
      <alignment vertical="center"/>
      <protection hidden="1"/>
    </xf>
    <xf numFmtId="0" fontId="20" fillId="0" borderId="0" xfId="0" applyFont="1" applyProtection="1">
      <alignment vertical="center"/>
      <protection hidden="1"/>
    </xf>
    <xf numFmtId="0" fontId="20" fillId="0" borderId="0" xfId="4" applyNumberFormat="1" applyFont="1" applyFill="1" applyAlignment="1" applyProtection="1">
      <alignment vertical="center"/>
      <protection hidden="1"/>
    </xf>
    <xf numFmtId="0" fontId="29" fillId="2" borderId="0" xfId="0" applyFont="1" applyFill="1" applyBorder="1" applyProtection="1">
      <alignment vertical="center"/>
      <protection hidden="1"/>
    </xf>
    <xf numFmtId="0" fontId="5" fillId="3" borderId="0" xfId="0" applyFont="1" applyFill="1" applyBorder="1" applyProtection="1">
      <alignment vertical="center"/>
      <protection hidden="1"/>
    </xf>
    <xf numFmtId="0" fontId="5" fillId="4" borderId="0" xfId="0" applyFont="1" applyFill="1" applyBorder="1" applyProtection="1">
      <alignment vertical="center"/>
      <protection hidden="1"/>
    </xf>
    <xf numFmtId="0" fontId="9" fillId="4" borderId="0" xfId="0" applyFont="1" applyFill="1" applyBorder="1" applyProtection="1">
      <alignment vertical="center"/>
      <protection hidden="1"/>
    </xf>
    <xf numFmtId="0" fontId="10" fillId="0" borderId="90" xfId="0" applyFont="1" applyFill="1" applyBorder="1" applyAlignment="1">
      <alignment vertical="center" shrinkToFit="1"/>
    </xf>
    <xf numFmtId="0" fontId="7" fillId="0" borderId="90"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1" xfId="0" applyFont="1" applyFill="1" applyBorder="1" applyAlignment="1">
      <alignment horizontal="center" vertical="center"/>
    </xf>
    <xf numFmtId="0" fontId="10" fillId="0" borderId="92" xfId="0" applyFont="1" applyFill="1" applyBorder="1" applyAlignment="1">
      <alignment vertical="center" shrinkToFit="1"/>
    </xf>
    <xf numFmtId="0" fontId="7" fillId="0" borderId="92"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93"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49" fontId="6" fillId="0" borderId="0" xfId="0" applyNumberFormat="1" applyFont="1" applyFill="1" applyAlignment="1">
      <alignment horizontal="left" vertical="center"/>
    </xf>
    <xf numFmtId="0" fontId="5" fillId="0" borderId="0" xfId="0" applyFont="1" applyFill="1" applyAlignment="1">
      <alignment horizontal="right" vertical="center" shrinkToFit="1"/>
    </xf>
    <xf numFmtId="0" fontId="10" fillId="0" borderId="0" xfId="0" applyFont="1" applyFill="1" applyAlignment="1">
      <alignment vertical="center" shrinkToFit="1"/>
    </xf>
    <xf numFmtId="0" fontId="7" fillId="0" borderId="0" xfId="0" applyFont="1" applyFill="1" applyAlignment="1">
      <alignment horizontal="center" vertical="center"/>
    </xf>
    <xf numFmtId="0" fontId="11" fillId="0" borderId="62" xfId="0" applyFont="1" applyFill="1" applyBorder="1" applyAlignment="1">
      <alignment horizontal="center" vertical="center" shrinkToFit="1"/>
    </xf>
    <xf numFmtId="0" fontId="11" fillId="0" borderId="63" xfId="0" applyFont="1" applyFill="1" applyBorder="1" applyAlignment="1">
      <alignment horizontal="center" vertical="center" shrinkToFit="1"/>
    </xf>
    <xf numFmtId="49" fontId="11" fillId="0" borderId="63" xfId="0" applyNumberFormat="1"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0" xfId="0" applyFont="1" applyFill="1" applyAlignment="1">
      <alignment horizontal="center" vertical="center" shrinkToFit="1"/>
    </xf>
    <xf numFmtId="0" fontId="10" fillId="0" borderId="63" xfId="0" applyFont="1" applyFill="1" applyBorder="1" applyAlignment="1">
      <alignment vertical="center" shrinkToFit="1"/>
    </xf>
    <xf numFmtId="0" fontId="7" fillId="0" borderId="63"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9" xfId="0" applyFont="1" applyFill="1" applyBorder="1" applyAlignment="1">
      <alignment horizontal="center" vertical="center"/>
    </xf>
    <xf numFmtId="0" fontId="10" fillId="0" borderId="94" xfId="0" applyFont="1" applyFill="1" applyBorder="1" applyAlignment="1">
      <alignment vertical="center" shrinkToFit="1"/>
    </xf>
    <xf numFmtId="0" fontId="7" fillId="0" borderId="94"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95" xfId="0" applyFont="1" applyFill="1" applyBorder="1" applyAlignment="1">
      <alignment horizontal="center" vertical="center"/>
    </xf>
    <xf numFmtId="49" fontId="0" fillId="0" borderId="0" xfId="0" applyNumberFormat="1" applyAlignment="1" applyProtection="1">
      <alignment horizontal="left" vertical="center"/>
      <protection hidden="1"/>
    </xf>
    <xf numFmtId="0" fontId="30" fillId="0" borderId="0" xfId="5" applyNumberFormat="1" applyFont="1" applyFill="1" applyBorder="1" applyAlignment="1" applyProtection="1">
      <alignment horizontal="center" vertical="center"/>
      <protection hidden="1"/>
    </xf>
    <xf numFmtId="194" fontId="0" fillId="0" borderId="0" xfId="0" applyNumberFormat="1" applyBorder="1" applyAlignment="1" applyProtection="1">
      <alignment horizontal="center" vertical="center"/>
      <protection hidden="1"/>
    </xf>
    <xf numFmtId="194" fontId="0" fillId="0" borderId="0" xfId="0" applyNumberFormat="1" applyAlignment="1" applyProtection="1">
      <alignment horizontal="center" vertical="center"/>
      <protection hidden="1"/>
    </xf>
    <xf numFmtId="180" fontId="0" fillId="0" borderId="0" xfId="0" applyNumberFormat="1" applyBorder="1" applyAlignment="1" applyProtection="1">
      <alignment horizontal="center" vertical="center"/>
      <protection hidden="1"/>
    </xf>
    <xf numFmtId="180" fontId="10" fillId="0" borderId="31" xfId="0" applyNumberFormat="1" applyFont="1" applyBorder="1" applyAlignment="1" applyProtection="1">
      <alignment horizontal="center" vertical="center" shrinkToFit="1"/>
      <protection hidden="1"/>
    </xf>
    <xf numFmtId="180" fontId="10" fillId="0" borderId="32" xfId="0" applyNumberFormat="1" applyFont="1" applyBorder="1" applyAlignment="1" applyProtection="1">
      <alignment horizontal="center" vertical="center"/>
      <protection hidden="1"/>
    </xf>
    <xf numFmtId="180" fontId="0" fillId="0" borderId="32" xfId="0" applyNumberFormat="1" applyFill="1" applyBorder="1" applyAlignment="1" applyProtection="1">
      <alignment horizontal="center" vertical="center"/>
      <protection hidden="1"/>
    </xf>
    <xf numFmtId="180" fontId="0" fillId="0" borderId="0" xfId="0" applyNumberFormat="1" applyFill="1" applyBorder="1" applyAlignment="1" applyProtection="1">
      <alignment horizontal="center" vertical="center"/>
      <protection hidden="1"/>
    </xf>
    <xf numFmtId="180" fontId="0" fillId="0" borderId="0" xfId="0" applyNumberFormat="1" applyAlignment="1" applyProtection="1">
      <alignment horizontal="center" vertical="center"/>
      <protection hidden="1"/>
    </xf>
    <xf numFmtId="180" fontId="0" fillId="0" borderId="3" xfId="0" applyNumberFormat="1" applyFill="1" applyBorder="1" applyAlignment="1" applyProtection="1">
      <alignment horizontal="center" vertical="center"/>
      <protection hidden="1"/>
    </xf>
    <xf numFmtId="49" fontId="83" fillId="0" borderId="0" xfId="0" applyNumberFormat="1" applyFont="1" applyFill="1" applyBorder="1" applyAlignment="1" applyProtection="1">
      <alignment horizontal="left" vertical="center" wrapText="1"/>
      <protection hidden="1"/>
    </xf>
    <xf numFmtId="0" fontId="14" fillId="0" borderId="0" xfId="0" applyNumberFormat="1" applyFont="1" applyFill="1" applyAlignment="1" applyProtection="1">
      <alignment horizontal="left" vertical="center"/>
      <protection hidden="1"/>
    </xf>
    <xf numFmtId="0" fontId="13" fillId="0" borderId="96" xfId="0" applyNumberFormat="1" applyFont="1" applyFill="1" applyBorder="1" applyAlignment="1" applyProtection="1">
      <alignment horizontal="center" vertical="center" wrapText="1"/>
      <protection hidden="1"/>
    </xf>
    <xf numFmtId="0" fontId="9" fillId="0" borderId="97" xfId="0" applyNumberFormat="1" applyFont="1" applyFill="1" applyBorder="1" applyAlignment="1" applyProtection="1">
      <alignment horizontal="center" vertical="center"/>
      <protection hidden="1"/>
    </xf>
    <xf numFmtId="0" fontId="9" fillId="0" borderId="0" xfId="0" applyNumberFormat="1" applyFont="1" applyFill="1" applyAlignment="1" applyProtection="1">
      <alignment horizontal="center" vertical="center"/>
      <protection hidden="1"/>
    </xf>
    <xf numFmtId="184" fontId="27" fillId="0" borderId="0" xfId="5" applyNumberFormat="1" applyFont="1" applyFill="1" applyAlignment="1" applyProtection="1">
      <alignment horizontal="center" vertical="center"/>
      <protection hidden="1"/>
    </xf>
    <xf numFmtId="0" fontId="42" fillId="0" borderId="98" xfId="4" applyNumberFormat="1" applyFont="1" applyFill="1" applyBorder="1" applyAlignment="1" applyProtection="1">
      <alignment horizontal="left" vertical="top"/>
      <protection hidden="1"/>
    </xf>
    <xf numFmtId="0" fontId="42" fillId="0" borderId="99" xfId="4" applyNumberFormat="1" applyFont="1" applyFill="1" applyBorder="1" applyAlignment="1" applyProtection="1">
      <alignment vertical="center"/>
      <protection hidden="1"/>
    </xf>
    <xf numFmtId="0" fontId="42" fillId="0" borderId="100" xfId="4" applyNumberFormat="1" applyFont="1" applyFill="1" applyBorder="1" applyAlignment="1" applyProtection="1">
      <alignment vertical="center"/>
      <protection hidden="1"/>
    </xf>
    <xf numFmtId="0" fontId="42" fillId="0" borderId="13" xfId="4" applyNumberFormat="1" applyFont="1" applyFill="1" applyBorder="1" applyAlignment="1" applyProtection="1">
      <alignment horizontal="left" vertical="top"/>
      <protection hidden="1"/>
    </xf>
    <xf numFmtId="0" fontId="46" fillId="0" borderId="14" xfId="4" applyNumberFormat="1" applyFont="1" applyFill="1" applyBorder="1" applyAlignment="1" applyProtection="1">
      <alignment horizontal="center" vertical="center"/>
      <protection hidden="1"/>
    </xf>
    <xf numFmtId="0" fontId="51" fillId="0" borderId="101" xfId="3" applyNumberFormat="1" applyFont="1" applyFill="1" applyBorder="1" applyAlignment="1" applyProtection="1">
      <alignment horizontal="right" vertical="top" shrinkToFit="1"/>
      <protection hidden="1"/>
    </xf>
    <xf numFmtId="0" fontId="53" fillId="0" borderId="102" xfId="3" applyNumberFormat="1" applyFont="1" applyFill="1" applyBorder="1" applyAlignment="1" applyProtection="1">
      <alignment vertical="center" shrinkToFit="1"/>
      <protection hidden="1"/>
    </xf>
    <xf numFmtId="0" fontId="53" fillId="0" borderId="101" xfId="3" applyNumberFormat="1" applyFont="1" applyFill="1" applyBorder="1" applyAlignment="1" applyProtection="1">
      <alignment vertical="center" shrinkToFit="1"/>
      <protection hidden="1"/>
    </xf>
    <xf numFmtId="38" fontId="53" fillId="0" borderId="103" xfId="3" applyFont="1" applyFill="1" applyBorder="1" applyAlignment="1" applyProtection="1">
      <alignment vertical="center" shrinkToFit="1"/>
      <protection hidden="1"/>
    </xf>
    <xf numFmtId="38" fontId="53" fillId="0" borderId="104" xfId="3" applyFont="1" applyFill="1" applyBorder="1" applyAlignment="1" applyProtection="1">
      <alignment vertical="center" shrinkToFit="1"/>
      <protection hidden="1"/>
    </xf>
    <xf numFmtId="0" fontId="53" fillId="0" borderId="103" xfId="3" applyNumberFormat="1" applyFont="1" applyFill="1" applyBorder="1" applyAlignment="1" applyProtection="1">
      <alignment vertical="center" shrinkToFit="1"/>
      <protection hidden="1"/>
    </xf>
    <xf numFmtId="0" fontId="53" fillId="0" borderId="104" xfId="3" applyNumberFormat="1" applyFont="1" applyFill="1" applyBorder="1" applyAlignment="1" applyProtection="1">
      <alignment vertical="center" shrinkToFit="1"/>
      <protection hidden="1"/>
    </xf>
    <xf numFmtId="0" fontId="53" fillId="0" borderId="105" xfId="3" applyNumberFormat="1" applyFont="1" applyFill="1" applyBorder="1" applyAlignment="1" applyProtection="1">
      <alignment vertical="center" shrinkToFit="1"/>
      <protection hidden="1"/>
    </xf>
    <xf numFmtId="0" fontId="51" fillId="0" borderId="106" xfId="4" applyNumberFormat="1" applyFont="1" applyFill="1" applyBorder="1" applyAlignment="1" applyProtection="1">
      <alignment horizontal="center" vertical="center"/>
      <protection hidden="1"/>
    </xf>
    <xf numFmtId="0" fontId="49" fillId="0" borderId="11" xfId="4" applyNumberFormat="1" applyFont="1" applyFill="1" applyBorder="1" applyAlignment="1" applyProtection="1">
      <alignment vertical="center"/>
      <protection hidden="1"/>
    </xf>
    <xf numFmtId="0" fontId="45" fillId="0" borderId="18" xfId="4" applyNumberFormat="1" applyFont="1" applyFill="1" applyBorder="1" applyAlignment="1" applyProtection="1">
      <alignment horizontal="right" vertical="center"/>
      <protection hidden="1"/>
    </xf>
    <xf numFmtId="0" fontId="51" fillId="0" borderId="106" xfId="4" applyFont="1" applyFill="1" applyBorder="1" applyAlignment="1" applyProtection="1">
      <alignment horizontal="center" vertical="center"/>
      <protection hidden="1"/>
    </xf>
    <xf numFmtId="0" fontId="42" fillId="0" borderId="98" xfId="4" applyFont="1" applyFill="1" applyBorder="1" applyAlignment="1" applyProtection="1">
      <alignment horizontal="left" vertical="top"/>
      <protection hidden="1"/>
    </xf>
    <xf numFmtId="0" fontId="42" fillId="0" borderId="99" xfId="4" applyFont="1" applyFill="1" applyBorder="1" applyAlignment="1" applyProtection="1">
      <alignment vertical="center"/>
      <protection hidden="1"/>
    </xf>
    <xf numFmtId="0" fontId="42" fillId="0" borderId="100" xfId="4" applyFont="1" applyFill="1" applyBorder="1" applyAlignment="1" applyProtection="1">
      <alignment vertical="center"/>
      <protection hidden="1"/>
    </xf>
    <xf numFmtId="178" fontId="46" fillId="0" borderId="101" xfId="3" applyNumberFormat="1" applyFont="1" applyFill="1" applyBorder="1" applyAlignment="1" applyProtection="1">
      <alignment horizontal="right" vertical="top" shrinkToFit="1"/>
      <protection hidden="1"/>
    </xf>
    <xf numFmtId="178" fontId="53" fillId="0" borderId="102" xfId="3" applyNumberFormat="1" applyFont="1" applyFill="1" applyBorder="1" applyAlignment="1" applyProtection="1">
      <alignment vertical="center" shrinkToFit="1"/>
      <protection hidden="1"/>
    </xf>
    <xf numFmtId="178" fontId="53" fillId="0" borderId="101" xfId="3" applyNumberFormat="1" applyFont="1" applyFill="1" applyBorder="1" applyAlignment="1" applyProtection="1">
      <alignment vertical="center" shrinkToFit="1"/>
      <protection hidden="1"/>
    </xf>
    <xf numFmtId="178" fontId="53" fillId="0" borderId="105" xfId="3" applyNumberFormat="1" applyFont="1" applyFill="1" applyBorder="1" applyAlignment="1" applyProtection="1">
      <alignment vertical="center" shrinkToFit="1"/>
      <protection hidden="1"/>
    </xf>
    <xf numFmtId="0" fontId="10" fillId="0" borderId="77" xfId="0" applyFont="1" applyBorder="1" applyAlignment="1" applyProtection="1">
      <alignment vertical="center" shrinkToFit="1"/>
      <protection hidden="1"/>
    </xf>
    <xf numFmtId="0" fontId="10" fillId="0" borderId="36" xfId="0" applyFont="1" applyBorder="1" applyAlignment="1" applyProtection="1">
      <alignment vertical="center" shrinkToFit="1"/>
      <protection hidden="1"/>
    </xf>
    <xf numFmtId="0" fontId="10" fillId="0" borderId="107" xfId="0" applyFont="1" applyBorder="1" applyAlignment="1" applyProtection="1">
      <alignment vertical="center" shrinkToFit="1"/>
      <protection hidden="1"/>
    </xf>
    <xf numFmtId="49" fontId="85" fillId="0" borderId="0" xfId="0" applyNumberFormat="1" applyFont="1" applyFill="1" applyBorder="1" applyAlignment="1" applyProtection="1">
      <alignment horizontal="left" vertical="center" wrapText="1"/>
      <protection hidden="1"/>
    </xf>
    <xf numFmtId="0" fontId="15" fillId="0" borderId="0" xfId="5" applyNumberFormat="1" applyFont="1" applyFill="1" applyAlignment="1" applyProtection="1">
      <protection hidden="1"/>
    </xf>
    <xf numFmtId="0" fontId="17" fillId="0" borderId="0" xfId="5" applyNumberFormat="1" applyFont="1" applyFill="1" applyBorder="1" applyAlignment="1" applyProtection="1">
      <alignment horizontal="center" vertical="center"/>
      <protection hidden="1"/>
    </xf>
    <xf numFmtId="0" fontId="40" fillId="0" borderId="0" xfId="5" applyNumberFormat="1" applyFont="1" applyFill="1" applyBorder="1" applyAlignment="1" applyProtection="1">
      <alignment horizontal="right" vertical="center"/>
      <protection hidden="1"/>
    </xf>
    <xf numFmtId="0" fontId="24" fillId="0" borderId="0" xfId="5" applyNumberFormat="1" applyFont="1" applyFill="1" applyBorder="1" applyAlignment="1" applyProtection="1">
      <alignment horizontal="left" vertical="center"/>
      <protection hidden="1"/>
    </xf>
    <xf numFmtId="0" fontId="31" fillId="0" borderId="0" xfId="5" applyNumberFormat="1" applyFont="1" applyFill="1" applyBorder="1" applyAlignment="1" applyProtection="1">
      <alignment horizontal="center" vertical="center"/>
      <protection hidden="1"/>
    </xf>
    <xf numFmtId="0" fontId="24" fillId="0" borderId="0" xfId="5" applyNumberFormat="1" applyFont="1" applyFill="1" applyBorder="1" applyAlignment="1" applyProtection="1">
      <alignment vertical="center"/>
      <protection hidden="1"/>
    </xf>
    <xf numFmtId="0" fontId="15" fillId="0" borderId="0" xfId="5" applyNumberFormat="1" applyFont="1" applyFill="1" applyBorder="1" applyAlignment="1" applyProtection="1">
      <alignment horizontal="left" vertical="center"/>
      <protection hidden="1"/>
    </xf>
    <xf numFmtId="184" fontId="27" fillId="0" borderId="0" xfId="5" applyNumberFormat="1" applyFont="1" applyFill="1" applyBorder="1" applyAlignment="1" applyProtection="1">
      <alignment horizontal="center" vertical="center"/>
      <protection hidden="1"/>
    </xf>
    <xf numFmtId="0" fontId="30" fillId="0" borderId="0" xfId="5" applyNumberFormat="1" applyFont="1" applyFill="1" applyBorder="1" applyAlignment="1" applyProtection="1">
      <alignment horizontal="right" vertical="center"/>
      <protection hidden="1"/>
    </xf>
    <xf numFmtId="0" fontId="33" fillId="0" borderId="0" xfId="5" applyNumberFormat="1" applyFont="1" applyFill="1" applyBorder="1" applyAlignment="1" applyProtection="1">
      <protection hidden="1"/>
    </xf>
    <xf numFmtId="0" fontId="11" fillId="0" borderId="0" xfId="5" applyNumberFormat="1" applyFont="1" applyFill="1" applyBorder="1" applyAlignment="1" applyProtection="1">
      <alignment vertical="center"/>
      <protection hidden="1"/>
    </xf>
    <xf numFmtId="0" fontId="42" fillId="0" borderId="0" xfId="4" applyFont="1" applyFill="1" applyBorder="1" applyAlignment="1" applyProtection="1">
      <alignment vertical="center"/>
      <protection hidden="1"/>
    </xf>
    <xf numFmtId="0" fontId="42" fillId="0" borderId="0" xfId="4" applyNumberFormat="1" applyFont="1" applyFill="1" applyBorder="1" applyAlignment="1" applyProtection="1">
      <alignment vertical="center"/>
      <protection hidden="1"/>
    </xf>
    <xf numFmtId="0" fontId="47" fillId="0" borderId="0" xfId="4" applyNumberFormat="1" applyFont="1" applyFill="1" applyBorder="1" applyAlignment="1" applyProtection="1">
      <protection hidden="1"/>
    </xf>
    <xf numFmtId="0" fontId="48" fillId="0" borderId="0" xfId="4" applyNumberFormat="1" applyFont="1" applyFill="1" applyBorder="1" applyAlignment="1" applyProtection="1">
      <protection hidden="1"/>
    </xf>
    <xf numFmtId="38" fontId="45" fillId="0" borderId="0" xfId="3" applyFont="1" applyFill="1" applyBorder="1" applyAlignment="1" applyProtection="1">
      <alignment vertical="center"/>
      <protection hidden="1"/>
    </xf>
    <xf numFmtId="0" fontId="46" fillId="0" borderId="0" xfId="4" applyNumberFormat="1" applyFont="1" applyFill="1" applyBorder="1" applyAlignment="1" applyProtection="1">
      <alignment horizontal="right" vertical="center"/>
      <protection hidden="1"/>
    </xf>
    <xf numFmtId="0" fontId="45" fillId="0" borderId="0" xfId="4" applyNumberFormat="1" applyFont="1" applyFill="1" applyBorder="1" applyAlignment="1" applyProtection="1">
      <alignment horizontal="right" vertical="center"/>
      <protection hidden="1"/>
    </xf>
    <xf numFmtId="0" fontId="51" fillId="0" borderId="0" xfId="4" applyNumberFormat="1" applyFont="1" applyFill="1" applyBorder="1" applyAlignment="1" applyProtection="1">
      <alignment horizontal="right" vertical="center"/>
      <protection hidden="1"/>
    </xf>
    <xf numFmtId="0" fontId="55" fillId="0" borderId="0" xfId="4" applyNumberFormat="1" applyFont="1" applyFill="1" applyBorder="1" applyAlignment="1" applyProtection="1">
      <alignment vertical="center"/>
      <protection hidden="1"/>
    </xf>
    <xf numFmtId="0" fontId="55" fillId="0" borderId="0" xfId="4" applyNumberFormat="1" applyFont="1" applyFill="1" applyBorder="1" applyAlignment="1" applyProtection="1">
      <alignment horizontal="right" vertical="center"/>
      <protection hidden="1"/>
    </xf>
    <xf numFmtId="196" fontId="27" fillId="0" borderId="18" xfId="5" applyNumberFormat="1" applyFont="1" applyFill="1" applyBorder="1" applyAlignment="1" applyProtection="1">
      <alignment horizontal="center"/>
      <protection hidden="1"/>
    </xf>
    <xf numFmtId="0" fontId="0" fillId="0" borderId="0" xfId="0" quotePrefix="1">
      <alignment vertical="center"/>
    </xf>
    <xf numFmtId="38" fontId="90" fillId="0" borderId="0" xfId="3" applyFont="1" applyBorder="1" applyAlignment="1" applyProtection="1">
      <alignment vertical="center"/>
      <protection hidden="1"/>
    </xf>
    <xf numFmtId="0" fontId="91" fillId="0" borderId="0" xfId="0" applyFont="1" applyAlignment="1">
      <alignment horizontal="right" vertical="center"/>
    </xf>
    <xf numFmtId="0" fontId="41" fillId="0" borderId="0" xfId="4" applyNumberFormat="1" applyFont="1" applyFill="1" applyBorder="1" applyAlignment="1" applyProtection="1">
      <alignment horizontal="distributed" vertical="center" wrapText="1"/>
      <protection hidden="1"/>
    </xf>
    <xf numFmtId="0" fontId="61" fillId="0" borderId="0" xfId="4" applyNumberFormat="1" applyFont="1" applyFill="1" applyBorder="1" applyAlignment="1" applyProtection="1">
      <alignment horizontal="center" vertical="center" wrapText="1"/>
      <protection hidden="1"/>
    </xf>
    <xf numFmtId="0" fontId="60" fillId="0" borderId="0" xfId="4" applyNumberFormat="1" applyFont="1" applyFill="1" applyBorder="1" applyAlignment="1" applyProtection="1">
      <alignment horizontal="center" vertical="center" wrapText="1"/>
      <protection hidden="1"/>
    </xf>
    <xf numFmtId="0" fontId="59" fillId="0" borderId="0" xfId="4" applyNumberFormat="1" applyFont="1" applyFill="1" applyBorder="1" applyAlignment="1" applyProtection="1">
      <alignment horizontal="center" vertical="center" shrinkToFit="1"/>
      <protection hidden="1"/>
    </xf>
    <xf numFmtId="0" fontId="46" fillId="0" borderId="0" xfId="4" applyFont="1" applyFill="1" applyBorder="1" applyAlignment="1" applyProtection="1">
      <alignment vertical="center"/>
      <protection hidden="1"/>
    </xf>
    <xf numFmtId="0" fontId="43" fillId="0" borderId="0" xfId="0" applyFont="1" applyFill="1">
      <alignment vertical="center"/>
    </xf>
    <xf numFmtId="49" fontId="5" fillId="0" borderId="0" xfId="0" applyNumberFormat="1" applyFont="1" applyFill="1" applyAlignment="1">
      <alignment horizontal="left" vertical="center"/>
    </xf>
    <xf numFmtId="0" fontId="64" fillId="0" borderId="0" xfId="0" applyFont="1" applyFill="1">
      <alignment vertical="center"/>
    </xf>
    <xf numFmtId="0" fontId="64" fillId="0" borderId="0" xfId="0" applyFont="1" applyFill="1" applyAlignment="1">
      <alignment horizontal="center" vertical="center"/>
    </xf>
    <xf numFmtId="49" fontId="64" fillId="0" borderId="0" xfId="0" applyNumberFormat="1" applyFont="1" applyFill="1" applyAlignment="1">
      <alignment horizontal="center" vertical="center"/>
    </xf>
    <xf numFmtId="0" fontId="64" fillId="0" borderId="0" xfId="0" applyFont="1" applyFill="1" applyBorder="1">
      <alignment vertical="center"/>
    </xf>
    <xf numFmtId="0" fontId="64" fillId="0" borderId="63" xfId="0" applyFont="1" applyFill="1" applyBorder="1" applyAlignment="1">
      <alignment horizontal="center" vertical="center"/>
    </xf>
    <xf numFmtId="0" fontId="64" fillId="0" borderId="90" xfId="0" applyFont="1" applyFill="1" applyBorder="1" applyAlignment="1">
      <alignment horizontal="center" vertical="center"/>
    </xf>
    <xf numFmtId="0" fontId="64" fillId="0" borderId="63" xfId="0" applyFont="1" applyFill="1" applyBorder="1">
      <alignment vertical="center"/>
    </xf>
    <xf numFmtId="0" fontId="64" fillId="0" borderId="37" xfId="0" applyFont="1" applyFill="1" applyBorder="1" applyAlignment="1">
      <alignment horizontal="center" vertical="center"/>
    </xf>
    <xf numFmtId="180" fontId="64" fillId="0" borderId="62" xfId="0" applyNumberFormat="1" applyFont="1" applyFill="1" applyBorder="1" applyAlignment="1">
      <alignment horizontal="center" vertical="center"/>
    </xf>
    <xf numFmtId="9" fontId="64" fillId="0" borderId="9" xfId="1" applyNumberFormat="1" applyFont="1" applyFill="1" applyBorder="1" applyAlignment="1">
      <alignment horizontal="center" vertical="center"/>
    </xf>
    <xf numFmtId="0" fontId="64" fillId="0" borderId="0" xfId="0" applyFont="1" applyFill="1" applyAlignment="1">
      <alignment vertical="center"/>
    </xf>
    <xf numFmtId="180" fontId="64" fillId="0" borderId="0" xfId="0" applyNumberFormat="1" applyFont="1" applyFill="1" applyAlignment="1">
      <alignment horizontal="center" vertical="center"/>
    </xf>
    <xf numFmtId="180" fontId="64" fillId="0" borderId="69" xfId="0" applyNumberFormat="1" applyFont="1" applyFill="1" applyBorder="1" applyAlignment="1">
      <alignment horizontal="center" vertical="center"/>
    </xf>
    <xf numFmtId="180" fontId="64" fillId="0" borderId="70" xfId="0" applyNumberFormat="1" applyFont="1" applyFill="1" applyBorder="1" applyAlignment="1">
      <alignment horizontal="center" vertical="center"/>
    </xf>
    <xf numFmtId="0" fontId="64" fillId="0" borderId="0" xfId="0" applyNumberFormat="1" applyFont="1" applyFill="1" applyAlignment="1" applyProtection="1">
      <alignment horizontal="center" vertical="center"/>
      <protection hidden="1"/>
    </xf>
    <xf numFmtId="0" fontId="64" fillId="0" borderId="24" xfId="0" applyNumberFormat="1" applyFont="1" applyFill="1" applyBorder="1" applyAlignment="1" applyProtection="1">
      <alignment horizontal="center" vertical="center"/>
      <protection hidden="1"/>
    </xf>
    <xf numFmtId="0" fontId="64" fillId="0" borderId="33" xfId="0" applyNumberFormat="1" applyFont="1" applyFill="1" applyBorder="1" applyAlignment="1" applyProtection="1">
      <alignment horizontal="center" vertical="center"/>
      <protection hidden="1"/>
    </xf>
    <xf numFmtId="180" fontId="64" fillId="0" borderId="33" xfId="0" applyNumberFormat="1" applyFont="1" applyFill="1" applyBorder="1" applyAlignment="1" applyProtection="1">
      <alignment horizontal="center" vertical="center"/>
      <protection hidden="1"/>
    </xf>
    <xf numFmtId="38" fontId="64" fillId="0" borderId="33" xfId="3" applyFont="1" applyFill="1" applyBorder="1" applyProtection="1">
      <alignment vertical="center"/>
      <protection hidden="1"/>
    </xf>
    <xf numFmtId="38" fontId="64" fillId="0" borderId="51" xfId="3" applyFont="1" applyFill="1" applyBorder="1" applyProtection="1">
      <alignment vertical="center"/>
      <protection hidden="1"/>
    </xf>
    <xf numFmtId="0" fontId="64" fillId="0" borderId="0" xfId="0" applyNumberFormat="1" applyFont="1" applyFill="1" applyAlignment="1" applyProtection="1">
      <alignment horizontal="left" vertical="center"/>
      <protection hidden="1"/>
    </xf>
    <xf numFmtId="0" fontId="64" fillId="0" borderId="0" xfId="3" applyNumberFormat="1" applyFont="1" applyFill="1" applyAlignment="1" applyProtection="1">
      <alignment horizontal="left" vertical="center"/>
      <protection hidden="1"/>
    </xf>
    <xf numFmtId="0" fontId="64" fillId="0" borderId="0" xfId="0" applyNumberFormat="1" applyFont="1" applyFill="1" applyProtection="1">
      <alignment vertical="center"/>
      <protection hidden="1"/>
    </xf>
    <xf numFmtId="0" fontId="64" fillId="0" borderId="52" xfId="0" applyNumberFormat="1" applyFont="1" applyFill="1" applyBorder="1" applyAlignment="1" applyProtection="1">
      <alignment horizontal="center" vertical="center"/>
      <protection hidden="1"/>
    </xf>
    <xf numFmtId="0" fontId="64" fillId="0" borderId="50" xfId="0" applyNumberFormat="1" applyFont="1" applyFill="1" applyBorder="1" applyAlignment="1" applyProtection="1">
      <alignment horizontal="center" vertical="center"/>
      <protection hidden="1"/>
    </xf>
    <xf numFmtId="180" fontId="64" fillId="0" borderId="50" xfId="0" applyNumberFormat="1" applyFont="1" applyFill="1" applyBorder="1" applyAlignment="1" applyProtection="1">
      <alignment horizontal="center" vertical="center"/>
      <protection hidden="1"/>
    </xf>
    <xf numFmtId="38" fontId="64" fillId="0" borderId="50" xfId="3" applyFont="1" applyFill="1" applyBorder="1" applyProtection="1">
      <alignment vertical="center"/>
      <protection hidden="1"/>
    </xf>
    <xf numFmtId="38" fontId="64" fillId="0" borderId="53" xfId="3" applyFont="1" applyFill="1" applyBorder="1" applyProtection="1">
      <alignment vertical="center"/>
      <protection hidden="1"/>
    </xf>
    <xf numFmtId="14" fontId="64" fillId="0" borderId="0" xfId="0" applyNumberFormat="1" applyFont="1" applyFill="1" applyAlignment="1" applyProtection="1">
      <alignment horizontal="center" vertical="center"/>
      <protection hidden="1"/>
    </xf>
    <xf numFmtId="180" fontId="64" fillId="0" borderId="0" xfId="0" applyNumberFormat="1" applyFont="1" applyFill="1" applyAlignment="1" applyProtection="1">
      <alignment horizontal="center" vertical="center"/>
      <protection hidden="1"/>
    </xf>
    <xf numFmtId="38" fontId="64" fillId="0" borderId="0" xfId="3" applyFont="1" applyFill="1" applyProtection="1">
      <alignment vertical="center"/>
      <protection hidden="1"/>
    </xf>
    <xf numFmtId="0" fontId="1" fillId="0" borderId="0" xfId="0" applyFont="1" applyBorder="1">
      <alignment vertical="center"/>
    </xf>
    <xf numFmtId="0" fontId="1" fillId="0" borderId="0" xfId="0" applyFont="1" applyBorder="1" applyAlignment="1">
      <alignment horizontal="left" vertical="center"/>
    </xf>
    <xf numFmtId="0" fontId="1" fillId="0" borderId="0" xfId="0" applyFont="1">
      <alignment vertical="center"/>
    </xf>
    <xf numFmtId="0" fontId="1" fillId="0" borderId="0" xfId="0" applyFont="1" applyAlignment="1">
      <alignment horizontal="center" vertical="center"/>
    </xf>
    <xf numFmtId="38" fontId="1" fillId="0" borderId="0" xfId="3" applyFont="1" applyAlignment="1">
      <alignment horizontal="center" vertical="center"/>
    </xf>
    <xf numFmtId="182" fontId="1" fillId="0" borderId="0" xfId="3" applyNumberFormat="1" applyFont="1" applyAlignment="1">
      <alignment horizontal="center" vertical="center"/>
    </xf>
    <xf numFmtId="0" fontId="1" fillId="0" borderId="0" xfId="0" applyFont="1" applyAlignment="1">
      <alignment horizontal="right" vertical="center"/>
    </xf>
    <xf numFmtId="0" fontId="1" fillId="0" borderId="0" xfId="0" applyFont="1" applyFill="1" applyBorder="1">
      <alignment vertical="center"/>
    </xf>
    <xf numFmtId="191" fontId="1"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right" vertical="center"/>
    </xf>
    <xf numFmtId="0" fontId="1" fillId="0" borderId="0" xfId="0" applyFont="1" applyFill="1" applyBorder="1" applyAlignment="1">
      <alignment horizontal="center" vertical="center"/>
    </xf>
    <xf numFmtId="191" fontId="1" fillId="0" borderId="0" xfId="0" applyNumberFormat="1" applyFont="1" applyAlignment="1">
      <alignment horizontal="center" vertical="center"/>
    </xf>
    <xf numFmtId="0" fontId="1" fillId="0" borderId="0" xfId="0" applyNumberFormat="1" applyFont="1" applyAlignment="1">
      <alignment horizontal="center" vertical="center"/>
    </xf>
    <xf numFmtId="0" fontId="64" fillId="0" borderId="9" xfId="0" applyFont="1" applyBorder="1" applyAlignment="1">
      <alignment horizontal="center" vertical="center"/>
    </xf>
    <xf numFmtId="0" fontId="64" fillId="0" borderId="0" xfId="0" applyFont="1">
      <alignment vertical="center"/>
    </xf>
    <xf numFmtId="0" fontId="64" fillId="0" borderId="0" xfId="0" applyFont="1" applyAlignment="1">
      <alignment horizontal="center" vertical="center"/>
    </xf>
    <xf numFmtId="38" fontId="64" fillId="0" borderId="0" xfId="3" applyFont="1" applyAlignment="1">
      <alignment horizontal="center" vertical="center"/>
    </xf>
    <xf numFmtId="182" fontId="64" fillId="0" borderId="0" xfId="3" applyNumberFormat="1" applyFont="1" applyAlignment="1">
      <alignment horizontal="center" vertical="center"/>
    </xf>
    <xf numFmtId="49" fontId="64" fillId="0" borderId="0" xfId="0" applyNumberFormat="1" applyFont="1" applyFill="1" applyBorder="1" applyAlignment="1">
      <alignment horizontal="left" vertical="center"/>
    </xf>
    <xf numFmtId="0" fontId="64" fillId="0" borderId="0" xfId="0" applyFont="1" applyAlignment="1">
      <alignment horizontal="left" vertical="center"/>
    </xf>
    <xf numFmtId="191" fontId="64" fillId="0" borderId="0" xfId="0" applyNumberFormat="1" applyFont="1" applyBorder="1" applyAlignment="1">
      <alignment horizontal="center" vertical="center"/>
    </xf>
    <xf numFmtId="0" fontId="64" fillId="0" borderId="0" xfId="0" applyNumberFormat="1" applyFont="1" applyBorder="1" applyAlignment="1">
      <alignment horizontal="right" vertical="center"/>
    </xf>
    <xf numFmtId="0" fontId="64" fillId="0" borderId="0" xfId="0" applyNumberFormat="1" applyFont="1" applyFill="1" applyBorder="1" applyAlignment="1">
      <alignment horizontal="center" vertical="center"/>
    </xf>
    <xf numFmtId="0" fontId="64" fillId="0" borderId="0" xfId="0" applyNumberFormat="1" applyFont="1" applyFill="1" applyBorder="1" applyAlignment="1">
      <alignment horizontal="left" vertical="center"/>
    </xf>
    <xf numFmtId="0" fontId="64" fillId="0" borderId="0" xfId="0" applyFont="1" applyFill="1" applyBorder="1" applyAlignment="1">
      <alignment horizontal="center" vertical="center"/>
    </xf>
    <xf numFmtId="191" fontId="64" fillId="0" borderId="0" xfId="0" applyNumberFormat="1" applyFont="1" applyAlignment="1">
      <alignment horizontal="left" vertical="center"/>
    </xf>
    <xf numFmtId="0" fontId="64" fillId="0" borderId="0" xfId="0" applyNumberFormat="1" applyFont="1" applyAlignment="1">
      <alignment horizontal="left" vertical="center"/>
    </xf>
    <xf numFmtId="0" fontId="64" fillId="0" borderId="0" xfId="0" applyFont="1" applyBorder="1">
      <alignment vertical="center"/>
    </xf>
    <xf numFmtId="0" fontId="64" fillId="0" borderId="23" xfId="0" applyFont="1" applyFill="1" applyBorder="1" applyAlignment="1">
      <alignment horizontal="center" vertical="center"/>
    </xf>
    <xf numFmtId="0" fontId="64" fillId="0" borderId="33" xfId="0" applyFont="1" applyBorder="1" applyAlignment="1">
      <alignment horizontal="center" vertical="center"/>
    </xf>
    <xf numFmtId="38" fontId="64" fillId="0" borderId="33" xfId="3" applyFont="1" applyBorder="1" applyAlignment="1">
      <alignment horizontal="center" vertical="center"/>
    </xf>
    <xf numFmtId="182" fontId="64" fillId="0" borderId="33" xfId="3" applyNumberFormat="1" applyFont="1" applyBorder="1" applyAlignment="1">
      <alignment horizontal="center" vertical="center"/>
    </xf>
    <xf numFmtId="38" fontId="64" fillId="0" borderId="23" xfId="3" applyFont="1" applyBorder="1" applyAlignment="1">
      <alignment horizontal="center" vertical="center"/>
    </xf>
    <xf numFmtId="0" fontId="64" fillId="0" borderId="23" xfId="0" applyFont="1" applyFill="1" applyBorder="1">
      <alignment vertical="center"/>
    </xf>
    <xf numFmtId="0" fontId="64" fillId="0" borderId="33" xfId="0" applyFont="1" applyFill="1" applyBorder="1">
      <alignment vertical="center"/>
    </xf>
    <xf numFmtId="191" fontId="64" fillId="0" borderId="33" xfId="0" applyNumberFormat="1" applyFont="1" applyBorder="1" applyAlignment="1">
      <alignment horizontal="center" vertical="center"/>
    </xf>
    <xf numFmtId="0" fontId="64" fillId="0" borderId="23" xfId="0" applyNumberFormat="1" applyFont="1" applyBorder="1" applyAlignment="1">
      <alignment horizontal="center" vertical="center"/>
    </xf>
    <xf numFmtId="0" fontId="64" fillId="0" borderId="33" xfId="0" applyFont="1" applyFill="1" applyBorder="1" applyAlignment="1">
      <alignment horizontal="center" vertical="center"/>
    </xf>
    <xf numFmtId="38" fontId="64" fillId="0" borderId="23" xfId="0" applyNumberFormat="1" applyFont="1" applyFill="1" applyBorder="1" applyAlignment="1">
      <alignment horizontal="center" vertical="center"/>
    </xf>
    <xf numFmtId="38" fontId="64" fillId="0" borderId="22" xfId="0" applyNumberFormat="1" applyFont="1" applyFill="1" applyBorder="1" applyAlignment="1">
      <alignment horizontal="center" vertical="center"/>
    </xf>
    <xf numFmtId="191" fontId="64" fillId="0" borderId="79" xfId="0" applyNumberFormat="1" applyFont="1" applyBorder="1" applyAlignment="1">
      <alignment horizontal="center" vertical="center"/>
    </xf>
    <xf numFmtId="0" fontId="64" fillId="0" borderId="7" xfId="0" applyFont="1" applyBorder="1" applyAlignment="1">
      <alignment horizontal="center" vertical="center"/>
    </xf>
    <xf numFmtId="191" fontId="64" fillId="0" borderId="108" xfId="0" applyNumberFormat="1" applyFont="1" applyBorder="1" applyAlignment="1">
      <alignment horizontal="center" vertical="center"/>
    </xf>
    <xf numFmtId="0" fontId="64" fillId="0" borderId="109" xfId="0" applyNumberFormat="1" applyFont="1" applyBorder="1" applyAlignment="1">
      <alignment horizontal="center" vertical="center"/>
    </xf>
    <xf numFmtId="0" fontId="64" fillId="0" borderId="5" xfId="0" applyFont="1" applyBorder="1" applyAlignment="1">
      <alignment horizontal="center" vertical="center"/>
    </xf>
    <xf numFmtId="0" fontId="64" fillId="5" borderId="23" xfId="0" applyFont="1" applyFill="1" applyBorder="1" applyAlignment="1">
      <alignment horizontal="center" vertical="center"/>
    </xf>
    <xf numFmtId="191" fontId="64" fillId="0" borderId="110" xfId="0" applyNumberFormat="1" applyFont="1" applyBorder="1" applyAlignment="1">
      <alignment horizontal="center" vertical="center"/>
    </xf>
    <xf numFmtId="0" fontId="64" fillId="0" borderId="111" xfId="0" applyNumberFormat="1" applyFont="1" applyBorder="1" applyAlignment="1">
      <alignment horizontal="center" vertical="center"/>
    </xf>
    <xf numFmtId="0" fontId="64" fillId="0" borderId="6" xfId="0" applyFont="1" applyBorder="1" applyAlignment="1">
      <alignment horizontal="center" vertical="center"/>
    </xf>
    <xf numFmtId="0" fontId="64" fillId="0" borderId="38" xfId="0" applyFont="1" applyFill="1" applyBorder="1" applyAlignment="1">
      <alignment horizontal="center" vertical="center"/>
    </xf>
    <xf numFmtId="0" fontId="64" fillId="0" borderId="0" xfId="0" applyFont="1" applyBorder="1" applyAlignment="1">
      <alignment horizontal="center" vertical="center"/>
    </xf>
    <xf numFmtId="0" fontId="64" fillId="0" borderId="23" xfId="0" applyFont="1" applyBorder="1">
      <alignment vertical="center"/>
    </xf>
    <xf numFmtId="0" fontId="64" fillId="0" borderId="37" xfId="0" applyFont="1" applyBorder="1" applyAlignment="1">
      <alignment horizontal="center" vertical="center"/>
    </xf>
    <xf numFmtId="0" fontId="64" fillId="0" borderId="37" xfId="0" applyFont="1" applyFill="1" applyBorder="1">
      <alignment vertical="center"/>
    </xf>
    <xf numFmtId="191" fontId="64" fillId="0" borderId="37" xfId="0" applyNumberFormat="1" applyFont="1" applyBorder="1" applyAlignment="1">
      <alignment horizontal="center" vertical="center"/>
    </xf>
    <xf numFmtId="0" fontId="64" fillId="0" borderId="38" xfId="0" applyNumberFormat="1" applyFont="1" applyBorder="1" applyAlignment="1">
      <alignment horizontal="center" vertical="center"/>
    </xf>
    <xf numFmtId="0" fontId="64" fillId="0" borderId="0" xfId="0" applyNumberFormat="1" applyFont="1" applyBorder="1" applyAlignment="1">
      <alignment horizontal="center" vertical="center"/>
    </xf>
    <xf numFmtId="0" fontId="64" fillId="0" borderId="77" xfId="0" applyFont="1" applyBorder="1" applyAlignment="1">
      <alignment horizontal="center" vertical="center"/>
    </xf>
    <xf numFmtId="0" fontId="64" fillId="0" borderId="66" xfId="0" applyNumberFormat="1" applyFont="1" applyBorder="1" applyAlignment="1">
      <alignment horizontal="center" vertical="center"/>
    </xf>
    <xf numFmtId="0" fontId="64" fillId="6" borderId="1" xfId="0" applyFont="1" applyFill="1" applyBorder="1" applyAlignment="1">
      <alignment horizontal="center" vertical="center"/>
    </xf>
    <xf numFmtId="0" fontId="64" fillId="6" borderId="39" xfId="0" applyNumberFormat="1" applyFont="1" applyFill="1" applyBorder="1" applyAlignment="1">
      <alignment horizontal="center" vertical="center"/>
    </xf>
    <xf numFmtId="0" fontId="64" fillId="0" borderId="2" xfId="0" applyFont="1" applyBorder="1" applyAlignment="1">
      <alignment horizontal="center" vertical="center"/>
    </xf>
    <xf numFmtId="0" fontId="64" fillId="0" borderId="4" xfId="0" applyFont="1" applyBorder="1" applyAlignment="1">
      <alignment horizontal="center" vertical="center"/>
    </xf>
    <xf numFmtId="0" fontId="64" fillId="0" borderId="22" xfId="0" applyFont="1" applyFill="1" applyBorder="1" applyAlignment="1">
      <alignment horizontal="center" vertical="center"/>
    </xf>
    <xf numFmtId="0" fontId="64" fillId="0" borderId="1" xfId="0" applyFont="1" applyBorder="1" applyAlignment="1">
      <alignment horizontal="center" vertical="center"/>
    </xf>
    <xf numFmtId="0" fontId="64" fillId="0" borderId="39" xfId="0" applyNumberFormat="1" applyFont="1" applyBorder="1" applyAlignment="1">
      <alignment horizontal="center" vertical="center"/>
    </xf>
    <xf numFmtId="0" fontId="64" fillId="0" borderId="109" xfId="0" applyNumberFormat="1" applyFont="1" applyFill="1" applyBorder="1" applyAlignment="1">
      <alignment horizontal="center" vertical="center"/>
    </xf>
    <xf numFmtId="0" fontId="64" fillId="0" borderId="111" xfId="3" applyNumberFormat="1" applyFont="1" applyBorder="1" applyAlignment="1" applyProtection="1">
      <alignment horizontal="center" vertical="center"/>
      <protection hidden="1"/>
    </xf>
    <xf numFmtId="14" fontId="64" fillId="0" borderId="0" xfId="3" applyNumberFormat="1" applyFont="1" applyProtection="1">
      <alignment vertical="center"/>
      <protection hidden="1"/>
    </xf>
    <xf numFmtId="180" fontId="64" fillId="0" borderId="0" xfId="3" applyNumberFormat="1" applyFont="1" applyProtection="1">
      <alignment vertical="center"/>
      <protection hidden="1"/>
    </xf>
    <xf numFmtId="38" fontId="64" fillId="0" borderId="37" xfId="3" applyFont="1" applyBorder="1" applyAlignment="1">
      <alignment horizontal="center" vertical="center"/>
    </xf>
    <xf numFmtId="0" fontId="64" fillId="0" borderId="38" xfId="0" applyFont="1" applyBorder="1">
      <alignment vertical="center"/>
    </xf>
    <xf numFmtId="0" fontId="64" fillId="0" borderId="112" xfId="0" applyFont="1" applyFill="1" applyBorder="1" applyAlignment="1">
      <alignment horizontal="center" vertical="center"/>
    </xf>
    <xf numFmtId="0" fontId="64" fillId="0" borderId="0" xfId="0" applyFont="1" applyAlignment="1">
      <alignment horizontal="right" vertical="center"/>
    </xf>
    <xf numFmtId="0" fontId="64" fillId="0" borderId="0" xfId="0" applyNumberFormat="1" applyFont="1" applyFill="1" applyBorder="1" applyAlignment="1">
      <alignment horizontal="right" vertical="center"/>
    </xf>
    <xf numFmtId="182" fontId="64" fillId="0" borderId="37" xfId="3" applyNumberFormat="1" applyFont="1" applyBorder="1" applyAlignment="1">
      <alignment horizontal="center" vertical="center"/>
    </xf>
    <xf numFmtId="38" fontId="64" fillId="0" borderId="38" xfId="3" applyFont="1" applyBorder="1" applyAlignment="1">
      <alignment horizontal="center" vertical="center"/>
    </xf>
    <xf numFmtId="191" fontId="64" fillId="0" borderId="0" xfId="0" applyNumberFormat="1" applyFont="1" applyAlignment="1">
      <alignment horizontal="center" vertical="center"/>
    </xf>
    <xf numFmtId="57" fontId="64" fillId="0" borderId="79" xfId="0" applyNumberFormat="1" applyFont="1" applyFill="1" applyBorder="1" applyAlignment="1">
      <alignment vertical="center" shrinkToFit="1"/>
    </xf>
    <xf numFmtId="49" fontId="64" fillId="0" borderId="63" xfId="0" applyNumberFormat="1" applyFont="1" applyFill="1" applyBorder="1" applyAlignment="1">
      <alignment horizontal="center" vertical="center"/>
    </xf>
    <xf numFmtId="0" fontId="64" fillId="0" borderId="108" xfId="0" applyFont="1" applyFill="1" applyBorder="1" applyAlignment="1">
      <alignment vertical="center" shrinkToFit="1"/>
    </xf>
    <xf numFmtId="49" fontId="64" fillId="0" borderId="33" xfId="0" applyNumberFormat="1" applyFont="1" applyFill="1" applyBorder="1" applyAlignment="1">
      <alignment horizontal="center" vertical="center"/>
    </xf>
    <xf numFmtId="49" fontId="64" fillId="0" borderId="90" xfId="0" applyNumberFormat="1" applyFont="1" applyFill="1" applyBorder="1" applyAlignment="1">
      <alignment horizontal="center" vertical="center"/>
    </xf>
    <xf numFmtId="57" fontId="64" fillId="0" borderId="113" xfId="0" applyNumberFormat="1" applyFont="1" applyFill="1" applyBorder="1" applyAlignment="1">
      <alignment vertical="center" shrinkToFit="1"/>
    </xf>
    <xf numFmtId="0" fontId="64" fillId="0" borderId="94" xfId="0" applyFont="1" applyFill="1" applyBorder="1" applyAlignment="1">
      <alignment horizontal="center" vertical="center"/>
    </xf>
    <xf numFmtId="49" fontId="64" fillId="0" borderId="94" xfId="0" applyNumberFormat="1" applyFont="1" applyFill="1" applyBorder="1" applyAlignment="1">
      <alignment horizontal="center" vertical="center"/>
    </xf>
    <xf numFmtId="0" fontId="64" fillId="0" borderId="114" xfId="0" applyFont="1" applyFill="1" applyBorder="1" applyAlignment="1">
      <alignment vertical="center" shrinkToFit="1"/>
    </xf>
    <xf numFmtId="0" fontId="64" fillId="0" borderId="92" xfId="0" applyFont="1" applyFill="1" applyBorder="1" applyAlignment="1">
      <alignment horizontal="center" vertical="center"/>
    </xf>
    <xf numFmtId="49" fontId="64" fillId="0" borderId="92" xfId="0" applyNumberFormat="1" applyFont="1" applyFill="1" applyBorder="1" applyAlignment="1">
      <alignment horizontal="center" vertical="center"/>
    </xf>
    <xf numFmtId="0" fontId="64" fillId="0" borderId="0" xfId="0" applyFont="1" applyFill="1" applyAlignment="1">
      <alignment horizontal="right" vertical="center" shrinkToFit="1"/>
    </xf>
    <xf numFmtId="191" fontId="1" fillId="0" borderId="0" xfId="0" applyNumberFormat="1" applyFont="1" applyProtection="1">
      <alignment vertical="center"/>
      <protection hidden="1"/>
    </xf>
    <xf numFmtId="191" fontId="1" fillId="0" borderId="0" xfId="0" applyNumberFormat="1" applyFont="1" applyAlignment="1" applyProtection="1">
      <alignment horizontal="center" vertical="center"/>
      <protection hidden="1"/>
    </xf>
    <xf numFmtId="38" fontId="1" fillId="0" borderId="0" xfId="3" applyFont="1" applyAlignment="1" applyProtection="1">
      <alignment horizontal="center" vertical="center"/>
      <protection hidden="1"/>
    </xf>
    <xf numFmtId="189" fontId="1" fillId="0" borderId="0" xfId="0" applyNumberFormat="1" applyFont="1" applyProtection="1">
      <alignment vertical="center"/>
      <protection hidden="1"/>
    </xf>
    <xf numFmtId="38" fontId="1" fillId="0" borderId="0" xfId="3" applyFont="1" applyProtection="1">
      <alignment vertical="center"/>
      <protection hidden="1"/>
    </xf>
    <xf numFmtId="189" fontId="1" fillId="0" borderId="0" xfId="3" applyNumberFormat="1" applyFont="1" applyProtection="1">
      <alignment vertical="center"/>
      <protection hidden="1"/>
    </xf>
    <xf numFmtId="0" fontId="1" fillId="0" borderId="0" xfId="0" applyNumberFormat="1" applyFont="1" applyFill="1" applyAlignment="1" applyProtection="1">
      <alignment horizontal="center" vertical="center"/>
      <protection hidden="1"/>
    </xf>
    <xf numFmtId="38" fontId="64" fillId="0" borderId="0" xfId="3" applyFont="1" applyProtection="1">
      <alignment vertical="center"/>
      <protection hidden="1"/>
    </xf>
    <xf numFmtId="191" fontId="64" fillId="0" borderId="0" xfId="0" applyNumberFormat="1" applyFont="1" applyProtection="1">
      <alignment vertical="center"/>
      <protection hidden="1"/>
    </xf>
    <xf numFmtId="191" fontId="64" fillId="0" borderId="0" xfId="0" applyNumberFormat="1" applyFont="1" applyAlignment="1" applyProtection="1">
      <alignment horizontal="left" vertical="center"/>
      <protection hidden="1"/>
    </xf>
    <xf numFmtId="38" fontId="64" fillId="0" borderId="0" xfId="3" applyFont="1" applyAlignment="1" applyProtection="1">
      <alignment horizontal="center" vertical="center"/>
      <protection hidden="1"/>
    </xf>
    <xf numFmtId="189" fontId="64" fillId="0" borderId="0" xfId="0" applyNumberFormat="1" applyFont="1" applyProtection="1">
      <alignment vertical="center"/>
      <protection hidden="1"/>
    </xf>
    <xf numFmtId="191" fontId="64" fillId="0" borderId="0" xfId="0" applyNumberFormat="1" applyFont="1" applyAlignment="1" applyProtection="1">
      <alignment horizontal="center" vertical="center"/>
      <protection hidden="1"/>
    </xf>
    <xf numFmtId="189" fontId="64" fillId="0" borderId="0" xfId="3" applyNumberFormat="1" applyFont="1" applyProtection="1">
      <alignment vertical="center"/>
      <protection hidden="1"/>
    </xf>
    <xf numFmtId="0" fontId="64" fillId="0" borderId="0" xfId="3" applyNumberFormat="1" applyFont="1" applyAlignment="1" applyProtection="1">
      <alignment horizontal="left" vertical="center"/>
      <protection hidden="1"/>
    </xf>
    <xf numFmtId="191" fontId="64" fillId="0" borderId="69" xfId="0" applyNumberFormat="1" applyFont="1" applyBorder="1" applyAlignment="1" applyProtection="1">
      <alignment horizontal="center" vertical="center"/>
      <protection hidden="1"/>
    </xf>
    <xf numFmtId="38" fontId="64" fillId="0" borderId="33" xfId="3" applyFont="1" applyBorder="1" applyAlignment="1" applyProtection="1">
      <alignment horizontal="center" vertical="center"/>
      <protection hidden="1"/>
    </xf>
    <xf numFmtId="189" fontId="64" fillId="0" borderId="33" xfId="0" applyNumberFormat="1" applyFont="1" applyBorder="1" applyProtection="1">
      <alignment vertical="center"/>
      <protection hidden="1"/>
    </xf>
    <xf numFmtId="38" fontId="64" fillId="0" borderId="23" xfId="3" applyFont="1" applyBorder="1" applyProtection="1">
      <alignment vertical="center"/>
      <protection hidden="1"/>
    </xf>
    <xf numFmtId="38" fontId="64" fillId="0" borderId="0" xfId="3" applyFont="1" applyBorder="1" applyProtection="1">
      <alignment vertical="center"/>
      <protection hidden="1"/>
    </xf>
    <xf numFmtId="38" fontId="64" fillId="0" borderId="46" xfId="3" applyFont="1" applyBorder="1" applyProtection="1">
      <alignment vertical="center"/>
      <protection hidden="1"/>
    </xf>
    <xf numFmtId="191" fontId="64" fillId="0" borderId="47" xfId="0" applyNumberFormat="1" applyFont="1" applyBorder="1" applyAlignment="1" applyProtection="1">
      <alignment horizontal="center" vertical="center"/>
      <protection hidden="1"/>
    </xf>
    <xf numFmtId="38" fontId="64" fillId="0" borderId="35" xfId="3" applyFont="1" applyBorder="1" applyAlignment="1" applyProtection="1">
      <alignment horizontal="center" vertical="center"/>
      <protection hidden="1"/>
    </xf>
    <xf numFmtId="189" fontId="64" fillId="0" borderId="47" xfId="3" applyNumberFormat="1" applyFont="1" applyBorder="1" applyProtection="1">
      <alignment vertical="center"/>
      <protection hidden="1"/>
    </xf>
    <xf numFmtId="38" fontId="64" fillId="0" borderId="33" xfId="3" applyFont="1" applyBorder="1" applyProtection="1">
      <alignment vertical="center"/>
      <protection hidden="1"/>
    </xf>
    <xf numFmtId="186" fontId="64" fillId="0" borderId="70" xfId="0" applyNumberFormat="1" applyFont="1" applyBorder="1" applyAlignment="1" applyProtection="1">
      <alignment horizontal="center" vertical="center"/>
      <protection hidden="1"/>
    </xf>
    <xf numFmtId="9" fontId="64" fillId="0" borderId="38" xfId="1" applyNumberFormat="1" applyFont="1" applyBorder="1" applyAlignment="1" applyProtection="1">
      <alignment horizontal="center" vertical="center"/>
      <protection hidden="1"/>
    </xf>
    <xf numFmtId="191" fontId="64" fillId="0" borderId="70" xfId="0" applyNumberFormat="1" applyFont="1" applyBorder="1" applyAlignment="1" applyProtection="1">
      <alignment horizontal="center" vertical="center"/>
      <protection hidden="1"/>
    </xf>
    <xf numFmtId="38" fontId="64" fillId="0" borderId="37" xfId="3" applyFont="1" applyBorder="1" applyAlignment="1" applyProtection="1">
      <alignment horizontal="center" vertical="center"/>
      <protection hidden="1"/>
    </xf>
    <xf numFmtId="189" fontId="64" fillId="0" borderId="37" xfId="0" applyNumberFormat="1" applyFont="1" applyBorder="1" applyProtection="1">
      <alignment vertical="center"/>
      <protection hidden="1"/>
    </xf>
    <xf numFmtId="38" fontId="64" fillId="0" borderId="38" xfId="3" applyFont="1" applyBorder="1" applyProtection="1">
      <alignment vertical="center"/>
      <protection hidden="1"/>
    </xf>
    <xf numFmtId="38" fontId="64" fillId="0" borderId="115" xfId="3" applyFont="1" applyBorder="1" applyProtection="1">
      <alignment vertical="center"/>
      <protection hidden="1"/>
    </xf>
    <xf numFmtId="191" fontId="64" fillId="0" borderId="116" xfId="0" applyNumberFormat="1" applyFont="1" applyBorder="1" applyAlignment="1" applyProtection="1">
      <alignment horizontal="center" vertical="center"/>
      <protection hidden="1"/>
    </xf>
    <xf numFmtId="38" fontId="64" fillId="0" borderId="117" xfId="3" applyFont="1" applyBorder="1" applyAlignment="1" applyProtection="1">
      <alignment horizontal="center" vertical="center"/>
      <protection hidden="1"/>
    </xf>
    <xf numFmtId="189" fontId="64" fillId="0" borderId="118" xfId="3" applyNumberFormat="1" applyFont="1" applyBorder="1" applyProtection="1">
      <alignment vertical="center"/>
      <protection hidden="1"/>
    </xf>
    <xf numFmtId="38" fontId="64" fillId="0" borderId="37" xfId="3" applyFont="1" applyBorder="1" applyProtection="1">
      <alignment vertical="center"/>
      <protection hidden="1"/>
    </xf>
    <xf numFmtId="38" fontId="64" fillId="0" borderId="0" xfId="3" applyFont="1" applyAlignment="1" applyProtection="1">
      <alignment horizontal="left" vertical="center"/>
      <protection hidden="1"/>
    </xf>
    <xf numFmtId="0" fontId="64" fillId="0" borderId="36" xfId="0" applyFont="1" applyBorder="1" applyAlignment="1">
      <alignment horizontal="center" vertical="center"/>
    </xf>
    <xf numFmtId="0" fontId="64" fillId="0" borderId="67" xfId="0" applyNumberFormat="1" applyFont="1" applyBorder="1" applyAlignment="1">
      <alignment horizontal="center" vertical="center"/>
    </xf>
    <xf numFmtId="38" fontId="64" fillId="0" borderId="119" xfId="3" applyFont="1" applyBorder="1" applyAlignment="1" applyProtection="1">
      <alignment horizontal="center" vertical="center"/>
      <protection hidden="1"/>
    </xf>
    <xf numFmtId="0" fontId="64" fillId="7" borderId="1" xfId="0" applyFont="1" applyFill="1" applyBorder="1" applyAlignment="1">
      <alignment horizontal="center" vertical="center"/>
    </xf>
    <xf numFmtId="0" fontId="64" fillId="7" borderId="120" xfId="0" applyFont="1" applyFill="1" applyBorder="1" applyAlignment="1">
      <alignment horizontal="center" vertical="center"/>
    </xf>
    <xf numFmtId="0" fontId="64" fillId="7" borderId="59" xfId="0" applyNumberFormat="1" applyFont="1" applyFill="1" applyBorder="1" applyAlignment="1">
      <alignment horizontal="center" vertical="center"/>
    </xf>
    <xf numFmtId="0" fontId="64" fillId="0" borderId="121" xfId="0" applyFont="1" applyFill="1" applyBorder="1" applyAlignment="1">
      <alignment horizontal="center" vertical="center"/>
    </xf>
    <xf numFmtId="0" fontId="64" fillId="0" borderId="120" xfId="0" applyFont="1" applyFill="1" applyBorder="1" applyAlignment="1">
      <alignment horizontal="center" vertical="center"/>
    </xf>
    <xf numFmtId="0" fontId="64" fillId="0" borderId="60" xfId="0" applyNumberFormat="1" applyFont="1" applyFill="1" applyBorder="1" applyAlignment="1">
      <alignment horizontal="center" vertical="center"/>
    </xf>
    <xf numFmtId="0" fontId="64" fillId="0" borderId="61" xfId="3" applyNumberFormat="1" applyFont="1" applyBorder="1" applyAlignment="1" applyProtection="1">
      <alignment horizontal="center" vertical="center"/>
      <protection hidden="1"/>
    </xf>
    <xf numFmtId="0" fontId="64" fillId="0" borderId="77" xfId="0" applyNumberFormat="1" applyFont="1" applyFill="1" applyBorder="1" applyAlignment="1" applyProtection="1">
      <alignment horizontal="left" vertical="center"/>
      <protection hidden="1"/>
    </xf>
    <xf numFmtId="0" fontId="64" fillId="0" borderId="36" xfId="0" applyNumberFormat="1" applyFont="1" applyFill="1" applyBorder="1" applyAlignment="1" applyProtection="1">
      <alignment horizontal="center" vertical="center"/>
      <protection hidden="1"/>
    </xf>
    <xf numFmtId="0" fontId="64" fillId="0" borderId="0" xfId="0" applyNumberFormat="1" applyFont="1" applyFill="1" applyBorder="1" applyAlignment="1" applyProtection="1">
      <alignment horizontal="left" vertical="center"/>
      <protection hidden="1"/>
    </xf>
    <xf numFmtId="0" fontId="64" fillId="0" borderId="0" xfId="0" applyNumberFormat="1" applyFont="1" applyFill="1" applyBorder="1" applyAlignment="1" applyProtection="1">
      <alignment horizontal="center" vertical="center"/>
      <protection hidden="1"/>
    </xf>
    <xf numFmtId="179" fontId="64" fillId="0" borderId="0" xfId="3" applyNumberFormat="1" applyFont="1" applyFill="1" applyBorder="1" applyProtection="1">
      <alignment vertical="center"/>
      <protection hidden="1"/>
    </xf>
    <xf numFmtId="38" fontId="64" fillId="0" borderId="0" xfId="3" applyFont="1" applyFill="1" applyBorder="1" applyProtection="1">
      <alignment vertical="center"/>
      <protection hidden="1"/>
    </xf>
    <xf numFmtId="0" fontId="0" fillId="0" borderId="0" xfId="0" applyFont="1" applyFill="1">
      <alignment vertical="center"/>
    </xf>
    <xf numFmtId="0" fontId="94" fillId="0" borderId="0" xfId="0" applyFont="1" applyFill="1">
      <alignment vertical="center"/>
    </xf>
    <xf numFmtId="9" fontId="64" fillId="0" borderId="38" xfId="1" applyNumberFormat="1" applyFont="1" applyFill="1" applyBorder="1" applyAlignment="1">
      <alignment horizontal="center" vertical="center"/>
    </xf>
    <xf numFmtId="180" fontId="64" fillId="0" borderId="120" xfId="0" applyNumberFormat="1" applyFont="1" applyFill="1" applyBorder="1" applyAlignment="1">
      <alignment horizontal="center" vertical="center"/>
    </xf>
    <xf numFmtId="9" fontId="64" fillId="0" borderId="120" xfId="1" applyNumberFormat="1" applyFont="1" applyFill="1" applyBorder="1" applyAlignment="1">
      <alignment horizontal="center" vertical="center"/>
    </xf>
    <xf numFmtId="0" fontId="0" fillId="8" borderId="32" xfId="0" applyFill="1" applyBorder="1" applyProtection="1">
      <alignment vertical="center"/>
      <protection hidden="1"/>
    </xf>
    <xf numFmtId="199" fontId="0" fillId="8" borderId="32" xfId="0" applyNumberFormat="1" applyFill="1" applyBorder="1" applyAlignment="1" applyProtection="1">
      <alignment horizontal="left" vertical="center"/>
      <protection hidden="1"/>
    </xf>
    <xf numFmtId="200" fontId="0" fillId="8" borderId="3" xfId="0" applyNumberFormat="1" applyFill="1" applyBorder="1" applyAlignment="1" applyProtection="1">
      <alignment horizontal="left" vertical="center"/>
      <protection hidden="1"/>
    </xf>
    <xf numFmtId="0" fontId="0" fillId="9" borderId="33" xfId="0" applyFill="1" applyBorder="1" applyAlignment="1" applyProtection="1">
      <alignment vertical="center" wrapText="1"/>
      <protection locked="0"/>
    </xf>
    <xf numFmtId="0" fontId="0" fillId="9" borderId="33" xfId="0" applyFill="1" applyBorder="1" applyAlignment="1" applyProtection="1">
      <alignment horizontal="center" vertical="center" wrapText="1"/>
      <protection locked="0"/>
    </xf>
    <xf numFmtId="0" fontId="0" fillId="9" borderId="23" xfId="0" applyFill="1" applyBorder="1" applyAlignment="1" applyProtection="1">
      <alignment vertical="center" wrapText="1"/>
      <protection locked="0"/>
    </xf>
    <xf numFmtId="38" fontId="2" fillId="9" borderId="69" xfId="3" applyFill="1" applyBorder="1" applyProtection="1">
      <alignment vertical="center"/>
      <protection locked="0"/>
    </xf>
    <xf numFmtId="9" fontId="12" fillId="10" borderId="23" xfId="1" applyFont="1" applyFill="1" applyBorder="1" applyAlignment="1" applyProtection="1">
      <alignment horizontal="center" vertical="center" shrinkToFit="1"/>
      <protection locked="0"/>
    </xf>
    <xf numFmtId="38" fontId="2" fillId="9" borderId="34" xfId="3" applyFill="1" applyBorder="1" applyProtection="1">
      <alignment vertical="center"/>
      <protection locked="0"/>
    </xf>
    <xf numFmtId="9" fontId="12" fillId="10" borderId="22" xfId="1" applyFont="1" applyFill="1" applyBorder="1" applyAlignment="1" applyProtection="1">
      <alignment horizontal="center" vertical="center" shrinkToFit="1"/>
      <protection locked="0"/>
    </xf>
    <xf numFmtId="198" fontId="0" fillId="12" borderId="69" xfId="0" applyNumberFormat="1" applyFill="1" applyBorder="1" applyAlignment="1" applyProtection="1">
      <alignment horizontal="center" vertical="center" shrinkToFit="1"/>
      <protection locked="0"/>
    </xf>
    <xf numFmtId="0" fontId="0" fillId="12" borderId="33" xfId="0" applyFill="1" applyBorder="1" applyAlignment="1" applyProtection="1">
      <alignment horizontal="left" vertical="center" shrinkToFit="1"/>
      <protection locked="0"/>
    </xf>
    <xf numFmtId="0" fontId="0" fillId="9" borderId="50" xfId="0" applyFill="1" applyBorder="1" applyAlignment="1" applyProtection="1">
      <alignment vertical="center" wrapText="1"/>
      <protection locked="0"/>
    </xf>
    <xf numFmtId="0" fontId="0" fillId="9" borderId="50" xfId="0" applyFill="1" applyBorder="1" applyAlignment="1" applyProtection="1">
      <alignment horizontal="center" vertical="center" wrapText="1"/>
      <protection locked="0"/>
    </xf>
    <xf numFmtId="0" fontId="0" fillId="9" borderId="122" xfId="0" applyFill="1" applyBorder="1" applyAlignment="1" applyProtection="1">
      <alignment vertical="center" wrapText="1"/>
      <protection locked="0"/>
    </xf>
    <xf numFmtId="38" fontId="2" fillId="9" borderId="123" xfId="3" applyFill="1" applyBorder="1" applyProtection="1">
      <alignment vertical="center"/>
      <protection locked="0"/>
    </xf>
    <xf numFmtId="9" fontId="12" fillId="10" borderId="122" xfId="1" applyFont="1" applyFill="1" applyBorder="1" applyAlignment="1" applyProtection="1">
      <alignment horizontal="center" vertical="center" shrinkToFit="1"/>
      <protection locked="0"/>
    </xf>
    <xf numFmtId="38" fontId="2" fillId="9" borderId="58" xfId="3" applyFill="1" applyBorder="1" applyProtection="1">
      <alignment vertical="center"/>
      <protection locked="0"/>
    </xf>
    <xf numFmtId="9" fontId="12" fillId="10" borderId="124" xfId="1" applyFont="1" applyFill="1" applyBorder="1" applyAlignment="1" applyProtection="1">
      <alignment horizontal="center" vertical="center" shrinkToFit="1"/>
      <protection locked="0"/>
    </xf>
    <xf numFmtId="198" fontId="0" fillId="12" borderId="123" xfId="0" applyNumberFormat="1" applyFill="1" applyBorder="1" applyAlignment="1" applyProtection="1">
      <alignment horizontal="center" vertical="center" shrinkToFit="1"/>
      <protection locked="0"/>
    </xf>
    <xf numFmtId="0" fontId="0" fillId="12" borderId="50" xfId="0" applyFill="1" applyBorder="1" applyAlignment="1" applyProtection="1">
      <alignment horizontal="left" vertical="center" shrinkToFit="1"/>
      <protection locked="0"/>
    </xf>
    <xf numFmtId="0" fontId="0" fillId="0" borderId="0" xfId="0" applyBorder="1" applyProtection="1">
      <alignment vertical="center"/>
      <protection hidden="1"/>
    </xf>
    <xf numFmtId="0" fontId="2" fillId="0" borderId="0" xfId="0" applyFont="1" applyFill="1">
      <alignment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180" fontId="2" fillId="0" borderId="0" xfId="0" applyNumberFormat="1" applyFont="1" applyFill="1" applyAlignment="1">
      <alignment horizontal="center" vertical="center"/>
    </xf>
    <xf numFmtId="0" fontId="109" fillId="0" borderId="0" xfId="0" applyFont="1" applyFill="1" applyAlignment="1"/>
    <xf numFmtId="0" fontId="109" fillId="0" borderId="0" xfId="0" applyFont="1" applyFill="1" applyAlignment="1">
      <alignment horizontal="center"/>
    </xf>
    <xf numFmtId="49" fontId="109" fillId="0" borderId="0" xfId="0" applyNumberFormat="1" applyFont="1" applyFill="1" applyAlignment="1">
      <alignment horizontal="center"/>
    </xf>
    <xf numFmtId="180" fontId="109" fillId="0" borderId="0" xfId="0" applyNumberFormat="1" applyFont="1" applyFill="1" applyAlignment="1">
      <alignment horizontal="center"/>
    </xf>
    <xf numFmtId="0" fontId="2" fillId="0" borderId="125" xfId="0" applyFont="1" applyFill="1" applyBorder="1">
      <alignment vertical="center"/>
    </xf>
    <xf numFmtId="0" fontId="2" fillId="0" borderId="126" xfId="0" applyFont="1" applyFill="1" applyBorder="1">
      <alignment vertical="center"/>
    </xf>
    <xf numFmtId="0" fontId="2" fillId="0" borderId="127" xfId="0" applyFont="1" applyFill="1" applyBorder="1">
      <alignment vertical="center"/>
    </xf>
    <xf numFmtId="0" fontId="2" fillId="0" borderId="126" xfId="0" applyFont="1" applyFill="1" applyBorder="1" applyAlignment="1">
      <alignment horizontal="center" vertical="center"/>
    </xf>
    <xf numFmtId="49" fontId="2" fillId="0" borderId="127" xfId="0" applyNumberFormat="1" applyFont="1" applyFill="1" applyBorder="1" applyAlignment="1">
      <alignment horizontal="center" vertical="center"/>
    </xf>
    <xf numFmtId="0" fontId="99" fillId="0" borderId="0" xfId="0" applyFont="1" applyFill="1" applyAlignment="1">
      <alignment vertical="center"/>
    </xf>
    <xf numFmtId="0" fontId="99" fillId="0" borderId="85" xfId="0" applyFont="1" applyFill="1" applyBorder="1" applyAlignment="1">
      <alignment vertical="center"/>
    </xf>
    <xf numFmtId="0" fontId="100" fillId="0" borderId="0" xfId="0" applyFont="1" applyFill="1" applyBorder="1" applyAlignment="1">
      <alignment vertical="center"/>
    </xf>
    <xf numFmtId="0" fontId="99" fillId="0" borderId="0" xfId="0" applyFont="1" applyFill="1" applyBorder="1" applyAlignment="1">
      <alignment vertical="center"/>
    </xf>
    <xf numFmtId="0" fontId="99" fillId="0" borderId="86" xfId="0" applyFont="1" applyFill="1" applyBorder="1" applyAlignment="1">
      <alignment vertical="center"/>
    </xf>
    <xf numFmtId="49" fontId="99" fillId="0" borderId="86" xfId="0" applyNumberFormat="1" applyFont="1" applyFill="1" applyBorder="1" applyAlignment="1">
      <alignment horizontal="center" vertical="center"/>
    </xf>
    <xf numFmtId="180" fontId="99" fillId="0" borderId="0" xfId="0" applyNumberFormat="1" applyFont="1" applyFill="1" applyAlignment="1">
      <alignment horizontal="center" vertical="center"/>
    </xf>
    <xf numFmtId="0" fontId="2" fillId="0" borderId="85" xfId="0" applyFont="1" applyFill="1" applyBorder="1">
      <alignment vertical="center"/>
    </xf>
    <xf numFmtId="0" fontId="6" fillId="0" borderId="86" xfId="0" applyFont="1" applyFill="1" applyBorder="1" applyAlignment="1">
      <alignment horizontal="left" vertical="center"/>
    </xf>
    <xf numFmtId="0" fontId="6" fillId="0" borderId="0" xfId="0" applyFont="1" applyFill="1" applyBorder="1" applyAlignment="1">
      <alignment horizontal="left" vertical="center"/>
    </xf>
    <xf numFmtId="180" fontId="8" fillId="0" borderId="62" xfId="0" applyNumberFormat="1" applyFont="1" applyFill="1" applyBorder="1" applyAlignment="1">
      <alignment horizontal="center" vertical="center"/>
    </xf>
    <xf numFmtId="49" fontId="2" fillId="0" borderId="86" xfId="0" applyNumberFormat="1" applyFont="1" applyFill="1" applyBorder="1" applyAlignment="1">
      <alignment horizontal="center" vertical="center"/>
    </xf>
    <xf numFmtId="180" fontId="8" fillId="0" borderId="69" xfId="0" applyNumberFormat="1" applyFont="1" applyFill="1" applyBorder="1" applyAlignment="1">
      <alignment horizontal="center" vertical="center"/>
    </xf>
    <xf numFmtId="0" fontId="2" fillId="0" borderId="0" xfId="0" applyFont="1" applyFill="1" applyBorder="1">
      <alignment vertical="center"/>
    </xf>
    <xf numFmtId="0" fontId="2" fillId="0" borderId="86" xfId="0" applyFont="1" applyFill="1" applyBorder="1">
      <alignment vertical="center"/>
    </xf>
    <xf numFmtId="0" fontId="2" fillId="0" borderId="63" xfId="0" applyFont="1" applyFill="1" applyBorder="1">
      <alignment vertical="center"/>
    </xf>
    <xf numFmtId="0" fontId="8" fillId="0" borderId="86"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lignment vertical="center"/>
    </xf>
    <xf numFmtId="180" fontId="8" fillId="0" borderId="70" xfId="0" applyNumberFormat="1" applyFont="1" applyFill="1" applyBorder="1" applyAlignment="1">
      <alignment horizontal="center" vertical="center"/>
    </xf>
    <xf numFmtId="0" fontId="2" fillId="0" borderId="87" xfId="0" applyFont="1" applyFill="1" applyBorder="1">
      <alignment vertical="center"/>
    </xf>
    <xf numFmtId="0" fontId="2" fillId="0" borderId="88" xfId="0" applyFont="1" applyFill="1" applyBorder="1">
      <alignment vertical="center"/>
    </xf>
    <xf numFmtId="0" fontId="2" fillId="0" borderId="89" xfId="0" applyFont="1" applyFill="1" applyBorder="1">
      <alignment vertical="center"/>
    </xf>
    <xf numFmtId="0" fontId="2" fillId="0" borderId="88" xfId="0" applyFont="1" applyFill="1" applyBorder="1" applyAlignment="1">
      <alignment horizontal="center" vertical="center"/>
    </xf>
    <xf numFmtId="49" fontId="2" fillId="0" borderId="89"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9" fontId="64" fillId="0" borderId="23" xfId="1" applyNumberFormat="1" applyFont="1" applyFill="1" applyBorder="1" applyAlignment="1">
      <alignment horizontal="center" vertical="center"/>
    </xf>
    <xf numFmtId="49" fontId="14" fillId="0" borderId="0" xfId="0" applyNumberFormat="1" applyFont="1" applyFill="1" applyAlignment="1" applyProtection="1">
      <alignment horizontal="center" vertical="center"/>
      <protection hidden="1"/>
    </xf>
    <xf numFmtId="49" fontId="13" fillId="0" borderId="0" xfId="0" applyNumberFormat="1" applyFont="1" applyFill="1" applyAlignment="1" applyProtection="1">
      <alignment horizontal="center" vertical="center" wrapText="1"/>
      <protection hidden="1"/>
    </xf>
    <xf numFmtId="0" fontId="10" fillId="0" borderId="31" xfId="0" applyFont="1" applyFill="1" applyBorder="1" applyAlignment="1" applyProtection="1">
      <alignment horizontal="center" vertical="center" shrinkToFit="1"/>
      <protection hidden="1"/>
    </xf>
    <xf numFmtId="0" fontId="10" fillId="0" borderId="31" xfId="3" applyNumberFormat="1" applyFont="1" applyFill="1" applyBorder="1" applyAlignment="1" applyProtection="1">
      <alignment horizontal="center" vertical="center" wrapText="1"/>
      <protection hidden="1"/>
    </xf>
    <xf numFmtId="0" fontId="10" fillId="0" borderId="32" xfId="0" applyFont="1" applyFill="1" applyBorder="1" applyAlignment="1" applyProtection="1">
      <alignment horizontal="center" vertical="center"/>
      <protection hidden="1"/>
    </xf>
    <xf numFmtId="0" fontId="2" fillId="0" borderId="32" xfId="3" applyNumberFormat="1" applyFont="1" applyFill="1" applyBorder="1" applyAlignment="1" applyProtection="1">
      <alignment horizontal="center" vertical="center"/>
      <protection hidden="1"/>
    </xf>
    <xf numFmtId="0" fontId="0" fillId="0" borderId="32" xfId="0" applyFill="1" applyBorder="1" applyAlignment="1" applyProtection="1">
      <alignment horizontal="center" vertical="center"/>
      <protection hidden="1"/>
    </xf>
    <xf numFmtId="9" fontId="2" fillId="0" borderId="32" xfId="0" applyNumberFormat="1" applyFont="1" applyFill="1" applyBorder="1" applyAlignment="1" applyProtection="1">
      <alignment horizontal="center" vertical="center"/>
      <protection hidden="1"/>
    </xf>
    <xf numFmtId="199" fontId="0" fillId="0" borderId="32" xfId="1" applyNumberFormat="1" applyFont="1" applyFill="1" applyBorder="1" applyAlignment="1" applyProtection="1">
      <alignment horizontal="center" vertical="center"/>
      <protection hidden="1"/>
    </xf>
    <xf numFmtId="200" fontId="0" fillId="0" borderId="3" xfId="1" applyNumberFormat="1" applyFont="1" applyFill="1" applyBorder="1" applyAlignment="1" applyProtection="1">
      <alignment horizontal="center" vertical="center"/>
      <protection hidden="1"/>
    </xf>
    <xf numFmtId="9" fontId="2" fillId="0" borderId="3" xfId="0" applyNumberFormat="1" applyFont="1" applyFill="1" applyBorder="1" applyAlignment="1" applyProtection="1">
      <alignment horizontal="center" vertical="center"/>
      <protection hidden="1"/>
    </xf>
    <xf numFmtId="0" fontId="2" fillId="0" borderId="0" xfId="0" applyNumberFormat="1" applyFont="1" applyFill="1" applyProtection="1">
      <alignment vertical="center"/>
      <protection hidden="1"/>
    </xf>
    <xf numFmtId="0" fontId="2" fillId="0" borderId="0" xfId="0" applyNumberFormat="1" applyFont="1" applyFill="1" applyAlignment="1" applyProtection="1">
      <alignment horizontal="center" vertical="center"/>
      <protection hidden="1"/>
    </xf>
    <xf numFmtId="38" fontId="9" fillId="0" borderId="33" xfId="3" applyFont="1" applyFill="1" applyBorder="1" applyAlignment="1" applyProtection="1">
      <alignment horizontal="right" vertical="center"/>
      <protection hidden="1"/>
    </xf>
    <xf numFmtId="38" fontId="9" fillId="0" borderId="50" xfId="3" applyFont="1" applyFill="1" applyBorder="1" applyAlignment="1" applyProtection="1">
      <alignment horizontal="right" vertical="center"/>
      <protection hidden="1"/>
    </xf>
    <xf numFmtId="38" fontId="9" fillId="0" borderId="0" xfId="3" applyFont="1" applyFill="1" applyAlignment="1" applyProtection="1">
      <alignment horizontal="right" vertical="center"/>
      <protection hidden="1"/>
    </xf>
    <xf numFmtId="191" fontId="110" fillId="0" borderId="33" xfId="0" applyNumberFormat="1" applyFont="1" applyBorder="1" applyAlignment="1">
      <alignment horizontal="center" vertical="center"/>
    </xf>
    <xf numFmtId="180" fontId="0" fillId="0" borderId="0" xfId="0" applyNumberFormat="1" applyFont="1" applyFill="1" applyAlignment="1">
      <alignment horizontal="center" vertical="center"/>
    </xf>
    <xf numFmtId="0" fontId="111" fillId="0" borderId="0" xfId="6" applyFont="1" applyProtection="1">
      <protection hidden="1"/>
    </xf>
    <xf numFmtId="0" fontId="111" fillId="0" borderId="0" xfId="6" applyFont="1" applyFill="1" applyProtection="1">
      <protection hidden="1"/>
    </xf>
    <xf numFmtId="0" fontId="111" fillId="0" borderId="0" xfId="6" applyFont="1" applyFill="1" applyAlignment="1" applyProtection="1">
      <alignment vertical="top"/>
      <protection hidden="1"/>
    </xf>
    <xf numFmtId="0" fontId="112" fillId="0" borderId="0" xfId="6" applyNumberFormat="1" applyFont="1" applyProtection="1">
      <protection hidden="1"/>
    </xf>
    <xf numFmtId="0" fontId="111" fillId="0" borderId="0" xfId="6" applyNumberFormat="1" applyFont="1" applyProtection="1">
      <protection hidden="1"/>
    </xf>
    <xf numFmtId="0" fontId="111" fillId="0" borderId="0" xfId="6" applyFont="1" applyAlignment="1" applyProtection="1">
      <alignment vertical="top"/>
      <protection hidden="1"/>
    </xf>
    <xf numFmtId="0" fontId="112" fillId="0" borderId="0" xfId="6" applyFont="1" applyProtection="1">
      <protection hidden="1"/>
    </xf>
    <xf numFmtId="0" fontId="111" fillId="0" borderId="0" xfId="6" applyFont="1" applyAlignment="1" applyProtection="1">
      <alignment vertical="center"/>
      <protection hidden="1"/>
    </xf>
    <xf numFmtId="0" fontId="113" fillId="0" borderId="128" xfId="6" applyFont="1" applyFill="1" applyBorder="1" applyAlignment="1" applyProtection="1">
      <alignment vertical="top"/>
      <protection hidden="1"/>
    </xf>
    <xf numFmtId="0" fontId="114" fillId="0" borderId="0" xfId="6" applyNumberFormat="1" applyFont="1" applyAlignment="1" applyProtection="1">
      <alignment vertical="center"/>
      <protection hidden="1"/>
    </xf>
    <xf numFmtId="0" fontId="115" fillId="0" borderId="0" xfId="6" applyFont="1" applyFill="1" applyBorder="1" applyAlignment="1" applyProtection="1">
      <alignment vertical="center" wrapText="1"/>
      <protection hidden="1"/>
    </xf>
    <xf numFmtId="0" fontId="113" fillId="0" borderId="129" xfId="6" applyFont="1" applyBorder="1" applyAlignment="1" applyProtection="1">
      <alignment vertical="top"/>
      <protection hidden="1"/>
    </xf>
    <xf numFmtId="0" fontId="115" fillId="0" borderId="0" xfId="6" applyFont="1" applyBorder="1" applyAlignment="1" applyProtection="1">
      <alignment vertical="center" wrapText="1"/>
      <protection hidden="1"/>
    </xf>
    <xf numFmtId="0" fontId="45" fillId="0" borderId="130" xfId="6" applyFont="1" applyFill="1" applyBorder="1" applyProtection="1">
      <protection hidden="1"/>
    </xf>
    <xf numFmtId="0" fontId="45" fillId="0" borderId="131" xfId="6" applyFont="1" applyFill="1" applyBorder="1" applyProtection="1">
      <protection hidden="1"/>
    </xf>
    <xf numFmtId="0" fontId="76" fillId="0" borderId="132" xfId="6" applyFont="1" applyFill="1" applyBorder="1" applyAlignment="1" applyProtection="1">
      <alignment horizontal="center" vertical="top"/>
      <protection hidden="1"/>
    </xf>
    <xf numFmtId="0" fontId="45" fillId="0" borderId="133" xfId="6" applyFont="1" applyFill="1" applyBorder="1" applyProtection="1">
      <protection hidden="1"/>
    </xf>
    <xf numFmtId="0" fontId="45" fillId="0" borderId="25" xfId="6" applyFont="1" applyFill="1" applyBorder="1" applyAlignment="1" applyProtection="1">
      <alignment vertical="top"/>
      <protection hidden="1"/>
    </xf>
    <xf numFmtId="0" fontId="45" fillId="0" borderId="133" xfId="6" applyFont="1" applyFill="1" applyBorder="1" applyAlignment="1" applyProtection="1">
      <alignment vertical="top"/>
      <protection hidden="1"/>
    </xf>
    <xf numFmtId="38" fontId="52" fillId="0" borderId="130" xfId="3" applyFont="1" applyFill="1" applyBorder="1" applyAlignment="1" applyProtection="1">
      <alignment vertical="center"/>
      <protection hidden="1"/>
    </xf>
    <xf numFmtId="0" fontId="45" fillId="0" borderId="134" xfId="6" applyFont="1" applyFill="1" applyBorder="1" applyAlignment="1" applyProtection="1">
      <alignment horizontal="center"/>
      <protection hidden="1"/>
    </xf>
    <xf numFmtId="0" fontId="45" fillId="0" borderId="18" xfId="6" applyFont="1" applyFill="1" applyBorder="1" applyAlignment="1" applyProtection="1">
      <alignment vertical="top"/>
      <protection hidden="1"/>
    </xf>
    <xf numFmtId="0" fontId="45" fillId="0" borderId="130" xfId="6" applyFont="1" applyFill="1" applyBorder="1" applyAlignment="1" applyProtection="1">
      <alignment vertical="top"/>
      <protection hidden="1"/>
    </xf>
    <xf numFmtId="0" fontId="45" fillId="0" borderId="135" xfId="6" applyFont="1" applyBorder="1" applyAlignment="1" applyProtection="1">
      <alignment vertical="center"/>
      <protection hidden="1"/>
    </xf>
    <xf numFmtId="0" fontId="111" fillId="0" borderId="11" xfId="6" applyFont="1" applyBorder="1" applyAlignment="1" applyProtection="1">
      <alignment vertical="center"/>
      <protection hidden="1"/>
    </xf>
    <xf numFmtId="0" fontId="45" fillId="0" borderId="11" xfId="6" applyFont="1" applyBorder="1" applyAlignment="1" applyProtection="1">
      <alignment vertical="center"/>
      <protection hidden="1"/>
    </xf>
    <xf numFmtId="0" fontId="45" fillId="0" borderId="11" xfId="6" applyFont="1" applyFill="1" applyBorder="1" applyProtection="1">
      <protection hidden="1"/>
    </xf>
    <xf numFmtId="0" fontId="76" fillId="0" borderId="136" xfId="6" applyFont="1" applyFill="1" applyBorder="1" applyAlignment="1" applyProtection="1">
      <alignment vertical="top"/>
      <protection hidden="1"/>
    </xf>
    <xf numFmtId="38" fontId="77" fillId="0" borderId="137" xfId="3" applyFont="1" applyFill="1" applyBorder="1" applyAlignment="1" applyProtection="1">
      <alignment horizontal="center" vertical="top"/>
      <protection hidden="1"/>
    </xf>
    <xf numFmtId="38" fontId="45" fillId="0" borderId="102" xfId="3" applyFont="1" applyFill="1" applyBorder="1" applyAlignment="1" applyProtection="1">
      <protection hidden="1"/>
    </xf>
    <xf numFmtId="38" fontId="45" fillId="0" borderId="138" xfId="3" applyFont="1" applyFill="1" applyBorder="1" applyAlignment="1" applyProtection="1">
      <protection hidden="1"/>
    </xf>
    <xf numFmtId="38" fontId="45" fillId="0" borderId="139" xfId="3" applyFont="1" applyFill="1" applyBorder="1" applyAlignment="1" applyProtection="1">
      <protection hidden="1"/>
    </xf>
    <xf numFmtId="38" fontId="45" fillId="0" borderId="101" xfId="3" applyFont="1" applyFill="1" applyBorder="1" applyAlignment="1" applyProtection="1">
      <protection hidden="1"/>
    </xf>
    <xf numFmtId="0" fontId="45" fillId="0" borderId="130" xfId="6" applyFont="1" applyBorder="1" applyProtection="1">
      <protection hidden="1"/>
    </xf>
    <xf numFmtId="0" fontId="76" fillId="0" borderId="136" xfId="6" applyFont="1" applyBorder="1" applyAlignment="1" applyProtection="1">
      <alignment vertical="top"/>
      <protection hidden="1"/>
    </xf>
    <xf numFmtId="0" fontId="113" fillId="0" borderId="128" xfId="6" applyFont="1" applyBorder="1" applyAlignment="1" applyProtection="1">
      <alignment vertical="top"/>
      <protection hidden="1"/>
    </xf>
    <xf numFmtId="0" fontId="45" fillId="0" borderId="131" xfId="6" applyFont="1" applyBorder="1" applyProtection="1">
      <protection hidden="1"/>
    </xf>
    <xf numFmtId="0" fontId="45" fillId="0" borderId="140" xfId="6" applyFont="1" applyBorder="1" applyProtection="1">
      <protection hidden="1"/>
    </xf>
    <xf numFmtId="38" fontId="77" fillId="0" borderId="137" xfId="3" applyFont="1" applyBorder="1" applyAlignment="1" applyProtection="1">
      <alignment horizontal="center" vertical="top"/>
      <protection hidden="1"/>
    </xf>
    <xf numFmtId="38" fontId="45" fillId="0" borderId="102" xfId="3" applyFont="1" applyBorder="1" applyAlignment="1" applyProtection="1">
      <protection hidden="1"/>
    </xf>
    <xf numFmtId="38" fontId="45" fillId="0" borderId="139" xfId="3" applyFont="1" applyBorder="1" applyAlignment="1" applyProtection="1">
      <protection hidden="1"/>
    </xf>
    <xf numFmtId="38" fontId="45" fillId="0" borderId="138" xfId="3" applyFont="1" applyBorder="1" applyAlignment="1" applyProtection="1">
      <protection hidden="1"/>
    </xf>
    <xf numFmtId="0" fontId="45" fillId="0" borderId="11" xfId="6" applyFont="1" applyBorder="1" applyProtection="1">
      <protection hidden="1"/>
    </xf>
    <xf numFmtId="191" fontId="0" fillId="0" borderId="0" xfId="0" applyNumberFormat="1" applyFont="1" applyProtection="1">
      <alignment vertical="center"/>
      <protection hidden="1"/>
    </xf>
    <xf numFmtId="0" fontId="10" fillId="0" borderId="141" xfId="0" applyNumberFormat="1" applyFont="1" applyFill="1" applyBorder="1" applyAlignment="1" applyProtection="1">
      <alignment horizontal="center" vertical="center"/>
      <protection hidden="1"/>
    </xf>
    <xf numFmtId="38" fontId="1" fillId="0" borderId="0" xfId="3" applyFont="1" applyFill="1" applyAlignment="1" applyProtection="1">
      <alignment horizontal="center" vertical="center"/>
      <protection hidden="1"/>
    </xf>
    <xf numFmtId="179" fontId="64" fillId="0" borderId="0" xfId="3" applyNumberFormat="1" applyFont="1" applyFill="1" applyProtection="1">
      <alignment vertical="center"/>
      <protection hidden="1"/>
    </xf>
    <xf numFmtId="38" fontId="64" fillId="0" borderId="0" xfId="3" applyFont="1" applyFill="1" applyAlignment="1" applyProtection="1">
      <alignment horizontal="center" vertical="center"/>
      <protection hidden="1"/>
    </xf>
    <xf numFmtId="38" fontId="10" fillId="0" borderId="39" xfId="3" applyFont="1" applyFill="1" applyBorder="1" applyAlignment="1" applyProtection="1">
      <alignment horizontal="center" vertical="center"/>
      <protection hidden="1"/>
    </xf>
    <xf numFmtId="179" fontId="10" fillId="0" borderId="39" xfId="3" applyNumberFormat="1" applyFont="1" applyFill="1" applyBorder="1" applyAlignment="1" applyProtection="1">
      <alignment horizontal="center" vertical="center" wrapText="1"/>
      <protection hidden="1"/>
    </xf>
    <xf numFmtId="38" fontId="10" fillId="0" borderId="59" xfId="3" applyFont="1" applyFill="1" applyBorder="1" applyAlignment="1" applyProtection="1">
      <alignment horizontal="center" vertical="center"/>
      <protection hidden="1"/>
    </xf>
    <xf numFmtId="38" fontId="10" fillId="0" borderId="7" xfId="3" applyFont="1" applyFill="1" applyBorder="1" applyAlignment="1" applyProtection="1">
      <alignment horizontal="center" vertical="center" wrapText="1"/>
      <protection hidden="1"/>
    </xf>
    <xf numFmtId="38" fontId="64" fillId="0" borderId="66" xfId="3" applyFont="1" applyFill="1" applyBorder="1" applyAlignment="1" applyProtection="1">
      <alignment horizontal="center" vertical="center"/>
      <protection hidden="1"/>
    </xf>
    <xf numFmtId="38" fontId="10" fillId="0" borderId="66" xfId="3" applyFont="1" applyFill="1" applyBorder="1" applyAlignment="1" applyProtection="1">
      <alignment horizontal="center" vertical="center"/>
      <protection hidden="1"/>
    </xf>
    <xf numFmtId="179" fontId="64" fillId="0" borderId="66" xfId="3" applyNumberFormat="1" applyFont="1" applyFill="1" applyBorder="1" applyProtection="1">
      <alignment vertical="center"/>
      <protection hidden="1"/>
    </xf>
    <xf numFmtId="38" fontId="64" fillId="0" borderId="66" xfId="3" applyFont="1" applyFill="1" applyBorder="1" applyProtection="1">
      <alignment vertical="center"/>
      <protection hidden="1"/>
    </xf>
    <xf numFmtId="38" fontId="64" fillId="0" borderId="68" xfId="3" applyFont="1" applyFill="1" applyBorder="1" applyProtection="1">
      <alignment vertical="center"/>
      <protection hidden="1"/>
    </xf>
    <xf numFmtId="0" fontId="64" fillId="0" borderId="62" xfId="0" applyNumberFormat="1" applyFont="1" applyFill="1" applyBorder="1" applyAlignment="1" applyProtection="1">
      <alignment horizontal="center" vertical="center"/>
      <protection hidden="1"/>
    </xf>
    <xf numFmtId="0" fontId="64" fillId="0" borderId="63" xfId="0" applyNumberFormat="1" applyFont="1" applyFill="1" applyBorder="1" applyAlignment="1" applyProtection="1">
      <alignment horizontal="center" vertical="center"/>
      <protection hidden="1"/>
    </xf>
    <xf numFmtId="38" fontId="64" fillId="0" borderId="63" xfId="3" applyFont="1" applyFill="1" applyBorder="1" applyAlignment="1" applyProtection="1">
      <alignment horizontal="center" vertical="center"/>
      <protection hidden="1"/>
    </xf>
    <xf numFmtId="38" fontId="10" fillId="15" borderId="63" xfId="3" applyFont="1" applyFill="1" applyBorder="1" applyAlignment="1" applyProtection="1">
      <alignment horizontal="center" vertical="center"/>
      <protection hidden="1"/>
    </xf>
    <xf numFmtId="192" fontId="64" fillId="15" borderId="63" xfId="3" applyNumberFormat="1" applyFont="1" applyFill="1" applyBorder="1" applyProtection="1">
      <alignment vertical="center"/>
      <protection hidden="1"/>
    </xf>
    <xf numFmtId="38" fontId="64" fillId="15" borderId="63" xfId="3" applyFont="1" applyFill="1" applyBorder="1" applyProtection="1">
      <alignment vertical="center"/>
      <protection hidden="1"/>
    </xf>
    <xf numFmtId="38" fontId="64" fillId="15" borderId="9" xfId="3" applyFont="1" applyFill="1" applyBorder="1" applyProtection="1">
      <alignment vertical="center"/>
      <protection hidden="1"/>
    </xf>
    <xf numFmtId="0" fontId="64" fillId="0" borderId="69" xfId="0" applyNumberFormat="1" applyFont="1" applyFill="1" applyBorder="1" applyAlignment="1" applyProtection="1">
      <alignment horizontal="center" vertical="center"/>
      <protection hidden="1"/>
    </xf>
    <xf numFmtId="38" fontId="64" fillId="0" borderId="33" xfId="3" applyFont="1" applyFill="1" applyBorder="1" applyAlignment="1" applyProtection="1">
      <alignment horizontal="center" vertical="center"/>
      <protection hidden="1"/>
    </xf>
    <xf numFmtId="38" fontId="10" fillId="15" borderId="33" xfId="3" applyFont="1" applyFill="1" applyBorder="1" applyAlignment="1" applyProtection="1">
      <alignment horizontal="center" vertical="center"/>
      <protection hidden="1"/>
    </xf>
    <xf numFmtId="192" fontId="64" fillId="15" borderId="33" xfId="3" applyNumberFormat="1" applyFont="1" applyFill="1" applyBorder="1" applyProtection="1">
      <alignment vertical="center"/>
      <protection hidden="1"/>
    </xf>
    <xf numFmtId="38" fontId="64" fillId="15" borderId="33" xfId="3" applyFont="1" applyFill="1" applyBorder="1" applyProtection="1">
      <alignment vertical="center"/>
      <protection hidden="1"/>
    </xf>
    <xf numFmtId="38" fontId="64" fillId="15" borderId="23" xfId="3" applyFont="1" applyFill="1" applyBorder="1" applyProtection="1">
      <alignment vertical="center"/>
      <protection hidden="1"/>
    </xf>
    <xf numFmtId="0" fontId="64" fillId="0" borderId="70" xfId="0" applyNumberFormat="1" applyFont="1" applyFill="1" applyBorder="1" applyAlignment="1" applyProtection="1">
      <alignment horizontal="center" vertical="center"/>
      <protection hidden="1"/>
    </xf>
    <xf numFmtId="0" fontId="64" fillId="0" borderId="37" xfId="0" applyNumberFormat="1" applyFont="1" applyFill="1" applyBorder="1" applyAlignment="1" applyProtection="1">
      <alignment horizontal="center" vertical="center"/>
      <protection hidden="1"/>
    </xf>
    <xf numFmtId="38" fontId="64" fillId="0" borderId="37" xfId="3" applyFont="1" applyFill="1" applyBorder="1" applyAlignment="1" applyProtection="1">
      <alignment horizontal="center" vertical="center"/>
      <protection hidden="1"/>
    </xf>
    <xf numFmtId="38" fontId="10" fillId="0" borderId="37" xfId="3" applyFont="1" applyFill="1" applyBorder="1" applyAlignment="1" applyProtection="1">
      <alignment horizontal="center" vertical="center"/>
      <protection hidden="1"/>
    </xf>
    <xf numFmtId="192" fontId="64" fillId="0" borderId="37" xfId="3" applyNumberFormat="1" applyFont="1" applyFill="1" applyBorder="1" applyProtection="1">
      <alignment vertical="center"/>
      <protection hidden="1"/>
    </xf>
    <xf numFmtId="38" fontId="64" fillId="0" borderId="37" xfId="3" applyFont="1" applyFill="1" applyBorder="1" applyProtection="1">
      <alignment vertical="center"/>
      <protection hidden="1"/>
    </xf>
    <xf numFmtId="38" fontId="64" fillId="0" borderId="38" xfId="3" applyFont="1" applyFill="1" applyBorder="1" applyProtection="1">
      <alignment vertical="center"/>
      <protection hidden="1"/>
    </xf>
    <xf numFmtId="0" fontId="7" fillId="0" borderId="0" xfId="0" applyNumberFormat="1" applyFont="1" applyProtection="1">
      <alignment vertical="center"/>
      <protection hidden="1"/>
    </xf>
    <xf numFmtId="0" fontId="7" fillId="0" borderId="0" xfId="0" applyNumberFormat="1" applyFont="1" applyAlignment="1" applyProtection="1">
      <alignment horizontal="left" vertical="center"/>
      <protection hidden="1"/>
    </xf>
    <xf numFmtId="38" fontId="9" fillId="0" borderId="0" xfId="3" applyFont="1" applyFill="1" applyAlignment="1" applyProtection="1">
      <alignment horizontal="center" vertical="center"/>
      <protection hidden="1"/>
    </xf>
    <xf numFmtId="38" fontId="9" fillId="0" borderId="0" xfId="3" applyFont="1" applyFill="1" applyBorder="1" applyAlignment="1" applyProtection="1">
      <alignment horizontal="center" vertical="center"/>
      <protection hidden="1"/>
    </xf>
    <xf numFmtId="179" fontId="9" fillId="0" borderId="0" xfId="3" applyNumberFormat="1" applyFont="1" applyFill="1" applyAlignment="1" applyProtection="1">
      <alignment horizontal="center" vertical="center"/>
      <protection hidden="1"/>
    </xf>
    <xf numFmtId="0" fontId="10" fillId="0" borderId="0" xfId="0" applyFont="1" applyBorder="1" applyAlignment="1">
      <alignment vertical="center"/>
    </xf>
    <xf numFmtId="0" fontId="10" fillId="0" borderId="0" xfId="0" applyFont="1" applyFill="1" applyBorder="1" applyAlignment="1">
      <alignment vertical="center"/>
    </xf>
    <xf numFmtId="0" fontId="10" fillId="0" borderId="32" xfId="0" applyFont="1" applyBorder="1" applyAlignment="1">
      <alignment vertical="center"/>
    </xf>
    <xf numFmtId="0" fontId="10" fillId="5" borderId="32" xfId="0" applyFont="1" applyFill="1" applyBorder="1" applyAlignment="1">
      <alignment vertical="center"/>
    </xf>
    <xf numFmtId="0" fontId="10" fillId="0" borderId="3" xfId="0" applyFont="1" applyBorder="1" applyAlignment="1">
      <alignment vertical="center"/>
    </xf>
    <xf numFmtId="198" fontId="0" fillId="0" borderId="0" xfId="0" applyNumberFormat="1" applyFill="1" applyBorder="1" applyAlignment="1" applyProtection="1">
      <alignment horizontal="center" vertical="center"/>
      <protection hidden="1"/>
    </xf>
    <xf numFmtId="194" fontId="10" fillId="0" borderId="0" xfId="0" applyNumberFormat="1" applyFont="1" applyBorder="1" applyAlignment="1" applyProtection="1">
      <alignment horizontal="center" vertical="center" shrinkToFit="1"/>
      <protection hidden="1"/>
    </xf>
    <xf numFmtId="0" fontId="10" fillId="0" borderId="0" xfId="0" applyFont="1" applyFill="1" applyBorder="1" applyAlignment="1" applyProtection="1">
      <alignment horizontal="center" vertical="center" shrinkToFit="1"/>
      <protection hidden="1"/>
    </xf>
    <xf numFmtId="0" fontId="10" fillId="16" borderId="31" xfId="0" applyFont="1" applyFill="1" applyBorder="1" applyProtection="1">
      <alignment vertical="center"/>
      <protection hidden="1"/>
    </xf>
    <xf numFmtId="0" fontId="10" fillId="16" borderId="1" xfId="0" applyFont="1" applyFill="1" applyBorder="1" applyProtection="1">
      <alignment vertical="center"/>
      <protection hidden="1"/>
    </xf>
    <xf numFmtId="0" fontId="0" fillId="8" borderId="2" xfId="0" applyFill="1" applyBorder="1" applyProtection="1">
      <alignment vertical="center"/>
      <protection hidden="1"/>
    </xf>
    <xf numFmtId="0" fontId="0" fillId="8" borderId="4" xfId="0" applyFill="1" applyBorder="1" applyProtection="1">
      <alignment vertical="center"/>
      <protection hidden="1"/>
    </xf>
    <xf numFmtId="194" fontId="10" fillId="0" borderId="1" xfId="0" applyNumberFormat="1" applyFont="1" applyBorder="1" applyAlignment="1" applyProtection="1">
      <alignment horizontal="center" vertical="center"/>
      <protection hidden="1"/>
    </xf>
    <xf numFmtId="198" fontId="0" fillId="0" borderId="2" xfId="0" applyNumberFormat="1" applyFill="1" applyBorder="1" applyAlignment="1" applyProtection="1">
      <alignment horizontal="center" vertical="center"/>
      <protection hidden="1"/>
    </xf>
    <xf numFmtId="198" fontId="0" fillId="0" borderId="4" xfId="0" applyNumberFormat="1" applyFill="1" applyBorder="1" applyAlignment="1" applyProtection="1">
      <alignment horizontal="center" vertical="center"/>
      <protection hidden="1"/>
    </xf>
    <xf numFmtId="182" fontId="0" fillId="0" borderId="0" xfId="0" applyNumberFormat="1" applyBorder="1" applyAlignment="1" applyProtection="1">
      <alignment horizontal="center" vertical="center" shrinkToFit="1"/>
      <protection hidden="1"/>
    </xf>
    <xf numFmtId="180" fontId="0" fillId="9" borderId="142" xfId="0" applyNumberFormat="1" applyFill="1" applyBorder="1" applyAlignment="1" applyProtection="1">
      <alignment horizontal="center" vertical="center" shrinkToFit="1"/>
      <protection locked="0"/>
    </xf>
    <xf numFmtId="180" fontId="0" fillId="9" borderId="143" xfId="0" applyNumberFormat="1" applyFill="1" applyBorder="1" applyAlignment="1" applyProtection="1">
      <alignment horizontal="center" vertical="center" shrinkToFit="1"/>
      <protection locked="0"/>
    </xf>
    <xf numFmtId="182" fontId="0" fillId="0" borderId="0" xfId="0" applyNumberFormat="1" applyAlignment="1" applyProtection="1">
      <alignment horizontal="center" vertical="center" shrinkToFit="1"/>
      <protection hidden="1"/>
    </xf>
    <xf numFmtId="194" fontId="0" fillId="0" borderId="0" xfId="0" applyNumberFormat="1" applyBorder="1" applyAlignment="1" applyProtection="1">
      <alignment horizontal="center" vertical="center" shrinkToFit="1"/>
      <protection hidden="1"/>
    </xf>
    <xf numFmtId="194" fontId="0" fillId="0" borderId="0" xfId="0" applyNumberFormat="1" applyAlignment="1" applyProtection="1">
      <alignment horizontal="center" vertical="center" shrinkToFit="1"/>
      <protection hidden="1"/>
    </xf>
    <xf numFmtId="49" fontId="0" fillId="0" borderId="0" xfId="0" applyNumberFormat="1" applyBorder="1" applyAlignment="1" applyProtection="1">
      <alignment horizontal="center" vertical="center" shrinkToFit="1"/>
      <protection hidden="1"/>
    </xf>
    <xf numFmtId="0" fontId="0" fillId="0" borderId="0" xfId="0" applyBorder="1" applyAlignment="1" applyProtection="1">
      <alignment horizontal="center" vertical="center" shrinkToFit="1"/>
      <protection hidden="1"/>
    </xf>
    <xf numFmtId="182" fontId="10" fillId="0" borderId="69" xfId="0" applyNumberFormat="1" applyFont="1" applyBorder="1" applyAlignment="1" applyProtection="1">
      <alignment horizontal="center" vertical="center" shrinkToFit="1"/>
      <protection hidden="1"/>
    </xf>
    <xf numFmtId="180" fontId="0" fillId="9" borderId="69" xfId="0" applyNumberFormat="1" applyFill="1" applyBorder="1" applyAlignment="1" applyProtection="1">
      <alignment horizontal="center" vertical="center" shrinkToFit="1"/>
      <protection locked="0"/>
    </xf>
    <xf numFmtId="180" fontId="0" fillId="9" borderId="123" xfId="0" applyNumberFormat="1" applyFill="1" applyBorder="1" applyAlignment="1" applyProtection="1">
      <alignment horizontal="center" vertical="center" shrinkToFit="1"/>
      <protection locked="0"/>
    </xf>
    <xf numFmtId="182" fontId="10" fillId="0" borderId="23" xfId="0" applyNumberFormat="1" applyFont="1" applyBorder="1" applyAlignment="1" applyProtection="1">
      <alignment horizontal="center" vertical="center" wrapText="1" shrinkToFit="1"/>
      <protection hidden="1"/>
    </xf>
    <xf numFmtId="178" fontId="53" fillId="0" borderId="103" xfId="3" applyNumberFormat="1" applyFont="1" applyFill="1" applyBorder="1" applyAlignment="1" applyProtection="1">
      <alignment vertical="center" shrinkToFit="1"/>
      <protection hidden="1"/>
    </xf>
    <xf numFmtId="178" fontId="53" fillId="0" borderId="104" xfId="3" applyNumberFormat="1" applyFont="1" applyFill="1" applyBorder="1" applyAlignment="1" applyProtection="1">
      <alignment vertical="center" shrinkToFit="1"/>
      <protection hidden="1"/>
    </xf>
    <xf numFmtId="178" fontId="53" fillId="0" borderId="28" xfId="3" applyNumberFormat="1" applyFont="1" applyFill="1" applyBorder="1" applyAlignment="1" applyProtection="1">
      <alignment vertical="center" shrinkToFit="1"/>
      <protection hidden="1"/>
    </xf>
    <xf numFmtId="178" fontId="53" fillId="0" borderId="29" xfId="3" applyNumberFormat="1" applyFont="1" applyFill="1" applyBorder="1" applyAlignment="1" applyProtection="1">
      <alignment vertical="center" shrinkToFit="1"/>
      <protection hidden="1"/>
    </xf>
    <xf numFmtId="38" fontId="53" fillId="0" borderId="103" xfId="3" applyFont="1" applyFill="1" applyBorder="1" applyAlignment="1" applyProtection="1">
      <alignment vertical="center" shrinkToFit="1"/>
      <protection hidden="1"/>
    </xf>
    <xf numFmtId="38" fontId="53" fillId="0" borderId="104" xfId="3" applyFont="1" applyFill="1" applyBorder="1" applyAlignment="1" applyProtection="1">
      <alignment vertical="center" shrinkToFit="1"/>
      <protection hidden="1"/>
    </xf>
    <xf numFmtId="0" fontId="118" fillId="0" borderId="0" xfId="0" applyFont="1" applyFill="1" applyAlignment="1"/>
    <xf numFmtId="0" fontId="119" fillId="0" borderId="0" xfId="0" applyFont="1" applyFill="1">
      <alignment vertical="center"/>
    </xf>
    <xf numFmtId="0" fontId="53" fillId="0" borderId="138" xfId="3" applyNumberFormat="1" applyFont="1" applyFill="1" applyBorder="1" applyAlignment="1" applyProtection="1">
      <alignment vertical="center" shrinkToFit="1"/>
      <protection hidden="1"/>
    </xf>
    <xf numFmtId="0" fontId="13" fillId="0" borderId="141" xfId="0" applyFont="1" applyBorder="1" applyAlignment="1">
      <alignment horizontal="center" vertical="center" wrapText="1"/>
    </xf>
    <xf numFmtId="0" fontId="1" fillId="0" borderId="0" xfId="0" applyFont="1" applyAlignment="1">
      <alignment horizontal="center" vertical="center" wrapText="1"/>
    </xf>
    <xf numFmtId="0" fontId="64" fillId="0" borderId="0" xfId="0" applyFont="1" applyAlignment="1">
      <alignment horizontal="center" vertical="center" wrapText="1"/>
    </xf>
    <xf numFmtId="0" fontId="64" fillId="0" borderId="32" xfId="0" applyNumberFormat="1" applyFont="1" applyBorder="1" applyAlignment="1">
      <alignment horizontal="center" vertical="center" wrapText="1"/>
    </xf>
    <xf numFmtId="0" fontId="64" fillId="0" borderId="32"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 xfId="0" applyFont="1" applyBorder="1" applyAlignment="1">
      <alignment horizontal="center" vertical="center" wrapText="1"/>
    </xf>
    <xf numFmtId="178" fontId="53" fillId="0" borderId="103" xfId="3" applyNumberFormat="1" applyFont="1" applyFill="1" applyBorder="1" applyAlignment="1" applyProtection="1">
      <alignment vertical="center" shrinkToFit="1"/>
      <protection hidden="1"/>
    </xf>
    <xf numFmtId="178" fontId="53" fillId="0" borderId="104" xfId="3" applyNumberFormat="1" applyFont="1" applyFill="1" applyBorder="1" applyAlignment="1" applyProtection="1">
      <alignment vertical="center" shrinkToFit="1"/>
      <protection hidden="1"/>
    </xf>
    <xf numFmtId="178" fontId="53" fillId="0" borderId="28" xfId="3" applyNumberFormat="1" applyFont="1" applyFill="1" applyBorder="1" applyAlignment="1" applyProtection="1">
      <alignment vertical="center" shrinkToFit="1"/>
      <protection hidden="1"/>
    </xf>
    <xf numFmtId="178" fontId="53" fillId="0" borderId="0" xfId="3" applyNumberFormat="1" applyFont="1" applyFill="1" applyBorder="1" applyAlignment="1" applyProtection="1">
      <alignment vertical="center" shrinkToFit="1"/>
      <protection hidden="1"/>
    </xf>
    <xf numFmtId="178" fontId="53" fillId="0" borderId="29" xfId="3" applyNumberFormat="1" applyFont="1" applyFill="1" applyBorder="1" applyAlignment="1" applyProtection="1">
      <alignment vertical="center" shrinkToFit="1"/>
      <protection hidden="1"/>
    </xf>
    <xf numFmtId="178" fontId="53" fillId="0" borderId="26" xfId="3" applyNumberFormat="1" applyFont="1" applyFill="1" applyBorder="1" applyAlignment="1" applyProtection="1">
      <alignment vertical="center" shrinkToFit="1"/>
      <protection hidden="1"/>
    </xf>
    <xf numFmtId="178" fontId="53" fillId="0" borderId="25" xfId="3" applyNumberFormat="1" applyFont="1" applyFill="1" applyBorder="1" applyAlignment="1" applyProtection="1">
      <alignment vertical="center" shrinkToFit="1"/>
      <protection hidden="1"/>
    </xf>
    <xf numFmtId="178" fontId="53" fillId="0" borderId="138" xfId="3" applyNumberFormat="1" applyFont="1" applyFill="1" applyBorder="1" applyAlignment="1" applyProtection="1">
      <alignment vertical="center" shrinkToFit="1"/>
      <protection hidden="1"/>
    </xf>
    <xf numFmtId="38" fontId="120" fillId="0" borderId="0" xfId="3" applyFont="1" applyAlignment="1">
      <alignment vertical="center" shrinkToFit="1"/>
    </xf>
    <xf numFmtId="0" fontId="121" fillId="0" borderId="31" xfId="4" applyNumberFormat="1" applyFont="1" applyFill="1" applyBorder="1" applyAlignment="1" applyProtection="1">
      <alignment vertical="center"/>
      <protection hidden="1"/>
    </xf>
    <xf numFmtId="0" fontId="122" fillId="0" borderId="1" xfId="4" applyNumberFormat="1" applyFont="1" applyFill="1" applyBorder="1" applyAlignment="1" applyProtection="1">
      <alignment horizontal="left" vertical="center"/>
      <protection hidden="1"/>
    </xf>
    <xf numFmtId="0" fontId="122" fillId="0" borderId="31" xfId="4" applyNumberFormat="1" applyFont="1" applyFill="1" applyBorder="1" applyAlignment="1" applyProtection="1">
      <alignment horizontal="center" vertical="center"/>
      <protection hidden="1"/>
    </xf>
    <xf numFmtId="38" fontId="120" fillId="0" borderId="0" xfId="3" applyFont="1" applyBorder="1" applyAlignment="1">
      <alignment vertical="center" shrinkToFit="1"/>
    </xf>
    <xf numFmtId="38" fontId="27" fillId="0" borderId="18" xfId="5" applyNumberFormat="1" applyFont="1" applyFill="1" applyBorder="1" applyAlignment="1" applyProtection="1">
      <alignment horizontal="center"/>
      <protection hidden="1"/>
    </xf>
    <xf numFmtId="180" fontId="5" fillId="0" borderId="0" xfId="0" applyNumberFormat="1" applyFont="1" applyFill="1">
      <alignment vertical="center"/>
    </xf>
    <xf numFmtId="0" fontId="1" fillId="0" borderId="0" xfId="0" applyFont="1" applyProtection="1">
      <alignment vertical="center"/>
      <protection hidden="1"/>
    </xf>
    <xf numFmtId="0" fontId="12" fillId="0" borderId="0" xfId="0" applyFont="1" applyProtection="1">
      <alignment vertical="center"/>
      <protection hidden="1"/>
    </xf>
    <xf numFmtId="49" fontId="8" fillId="0" borderId="59" xfId="0" applyNumberFormat="1" applyFont="1" applyBorder="1" applyAlignment="1" applyProtection="1">
      <alignment horizontal="center" vertical="center"/>
      <protection hidden="1"/>
    </xf>
    <xf numFmtId="49" fontId="0" fillId="0" borderId="418" xfId="0" applyNumberFormat="1" applyFont="1" applyBorder="1" applyAlignment="1" applyProtection="1">
      <alignment vertical="center"/>
      <protection hidden="1"/>
    </xf>
    <xf numFmtId="49" fontId="8" fillId="0" borderId="60" xfId="0" applyNumberFormat="1" applyFont="1" applyBorder="1" applyAlignment="1" applyProtection="1">
      <alignment horizontal="center" vertical="center"/>
      <protection hidden="1"/>
    </xf>
    <xf numFmtId="0" fontId="0" fillId="0" borderId="420" xfId="0" applyFont="1" applyBorder="1" applyAlignment="1" applyProtection="1">
      <alignment horizontal="left" vertical="center" wrapText="1" indent="1"/>
      <protection hidden="1"/>
    </xf>
    <xf numFmtId="0" fontId="12" fillId="0" borderId="420" xfId="0" applyFont="1" applyBorder="1" applyAlignment="1" applyProtection="1">
      <alignment wrapText="1"/>
      <protection hidden="1"/>
    </xf>
    <xf numFmtId="0" fontId="12" fillId="0" borderId="420" xfId="0" applyFont="1" applyBorder="1" applyAlignment="1" applyProtection="1">
      <alignment horizontal="left" vertical="center" wrapText="1" indent="2"/>
      <protection hidden="1"/>
    </xf>
    <xf numFmtId="0" fontId="12" fillId="0" borderId="420" xfId="0" applyFont="1" applyBorder="1" applyAlignment="1" applyProtection="1">
      <alignment horizontal="left" vertical="center" indent="2"/>
      <protection hidden="1"/>
    </xf>
    <xf numFmtId="49" fontId="8" fillId="0" borderId="167" xfId="0" applyNumberFormat="1" applyFont="1" applyBorder="1" applyAlignment="1" applyProtection="1">
      <alignment horizontal="center" vertical="center"/>
      <protection hidden="1"/>
    </xf>
    <xf numFmtId="0" fontId="12" fillId="0" borderId="421" xfId="0" applyFont="1" applyBorder="1" applyAlignment="1" applyProtection="1">
      <alignment horizontal="left" vertical="center" indent="2"/>
      <protection hidden="1"/>
    </xf>
    <xf numFmtId="0" fontId="0" fillId="0" borderId="420" xfId="0" applyFont="1" applyBorder="1" applyProtection="1">
      <alignment vertical="center"/>
      <protection hidden="1"/>
    </xf>
    <xf numFmtId="0" fontId="0" fillId="0" borderId="418" xfId="0" applyFont="1" applyBorder="1" applyAlignment="1" applyProtection="1">
      <alignment vertical="center" wrapText="1"/>
      <protection hidden="1"/>
    </xf>
    <xf numFmtId="49" fontId="8" fillId="0" borderId="61" xfId="0" applyNumberFormat="1" applyFont="1" applyBorder="1" applyAlignment="1" applyProtection="1">
      <alignment horizontal="center" vertical="center"/>
      <protection hidden="1"/>
    </xf>
    <xf numFmtId="0" fontId="12" fillId="0" borderId="423" xfId="0" applyFont="1" applyBorder="1" applyAlignment="1" applyProtection="1">
      <alignment horizontal="left" vertical="center" indent="2"/>
      <protection hidden="1"/>
    </xf>
    <xf numFmtId="49" fontId="8" fillId="0" borderId="22" xfId="0" applyNumberFormat="1" applyFont="1" applyBorder="1" applyAlignment="1" applyProtection="1">
      <alignment horizontal="center" vertical="center"/>
      <protection hidden="1"/>
    </xf>
    <xf numFmtId="0" fontId="0" fillId="0" borderId="424" xfId="0" applyFont="1" applyBorder="1" applyAlignment="1" applyProtection="1">
      <alignment vertical="center" wrapText="1"/>
      <protection hidden="1"/>
    </xf>
    <xf numFmtId="0" fontId="0" fillId="0" borderId="420" xfId="0" applyFont="1" applyBorder="1" applyAlignment="1" applyProtection="1">
      <alignment vertical="center" wrapText="1"/>
      <protection hidden="1"/>
    </xf>
    <xf numFmtId="0" fontId="12" fillId="0" borderId="424" xfId="0" applyFont="1" applyBorder="1" applyAlignment="1" applyProtection="1">
      <alignment vertical="center" wrapText="1"/>
      <protection hidden="1"/>
    </xf>
    <xf numFmtId="49" fontId="8" fillId="0" borderId="425" xfId="0" applyNumberFormat="1" applyFont="1" applyBorder="1" applyAlignment="1" applyProtection="1">
      <alignment horizontal="center" vertical="center"/>
      <protection hidden="1"/>
    </xf>
    <xf numFmtId="0" fontId="0" fillId="0" borderId="426" xfId="0" applyFont="1" applyBorder="1" applyProtection="1">
      <alignment vertical="center"/>
      <protection hidden="1"/>
    </xf>
    <xf numFmtId="0" fontId="0" fillId="0" borderId="424" xfId="0" applyFont="1" applyBorder="1" applyProtection="1">
      <alignment vertical="center"/>
      <protection hidden="1"/>
    </xf>
    <xf numFmtId="0" fontId="1" fillId="0" borderId="426" xfId="0" applyFont="1" applyBorder="1" applyProtection="1">
      <alignment vertical="center"/>
      <protection hidden="1"/>
    </xf>
    <xf numFmtId="0" fontId="1" fillId="0" borderId="420" xfId="0" applyFont="1" applyBorder="1" applyProtection="1">
      <alignment vertical="center"/>
      <protection hidden="1"/>
    </xf>
    <xf numFmtId="0" fontId="1" fillId="0" borderId="421" xfId="0" applyFont="1" applyBorder="1" applyProtection="1">
      <alignment vertical="center"/>
      <protection hidden="1"/>
    </xf>
    <xf numFmtId="0" fontId="1" fillId="0" borderId="424" xfId="0" applyFont="1" applyBorder="1" applyProtection="1">
      <alignment vertical="center"/>
      <protection hidden="1"/>
    </xf>
    <xf numFmtId="49" fontId="8" fillId="0" borderId="112" xfId="0" applyNumberFormat="1" applyFont="1" applyBorder="1" applyAlignment="1" applyProtection="1">
      <alignment horizontal="center" vertical="center"/>
      <protection hidden="1"/>
    </xf>
    <xf numFmtId="0" fontId="0" fillId="0" borderId="429" xfId="0" applyFont="1" applyBorder="1" applyProtection="1">
      <alignment vertical="center"/>
      <protection hidden="1"/>
    </xf>
    <xf numFmtId="0" fontId="0" fillId="0" borderId="426" xfId="0" applyFont="1" applyBorder="1" applyAlignment="1" applyProtection="1">
      <alignment vertical="center" wrapText="1"/>
      <protection hidden="1"/>
    </xf>
    <xf numFmtId="0" fontId="12" fillId="0" borderId="421" xfId="0" applyFont="1" applyBorder="1" applyAlignment="1" applyProtection="1">
      <alignment vertical="top" wrapText="1"/>
      <protection hidden="1"/>
    </xf>
    <xf numFmtId="49" fontId="8" fillId="0" borderId="124" xfId="0" applyNumberFormat="1" applyFont="1" applyBorder="1" applyAlignment="1" applyProtection="1">
      <alignment horizontal="center" vertical="center"/>
      <protection hidden="1"/>
    </xf>
    <xf numFmtId="0" fontId="1" fillId="0" borderId="430" xfId="0" applyFont="1" applyBorder="1" applyProtection="1">
      <alignment vertical="center"/>
      <protection hidden="1"/>
    </xf>
    <xf numFmtId="49" fontId="8" fillId="0" borderId="0" xfId="0" applyNumberFormat="1" applyFont="1" applyAlignment="1" applyProtection="1">
      <alignment horizontal="center" vertical="center"/>
      <protection hidden="1"/>
    </xf>
    <xf numFmtId="0" fontId="0" fillId="0" borderId="0" xfId="0" applyFont="1" applyBorder="1" applyAlignment="1" applyProtection="1">
      <alignment horizontal="right" vertical="center"/>
      <protection hidden="1"/>
    </xf>
    <xf numFmtId="49" fontId="1" fillId="0" borderId="0" xfId="0" applyNumberFormat="1" applyFont="1" applyAlignment="1" applyProtection="1">
      <alignment horizontal="center" vertical="center"/>
      <protection hidden="1"/>
    </xf>
    <xf numFmtId="0" fontId="119" fillId="0" borderId="0" xfId="0" applyFont="1" applyProtection="1">
      <alignment vertical="center"/>
      <protection hidden="1"/>
    </xf>
    <xf numFmtId="49" fontId="8" fillId="0" borderId="166" xfId="0" applyNumberFormat="1" applyFont="1" applyBorder="1" applyAlignment="1" applyProtection="1">
      <alignment horizontal="center" vertical="center"/>
      <protection hidden="1"/>
    </xf>
    <xf numFmtId="0" fontId="0" fillId="0" borderId="432" xfId="0" applyFont="1" applyBorder="1" applyAlignment="1" applyProtection="1">
      <alignment vertical="center" wrapText="1"/>
      <protection hidden="1"/>
    </xf>
    <xf numFmtId="0" fontId="12" fillId="0" borderId="420" xfId="0" applyFont="1" applyBorder="1" applyAlignment="1" applyProtection="1">
      <alignment vertical="center" wrapText="1"/>
      <protection hidden="1"/>
    </xf>
    <xf numFmtId="49" fontId="8" fillId="0" borderId="434" xfId="0" applyNumberFormat="1" applyFont="1" applyBorder="1" applyAlignment="1" applyProtection="1">
      <alignment horizontal="center" vertical="center"/>
      <protection hidden="1"/>
    </xf>
    <xf numFmtId="0" fontId="1" fillId="0" borderId="435" xfId="0" applyFont="1" applyBorder="1" applyProtection="1">
      <alignment vertical="center"/>
      <protection hidden="1"/>
    </xf>
    <xf numFmtId="178" fontId="53" fillId="0" borderId="103" xfId="3" applyNumberFormat="1" applyFont="1" applyFill="1" applyBorder="1" applyAlignment="1" applyProtection="1">
      <alignment vertical="center" shrinkToFit="1"/>
      <protection hidden="1"/>
    </xf>
    <xf numFmtId="178" fontId="53" fillId="0" borderId="104" xfId="3" applyNumberFormat="1" applyFont="1" applyFill="1" applyBorder="1" applyAlignment="1" applyProtection="1">
      <alignment vertical="center" shrinkToFit="1"/>
      <protection hidden="1"/>
    </xf>
    <xf numFmtId="178" fontId="53" fillId="0" borderId="26" xfId="3" applyNumberFormat="1" applyFont="1" applyFill="1" applyBorder="1" applyAlignment="1" applyProtection="1">
      <alignment vertical="center" shrinkToFit="1"/>
      <protection hidden="1"/>
    </xf>
    <xf numFmtId="178" fontId="53" fillId="0" borderId="25" xfId="3" applyNumberFormat="1" applyFont="1" applyFill="1" applyBorder="1" applyAlignment="1" applyProtection="1">
      <alignment vertical="center" shrinkToFit="1"/>
      <protection hidden="1"/>
    </xf>
    <xf numFmtId="38" fontId="53" fillId="0" borderId="103" xfId="3" applyFont="1" applyFill="1" applyBorder="1" applyAlignment="1" applyProtection="1">
      <alignment vertical="center" shrinkToFit="1"/>
      <protection hidden="1"/>
    </xf>
    <xf numFmtId="38" fontId="53" fillId="0" borderId="104" xfId="3" applyFont="1" applyFill="1" applyBorder="1" applyAlignment="1" applyProtection="1">
      <alignment vertical="center" shrinkToFit="1"/>
      <protection hidden="1"/>
    </xf>
    <xf numFmtId="0" fontId="8" fillId="14" borderId="37" xfId="0" applyFont="1" applyFill="1" applyBorder="1" applyAlignment="1" applyProtection="1">
      <alignment horizontal="center" vertical="center"/>
      <protection locked="0"/>
    </xf>
    <xf numFmtId="0" fontId="8" fillId="14" borderId="38" xfId="0" applyFont="1" applyFill="1" applyBorder="1" applyAlignment="1" applyProtection="1">
      <alignment horizontal="center" vertical="center"/>
      <protection locked="0"/>
    </xf>
    <xf numFmtId="9" fontId="6" fillId="13" borderId="9" xfId="1" applyNumberFormat="1" applyFont="1" applyFill="1" applyBorder="1" applyAlignment="1" applyProtection="1">
      <alignment horizontal="center" vertical="center"/>
      <protection locked="0"/>
    </xf>
    <xf numFmtId="9" fontId="6" fillId="13" borderId="23" xfId="1" applyNumberFormat="1" applyFont="1" applyFill="1" applyBorder="1" applyAlignment="1" applyProtection="1">
      <alignment horizontal="center" vertical="center"/>
      <protection locked="0"/>
    </xf>
    <xf numFmtId="9" fontId="6" fillId="13" borderId="23" xfId="0" applyNumberFormat="1" applyFont="1" applyFill="1" applyBorder="1" applyAlignment="1" applyProtection="1">
      <alignment horizontal="center" vertical="center"/>
      <protection locked="0"/>
    </xf>
    <xf numFmtId="9" fontId="6" fillId="13" borderId="38" xfId="0" applyNumberFormat="1" applyFont="1" applyFill="1" applyBorder="1" applyAlignment="1" applyProtection="1">
      <alignment horizontal="center" vertical="center"/>
      <protection locked="0"/>
    </xf>
    <xf numFmtId="0" fontId="14" fillId="0" borderId="79" xfId="0" applyNumberFormat="1" applyFont="1" applyBorder="1" applyAlignment="1">
      <alignment horizontal="center" vertical="center" wrapText="1"/>
    </xf>
    <xf numFmtId="185" fontId="13" fillId="0" borderId="7" xfId="0" applyNumberFormat="1" applyFont="1" applyBorder="1" applyAlignment="1">
      <alignment horizontal="center" vertical="center"/>
    </xf>
    <xf numFmtId="0" fontId="1" fillId="0" borderId="79" xfId="0" applyNumberFormat="1" applyFont="1" applyBorder="1" applyAlignment="1">
      <alignment horizontal="center" vertical="center" wrapText="1"/>
    </xf>
    <xf numFmtId="0" fontId="9" fillId="0" borderId="7" xfId="0" applyNumberFormat="1" applyFont="1" applyBorder="1" applyAlignment="1">
      <alignment horizontal="center" vertical="center"/>
    </xf>
    <xf numFmtId="0" fontId="1" fillId="0" borderId="108" xfId="0" applyNumberFormat="1" applyFont="1" applyBorder="1" applyAlignment="1">
      <alignment horizontal="center" vertical="center" wrapText="1"/>
    </xf>
    <xf numFmtId="0" fontId="9" fillId="0" borderId="5" xfId="0" applyNumberFormat="1" applyFont="1" applyBorder="1" applyAlignment="1">
      <alignment horizontal="center" vertical="center"/>
    </xf>
    <xf numFmtId="0" fontId="1" fillId="0" borderId="110" xfId="0" applyNumberFormat="1" applyFont="1" applyBorder="1" applyAlignment="1">
      <alignment horizontal="center" vertical="center" wrapText="1"/>
    </xf>
    <xf numFmtId="0" fontId="9" fillId="0" borderId="6" xfId="0" applyNumberFormat="1" applyFont="1" applyBorder="1" applyAlignment="1">
      <alignment horizontal="center" vertical="center"/>
    </xf>
    <xf numFmtId="0" fontId="0" fillId="0" borderId="1" xfId="0" applyFont="1" applyFill="1" applyBorder="1" applyAlignment="1">
      <alignment horizontal="center" vertical="center"/>
    </xf>
    <xf numFmtId="0" fontId="1" fillId="0" borderId="39" xfId="3" applyNumberFormat="1" applyFont="1" applyBorder="1" applyAlignment="1" applyProtection="1">
      <alignment horizontal="center" vertical="center"/>
      <protection hidden="1"/>
    </xf>
    <xf numFmtId="14" fontId="1" fillId="0" borderId="120" xfId="3" applyNumberFormat="1" applyFont="1" applyBorder="1" applyProtection="1">
      <alignment vertical="center"/>
      <protection hidden="1"/>
    </xf>
    <xf numFmtId="0" fontId="1" fillId="0" borderId="276" xfId="0" applyFont="1" applyBorder="1" applyAlignment="1">
      <alignment horizontal="center" vertical="center"/>
    </xf>
    <xf numFmtId="0" fontId="0" fillId="0" borderId="2" xfId="0" applyFont="1" applyFill="1" applyBorder="1" applyAlignment="1">
      <alignment horizontal="center" vertical="center"/>
    </xf>
    <xf numFmtId="0" fontId="1" fillId="0" borderId="109" xfId="3" applyNumberFormat="1" applyFont="1" applyBorder="1" applyAlignment="1" applyProtection="1">
      <alignment horizontal="center" vertical="center"/>
      <protection hidden="1"/>
    </xf>
    <xf numFmtId="14" fontId="1" fillId="0" borderId="0" xfId="3" applyNumberFormat="1" applyFont="1" applyBorder="1" applyProtection="1">
      <alignment vertical="center"/>
      <protection hidden="1"/>
    </xf>
    <xf numFmtId="0" fontId="1" fillId="0" borderId="282" xfId="0" applyFont="1" applyBorder="1" applyAlignment="1">
      <alignment horizontal="center" vertical="center"/>
    </xf>
    <xf numFmtId="0" fontId="0" fillId="0" borderId="4" xfId="0" applyFont="1" applyFill="1" applyBorder="1" applyAlignment="1">
      <alignment horizontal="center" vertical="center"/>
    </xf>
    <xf numFmtId="0" fontId="1" fillId="0" borderId="111" xfId="3" applyNumberFormat="1" applyFont="1" applyBorder="1" applyAlignment="1" applyProtection="1">
      <alignment horizontal="center" vertical="center"/>
      <protection hidden="1"/>
    </xf>
    <xf numFmtId="0" fontId="1" fillId="0" borderId="121" xfId="0" applyFont="1" applyBorder="1">
      <alignment vertical="center"/>
    </xf>
    <xf numFmtId="0" fontId="1" fillId="0" borderId="277" xfId="0" applyFont="1" applyBorder="1" applyAlignment="1">
      <alignment horizontal="center" vertical="center"/>
    </xf>
    <xf numFmtId="0" fontId="0" fillId="0" borderId="0" xfId="0" applyFont="1" applyBorder="1">
      <alignment vertical="center"/>
    </xf>
    <xf numFmtId="180" fontId="5" fillId="0" borderId="0" xfId="0" applyNumberFormat="1" applyFont="1" applyFill="1" applyAlignment="1">
      <alignment horizontal="center" vertical="center"/>
    </xf>
    <xf numFmtId="180" fontId="0" fillId="9" borderId="69" xfId="0" applyNumberFormat="1" applyFill="1" applyBorder="1" applyAlignment="1" applyProtection="1">
      <alignment horizontal="center" vertical="center"/>
      <protection locked="0"/>
    </xf>
    <xf numFmtId="180" fontId="0" fillId="9" borderId="142" xfId="0" applyNumberFormat="1" applyFill="1" applyBorder="1" applyAlignment="1" applyProtection="1">
      <alignment horizontal="center" vertical="center"/>
      <protection locked="0"/>
    </xf>
    <xf numFmtId="38" fontId="1" fillId="9" borderId="69" xfId="3" applyFont="1" applyFill="1" applyBorder="1" applyProtection="1">
      <alignment vertical="center"/>
      <protection locked="0"/>
    </xf>
    <xf numFmtId="38" fontId="1" fillId="9" borderId="34" xfId="3" applyFont="1" applyFill="1" applyBorder="1" applyProtection="1">
      <alignment vertical="center"/>
      <protection locked="0"/>
    </xf>
    <xf numFmtId="0" fontId="0" fillId="11" borderId="34" xfId="0" applyFill="1" applyBorder="1" applyAlignment="1" applyProtection="1">
      <alignment vertical="center" wrapText="1"/>
    </xf>
    <xf numFmtId="0" fontId="0" fillId="11" borderId="33" xfId="0" applyFill="1" applyBorder="1" applyAlignment="1" applyProtection="1">
      <alignment horizontal="center" vertical="center" wrapText="1"/>
    </xf>
    <xf numFmtId="0" fontId="0" fillId="11" borderId="22" xfId="0" applyFill="1" applyBorder="1" applyAlignment="1" applyProtection="1">
      <alignment vertical="center" wrapText="1"/>
    </xf>
    <xf numFmtId="180" fontId="0" fillId="11" borderId="47" xfId="0" applyNumberFormat="1" applyFill="1" applyBorder="1" applyAlignment="1" applyProtection="1">
      <alignment horizontal="center" vertical="center"/>
    </xf>
    <xf numFmtId="0" fontId="10" fillId="11" borderId="35" xfId="0" applyFont="1" applyFill="1" applyBorder="1" applyAlignment="1" applyProtection="1">
      <alignment horizontal="center" vertical="center" wrapText="1"/>
    </xf>
    <xf numFmtId="180" fontId="0" fillId="11" borderId="47" xfId="0" applyNumberFormat="1" applyFill="1" applyBorder="1" applyAlignment="1" applyProtection="1">
      <alignment horizontal="center" vertical="center" shrinkToFit="1"/>
    </xf>
    <xf numFmtId="0" fontId="0" fillId="11" borderId="58" xfId="0" applyFill="1" applyBorder="1" applyAlignment="1" applyProtection="1">
      <alignment vertical="center" wrapText="1"/>
    </xf>
    <xf numFmtId="0" fontId="0" fillId="11" borderId="50" xfId="0" applyFill="1" applyBorder="1" applyAlignment="1" applyProtection="1">
      <alignment horizontal="center" vertical="center" wrapText="1"/>
    </xf>
    <xf numFmtId="0" fontId="0" fillId="11" borderId="124" xfId="0" applyFill="1" applyBorder="1" applyAlignment="1" applyProtection="1">
      <alignment vertical="center" wrapText="1"/>
    </xf>
    <xf numFmtId="180" fontId="0" fillId="11" borderId="97" xfId="0" applyNumberFormat="1" applyFill="1" applyBorder="1" applyAlignment="1" applyProtection="1">
      <alignment horizontal="center" vertical="center" shrinkToFit="1"/>
    </xf>
    <xf numFmtId="0" fontId="10" fillId="11" borderId="49" xfId="0" applyFont="1" applyFill="1" applyBorder="1" applyAlignment="1" applyProtection="1">
      <alignment horizontal="center" vertical="center" wrapText="1"/>
    </xf>
    <xf numFmtId="180" fontId="0" fillId="11" borderId="23" xfId="0" applyNumberFormat="1" applyFill="1" applyBorder="1" applyAlignment="1" applyProtection="1">
      <alignment horizontal="center" vertical="center"/>
    </xf>
    <xf numFmtId="180" fontId="0" fillId="11" borderId="23" xfId="0" applyNumberFormat="1" applyFill="1" applyBorder="1" applyAlignment="1" applyProtection="1">
      <alignment horizontal="center" vertical="center" shrinkToFit="1"/>
    </xf>
    <xf numFmtId="180" fontId="0" fillId="11" borderId="122" xfId="0" applyNumberFormat="1" applyFill="1" applyBorder="1" applyAlignment="1" applyProtection="1">
      <alignment horizontal="center" vertical="center" shrinkToFit="1"/>
    </xf>
    <xf numFmtId="0" fontId="52" fillId="0" borderId="27" xfId="4" applyNumberFormat="1" applyFont="1" applyFill="1" applyBorder="1" applyAlignment="1" applyProtection="1">
      <alignment vertical="center"/>
      <protection hidden="1"/>
    </xf>
    <xf numFmtId="0" fontId="45" fillId="0" borderId="29" xfId="4" applyNumberFormat="1" applyFont="1" applyFill="1" applyBorder="1" applyAlignment="1" applyProtection="1">
      <alignment vertical="center"/>
      <protection hidden="1"/>
    </xf>
    <xf numFmtId="0" fontId="45" fillId="0" borderId="104" xfId="4" applyNumberFormat="1" applyFont="1" applyFill="1" applyBorder="1" applyAlignment="1" applyProtection="1">
      <alignment vertical="center"/>
      <protection hidden="1"/>
    </xf>
    <xf numFmtId="0" fontId="45" fillId="0" borderId="103" xfId="4" applyNumberFormat="1" applyFont="1" applyFill="1" applyBorder="1" applyAlignment="1" applyProtection="1">
      <alignment vertical="center"/>
      <protection hidden="1"/>
    </xf>
    <xf numFmtId="0" fontId="45" fillId="0" borderId="11" xfId="4" applyNumberFormat="1" applyFont="1" applyFill="1" applyBorder="1" applyAlignment="1" applyProtection="1">
      <alignment vertical="center"/>
      <protection hidden="1"/>
    </xf>
    <xf numFmtId="0" fontId="9" fillId="0" borderId="0" xfId="0" applyFont="1" applyAlignment="1">
      <alignment horizontal="center" vertical="center"/>
    </xf>
    <xf numFmtId="0" fontId="13" fillId="0" borderId="0" xfId="0" applyFont="1" applyAlignment="1">
      <alignment horizontal="center" vertical="center"/>
    </xf>
    <xf numFmtId="0" fontId="9" fillId="20" borderId="0" xfId="0" applyFont="1" applyFill="1" applyAlignment="1">
      <alignment horizontal="center" vertical="center"/>
    </xf>
    <xf numFmtId="191" fontId="0" fillId="0" borderId="79" xfId="0" applyNumberFormat="1" applyFont="1" applyBorder="1" applyAlignment="1">
      <alignment horizontal="center" vertical="center"/>
    </xf>
    <xf numFmtId="0" fontId="0" fillId="0" borderId="59" xfId="0" applyNumberFormat="1" applyFont="1" applyBorder="1" applyAlignment="1">
      <alignment horizontal="center" vertical="center"/>
    </xf>
    <xf numFmtId="0" fontId="0" fillId="0" borderId="7" xfId="0" applyFont="1" applyBorder="1" applyAlignment="1">
      <alignment horizontal="center" vertical="center"/>
    </xf>
    <xf numFmtId="0" fontId="0" fillId="0" borderId="31" xfId="0" applyFont="1" applyBorder="1" applyAlignment="1">
      <alignment horizontal="center" vertical="center" wrapText="1"/>
    </xf>
    <xf numFmtId="0" fontId="0" fillId="0" borderId="108" xfId="0" applyNumberFormat="1" applyFont="1" applyBorder="1" applyAlignment="1">
      <alignment horizontal="center" vertical="center" wrapText="1"/>
    </xf>
    <xf numFmtId="191" fontId="0" fillId="0" borderId="108" xfId="0" applyNumberFormat="1" applyFont="1" applyBorder="1" applyAlignment="1">
      <alignment horizontal="center" vertical="center"/>
    </xf>
    <xf numFmtId="0" fontId="0" fillId="0" borderId="109" xfId="0" applyNumberFormat="1" applyFont="1" applyBorder="1" applyAlignment="1">
      <alignment horizontal="center" vertical="center"/>
    </xf>
    <xf numFmtId="0" fontId="0" fillId="0" borderId="60" xfId="0" applyNumberFormat="1" applyFont="1" applyBorder="1" applyAlignment="1">
      <alignment horizontal="center" vertical="center"/>
    </xf>
    <xf numFmtId="0" fontId="0" fillId="0" borderId="5" xfId="0" applyFont="1" applyBorder="1" applyAlignment="1">
      <alignment horizontal="center" vertical="center"/>
    </xf>
    <xf numFmtId="0" fontId="0" fillId="0" borderId="32" xfId="0" applyFont="1" applyBorder="1" applyAlignment="1">
      <alignment horizontal="center" vertical="center" wrapText="1"/>
    </xf>
    <xf numFmtId="191" fontId="0" fillId="0" borderId="110" xfId="0" applyNumberFormat="1" applyFont="1" applyBorder="1" applyAlignment="1">
      <alignment horizontal="center" vertical="center"/>
    </xf>
    <xf numFmtId="0" fontId="0" fillId="0" borderId="111" xfId="0" applyNumberFormat="1" applyFont="1" applyBorder="1" applyAlignment="1">
      <alignment horizontal="center" vertical="center"/>
    </xf>
    <xf numFmtId="0" fontId="0" fillId="0" borderId="61" xfId="0" applyNumberFormat="1" applyFont="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horizontal="center" vertical="center" wrapText="1"/>
    </xf>
    <xf numFmtId="191" fontId="136" fillId="0" borderId="79" xfId="0" applyNumberFormat="1" applyFont="1" applyBorder="1" applyAlignment="1">
      <alignment horizontal="center" vertical="center"/>
    </xf>
    <xf numFmtId="0" fontId="137" fillId="0" borderId="39" xfId="0" applyNumberFormat="1" applyFont="1" applyBorder="1" applyAlignment="1">
      <alignment horizontal="center" vertical="center"/>
    </xf>
    <xf numFmtId="0" fontId="136" fillId="0" borderId="59" xfId="0" applyNumberFormat="1" applyFont="1" applyBorder="1" applyAlignment="1">
      <alignment horizontal="center" vertical="center"/>
    </xf>
    <xf numFmtId="0" fontId="136" fillId="0" borderId="7" xfId="0" applyFont="1" applyBorder="1" applyAlignment="1">
      <alignment horizontal="center" vertical="center"/>
    </xf>
    <xf numFmtId="0" fontId="136" fillId="0" borderId="32" xfId="0" applyFont="1" applyBorder="1" applyAlignment="1">
      <alignment horizontal="center" vertical="center" wrapText="1"/>
    </xf>
    <xf numFmtId="0" fontId="136" fillId="0" borderId="79" xfId="0" applyNumberFormat="1" applyFont="1" applyBorder="1" applyAlignment="1">
      <alignment horizontal="center" vertical="center" wrapText="1"/>
    </xf>
    <xf numFmtId="0" fontId="137" fillId="0" borderId="7" xfId="0" applyNumberFormat="1" applyFont="1" applyBorder="1" applyAlignment="1">
      <alignment horizontal="center" vertical="center"/>
    </xf>
    <xf numFmtId="0" fontId="137" fillId="20" borderId="0" xfId="0" applyFont="1" applyFill="1" applyAlignment="1">
      <alignment horizontal="center" vertical="center"/>
    </xf>
    <xf numFmtId="191" fontId="136" fillId="0" borderId="108" xfId="0" applyNumberFormat="1" applyFont="1" applyBorder="1" applyAlignment="1">
      <alignment horizontal="center" vertical="center"/>
    </xf>
    <xf numFmtId="0" fontId="136" fillId="0" borderId="109" xfId="0" applyNumberFormat="1" applyFont="1" applyBorder="1" applyAlignment="1">
      <alignment horizontal="center" vertical="center"/>
    </xf>
    <xf numFmtId="0" fontId="136" fillId="0" borderId="60" xfId="0" applyNumberFormat="1" applyFont="1" applyBorder="1" applyAlignment="1">
      <alignment horizontal="center" vertical="center"/>
    </xf>
    <xf numFmtId="0" fontId="136" fillId="0" borderId="5" xfId="0" applyFont="1" applyBorder="1" applyAlignment="1">
      <alignment horizontal="center" vertical="center"/>
    </xf>
    <xf numFmtId="0" fontId="136" fillId="0" borderId="108" xfId="0" applyNumberFormat="1" applyFont="1" applyBorder="1" applyAlignment="1">
      <alignment horizontal="center" vertical="center" wrapText="1"/>
    </xf>
    <xf numFmtId="0" fontId="137" fillId="0" borderId="5" xfId="0" applyNumberFormat="1" applyFont="1" applyBorder="1" applyAlignment="1">
      <alignment horizontal="center" vertical="center"/>
    </xf>
    <xf numFmtId="0" fontId="137" fillId="0" borderId="0" xfId="0" applyFont="1" applyAlignment="1">
      <alignment horizontal="center" vertical="center"/>
    </xf>
    <xf numFmtId="191" fontId="136" fillId="0" borderId="110" xfId="0" applyNumberFormat="1" applyFont="1" applyBorder="1" applyAlignment="1">
      <alignment horizontal="center" vertical="center"/>
    </xf>
    <xf numFmtId="0" fontId="136" fillId="0" borderId="111" xfId="0" applyNumberFormat="1" applyFont="1" applyBorder="1" applyAlignment="1">
      <alignment horizontal="center" vertical="center"/>
    </xf>
    <xf numFmtId="0" fontId="136" fillId="0" borderId="61" xfId="0" applyNumberFormat="1" applyFont="1" applyBorder="1" applyAlignment="1">
      <alignment horizontal="center" vertical="center"/>
    </xf>
    <xf numFmtId="0" fontId="136" fillId="0" borderId="6" xfId="0" applyFont="1" applyBorder="1" applyAlignment="1">
      <alignment horizontal="center" vertical="center"/>
    </xf>
    <xf numFmtId="0" fontId="136" fillId="0" borderId="110" xfId="0" applyNumberFormat="1" applyFont="1" applyBorder="1" applyAlignment="1">
      <alignment horizontal="center" vertical="center" wrapText="1"/>
    </xf>
    <xf numFmtId="0" fontId="137" fillId="0" borderId="6" xfId="0" applyNumberFormat="1" applyFont="1" applyBorder="1" applyAlignment="1">
      <alignment horizontal="center" vertical="center"/>
    </xf>
    <xf numFmtId="0" fontId="136" fillId="0" borderId="31" xfId="0" applyFont="1" applyBorder="1" applyAlignment="1">
      <alignment horizontal="center" vertical="center" wrapText="1"/>
    </xf>
    <xf numFmtId="0" fontId="136" fillId="0" borderId="3" xfId="0" applyFont="1" applyBorder="1" applyAlignment="1">
      <alignment horizontal="center" vertical="center" wrapText="1"/>
    </xf>
    <xf numFmtId="0" fontId="45" fillId="0" borderId="103" xfId="4" applyFont="1" applyFill="1" applyBorder="1" applyAlignment="1" applyProtection="1">
      <alignment vertical="center"/>
      <protection hidden="1"/>
    </xf>
    <xf numFmtId="0" fontId="45" fillId="0" borderId="11" xfId="4" applyFont="1" applyFill="1" applyBorder="1" applyAlignment="1" applyProtection="1">
      <alignment vertical="center"/>
      <protection hidden="1"/>
    </xf>
    <xf numFmtId="0" fontId="45" fillId="0" borderId="104" xfId="4" applyFont="1" applyFill="1" applyBorder="1" applyAlignment="1" applyProtection="1">
      <alignment vertical="center"/>
      <protection hidden="1"/>
    </xf>
    <xf numFmtId="0" fontId="1" fillId="0" borderId="0" xfId="0" applyNumberFormat="1" applyFont="1" applyAlignment="1" applyProtection="1">
      <alignment horizontal="center" vertical="center"/>
      <protection hidden="1"/>
    </xf>
    <xf numFmtId="38" fontId="0" fillId="0" borderId="0" xfId="3" applyFont="1" applyAlignment="1" applyProtection="1">
      <alignment horizontal="center" vertical="center"/>
      <protection hidden="1"/>
    </xf>
    <xf numFmtId="0" fontId="10" fillId="0" borderId="64" xfId="0" applyNumberFormat="1" applyFont="1" applyBorder="1" applyAlignment="1" applyProtection="1">
      <alignment horizontal="center" vertical="center" wrapText="1"/>
      <protection hidden="1"/>
    </xf>
    <xf numFmtId="38" fontId="13" fillId="0" borderId="64" xfId="3" applyFont="1" applyBorder="1" applyAlignment="1" applyProtection="1">
      <alignment horizontal="center" vertical="center"/>
      <protection hidden="1"/>
    </xf>
    <xf numFmtId="38" fontId="10" fillId="0" borderId="62" xfId="3" applyFont="1" applyBorder="1" applyAlignment="1" applyProtection="1">
      <alignment horizontal="center" vertical="center" wrapText="1"/>
      <protection hidden="1"/>
    </xf>
    <xf numFmtId="38" fontId="13" fillId="0" borderId="148" xfId="3" applyFont="1" applyBorder="1" applyAlignment="1" applyProtection="1">
      <alignment horizontal="center" vertical="center" wrapText="1"/>
      <protection hidden="1"/>
    </xf>
    <xf numFmtId="0" fontId="1" fillId="0" borderId="22" xfId="0" applyNumberFormat="1" applyFont="1" applyBorder="1" applyAlignment="1" applyProtection="1">
      <alignment horizontal="center" vertical="center"/>
      <protection hidden="1"/>
    </xf>
    <xf numFmtId="38" fontId="1" fillId="0" borderId="22" xfId="3" applyFont="1" applyBorder="1" applyProtection="1">
      <alignment vertical="center"/>
      <protection hidden="1"/>
    </xf>
    <xf numFmtId="38" fontId="9" fillId="0" borderId="22" xfId="3" applyFont="1" applyBorder="1" applyProtection="1">
      <alignment vertical="center"/>
      <protection hidden="1"/>
    </xf>
    <xf numFmtId="38" fontId="1" fillId="0" borderId="69" xfId="3" applyFont="1" applyBorder="1" applyProtection="1">
      <alignment vertical="center"/>
      <protection hidden="1"/>
    </xf>
    <xf numFmtId="38" fontId="9" fillId="0" borderId="436" xfId="3" applyFont="1" applyBorder="1" applyProtection="1">
      <alignment vertical="center"/>
      <protection hidden="1"/>
    </xf>
    <xf numFmtId="0" fontId="133" fillId="0" borderId="112" xfId="0" applyNumberFormat="1" applyFont="1" applyBorder="1" applyAlignment="1" applyProtection="1">
      <alignment horizontal="center" vertical="center"/>
      <protection hidden="1"/>
    </xf>
    <xf numFmtId="38" fontId="133" fillId="0" borderId="112" xfId="3" applyFont="1" applyBorder="1" applyProtection="1">
      <alignment vertical="center"/>
      <protection hidden="1"/>
    </xf>
    <xf numFmtId="38" fontId="134" fillId="0" borderId="112" xfId="3" applyFont="1" applyBorder="1" applyProtection="1">
      <alignment vertical="center"/>
      <protection hidden="1"/>
    </xf>
    <xf numFmtId="38" fontId="133" fillId="0" borderId="70" xfId="3" applyFont="1" applyBorder="1" applyProtection="1">
      <alignment vertical="center"/>
      <protection hidden="1"/>
    </xf>
    <xf numFmtId="38" fontId="134" fillId="0" borderId="437" xfId="3" applyFont="1" applyBorder="1" applyProtection="1">
      <alignment vertical="center"/>
      <protection hidden="1"/>
    </xf>
    <xf numFmtId="38" fontId="9" fillId="0" borderId="0" xfId="3" applyFont="1" applyAlignment="1" applyProtection="1">
      <alignment horizontal="center" vertical="center"/>
      <protection hidden="1"/>
    </xf>
    <xf numFmtId="38" fontId="9" fillId="0" borderId="0" xfId="3" applyFont="1" applyProtection="1">
      <alignment vertical="center"/>
      <protection hidden="1"/>
    </xf>
    <xf numFmtId="180" fontId="1" fillId="0" borderId="0" xfId="0" applyNumberFormat="1" applyFont="1" applyFill="1" applyAlignment="1">
      <alignment horizontal="center" vertical="center"/>
    </xf>
    <xf numFmtId="0" fontId="0" fillId="21" borderId="0" xfId="0" applyFont="1" applyFill="1" applyProtection="1">
      <alignment vertical="center"/>
      <protection hidden="1"/>
    </xf>
    <xf numFmtId="0" fontId="67" fillId="21" borderId="0" xfId="0" applyFont="1" applyFill="1" applyProtection="1">
      <alignment vertical="center"/>
      <protection hidden="1"/>
    </xf>
    <xf numFmtId="0" fontId="9" fillId="21" borderId="0" xfId="0" applyFont="1" applyFill="1" applyAlignment="1" applyProtection="1">
      <alignment horizontal="right" vertical="center"/>
      <protection hidden="1"/>
    </xf>
    <xf numFmtId="0" fontId="9" fillId="21" borderId="0" xfId="0" applyFont="1" applyFill="1" applyProtection="1">
      <alignment vertical="center"/>
      <protection hidden="1"/>
    </xf>
    <xf numFmtId="0" fontId="97" fillId="21" borderId="0" xfId="0" applyFont="1" applyFill="1" applyProtection="1">
      <alignment vertical="center"/>
      <protection hidden="1"/>
    </xf>
    <xf numFmtId="38" fontId="120" fillId="0" borderId="0" xfId="3" applyFont="1" applyAlignment="1">
      <alignment horizontal="center" vertical="center" shrinkToFit="1"/>
    </xf>
    <xf numFmtId="38" fontId="120" fillId="0" borderId="0" xfId="3" applyFont="1" applyBorder="1" applyAlignment="1">
      <alignment horizontal="center" vertical="center" shrinkToFit="1"/>
    </xf>
    <xf numFmtId="57" fontId="0" fillId="0" borderId="113" xfId="0" applyNumberFormat="1" applyFont="1" applyFill="1" applyBorder="1" applyAlignment="1">
      <alignment vertical="center" shrinkToFit="1"/>
    </xf>
    <xf numFmtId="0" fontId="0" fillId="0" borderId="108" xfId="0" applyFont="1" applyFill="1" applyBorder="1" applyAlignment="1">
      <alignment vertical="center" shrinkToFit="1"/>
    </xf>
    <xf numFmtId="0" fontId="46" fillId="0" borderId="72" xfId="4" applyNumberFormat="1" applyFont="1" applyFill="1" applyBorder="1" applyAlignment="1" applyProtection="1">
      <alignment vertical="center"/>
      <protection hidden="1"/>
    </xf>
    <xf numFmtId="0" fontId="46" fillId="0" borderId="72" xfId="4" applyNumberFormat="1" applyFont="1" applyFill="1" applyBorder="1" applyAlignment="1" applyProtection="1">
      <alignment vertical="center" justifyLastLine="1"/>
      <protection hidden="1"/>
    </xf>
    <xf numFmtId="0" fontId="52" fillId="0" borderId="0" xfId="4" applyNumberFormat="1" applyFont="1" applyFill="1" applyBorder="1" applyAlignment="1" applyProtection="1">
      <protection hidden="1"/>
    </xf>
    <xf numFmtId="0" fontId="138" fillId="0" borderId="0" xfId="6" applyFont="1" applyProtection="1">
      <protection hidden="1"/>
    </xf>
    <xf numFmtId="186" fontId="99" fillId="0" borderId="0" xfId="3" applyNumberFormat="1" applyFont="1" applyBorder="1" applyAlignment="1" applyProtection="1">
      <alignment horizontal="center" vertical="center" shrinkToFit="1"/>
      <protection locked="0"/>
    </xf>
    <xf numFmtId="38" fontId="99" fillId="0" borderId="0" xfId="3" applyFont="1" applyBorder="1" applyAlignment="1" applyProtection="1">
      <alignment horizontal="center" vertical="center" shrinkToFit="1"/>
      <protection locked="0"/>
    </xf>
    <xf numFmtId="0" fontId="48" fillId="0" borderId="0" xfId="6" applyFont="1" applyProtection="1">
      <protection hidden="1"/>
    </xf>
    <xf numFmtId="186" fontId="48" fillId="0" borderId="0" xfId="6" applyNumberFormat="1" applyFont="1" applyAlignment="1" applyProtection="1">
      <alignment horizontal="center"/>
      <protection hidden="1"/>
    </xf>
    <xf numFmtId="0" fontId="48" fillId="0" borderId="0" xfId="6" applyFont="1" applyAlignment="1" applyProtection="1">
      <alignment horizontal="center"/>
      <protection hidden="1"/>
    </xf>
    <xf numFmtId="0" fontId="45" fillId="0" borderId="0" xfId="6" applyFont="1" applyBorder="1" applyAlignment="1" applyProtection="1">
      <alignment vertical="center"/>
      <protection hidden="1"/>
    </xf>
    <xf numFmtId="0" fontId="45" fillId="0" borderId="31" xfId="6" applyFont="1" applyBorder="1" applyAlignment="1" applyProtection="1">
      <alignment vertical="center"/>
      <protection hidden="1"/>
    </xf>
    <xf numFmtId="0" fontId="45" fillId="0" borderId="32" xfId="6" applyFont="1" applyBorder="1" applyAlignment="1" applyProtection="1">
      <alignment vertical="center"/>
      <protection hidden="1"/>
    </xf>
    <xf numFmtId="0" fontId="45" fillId="0" borderId="3" xfId="6" applyFont="1" applyBorder="1" applyAlignment="1" applyProtection="1">
      <alignment vertical="center"/>
      <protection hidden="1"/>
    </xf>
    <xf numFmtId="0" fontId="119" fillId="0" borderId="0" xfId="6" applyFont="1" applyProtection="1">
      <protection hidden="1"/>
    </xf>
    <xf numFmtId="0" fontId="52" fillId="0" borderId="0" xfId="6" applyFont="1" applyProtection="1">
      <protection hidden="1"/>
    </xf>
    <xf numFmtId="49" fontId="121" fillId="0" borderId="440" xfId="6" applyNumberFormat="1" applyFont="1" applyBorder="1" applyAlignment="1" applyProtection="1">
      <alignment vertical="center"/>
      <protection hidden="1"/>
    </xf>
    <xf numFmtId="0" fontId="80" fillId="0" borderId="0" xfId="6" applyNumberFormat="1" applyFont="1" applyProtection="1">
      <protection hidden="1"/>
    </xf>
    <xf numFmtId="180" fontId="0" fillId="9" borderId="0" xfId="0" applyNumberFormat="1" applyFill="1" applyBorder="1" applyAlignment="1" applyProtection="1">
      <alignment horizontal="center" vertical="center"/>
      <protection locked="0"/>
    </xf>
    <xf numFmtId="0" fontId="130" fillId="0" borderId="0" xfId="6" applyFont="1" applyAlignment="1" applyProtection="1">
      <alignment vertical="center"/>
      <protection hidden="1"/>
    </xf>
    <xf numFmtId="0" fontId="129" fillId="0" borderId="439" xfId="6" applyFont="1" applyBorder="1" applyAlignment="1" applyProtection="1">
      <alignment horizontal="center" vertical="center"/>
      <protection hidden="1"/>
    </xf>
    <xf numFmtId="57" fontId="121" fillId="0" borderId="0" xfId="6" applyNumberFormat="1" applyFont="1" applyBorder="1" applyAlignment="1" applyProtection="1">
      <alignment vertical="center" shrinkToFit="1"/>
      <protection locked="0"/>
    </xf>
    <xf numFmtId="0" fontId="68" fillId="0" borderId="0" xfId="4" applyNumberFormat="1" applyFont="1" applyFill="1" applyBorder="1" applyAlignment="1" applyProtection="1">
      <alignment vertical="center"/>
      <protection hidden="1"/>
    </xf>
    <xf numFmtId="0" fontId="121" fillId="0" borderId="0" xfId="6" applyFont="1" applyBorder="1" applyAlignment="1" applyProtection="1">
      <alignment vertical="center" shrinkToFit="1"/>
      <protection locked="0"/>
    </xf>
    <xf numFmtId="0" fontId="131" fillId="0" borderId="0" xfId="6" applyFont="1" applyBorder="1" applyAlignment="1" applyProtection="1">
      <alignment vertical="center"/>
      <protection hidden="1"/>
    </xf>
    <xf numFmtId="0" fontId="119" fillId="0" borderId="0" xfId="6" applyFont="1" applyBorder="1" applyAlignment="1" applyProtection="1">
      <alignment vertical="center"/>
      <protection hidden="1"/>
    </xf>
    <xf numFmtId="0" fontId="15" fillId="0" borderId="443" xfId="5" applyNumberFormat="1" applyFont="1" applyFill="1" applyBorder="1" applyAlignment="1" applyProtection="1">
      <alignment vertical="center"/>
      <protection hidden="1"/>
    </xf>
    <xf numFmtId="0" fontId="15" fillId="0" borderId="3" xfId="5" applyNumberFormat="1" applyFont="1" applyFill="1" applyBorder="1" applyAlignment="1" applyProtection="1">
      <alignment vertical="center"/>
      <protection hidden="1"/>
    </xf>
    <xf numFmtId="57" fontId="140" fillId="0" borderId="439" xfId="6" applyNumberFormat="1" applyFont="1" applyBorder="1" applyAlignment="1" applyProtection="1">
      <alignment horizontal="center" vertical="center" shrinkToFit="1"/>
      <protection locked="0"/>
    </xf>
    <xf numFmtId="0" fontId="140" fillId="0" borderId="438" xfId="6" applyFont="1" applyBorder="1" applyAlignment="1" applyProtection="1">
      <alignment horizontal="center" vertical="center" shrinkToFit="1"/>
      <protection locked="0"/>
    </xf>
    <xf numFmtId="49" fontId="121" fillId="0" borderId="442" xfId="6" applyNumberFormat="1" applyFont="1" applyBorder="1" applyAlignment="1" applyProtection="1">
      <alignment horizontal="center" vertical="center"/>
      <protection hidden="1"/>
    </xf>
    <xf numFmtId="49" fontId="140" fillId="0" borderId="442" xfId="6" applyNumberFormat="1" applyFont="1" applyBorder="1" applyAlignment="1" applyProtection="1">
      <alignment horizontal="center" vertical="center" shrinkToFit="1"/>
      <protection locked="0"/>
    </xf>
    <xf numFmtId="0" fontId="139" fillId="0" borderId="439" xfId="6" applyFont="1" applyBorder="1" applyAlignment="1" applyProtection="1">
      <alignment horizontal="center" vertical="center" wrapText="1"/>
      <protection hidden="1"/>
    </xf>
    <xf numFmtId="49" fontId="140" fillId="0" borderId="439" xfId="6" applyNumberFormat="1" applyFont="1" applyBorder="1" applyAlignment="1" applyProtection="1">
      <alignment horizontal="right" vertical="center" shrinkToFit="1"/>
      <protection locked="0"/>
    </xf>
    <xf numFmtId="49" fontId="140" fillId="0" borderId="441" xfId="6" applyNumberFormat="1" applyFont="1" applyBorder="1" applyAlignment="1" applyProtection="1">
      <alignment horizontal="left" vertical="center" shrinkToFit="1"/>
      <protection locked="0"/>
    </xf>
    <xf numFmtId="0" fontId="10" fillId="0" borderId="0" xfId="0" applyNumberFormat="1" applyFont="1" applyFill="1" applyAlignment="1" applyProtection="1">
      <alignment horizontal="center" vertical="center"/>
      <protection hidden="1"/>
    </xf>
    <xf numFmtId="0" fontId="5" fillId="4" borderId="0"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67" fillId="21" borderId="0" xfId="0" applyFont="1" applyFill="1" applyAlignment="1" applyProtection="1">
      <alignment horizontal="center" vertical="center"/>
      <protection hidden="1"/>
    </xf>
    <xf numFmtId="0" fontId="20" fillId="17" borderId="396" xfId="2" applyFont="1" applyFill="1" applyBorder="1" applyAlignment="1" applyProtection="1">
      <alignment horizontal="center" vertical="center" wrapText="1"/>
      <protection hidden="1"/>
    </xf>
    <xf numFmtId="0" fontId="20" fillId="17" borderId="397" xfId="2" applyFont="1" applyFill="1" applyBorder="1" applyAlignment="1" applyProtection="1">
      <alignment horizontal="center" vertical="center"/>
      <protection hidden="1"/>
    </xf>
    <xf numFmtId="0" fontId="20" fillId="17" borderId="398" xfId="2" applyFont="1" applyFill="1" applyBorder="1" applyAlignment="1" applyProtection="1">
      <alignment horizontal="center" vertical="center"/>
      <protection hidden="1"/>
    </xf>
    <xf numFmtId="0" fontId="20" fillId="17" borderId="399" xfId="2" applyFont="1" applyFill="1" applyBorder="1" applyAlignment="1" applyProtection="1">
      <alignment horizontal="center" vertical="center"/>
      <protection hidden="1"/>
    </xf>
    <xf numFmtId="0" fontId="20" fillId="17" borderId="0" xfId="2" applyFont="1" applyFill="1" applyBorder="1" applyAlignment="1" applyProtection="1">
      <alignment horizontal="center" vertical="center"/>
      <protection hidden="1"/>
    </xf>
    <xf numFmtId="0" fontId="20" fillId="17" borderId="400" xfId="2" applyFont="1" applyFill="1" applyBorder="1" applyAlignment="1" applyProtection="1">
      <alignment horizontal="center" vertical="center"/>
      <protection hidden="1"/>
    </xf>
    <xf numFmtId="0" fontId="20" fillId="17" borderId="401" xfId="2" applyFont="1" applyFill="1" applyBorder="1" applyAlignment="1" applyProtection="1">
      <alignment horizontal="center" vertical="center"/>
      <protection hidden="1"/>
    </xf>
    <xf numFmtId="0" fontId="20" fillId="17" borderId="402" xfId="2" applyFont="1" applyFill="1" applyBorder="1" applyAlignment="1" applyProtection="1">
      <alignment horizontal="center" vertical="center"/>
      <protection hidden="1"/>
    </xf>
    <xf numFmtId="0" fontId="20" fillId="17" borderId="403" xfId="2" applyFont="1" applyFill="1" applyBorder="1" applyAlignment="1" applyProtection="1">
      <alignment horizontal="center" vertical="center"/>
      <protection hidden="1"/>
    </xf>
    <xf numFmtId="0" fontId="20" fillId="18" borderId="404" xfId="2" applyFont="1" applyFill="1" applyBorder="1" applyAlignment="1" applyProtection="1">
      <alignment horizontal="center" vertical="center" wrapText="1"/>
      <protection hidden="1"/>
    </xf>
    <xf numFmtId="0" fontId="20" fillId="18" borderId="405" xfId="2" applyFont="1" applyFill="1" applyBorder="1" applyAlignment="1" applyProtection="1">
      <alignment horizontal="center" vertical="center"/>
      <protection hidden="1"/>
    </xf>
    <xf numFmtId="0" fontId="20" fillId="18" borderId="406" xfId="2" applyFont="1" applyFill="1" applyBorder="1" applyAlignment="1" applyProtection="1">
      <alignment horizontal="center" vertical="center"/>
      <protection hidden="1"/>
    </xf>
    <xf numFmtId="0" fontId="20" fillId="18" borderId="407" xfId="2" applyFont="1" applyFill="1" applyBorder="1" applyAlignment="1" applyProtection="1">
      <alignment horizontal="center" vertical="center"/>
      <protection hidden="1"/>
    </xf>
    <xf numFmtId="0" fontId="20" fillId="18" borderId="0" xfId="2" applyFont="1" applyFill="1" applyBorder="1" applyAlignment="1" applyProtection="1">
      <alignment horizontal="center" vertical="center"/>
      <protection hidden="1"/>
    </xf>
    <xf numFmtId="0" fontId="20" fillId="18" borderId="408" xfId="2" applyFont="1" applyFill="1" applyBorder="1" applyAlignment="1" applyProtection="1">
      <alignment horizontal="center" vertical="center"/>
      <protection hidden="1"/>
    </xf>
    <xf numFmtId="0" fontId="20" fillId="18" borderId="409" xfId="2" applyFont="1" applyFill="1" applyBorder="1" applyAlignment="1" applyProtection="1">
      <alignment horizontal="center" vertical="center"/>
      <protection hidden="1"/>
    </xf>
    <xf numFmtId="0" fontId="20" fillId="18" borderId="410" xfId="2" applyFont="1" applyFill="1" applyBorder="1" applyAlignment="1" applyProtection="1">
      <alignment horizontal="center" vertical="center"/>
      <protection hidden="1"/>
    </xf>
    <xf numFmtId="0" fontId="20" fillId="18" borderId="411" xfId="2" applyFont="1" applyFill="1" applyBorder="1" applyAlignment="1" applyProtection="1">
      <alignment horizontal="center" vertical="center"/>
      <protection hidden="1"/>
    </xf>
    <xf numFmtId="0" fontId="82" fillId="2" borderId="144" xfId="0" applyFont="1" applyFill="1" applyBorder="1" applyAlignment="1" applyProtection="1">
      <alignment horizontal="center" vertical="center"/>
      <protection hidden="1"/>
    </xf>
    <xf numFmtId="0" fontId="82" fillId="2" borderId="145" xfId="0" applyFont="1" applyFill="1" applyBorder="1" applyAlignment="1" applyProtection="1">
      <alignment horizontal="center" vertical="center"/>
      <protection hidden="1"/>
    </xf>
    <xf numFmtId="0" fontId="82" fillId="2" borderId="146" xfId="0" applyFont="1" applyFill="1" applyBorder="1" applyAlignment="1" applyProtection="1">
      <alignment horizontal="center" vertical="center"/>
      <protection hidden="1"/>
    </xf>
    <xf numFmtId="0" fontId="82" fillId="3" borderId="125" xfId="0" applyFont="1" applyFill="1" applyBorder="1" applyAlignment="1" applyProtection="1">
      <alignment horizontal="center" vertical="center"/>
      <protection hidden="1"/>
    </xf>
    <xf numFmtId="0" fontId="82" fillId="3" borderId="126" xfId="0" applyFont="1" applyFill="1" applyBorder="1" applyAlignment="1" applyProtection="1">
      <alignment horizontal="center" vertical="center"/>
      <protection hidden="1"/>
    </xf>
    <xf numFmtId="0" fontId="82" fillId="3" borderId="127" xfId="0" applyFont="1" applyFill="1" applyBorder="1" applyAlignment="1" applyProtection="1">
      <alignment horizontal="center" vertical="center"/>
      <protection hidden="1"/>
    </xf>
    <xf numFmtId="0" fontId="82" fillId="4" borderId="144" xfId="0" applyFont="1" applyFill="1" applyBorder="1" applyAlignment="1" applyProtection="1">
      <alignment horizontal="center" vertical="center"/>
      <protection hidden="1"/>
    </xf>
    <xf numFmtId="0" fontId="82" fillId="4" borderId="145" xfId="0" applyFont="1" applyFill="1" applyBorder="1" applyAlignment="1" applyProtection="1">
      <alignment horizontal="center" vertical="center"/>
      <protection hidden="1"/>
    </xf>
    <xf numFmtId="0" fontId="82" fillId="4" borderId="146" xfId="0" applyFont="1" applyFill="1" applyBorder="1" applyAlignment="1" applyProtection="1">
      <alignment horizontal="center" vertical="center"/>
      <protection hidden="1"/>
    </xf>
    <xf numFmtId="49" fontId="6" fillId="14" borderId="36" xfId="0" applyNumberFormat="1" applyFont="1" applyFill="1" applyBorder="1" applyAlignment="1" applyProtection="1">
      <alignment horizontal="center" vertical="center"/>
      <protection locked="0"/>
    </xf>
    <xf numFmtId="49" fontId="6" fillId="14" borderId="107" xfId="0" applyNumberFormat="1" applyFont="1" applyFill="1" applyBorder="1" applyAlignment="1" applyProtection="1">
      <alignment horizontal="center" vertical="center"/>
      <protection locked="0"/>
    </xf>
    <xf numFmtId="0" fontId="7" fillId="0" borderId="62" xfId="0" applyFont="1" applyFill="1" applyBorder="1" applyAlignment="1">
      <alignment horizontal="center" vertical="center"/>
    </xf>
    <xf numFmtId="0" fontId="7" fillId="0" borderId="149" xfId="0" applyFont="1" applyFill="1" applyBorder="1" applyAlignment="1">
      <alignment horizontal="center" vertical="center"/>
    </xf>
    <xf numFmtId="0" fontId="6" fillId="19" borderId="63" xfId="0" applyFont="1" applyFill="1" applyBorder="1" applyAlignment="1" applyProtection="1">
      <alignment horizontal="left" vertical="center"/>
      <protection locked="0"/>
    </xf>
    <xf numFmtId="0" fontId="6" fillId="19" borderId="9" xfId="0" applyFont="1" applyFill="1" applyBorder="1" applyAlignment="1" applyProtection="1">
      <alignment horizontal="left" vertical="center"/>
      <protection locked="0"/>
    </xf>
    <xf numFmtId="0" fontId="6" fillId="19" borderId="90" xfId="0" applyFont="1" applyFill="1" applyBorder="1" applyAlignment="1" applyProtection="1">
      <alignment horizontal="left" vertical="center"/>
      <protection locked="0"/>
    </xf>
    <xf numFmtId="0" fontId="6" fillId="19" borderId="91" xfId="0" applyFont="1" applyFill="1" applyBorder="1" applyAlignment="1" applyProtection="1">
      <alignment horizontal="left" vertical="center"/>
      <protection locked="0"/>
    </xf>
    <xf numFmtId="0" fontId="7" fillId="0" borderId="65" xfId="0" applyFont="1" applyFill="1" applyBorder="1" applyAlignment="1">
      <alignment horizontal="center" vertical="center"/>
    </xf>
    <xf numFmtId="0" fontId="7" fillId="0" borderId="66" xfId="0" applyFont="1" applyFill="1" applyBorder="1" applyAlignment="1">
      <alignment horizontal="center" vertical="center"/>
    </xf>
    <xf numFmtId="0" fontId="6" fillId="19" borderId="66" xfId="0" applyFont="1" applyFill="1" applyBorder="1" applyAlignment="1" applyProtection="1">
      <alignment horizontal="center" vertical="center"/>
      <protection locked="0"/>
    </xf>
    <xf numFmtId="0" fontId="6" fillId="19" borderId="68" xfId="0" applyFont="1" applyFill="1" applyBorder="1" applyAlignment="1" applyProtection="1">
      <alignment horizontal="center" vertical="center"/>
      <protection locked="0"/>
    </xf>
    <xf numFmtId="0" fontId="7" fillId="0" borderId="63"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37" xfId="0" applyFont="1" applyFill="1" applyBorder="1" applyAlignment="1">
      <alignment horizontal="center" vertical="center"/>
    </xf>
    <xf numFmtId="0" fontId="2" fillId="0" borderId="63" xfId="0" applyFont="1" applyFill="1" applyBorder="1" applyAlignment="1">
      <alignment horizontal="center" vertical="center"/>
    </xf>
    <xf numFmtId="0" fontId="6" fillId="19" borderId="33" xfId="0" applyFont="1" applyFill="1" applyBorder="1" applyAlignment="1">
      <alignment horizontal="center" vertical="center"/>
    </xf>
    <xf numFmtId="0" fontId="2" fillId="13" borderId="22" xfId="0" applyFont="1" applyFill="1" applyBorder="1" applyAlignment="1">
      <alignment horizontal="center" vertical="center"/>
    </xf>
    <xf numFmtId="0" fontId="2" fillId="13" borderId="34" xfId="0" applyFont="1" applyFill="1" applyBorder="1" applyAlignment="1">
      <alignment horizontal="center" vertical="center"/>
    </xf>
    <xf numFmtId="0" fontId="7" fillId="0" borderId="0" xfId="0" applyFont="1" applyFill="1" applyAlignment="1">
      <alignment horizontal="left" vertical="top" wrapText="1"/>
    </xf>
    <xf numFmtId="0" fontId="7" fillId="0" borderId="67" xfId="0" applyFont="1" applyFill="1" applyBorder="1" applyAlignment="1">
      <alignment horizontal="center" vertical="center"/>
    </xf>
    <xf numFmtId="0" fontId="6" fillId="19" borderId="67" xfId="0" applyFont="1" applyFill="1" applyBorder="1" applyAlignment="1" applyProtection="1">
      <alignment horizontal="left" vertical="center"/>
      <protection locked="0"/>
    </xf>
    <xf numFmtId="0" fontId="6" fillId="19" borderId="36" xfId="0" applyFont="1" applyFill="1" applyBorder="1" applyAlignment="1" applyProtection="1">
      <alignment horizontal="left" vertical="center"/>
      <protection locked="0"/>
    </xf>
    <xf numFmtId="0" fontId="6" fillId="19" borderId="107" xfId="0" applyFont="1" applyFill="1" applyBorder="1" applyAlignment="1" applyProtection="1">
      <alignment horizontal="left" vertical="center"/>
      <protection locked="0"/>
    </xf>
    <xf numFmtId="0" fontId="7" fillId="0" borderId="77" xfId="0" applyFont="1" applyFill="1" applyBorder="1" applyAlignment="1">
      <alignment horizontal="center" vertical="center"/>
    </xf>
    <xf numFmtId="0" fontId="7" fillId="0" borderId="36" xfId="0" applyFont="1" applyFill="1" applyBorder="1" applyAlignment="1">
      <alignment horizontal="center" vertical="center"/>
    </xf>
    <xf numFmtId="49" fontId="6" fillId="14" borderId="67" xfId="0" applyNumberFormat="1" applyFont="1" applyFill="1" applyBorder="1" applyAlignment="1" applyProtection="1">
      <alignment horizontal="center" vertical="center"/>
      <protection locked="0"/>
    </xf>
    <xf numFmtId="0" fontId="2" fillId="0" borderId="64" xfId="0" applyFont="1" applyFill="1" applyBorder="1" applyAlignment="1">
      <alignment horizontal="center" vertical="center"/>
    </xf>
    <xf numFmtId="0" fontId="2" fillId="0" borderId="147" xfId="0" applyFont="1" applyFill="1" applyBorder="1">
      <alignment vertical="center"/>
    </xf>
    <xf numFmtId="0" fontId="2" fillId="0" borderId="148" xfId="0" applyFont="1" applyFill="1" applyBorder="1">
      <alignment vertical="center"/>
    </xf>
    <xf numFmtId="182" fontId="10" fillId="0" borderId="41" xfId="0" applyNumberFormat="1" applyFont="1" applyBorder="1" applyAlignment="1" applyProtection="1">
      <alignment horizontal="center" vertical="center" shrinkToFit="1"/>
      <protection hidden="1"/>
    </xf>
    <xf numFmtId="182" fontId="10" fillId="0" borderId="165" xfId="0" applyNumberFormat="1" applyFont="1" applyBorder="1" applyAlignment="1" applyProtection="1">
      <alignment horizontal="center" vertical="center" shrinkToFit="1"/>
      <protection hidden="1"/>
    </xf>
    <xf numFmtId="0" fontId="10" fillId="0" borderId="166" xfId="0" applyFont="1" applyBorder="1" applyAlignment="1" applyProtection="1">
      <alignment horizontal="center" vertical="center" wrapText="1" shrinkToFit="1"/>
      <protection hidden="1"/>
    </xf>
    <xf numFmtId="0" fontId="10" fillId="0" borderId="159" xfId="0" applyFont="1" applyBorder="1" applyAlignment="1" applyProtection="1">
      <alignment horizontal="center" vertical="center" wrapText="1" shrinkToFit="1"/>
      <protection hidden="1"/>
    </xf>
    <xf numFmtId="0" fontId="10" fillId="0" borderId="167" xfId="0" applyFont="1" applyBorder="1" applyAlignment="1" applyProtection="1">
      <alignment horizontal="center" vertical="center" wrapText="1" shrinkToFit="1"/>
      <protection hidden="1"/>
    </xf>
    <xf numFmtId="0" fontId="10" fillId="0" borderId="168" xfId="0" applyFont="1" applyBorder="1" applyAlignment="1" applyProtection="1">
      <alignment horizontal="center" vertical="center" wrapText="1" shrinkToFit="1"/>
      <protection hidden="1"/>
    </xf>
    <xf numFmtId="0" fontId="10" fillId="0" borderId="150" xfId="0" applyFont="1" applyFill="1" applyBorder="1" applyAlignment="1" applyProtection="1">
      <alignment horizontal="center" vertical="center" wrapText="1" shrinkToFit="1"/>
      <protection hidden="1"/>
    </xf>
    <xf numFmtId="0" fontId="10" fillId="0" borderId="151" xfId="0" applyFont="1" applyFill="1" applyBorder="1" applyAlignment="1" applyProtection="1">
      <alignment horizontal="center" vertical="center" wrapText="1" shrinkToFit="1"/>
      <protection hidden="1"/>
    </xf>
    <xf numFmtId="0" fontId="10" fillId="0" borderId="152" xfId="0" applyFont="1" applyFill="1" applyBorder="1" applyAlignment="1" applyProtection="1">
      <alignment horizontal="center" vertical="center" wrapText="1" shrinkToFit="1"/>
      <protection hidden="1"/>
    </xf>
    <xf numFmtId="0" fontId="10" fillId="0" borderId="153" xfId="0" applyFont="1" applyFill="1" applyBorder="1" applyAlignment="1" applyProtection="1">
      <alignment horizontal="center" vertical="center" wrapText="1" shrinkToFit="1"/>
      <protection hidden="1"/>
    </xf>
    <xf numFmtId="49" fontId="89" fillId="0" borderId="0" xfId="0" applyNumberFormat="1" applyFont="1" applyFill="1" applyBorder="1" applyAlignment="1" applyProtection="1">
      <alignment horizontal="left" vertical="center" wrapText="1"/>
      <protection hidden="1"/>
    </xf>
    <xf numFmtId="49" fontId="83" fillId="0" borderId="0" xfId="0" applyNumberFormat="1" applyFont="1" applyFill="1" applyBorder="1" applyAlignment="1" applyProtection="1">
      <alignment horizontal="left" vertical="center" wrapText="1"/>
      <protection hidden="1"/>
    </xf>
    <xf numFmtId="194" fontId="10" fillId="0" borderId="154" xfId="0" applyNumberFormat="1" applyFont="1" applyBorder="1" applyAlignment="1" applyProtection="1">
      <alignment horizontal="center" vertical="center" shrinkToFit="1"/>
      <protection hidden="1"/>
    </xf>
    <xf numFmtId="194" fontId="10" fillId="0" borderId="56" xfId="0" applyNumberFormat="1" applyFont="1" applyBorder="1" applyAlignment="1" applyProtection="1">
      <alignment horizontal="center" vertical="center" shrinkToFit="1"/>
      <protection hidden="1"/>
    </xf>
    <xf numFmtId="182" fontId="10" fillId="0" borderId="155" xfId="0" applyNumberFormat="1" applyFont="1" applyBorder="1" applyAlignment="1" applyProtection="1">
      <alignment horizontal="center" vertical="center" shrinkToFit="1"/>
      <protection hidden="1"/>
    </xf>
    <xf numFmtId="182" fontId="10" fillId="0" borderId="156" xfId="0" applyNumberFormat="1" applyFont="1" applyBorder="1" applyAlignment="1" applyProtection="1">
      <alignment horizontal="center" vertical="center" shrinkToFit="1"/>
      <protection hidden="1"/>
    </xf>
    <xf numFmtId="38" fontId="10" fillId="0" borderId="157" xfId="3" applyFont="1" applyBorder="1" applyAlignment="1" applyProtection="1">
      <alignment horizontal="center" vertical="center" wrapText="1" shrinkToFit="1"/>
      <protection hidden="1"/>
    </xf>
    <xf numFmtId="38" fontId="10" fillId="0" borderId="158" xfId="3" applyFont="1" applyBorder="1" applyAlignment="1" applyProtection="1">
      <alignment horizontal="center" vertical="center" wrapText="1" shrinkToFit="1"/>
      <protection hidden="1"/>
    </xf>
    <xf numFmtId="38" fontId="10" fillId="0" borderId="159" xfId="3" applyFont="1" applyBorder="1" applyAlignment="1" applyProtection="1">
      <alignment horizontal="center" vertical="center" wrapText="1" shrinkToFit="1"/>
      <protection hidden="1"/>
    </xf>
    <xf numFmtId="38" fontId="10" fillId="0" borderId="160" xfId="3" applyFont="1" applyBorder="1" applyAlignment="1" applyProtection="1">
      <alignment horizontal="center" vertical="center" wrapText="1" shrinkToFit="1"/>
      <protection hidden="1"/>
    </xf>
    <xf numFmtId="38" fontId="135" fillId="0" borderId="0" xfId="3" applyFont="1" applyBorder="1" applyAlignment="1" applyProtection="1">
      <alignment horizontal="left" vertical="center" shrinkToFit="1"/>
      <protection hidden="1"/>
    </xf>
    <xf numFmtId="182" fontId="10" fillId="0" borderId="160" xfId="0" applyNumberFormat="1" applyFont="1" applyBorder="1" applyAlignment="1" applyProtection="1">
      <alignment horizontal="center" vertical="center" shrinkToFit="1"/>
      <protection hidden="1"/>
    </xf>
    <xf numFmtId="182" fontId="10" fillId="0" borderId="158" xfId="0" applyNumberFormat="1" applyFont="1" applyBorder="1" applyAlignment="1" applyProtection="1">
      <alignment horizontal="center" vertical="center" shrinkToFit="1"/>
      <protection hidden="1"/>
    </xf>
    <xf numFmtId="0" fontId="10" fillId="0" borderId="41" xfId="0" applyFont="1" applyBorder="1" applyAlignment="1" applyProtection="1">
      <alignment horizontal="center" vertical="center" shrinkToFit="1"/>
      <protection hidden="1"/>
    </xf>
    <xf numFmtId="0" fontId="10" fillId="0" borderId="161" xfId="0" applyFont="1" applyBorder="1" applyAlignment="1" applyProtection="1">
      <alignment horizontal="center" vertical="center" shrinkToFit="1"/>
      <protection hidden="1"/>
    </xf>
    <xf numFmtId="0" fontId="10" fillId="0" borderId="162" xfId="0" applyFont="1" applyBorder="1" applyAlignment="1" applyProtection="1">
      <alignment horizontal="center" vertical="center" shrinkToFit="1"/>
      <protection hidden="1"/>
    </xf>
    <xf numFmtId="0" fontId="10" fillId="0" borderId="152" xfId="0" applyFont="1" applyBorder="1" applyAlignment="1" applyProtection="1">
      <alignment horizontal="center" vertical="center" wrapText="1" shrinkToFit="1"/>
      <protection hidden="1"/>
    </xf>
    <xf numFmtId="0" fontId="10" fillId="0" borderId="153" xfId="0" applyFont="1" applyBorder="1" applyAlignment="1" applyProtection="1">
      <alignment horizontal="center" vertical="center" wrapText="1" shrinkToFit="1"/>
      <protection hidden="1"/>
    </xf>
    <xf numFmtId="49" fontId="10" fillId="0" borderId="395" xfId="0" applyNumberFormat="1" applyFont="1" applyFill="1" applyBorder="1" applyAlignment="1" applyProtection="1">
      <alignment horizontal="center" vertical="center" wrapText="1" shrinkToFit="1"/>
      <protection hidden="1"/>
    </xf>
    <xf numFmtId="49" fontId="10" fillId="0" borderId="163" xfId="0" applyNumberFormat="1" applyFont="1" applyFill="1" applyBorder="1" applyAlignment="1" applyProtection="1">
      <alignment horizontal="center" vertical="center" shrinkToFit="1"/>
      <protection hidden="1"/>
    </xf>
    <xf numFmtId="0" fontId="10" fillId="0" borderId="22" xfId="0" applyFont="1" applyBorder="1" applyAlignment="1" applyProtection="1">
      <alignment horizontal="center" vertical="center" wrapText="1"/>
      <protection hidden="1"/>
    </xf>
    <xf numFmtId="0" fontId="10" fillId="0" borderId="164" xfId="0" applyFont="1" applyBorder="1" applyAlignment="1" applyProtection="1">
      <alignment horizontal="center" vertical="center" wrapText="1"/>
      <protection hidden="1"/>
    </xf>
    <xf numFmtId="0" fontId="129" fillId="0" borderId="439" xfId="6" applyFont="1" applyBorder="1" applyAlignment="1" applyProtection="1">
      <alignment horizontal="center" vertical="center"/>
      <protection hidden="1"/>
    </xf>
    <xf numFmtId="0" fontId="129" fillId="0" borderId="442" xfId="6" applyFont="1" applyBorder="1" applyAlignment="1" applyProtection="1">
      <alignment horizontal="center" vertical="center"/>
      <protection hidden="1"/>
    </xf>
    <xf numFmtId="0" fontId="129" fillId="0" borderId="441" xfId="6" applyFont="1" applyBorder="1" applyAlignment="1" applyProtection="1">
      <alignment horizontal="center" vertical="center"/>
      <protection hidden="1"/>
    </xf>
    <xf numFmtId="0" fontId="20" fillId="0" borderId="0" xfId="4" applyNumberFormat="1" applyFont="1" applyFill="1" applyAlignment="1" applyProtection="1">
      <alignment horizontal="center" vertical="center"/>
      <protection hidden="1"/>
    </xf>
    <xf numFmtId="0" fontId="69" fillId="0" borderId="0" xfId="4" applyNumberFormat="1" applyFont="1" applyFill="1" applyAlignment="1" applyProtection="1">
      <alignment horizontal="center"/>
      <protection hidden="1"/>
    </xf>
    <xf numFmtId="0" fontId="24" fillId="0" borderId="0" xfId="5" applyNumberFormat="1" applyFont="1" applyFill="1" applyBorder="1" applyAlignment="1" applyProtection="1">
      <alignment horizontal="center" vertical="center"/>
      <protection hidden="1"/>
    </xf>
    <xf numFmtId="0" fontId="30" fillId="0" borderId="11" xfId="5" applyNumberFormat="1" applyFont="1" applyFill="1" applyBorder="1" applyProtection="1">
      <protection hidden="1"/>
    </xf>
    <xf numFmtId="184" fontId="32" fillId="0" borderId="0" xfId="5" applyNumberFormat="1" applyFont="1" applyFill="1" applyBorder="1" applyAlignment="1" applyProtection="1">
      <alignment horizontal="right" vertical="center"/>
      <protection hidden="1"/>
    </xf>
    <xf numFmtId="184" fontId="32" fillId="0" borderId="11" xfId="5" applyNumberFormat="1" applyFont="1" applyFill="1" applyBorder="1" applyAlignment="1" applyProtection="1">
      <alignment horizontal="right" vertical="center"/>
      <protection hidden="1"/>
    </xf>
    <xf numFmtId="0" fontId="30" fillId="0" borderId="11" xfId="5" applyNumberFormat="1" applyFont="1" applyFill="1" applyBorder="1" applyAlignment="1" applyProtection="1">
      <alignment horizontal="center" vertical="center"/>
      <protection hidden="1"/>
    </xf>
    <xf numFmtId="187" fontId="32" fillId="0" borderId="0" xfId="5" applyNumberFormat="1" applyFont="1" applyFill="1" applyBorder="1" applyAlignment="1" applyProtection="1">
      <alignment horizontal="right" vertical="center"/>
      <protection hidden="1"/>
    </xf>
    <xf numFmtId="187" fontId="32" fillId="0" borderId="11" xfId="5" applyNumberFormat="1" applyFont="1" applyFill="1" applyBorder="1" applyAlignment="1" applyProtection="1">
      <alignment horizontal="right" vertical="center"/>
      <protection hidden="1"/>
    </xf>
    <xf numFmtId="0" fontId="24" fillId="0" borderId="25" xfId="5" applyNumberFormat="1" applyFont="1" applyFill="1" applyBorder="1" applyAlignment="1" applyProtection="1">
      <alignment horizontal="center" vertical="center"/>
      <protection hidden="1"/>
    </xf>
    <xf numFmtId="0" fontId="30" fillId="0" borderId="0" xfId="5" applyNumberFormat="1" applyFont="1" applyFill="1" applyBorder="1" applyAlignment="1" applyProtection="1">
      <alignment horizontal="center" vertical="center"/>
      <protection hidden="1"/>
    </xf>
    <xf numFmtId="0" fontId="31" fillId="0" borderId="26" xfId="5" applyNumberFormat="1" applyFont="1" applyFill="1" applyBorder="1" applyAlignment="1" applyProtection="1">
      <alignment horizontal="left" vertical="center" shrinkToFit="1"/>
      <protection hidden="1"/>
    </xf>
    <xf numFmtId="0" fontId="12" fillId="0" borderId="25" xfId="5" applyNumberFormat="1" applyFont="1" applyFill="1" applyBorder="1" applyAlignment="1" applyProtection="1">
      <alignment horizontal="left" shrinkToFit="1"/>
      <protection hidden="1"/>
    </xf>
    <xf numFmtId="0" fontId="12" fillId="0" borderId="27" xfId="5" applyNumberFormat="1" applyFont="1" applyFill="1" applyBorder="1" applyAlignment="1" applyProtection="1">
      <alignment horizontal="left" shrinkToFit="1"/>
      <protection hidden="1"/>
    </xf>
    <xf numFmtId="0" fontId="12" fillId="0" borderId="28" xfId="5" applyNumberFormat="1" applyFont="1" applyFill="1" applyBorder="1" applyAlignment="1" applyProtection="1">
      <alignment horizontal="left" shrinkToFit="1"/>
      <protection hidden="1"/>
    </xf>
    <xf numFmtId="0" fontId="12" fillId="0" borderId="0" xfId="5" applyNumberFormat="1" applyFont="1" applyFill="1" applyBorder="1" applyAlignment="1" applyProtection="1">
      <alignment horizontal="left" shrinkToFit="1"/>
      <protection hidden="1"/>
    </xf>
    <xf numFmtId="0" fontId="12" fillId="0" borderId="29" xfId="5" applyNumberFormat="1" applyFont="1" applyFill="1" applyBorder="1" applyAlignment="1" applyProtection="1">
      <alignment horizontal="left" shrinkToFit="1"/>
      <protection hidden="1"/>
    </xf>
    <xf numFmtId="0" fontId="30" fillId="0" borderId="0" xfId="5" applyNumberFormat="1" applyFont="1" applyFill="1" applyBorder="1" applyProtection="1">
      <protection hidden="1"/>
    </xf>
    <xf numFmtId="0" fontId="24" fillId="0" borderId="25" xfId="5" applyNumberFormat="1" applyFont="1" applyFill="1" applyBorder="1" applyAlignment="1" applyProtection="1">
      <alignment horizontal="right" vertical="top"/>
      <protection hidden="1"/>
    </xf>
    <xf numFmtId="0" fontId="24" fillId="0" borderId="101" xfId="5" applyNumberFormat="1" applyFont="1" applyFill="1" applyBorder="1" applyAlignment="1" applyProtection="1">
      <alignment horizontal="right" vertical="top"/>
      <protection hidden="1"/>
    </xf>
    <xf numFmtId="38" fontId="32" fillId="0" borderId="0" xfId="3" applyFont="1" applyFill="1" applyBorder="1" applyAlignment="1" applyProtection="1">
      <alignment vertical="center"/>
      <protection hidden="1"/>
    </xf>
    <xf numFmtId="38" fontId="32" fillId="0" borderId="138" xfId="3" applyFont="1" applyFill="1" applyBorder="1" applyAlignment="1" applyProtection="1">
      <alignment vertical="center"/>
      <protection hidden="1"/>
    </xf>
    <xf numFmtId="38" fontId="32" fillId="0" borderId="18" xfId="3" applyFont="1" applyFill="1" applyBorder="1" applyAlignment="1" applyProtection="1">
      <alignment vertical="center"/>
      <protection hidden="1"/>
    </xf>
    <xf numFmtId="38" fontId="32" fillId="0" borderId="102" xfId="3" applyFont="1" applyFill="1" applyBorder="1" applyAlignment="1" applyProtection="1">
      <alignment vertical="center"/>
      <protection hidden="1"/>
    </xf>
    <xf numFmtId="0" fontId="30" fillId="0" borderId="18" xfId="5" applyNumberFormat="1" applyFont="1" applyFill="1" applyBorder="1" applyAlignment="1" applyProtection="1">
      <alignment horizontal="center" vertical="center"/>
      <protection hidden="1"/>
    </xf>
    <xf numFmtId="0" fontId="31" fillId="0" borderId="28" xfId="5" applyNumberFormat="1" applyFont="1" applyFill="1" applyBorder="1" applyAlignment="1" applyProtection="1">
      <alignment horizontal="left" vertical="center" indent="1" shrinkToFit="1"/>
      <protection hidden="1"/>
    </xf>
    <xf numFmtId="0" fontId="31" fillId="0" borderId="0" xfId="5" applyNumberFormat="1" applyFont="1" applyFill="1" applyBorder="1" applyAlignment="1" applyProtection="1">
      <alignment horizontal="left" vertical="center" indent="1" shrinkToFit="1"/>
      <protection hidden="1"/>
    </xf>
    <xf numFmtId="0" fontId="31" fillId="0" borderId="29" xfId="5" applyNumberFormat="1" applyFont="1" applyFill="1" applyBorder="1" applyAlignment="1" applyProtection="1">
      <alignment horizontal="left" vertical="center" indent="1" shrinkToFit="1"/>
      <protection hidden="1"/>
    </xf>
    <xf numFmtId="0" fontId="31" fillId="0" borderId="16" xfId="5" applyNumberFormat="1" applyFont="1" applyFill="1" applyBorder="1" applyAlignment="1" applyProtection="1">
      <alignment horizontal="left" vertical="center" indent="1" shrinkToFit="1"/>
      <protection hidden="1"/>
    </xf>
    <xf numFmtId="0" fontId="31" fillId="0" borderId="18" xfId="5" applyNumberFormat="1" applyFont="1" applyFill="1" applyBorder="1" applyAlignment="1" applyProtection="1">
      <alignment horizontal="left" vertical="center" indent="1" shrinkToFit="1"/>
      <protection hidden="1"/>
    </xf>
    <xf numFmtId="0" fontId="31" fillId="0" borderId="17" xfId="5" applyNumberFormat="1" applyFont="1" applyFill="1" applyBorder="1" applyAlignment="1" applyProtection="1">
      <alignment horizontal="left" vertical="center" indent="1" shrinkToFit="1"/>
      <protection hidden="1"/>
    </xf>
    <xf numFmtId="0" fontId="30" fillId="0" borderId="18" xfId="5" applyNumberFormat="1" applyFont="1" applyFill="1" applyBorder="1" applyProtection="1">
      <protection hidden="1"/>
    </xf>
    <xf numFmtId="184" fontId="32" fillId="0" borderId="18" xfId="5" applyNumberFormat="1" applyFont="1" applyFill="1" applyBorder="1" applyAlignment="1" applyProtection="1">
      <alignment horizontal="right" vertical="center"/>
      <protection hidden="1"/>
    </xf>
    <xf numFmtId="187" fontId="32" fillId="0" borderId="18" xfId="5" applyNumberFormat="1" applyFont="1" applyFill="1" applyBorder="1" applyAlignment="1" applyProtection="1">
      <alignment horizontal="right" vertical="center"/>
      <protection hidden="1"/>
    </xf>
    <xf numFmtId="0" fontId="27" fillId="0" borderId="172" xfId="5" applyNumberFormat="1" applyFont="1" applyFill="1" applyBorder="1" applyAlignment="1" applyProtection="1">
      <alignment horizontal="center" vertical="center" shrinkToFit="1"/>
      <protection hidden="1"/>
    </xf>
    <xf numFmtId="0" fontId="27" fillId="0" borderId="173" xfId="5" applyNumberFormat="1" applyFont="1" applyFill="1" applyBorder="1" applyAlignment="1" applyProtection="1">
      <alignment horizontal="center" vertical="center" shrinkToFit="1"/>
      <protection hidden="1"/>
    </xf>
    <xf numFmtId="0" fontId="6" fillId="0" borderId="173" xfId="5" applyNumberFormat="1" applyFont="1" applyFill="1" applyBorder="1" applyAlignment="1" applyProtection="1">
      <alignment horizontal="center" vertical="center" shrinkToFit="1"/>
      <protection hidden="1"/>
    </xf>
    <xf numFmtId="0" fontId="6" fillId="0" borderId="174" xfId="5" applyNumberFormat="1" applyFont="1" applyFill="1" applyBorder="1" applyAlignment="1" applyProtection="1">
      <alignment horizontal="center" vertical="center" shrinkToFit="1"/>
      <protection hidden="1"/>
    </xf>
    <xf numFmtId="0" fontId="31" fillId="0" borderId="25" xfId="5" applyNumberFormat="1" applyFont="1" applyFill="1" applyBorder="1" applyAlignment="1" applyProtection="1">
      <alignment horizontal="left" vertical="center" shrinkToFit="1"/>
      <protection hidden="1"/>
    </xf>
    <xf numFmtId="0" fontId="31" fillId="0" borderId="27" xfId="5" applyNumberFormat="1" applyFont="1" applyFill="1" applyBorder="1" applyAlignment="1" applyProtection="1">
      <alignment horizontal="left" vertical="center" shrinkToFit="1"/>
      <protection hidden="1"/>
    </xf>
    <xf numFmtId="0" fontId="30" fillId="0" borderId="28" xfId="5" applyNumberFormat="1" applyFont="1" applyFill="1" applyBorder="1" applyAlignment="1" applyProtection="1">
      <alignment horizontal="left" vertical="center" shrinkToFit="1"/>
      <protection hidden="1"/>
    </xf>
    <xf numFmtId="0" fontId="30" fillId="0" borderId="0" xfId="5" applyNumberFormat="1" applyFont="1" applyFill="1" applyBorder="1" applyAlignment="1" applyProtection="1">
      <alignment horizontal="left" vertical="center" shrinkToFit="1"/>
      <protection hidden="1"/>
    </xf>
    <xf numFmtId="0" fontId="30" fillId="0" borderId="29" xfId="5" applyNumberFormat="1" applyFont="1" applyFill="1" applyBorder="1" applyAlignment="1" applyProtection="1">
      <alignment horizontal="left" vertical="center" shrinkToFit="1"/>
      <protection hidden="1"/>
    </xf>
    <xf numFmtId="0" fontId="2" fillId="0" borderId="28" xfId="5" applyNumberFormat="1" applyFont="1" applyFill="1" applyBorder="1" applyAlignment="1" applyProtection="1">
      <alignment horizontal="left" shrinkToFit="1"/>
      <protection hidden="1"/>
    </xf>
    <xf numFmtId="0" fontId="2" fillId="0" borderId="0" xfId="5" applyNumberFormat="1" applyFont="1" applyFill="1" applyBorder="1" applyAlignment="1" applyProtection="1">
      <alignment horizontal="left" shrinkToFit="1"/>
      <protection hidden="1"/>
    </xf>
    <xf numFmtId="0" fontId="2" fillId="0" borderId="29" xfId="5" applyNumberFormat="1" applyFont="1" applyFill="1" applyBorder="1" applyAlignment="1" applyProtection="1">
      <alignment horizontal="left" shrinkToFit="1"/>
      <protection hidden="1"/>
    </xf>
    <xf numFmtId="0" fontId="2" fillId="0" borderId="103" xfId="5" applyNumberFormat="1" applyFont="1" applyFill="1" applyBorder="1" applyAlignment="1" applyProtection="1">
      <alignment horizontal="left" shrinkToFit="1"/>
      <protection hidden="1"/>
    </xf>
    <xf numFmtId="0" fontId="2" fillId="0" borderId="11" xfId="5" applyNumberFormat="1" applyFont="1" applyFill="1" applyBorder="1" applyAlignment="1" applyProtection="1">
      <alignment horizontal="left" shrinkToFit="1"/>
      <protection hidden="1"/>
    </xf>
    <xf numFmtId="0" fontId="2" fillId="0" borderId="104" xfId="5" applyNumberFormat="1" applyFont="1" applyFill="1" applyBorder="1" applyAlignment="1" applyProtection="1">
      <alignment horizontal="left" shrinkToFit="1"/>
      <protection hidden="1"/>
    </xf>
    <xf numFmtId="0" fontId="30" fillId="0" borderId="27" xfId="5" applyNumberFormat="1" applyFont="1" applyFill="1" applyBorder="1" applyAlignment="1" applyProtection="1">
      <alignment horizontal="left" vertical="center" shrinkToFit="1"/>
      <protection hidden="1"/>
    </xf>
    <xf numFmtId="186" fontId="32" fillId="0" borderId="26" xfId="5" applyNumberFormat="1" applyFont="1" applyFill="1" applyBorder="1" applyAlignment="1" applyProtection="1">
      <alignment horizontal="right" vertical="center"/>
      <protection hidden="1"/>
    </xf>
    <xf numFmtId="186" fontId="32" fillId="0" borderId="25" xfId="5" applyNumberFormat="1" applyFont="1" applyFill="1" applyBorder="1" applyAlignment="1" applyProtection="1">
      <alignment horizontal="right" vertical="center"/>
      <protection hidden="1"/>
    </xf>
    <xf numFmtId="186" fontId="32" fillId="0" borderId="28" xfId="5" applyNumberFormat="1" applyFont="1" applyFill="1" applyBorder="1" applyAlignment="1" applyProtection="1">
      <alignment horizontal="right" vertical="center"/>
      <protection hidden="1"/>
    </xf>
    <xf numFmtId="186" fontId="32" fillId="0" borderId="0" xfId="5" applyNumberFormat="1" applyFont="1" applyFill="1" applyBorder="1" applyAlignment="1" applyProtection="1">
      <alignment horizontal="right" vertical="center"/>
      <protection hidden="1"/>
    </xf>
    <xf numFmtId="186" fontId="32" fillId="0" borderId="103" xfId="5" applyNumberFormat="1" applyFont="1" applyFill="1" applyBorder="1" applyAlignment="1" applyProtection="1">
      <alignment horizontal="right" vertical="center"/>
      <protection hidden="1"/>
    </xf>
    <xf numFmtId="186" fontId="32" fillId="0" borderId="11" xfId="5" applyNumberFormat="1" applyFont="1" applyFill="1" applyBorder="1" applyAlignment="1" applyProtection="1">
      <alignment horizontal="right" vertical="center"/>
      <protection hidden="1"/>
    </xf>
    <xf numFmtId="38" fontId="32" fillId="0" borderId="11" xfId="3" applyFont="1" applyFill="1" applyBorder="1" applyAlignment="1" applyProtection="1">
      <alignment vertical="center"/>
      <protection hidden="1"/>
    </xf>
    <xf numFmtId="38" fontId="32" fillId="0" borderId="105" xfId="3" applyFont="1" applyFill="1" applyBorder="1" applyAlignment="1" applyProtection="1">
      <alignment vertical="center"/>
      <protection hidden="1"/>
    </xf>
    <xf numFmtId="0" fontId="31" fillId="0" borderId="103" xfId="5" applyNumberFormat="1" applyFont="1" applyFill="1" applyBorder="1" applyAlignment="1" applyProtection="1">
      <alignment horizontal="left" vertical="center" indent="1" shrinkToFit="1"/>
      <protection hidden="1"/>
    </xf>
    <xf numFmtId="0" fontId="31" fillId="0" borderId="11" xfId="5" applyNumberFormat="1" applyFont="1" applyFill="1" applyBorder="1" applyAlignment="1" applyProtection="1">
      <alignment horizontal="left" vertical="center" indent="1" shrinkToFit="1"/>
      <protection hidden="1"/>
    </xf>
    <xf numFmtId="0" fontId="31" fillId="0" borderId="104" xfId="5" applyNumberFormat="1" applyFont="1" applyFill="1" applyBorder="1" applyAlignment="1" applyProtection="1">
      <alignment horizontal="left" vertical="center" indent="1" shrinkToFit="1"/>
      <protection hidden="1"/>
    </xf>
    <xf numFmtId="184" fontId="32" fillId="0" borderId="25" xfId="5" applyNumberFormat="1" applyFont="1" applyFill="1" applyBorder="1" applyAlignment="1" applyProtection="1">
      <alignment horizontal="right" vertical="center"/>
      <protection hidden="1"/>
    </xf>
    <xf numFmtId="187" fontId="32" fillId="0" borderId="25" xfId="5" applyNumberFormat="1" applyFont="1" applyFill="1" applyBorder="1" applyAlignment="1" applyProtection="1">
      <alignment horizontal="right" vertical="center"/>
      <protection hidden="1"/>
    </xf>
    <xf numFmtId="0" fontId="6" fillId="0" borderId="175" xfId="5" applyNumberFormat="1" applyFont="1" applyFill="1" applyBorder="1" applyAlignment="1" applyProtection="1">
      <alignment horizontal="center" vertical="center" shrinkToFit="1"/>
      <protection hidden="1"/>
    </xf>
    <xf numFmtId="0" fontId="2" fillId="0" borderId="16" xfId="5" applyNumberFormat="1" applyFont="1" applyFill="1" applyBorder="1" applyAlignment="1" applyProtection="1">
      <alignment horizontal="left" shrinkToFit="1"/>
      <protection hidden="1"/>
    </xf>
    <xf numFmtId="0" fontId="2" fillId="0" borderId="18" xfId="5" applyNumberFormat="1" applyFont="1" applyFill="1" applyBorder="1" applyAlignment="1" applyProtection="1">
      <alignment horizontal="left" shrinkToFit="1"/>
      <protection hidden="1"/>
    </xf>
    <xf numFmtId="0" fontId="2" fillId="0" borderId="17" xfId="5" applyNumberFormat="1" applyFont="1" applyFill="1" applyBorder="1" applyAlignment="1" applyProtection="1">
      <alignment horizontal="left" shrinkToFit="1"/>
      <protection hidden="1"/>
    </xf>
    <xf numFmtId="186" fontId="32" fillId="0" borderId="16" xfId="5" applyNumberFormat="1" applyFont="1" applyFill="1" applyBorder="1" applyAlignment="1" applyProtection="1">
      <alignment horizontal="right" vertical="center"/>
      <protection hidden="1"/>
    </xf>
    <xf numFmtId="186" fontId="32" fillId="0" borderId="18" xfId="5" applyNumberFormat="1" applyFont="1" applyFill="1" applyBorder="1" applyAlignment="1" applyProtection="1">
      <alignment horizontal="right" vertical="center"/>
      <protection hidden="1"/>
    </xf>
    <xf numFmtId="0" fontId="15" fillId="0" borderId="13" xfId="5" applyNumberFormat="1" applyFont="1" applyFill="1" applyBorder="1" applyAlignment="1" applyProtection="1">
      <alignment horizontal="center" vertical="center" justifyLastLine="1"/>
      <protection hidden="1"/>
    </xf>
    <xf numFmtId="0" fontId="15" fillId="0" borderId="176" xfId="5" applyNumberFormat="1" applyFont="1" applyFill="1" applyBorder="1" applyAlignment="1" applyProtection="1">
      <alignment horizontal="center" vertical="center" justifyLastLine="1"/>
      <protection hidden="1"/>
    </xf>
    <xf numFmtId="0" fontId="23" fillId="0" borderId="14" xfId="5" applyNumberFormat="1" applyFont="1" applyFill="1" applyBorder="1" applyAlignment="1" applyProtection="1">
      <alignment horizontal="center" vertical="center" justifyLastLine="1"/>
      <protection hidden="1"/>
    </xf>
    <xf numFmtId="0" fontId="23" fillId="0" borderId="16" xfId="5" applyNumberFormat="1" applyFont="1" applyFill="1" applyBorder="1" applyAlignment="1" applyProtection="1">
      <alignment horizontal="center" vertical="center" justifyLastLine="1"/>
      <protection hidden="1"/>
    </xf>
    <xf numFmtId="0" fontId="23" fillId="0" borderId="18" xfId="5" applyNumberFormat="1" applyFont="1" applyFill="1" applyBorder="1" applyAlignment="1" applyProtection="1">
      <alignment horizontal="center" vertical="center" justifyLastLine="1"/>
      <protection hidden="1"/>
    </xf>
    <xf numFmtId="0" fontId="23" fillId="0" borderId="17" xfId="5" applyNumberFormat="1" applyFont="1" applyFill="1" applyBorder="1" applyAlignment="1" applyProtection="1">
      <alignment horizontal="center" vertical="center" justifyLastLine="1"/>
      <protection hidden="1"/>
    </xf>
    <xf numFmtId="0" fontId="15" fillId="0" borderId="13" xfId="5" applyNumberFormat="1" applyFont="1" applyFill="1" applyBorder="1" applyAlignment="1" applyProtection="1">
      <alignment horizontal="center" vertical="center"/>
      <protection hidden="1"/>
    </xf>
    <xf numFmtId="0" fontId="30" fillId="0" borderId="176" xfId="5" applyNumberFormat="1" applyFont="1" applyFill="1" applyBorder="1" applyAlignment="1" applyProtection="1">
      <alignment horizontal="center" vertical="center"/>
      <protection hidden="1"/>
    </xf>
    <xf numFmtId="0" fontId="30" fillId="0" borderId="14" xfId="5" applyNumberFormat="1" applyFont="1" applyFill="1" applyBorder="1" applyAlignment="1" applyProtection="1">
      <alignment horizontal="center" vertical="center"/>
      <protection hidden="1"/>
    </xf>
    <xf numFmtId="0" fontId="30" fillId="0" borderId="16" xfId="5" applyNumberFormat="1" applyFont="1" applyFill="1" applyBorder="1" applyAlignment="1" applyProtection="1">
      <alignment horizontal="center" vertical="center"/>
      <protection hidden="1"/>
    </xf>
    <xf numFmtId="0" fontId="30" fillId="0" borderId="17" xfId="5" applyNumberFormat="1" applyFont="1" applyFill="1" applyBorder="1" applyAlignment="1" applyProtection="1">
      <alignment horizontal="center" vertical="center"/>
      <protection hidden="1"/>
    </xf>
    <xf numFmtId="0" fontId="23" fillId="0" borderId="12" xfId="5" applyNumberFormat="1" applyFont="1" applyFill="1" applyBorder="1" applyAlignment="1" applyProtection="1">
      <alignment horizontal="distributed" vertical="center" justifyLastLine="1"/>
      <protection hidden="1"/>
    </xf>
    <xf numFmtId="0" fontId="2" fillId="0" borderId="176" xfId="5" applyNumberFormat="1" applyFont="1" applyFill="1" applyBorder="1" applyAlignment="1" applyProtection="1">
      <alignment horizontal="distributed" vertical="center" justifyLastLine="1"/>
      <protection hidden="1"/>
    </xf>
    <xf numFmtId="0" fontId="2" fillId="0" borderId="176" xfId="5" applyNumberFormat="1" applyFill="1" applyBorder="1" applyAlignment="1" applyProtection="1">
      <alignment horizontal="distributed" vertical="center" justifyLastLine="1"/>
      <protection hidden="1"/>
    </xf>
    <xf numFmtId="0" fontId="2" fillId="0" borderId="14" xfId="5" applyNumberFormat="1" applyFill="1" applyBorder="1" applyAlignment="1" applyProtection="1">
      <alignment horizontal="distributed" vertical="center" justifyLastLine="1"/>
      <protection hidden="1"/>
    </xf>
    <xf numFmtId="0" fontId="2" fillId="0" borderId="188" xfId="5" applyNumberFormat="1" applyFont="1" applyFill="1" applyBorder="1" applyAlignment="1" applyProtection="1">
      <alignment horizontal="distributed" vertical="center" justifyLastLine="1"/>
      <protection hidden="1"/>
    </xf>
    <xf numFmtId="0" fontId="2" fillId="0" borderId="0" xfId="5" applyNumberFormat="1" applyFont="1" applyFill="1" applyBorder="1" applyAlignment="1" applyProtection="1">
      <alignment horizontal="distributed" vertical="center" justifyLastLine="1"/>
      <protection hidden="1"/>
    </xf>
    <xf numFmtId="0" fontId="2" fillId="0" borderId="0" xfId="5" applyNumberFormat="1" applyFill="1" applyBorder="1" applyAlignment="1" applyProtection="1">
      <alignment horizontal="distributed" vertical="center" justifyLastLine="1"/>
      <protection hidden="1"/>
    </xf>
    <xf numFmtId="0" fontId="2" fillId="0" borderId="29" xfId="5" applyNumberFormat="1" applyFill="1" applyBorder="1" applyAlignment="1" applyProtection="1">
      <alignment horizontal="distributed" vertical="center" justifyLastLine="1"/>
      <protection hidden="1"/>
    </xf>
    <xf numFmtId="0" fontId="2" fillId="0" borderId="135" xfId="5" applyNumberFormat="1" applyFont="1" applyFill="1" applyBorder="1" applyAlignment="1" applyProtection="1">
      <alignment horizontal="distributed" vertical="center" justifyLastLine="1"/>
      <protection hidden="1"/>
    </xf>
    <xf numFmtId="0" fontId="2" fillId="0" borderId="11" xfId="5" applyNumberFormat="1" applyFont="1" applyFill="1" applyBorder="1" applyAlignment="1" applyProtection="1">
      <alignment horizontal="distributed" vertical="center" justifyLastLine="1"/>
      <protection hidden="1"/>
    </xf>
    <xf numFmtId="0" fontId="2" fillId="0" borderId="11" xfId="5" applyNumberFormat="1" applyFill="1" applyBorder="1" applyAlignment="1" applyProtection="1">
      <alignment horizontal="distributed" vertical="center" justifyLastLine="1"/>
      <protection hidden="1"/>
    </xf>
    <xf numFmtId="0" fontId="2" fillId="0" borderId="104" xfId="5" applyNumberFormat="1" applyFill="1" applyBorder="1" applyAlignment="1" applyProtection="1">
      <alignment horizontal="distributed" vertical="center" justifyLastLine="1"/>
      <protection hidden="1"/>
    </xf>
    <xf numFmtId="0" fontId="24" fillId="0" borderId="13" xfId="5" applyNumberFormat="1" applyFont="1" applyFill="1" applyBorder="1" applyAlignment="1" applyProtection="1">
      <alignment horizontal="distributed" vertical="center" justifyLastLine="1"/>
      <protection hidden="1"/>
    </xf>
    <xf numFmtId="0" fontId="24" fillId="0" borderId="14" xfId="5" applyNumberFormat="1" applyFont="1" applyFill="1" applyBorder="1" applyAlignment="1" applyProtection="1">
      <alignment horizontal="distributed" vertical="center" justifyLastLine="1"/>
      <protection hidden="1"/>
    </xf>
    <xf numFmtId="0" fontId="10" fillId="0" borderId="16" xfId="5" applyNumberFormat="1" applyFont="1" applyFill="1" applyBorder="1" applyAlignment="1" applyProtection="1">
      <alignment horizontal="distributed" vertical="center" justifyLastLine="1"/>
      <protection hidden="1"/>
    </xf>
    <xf numFmtId="0" fontId="10" fillId="0" borderId="17" xfId="5" applyNumberFormat="1" applyFont="1" applyFill="1" applyBorder="1" applyAlignment="1" applyProtection="1">
      <alignment horizontal="distributed" vertical="center" justifyLastLine="1"/>
      <protection hidden="1"/>
    </xf>
    <xf numFmtId="0" fontId="25" fillId="0" borderId="189" xfId="5" applyNumberFormat="1" applyFont="1" applyFill="1" applyBorder="1" applyAlignment="1" applyProtection="1">
      <alignment horizontal="center" vertical="center"/>
      <protection hidden="1"/>
    </xf>
    <xf numFmtId="0" fontId="26" fillId="0" borderId="190" xfId="5" applyNumberFormat="1" applyFont="1" applyFill="1" applyBorder="1" applyAlignment="1" applyProtection="1">
      <alignment horizontal="center" vertical="center"/>
      <protection hidden="1"/>
    </xf>
    <xf numFmtId="0" fontId="24" fillId="0" borderId="176" xfId="5" applyNumberFormat="1" applyFont="1" applyFill="1" applyBorder="1" applyAlignment="1" applyProtection="1">
      <alignment horizontal="left" vertical="center"/>
      <protection hidden="1"/>
    </xf>
    <xf numFmtId="0" fontId="2" fillId="0" borderId="176" xfId="5" applyNumberFormat="1" applyFill="1" applyBorder="1" applyAlignment="1" applyProtection="1">
      <alignment horizontal="left" vertical="center"/>
      <protection hidden="1"/>
    </xf>
    <xf numFmtId="0" fontId="2" fillId="0" borderId="11" xfId="5" applyNumberFormat="1" applyFill="1" applyBorder="1" applyAlignment="1" applyProtection="1">
      <alignment horizontal="left" vertical="center"/>
      <protection hidden="1"/>
    </xf>
    <xf numFmtId="0" fontId="15" fillId="0" borderId="176" xfId="5" applyNumberFormat="1" applyFont="1" applyFill="1" applyBorder="1" applyAlignment="1" applyProtection="1">
      <alignment horizontal="distributed"/>
      <protection hidden="1"/>
    </xf>
    <xf numFmtId="0" fontId="15" fillId="0" borderId="176" xfId="5" applyNumberFormat="1" applyFont="1" applyFill="1" applyBorder="1" applyAlignment="1" applyProtection="1">
      <alignment horizontal="center" vertical="center"/>
      <protection hidden="1"/>
    </xf>
    <xf numFmtId="0" fontId="15" fillId="0" borderId="181" xfId="5" applyNumberFormat="1" applyFont="1" applyFill="1" applyBorder="1" applyAlignment="1" applyProtection="1">
      <alignment horizontal="center" vertical="center"/>
      <protection hidden="1"/>
    </xf>
    <xf numFmtId="0" fontId="15" fillId="0" borderId="16" xfId="5" applyNumberFormat="1" applyFont="1" applyFill="1" applyBorder="1" applyAlignment="1" applyProtection="1">
      <alignment horizontal="center" vertical="center"/>
      <protection hidden="1"/>
    </xf>
    <xf numFmtId="0" fontId="15" fillId="0" borderId="18" xfId="5" applyNumberFormat="1" applyFont="1" applyFill="1" applyBorder="1" applyAlignment="1" applyProtection="1">
      <alignment horizontal="center" vertical="center"/>
      <protection hidden="1"/>
    </xf>
    <xf numFmtId="0" fontId="15" fillId="0" borderId="102" xfId="5" applyNumberFormat="1" applyFont="1" applyFill="1" applyBorder="1" applyAlignment="1" applyProtection="1">
      <alignment horizontal="center" vertical="center"/>
      <protection hidden="1"/>
    </xf>
    <xf numFmtId="0" fontId="15" fillId="0" borderId="18" xfId="5" applyNumberFormat="1" applyFont="1" applyFill="1" applyBorder="1" applyAlignment="1" applyProtection="1">
      <alignment horizontal="distributed" vertical="top"/>
      <protection hidden="1"/>
    </xf>
    <xf numFmtId="0" fontId="28" fillId="0" borderId="177" xfId="5" applyNumberFormat="1" applyFont="1" applyFill="1" applyBorder="1" applyAlignment="1" applyProtection="1">
      <alignment horizontal="center" vertical="center"/>
      <protection hidden="1"/>
    </xf>
    <xf numFmtId="0" fontId="28" fillId="0" borderId="178" xfId="5" applyNumberFormat="1" applyFont="1" applyFill="1" applyBorder="1" applyAlignment="1" applyProtection="1">
      <alignment horizontal="center" vertical="center"/>
      <protection hidden="1"/>
    </xf>
    <xf numFmtId="0" fontId="24" fillId="0" borderId="176" xfId="5" applyNumberFormat="1" applyFont="1" applyFill="1" applyBorder="1" applyAlignment="1" applyProtection="1">
      <alignment horizontal="distributed" vertical="center" justifyLastLine="1"/>
      <protection hidden="1"/>
    </xf>
    <xf numFmtId="0" fontId="10" fillId="0" borderId="176" xfId="5" applyNumberFormat="1" applyFont="1" applyFill="1" applyBorder="1" applyAlignment="1" applyProtection="1">
      <alignment horizontal="distributed" vertical="center" justifyLastLine="1"/>
      <protection hidden="1"/>
    </xf>
    <xf numFmtId="0" fontId="10" fillId="0" borderId="18" xfId="5" applyNumberFormat="1" applyFont="1" applyFill="1" applyBorder="1" applyAlignment="1" applyProtection="1">
      <alignment horizontal="distributed" vertical="center" justifyLastLine="1"/>
      <protection hidden="1"/>
    </xf>
    <xf numFmtId="0" fontId="24" fillId="0" borderId="13" xfId="5" applyNumberFormat="1" applyFont="1" applyFill="1" applyBorder="1" applyAlignment="1" applyProtection="1">
      <alignment horizontal="center" vertical="center" justifyLastLine="1"/>
      <protection hidden="1"/>
    </xf>
    <xf numFmtId="0" fontId="10" fillId="0" borderId="176" xfId="5" applyNumberFormat="1" applyFont="1" applyFill="1" applyBorder="1" applyAlignment="1" applyProtection="1">
      <alignment horizontal="center" vertical="center" justifyLastLine="1"/>
      <protection hidden="1"/>
    </xf>
    <xf numFmtId="0" fontId="10" fillId="0" borderId="14" xfId="5" applyNumberFormat="1" applyFont="1" applyFill="1" applyBorder="1" applyAlignment="1" applyProtection="1">
      <alignment horizontal="center" vertical="center" justifyLastLine="1"/>
      <protection hidden="1"/>
    </xf>
    <xf numFmtId="0" fontId="10" fillId="0" borderId="16" xfId="5" applyNumberFormat="1" applyFont="1" applyFill="1" applyBorder="1" applyAlignment="1" applyProtection="1">
      <alignment horizontal="center" vertical="center" justifyLastLine="1"/>
      <protection hidden="1"/>
    </xf>
    <xf numFmtId="0" fontId="10" fillId="0" borderId="18" xfId="5" applyNumberFormat="1" applyFont="1" applyFill="1" applyBorder="1" applyAlignment="1" applyProtection="1">
      <alignment horizontal="center" vertical="center" justifyLastLine="1"/>
      <protection hidden="1"/>
    </xf>
    <xf numFmtId="0" fontId="10" fillId="0" borderId="17" xfId="5" applyNumberFormat="1" applyFont="1" applyFill="1" applyBorder="1" applyAlignment="1" applyProtection="1">
      <alignment horizontal="center" vertical="center" justifyLastLine="1"/>
      <protection hidden="1"/>
    </xf>
    <xf numFmtId="0" fontId="2" fillId="0" borderId="176" xfId="5" applyNumberFormat="1" applyFill="1" applyBorder="1" applyProtection="1">
      <protection hidden="1"/>
    </xf>
    <xf numFmtId="0" fontId="2" fillId="0" borderId="181" xfId="5" applyNumberFormat="1" applyFill="1" applyBorder="1" applyProtection="1">
      <protection hidden="1"/>
    </xf>
    <xf numFmtId="0" fontId="2" fillId="0" borderId="16" xfId="5" applyNumberFormat="1" applyFill="1" applyBorder="1" applyProtection="1">
      <protection hidden="1"/>
    </xf>
    <xf numFmtId="0" fontId="2" fillId="0" borderId="18" xfId="5" applyNumberFormat="1" applyFill="1" applyBorder="1" applyProtection="1">
      <protection hidden="1"/>
    </xf>
    <xf numFmtId="0" fontId="2" fillId="0" borderId="102" xfId="5" applyNumberFormat="1" applyFill="1" applyBorder="1" applyProtection="1">
      <protection hidden="1"/>
    </xf>
    <xf numFmtId="0" fontId="28" fillId="0" borderId="182" xfId="5" applyNumberFormat="1" applyFont="1" applyFill="1" applyBorder="1" applyAlignment="1" applyProtection="1">
      <alignment horizontal="center" vertical="center"/>
      <protection hidden="1"/>
    </xf>
    <xf numFmtId="0" fontId="28" fillId="0" borderId="183" xfId="5" applyNumberFormat="1" applyFont="1" applyFill="1" applyBorder="1" applyAlignment="1" applyProtection="1">
      <alignment horizontal="center" vertical="center"/>
      <protection hidden="1"/>
    </xf>
    <xf numFmtId="0" fontId="28" fillId="0" borderId="179" xfId="5" applyNumberFormat="1" applyFont="1" applyFill="1" applyBorder="1" applyAlignment="1" applyProtection="1">
      <alignment horizontal="center" vertical="center"/>
      <protection hidden="1"/>
    </xf>
    <xf numFmtId="0" fontId="28" fillId="0" borderId="180" xfId="5" applyNumberFormat="1" applyFont="1" applyFill="1" applyBorder="1" applyAlignment="1" applyProtection="1">
      <alignment horizontal="center" vertical="center"/>
      <protection hidden="1"/>
    </xf>
    <xf numFmtId="0" fontId="28" fillId="0" borderId="185" xfId="5" applyNumberFormat="1" applyFont="1" applyFill="1" applyBorder="1" applyAlignment="1" applyProtection="1">
      <alignment horizontal="center" vertical="center"/>
      <protection hidden="1"/>
    </xf>
    <xf numFmtId="0" fontId="28" fillId="0" borderId="186" xfId="5" applyNumberFormat="1" applyFont="1" applyFill="1" applyBorder="1" applyAlignment="1" applyProtection="1">
      <alignment horizontal="center" vertical="center"/>
      <protection hidden="1"/>
    </xf>
    <xf numFmtId="0" fontId="24" fillId="0" borderId="184" xfId="5" applyNumberFormat="1" applyFont="1" applyFill="1" applyBorder="1" applyAlignment="1" applyProtection="1">
      <alignment horizontal="distributed" vertical="center" justifyLastLine="1"/>
      <protection hidden="1"/>
    </xf>
    <xf numFmtId="0" fontId="2" fillId="0" borderId="174" xfId="5" applyNumberFormat="1" applyFill="1" applyBorder="1" applyAlignment="1" applyProtection="1">
      <alignment horizontal="distributed"/>
      <protection hidden="1"/>
    </xf>
    <xf numFmtId="0" fontId="24" fillId="0" borderId="191" xfId="5" applyNumberFormat="1" applyFont="1" applyFill="1" applyBorder="1" applyAlignment="1" applyProtection="1">
      <alignment horizontal="center" vertical="center"/>
      <protection hidden="1"/>
    </xf>
    <xf numFmtId="0" fontId="2" fillId="0" borderId="192" xfId="5" applyNumberFormat="1" applyFill="1" applyBorder="1" applyAlignment="1" applyProtection="1">
      <alignment horizontal="center" vertical="center"/>
      <protection hidden="1"/>
    </xf>
    <xf numFmtId="0" fontId="27" fillId="0" borderId="12" xfId="5" applyNumberFormat="1" applyFont="1" applyFill="1" applyBorder="1" applyAlignment="1" applyProtection="1">
      <alignment vertical="center"/>
      <protection hidden="1"/>
    </xf>
    <xf numFmtId="0" fontId="27" fillId="0" borderId="135" xfId="5" applyNumberFormat="1" applyFont="1" applyFill="1" applyBorder="1" applyAlignment="1" applyProtection="1">
      <alignment vertical="center"/>
      <protection hidden="1"/>
    </xf>
    <xf numFmtId="0" fontId="16" fillId="0" borderId="0" xfId="5" applyNumberFormat="1" applyFont="1" applyFill="1" applyBorder="1" applyAlignment="1" applyProtection="1">
      <alignment vertical="top"/>
      <protection hidden="1"/>
    </xf>
    <xf numFmtId="0" fontId="2" fillId="0" borderId="0" xfId="5" applyNumberFormat="1" applyFill="1" applyBorder="1" applyAlignment="1" applyProtection="1">
      <alignment vertical="top"/>
      <protection hidden="1"/>
    </xf>
    <xf numFmtId="0" fontId="38" fillId="0" borderId="0" xfId="5" applyNumberFormat="1" applyFont="1" applyFill="1" applyBorder="1" applyAlignment="1" applyProtection="1">
      <alignment horizontal="distributed" vertical="center" wrapText="1" justifyLastLine="1"/>
      <protection hidden="1"/>
    </xf>
    <xf numFmtId="0" fontId="39" fillId="0" borderId="0" xfId="5" applyNumberFormat="1" applyFont="1" applyFill="1" applyBorder="1" applyAlignment="1" applyProtection="1">
      <alignment horizontal="distributed" vertical="center" justifyLastLine="1"/>
      <protection hidden="1"/>
    </xf>
    <xf numFmtId="0" fontId="31" fillId="0" borderId="28" xfId="5" applyNumberFormat="1" applyFont="1" applyFill="1" applyBorder="1" applyAlignment="1" applyProtection="1">
      <alignment horizontal="left" vertical="center" shrinkToFit="1"/>
      <protection hidden="1"/>
    </xf>
    <xf numFmtId="0" fontId="24" fillId="0" borderId="0" xfId="5" applyNumberFormat="1" applyFont="1" applyFill="1" applyBorder="1" applyAlignment="1" applyProtection="1">
      <alignment horizontal="right" vertical="top"/>
      <protection hidden="1"/>
    </xf>
    <xf numFmtId="0" fontId="24" fillId="0" borderId="138" xfId="5" applyNumberFormat="1" applyFont="1" applyFill="1" applyBorder="1" applyAlignment="1" applyProtection="1">
      <alignment horizontal="right" vertical="top"/>
      <protection hidden="1"/>
    </xf>
    <xf numFmtId="0" fontId="27" fillId="0" borderId="176" xfId="5" applyNumberFormat="1" applyFont="1" applyFill="1" applyBorder="1" applyAlignment="1" applyProtection="1">
      <alignment vertical="center"/>
      <protection hidden="1"/>
    </xf>
    <xf numFmtId="0" fontId="27" fillId="0" borderId="11" xfId="5" applyNumberFormat="1" applyFont="1" applyFill="1" applyBorder="1" applyAlignment="1" applyProtection="1">
      <alignment vertical="center"/>
      <protection hidden="1"/>
    </xf>
    <xf numFmtId="0" fontId="2" fillId="0" borderId="181" xfId="5" applyNumberFormat="1" applyFill="1" applyBorder="1" applyAlignment="1" applyProtection="1">
      <alignment horizontal="left" vertical="center"/>
      <protection hidden="1"/>
    </xf>
    <xf numFmtId="0" fontId="2" fillId="0" borderId="105" xfId="5" applyNumberFormat="1" applyFill="1" applyBorder="1" applyAlignment="1" applyProtection="1">
      <alignment horizontal="left" vertical="center"/>
      <protection hidden="1"/>
    </xf>
    <xf numFmtId="0" fontId="28" fillId="0" borderId="187" xfId="5" applyNumberFormat="1" applyFont="1" applyFill="1" applyBorder="1" applyAlignment="1" applyProtection="1">
      <alignment horizontal="center" vertical="center"/>
      <protection hidden="1"/>
    </xf>
    <xf numFmtId="0" fontId="29" fillId="0" borderId="179" xfId="5" applyNumberFormat="1" applyFont="1" applyFill="1" applyBorder="1" applyAlignment="1" applyProtection="1">
      <alignment horizontal="center" vertical="center"/>
      <protection hidden="1"/>
    </xf>
    <xf numFmtId="0" fontId="29" fillId="0" borderId="178" xfId="5" applyNumberFormat="1" applyFont="1" applyFill="1" applyBorder="1" applyAlignment="1" applyProtection="1">
      <alignment horizontal="center" vertical="center"/>
      <protection hidden="1"/>
    </xf>
    <xf numFmtId="0" fontId="29" fillId="0" borderId="180" xfId="5" applyNumberFormat="1" applyFont="1" applyFill="1" applyBorder="1" applyAlignment="1" applyProtection="1">
      <alignment horizontal="center" vertical="center"/>
      <protection hidden="1"/>
    </xf>
    <xf numFmtId="0" fontId="31" fillId="0" borderId="0" xfId="5" applyNumberFormat="1" applyFont="1" applyFill="1" applyBorder="1" applyAlignment="1" applyProtection="1">
      <alignment horizontal="left" vertical="center" shrinkToFit="1"/>
      <protection hidden="1"/>
    </xf>
    <xf numFmtId="0" fontId="31" fillId="0" borderId="29" xfId="5" applyNumberFormat="1" applyFont="1" applyFill="1" applyBorder="1" applyAlignment="1" applyProtection="1">
      <alignment horizontal="left" vertical="center" shrinkToFit="1"/>
      <protection hidden="1"/>
    </xf>
    <xf numFmtId="0" fontId="18" fillId="0" borderId="135" xfId="5" applyNumberFormat="1" applyFont="1" applyFill="1" applyBorder="1" applyAlignment="1" applyProtection="1">
      <alignment horizontal="distributed" vertical="center" justifyLastLine="1"/>
      <protection hidden="1"/>
    </xf>
    <xf numFmtId="0" fontId="18" fillId="0" borderId="11" xfId="5" applyNumberFormat="1" applyFont="1" applyFill="1" applyBorder="1" applyAlignment="1" applyProtection="1">
      <alignment horizontal="distributed" vertical="center" justifyLastLine="1"/>
      <protection hidden="1"/>
    </xf>
    <xf numFmtId="0" fontId="19" fillId="0" borderId="105" xfId="5" applyNumberFormat="1" applyFont="1" applyFill="1" applyBorder="1" applyAlignment="1" applyProtection="1">
      <alignment horizontal="distributed" vertical="center" justifyLastLine="1"/>
      <protection hidden="1"/>
    </xf>
    <xf numFmtId="0" fontId="87" fillId="0" borderId="0" xfId="5" applyNumberFormat="1" applyFont="1" applyFill="1" applyBorder="1" applyAlignment="1" applyProtection="1">
      <protection hidden="1"/>
    </xf>
    <xf numFmtId="0" fontId="7" fillId="0" borderId="0" xfId="5" applyNumberFormat="1" applyFont="1" applyFill="1" applyBorder="1" applyAlignment="1" applyProtection="1">
      <protection hidden="1"/>
    </xf>
    <xf numFmtId="0" fontId="7" fillId="0" borderId="18" xfId="5" applyNumberFormat="1" applyFont="1" applyFill="1" applyBorder="1" applyAlignment="1" applyProtection="1">
      <protection hidden="1"/>
    </xf>
    <xf numFmtId="0" fontId="34" fillId="0" borderId="200" xfId="5" applyNumberFormat="1" applyFont="1" applyFill="1" applyBorder="1" applyAlignment="1" applyProtection="1">
      <alignment horizontal="center" vertical="center"/>
      <protection hidden="1"/>
    </xf>
    <xf numFmtId="0" fontId="2" fillId="0" borderId="71" xfId="5" applyNumberFormat="1" applyFill="1" applyBorder="1" applyAlignment="1" applyProtection="1">
      <alignment horizontal="center" vertical="center"/>
      <protection hidden="1"/>
    </xf>
    <xf numFmtId="0" fontId="18" fillId="0" borderId="12" xfId="5" applyNumberFormat="1" applyFont="1" applyFill="1" applyBorder="1" applyAlignment="1" applyProtection="1">
      <alignment horizontal="distributed" vertical="center" wrapText="1" justifyLastLine="1"/>
      <protection hidden="1"/>
    </xf>
    <xf numFmtId="0" fontId="19" fillId="0" borderId="176" xfId="5" applyNumberFormat="1" applyFont="1" applyFill="1" applyBorder="1" applyAlignment="1" applyProtection="1">
      <alignment horizontal="distributed" vertical="center" justifyLastLine="1"/>
      <protection hidden="1"/>
    </xf>
    <xf numFmtId="0" fontId="19" fillId="0" borderId="181" xfId="5" applyNumberFormat="1" applyFont="1" applyFill="1" applyBorder="1" applyAlignment="1" applyProtection="1">
      <alignment horizontal="distributed" vertical="center" justifyLastLine="1"/>
      <protection hidden="1"/>
    </xf>
    <xf numFmtId="185" fontId="27" fillId="0" borderId="18" xfId="5" applyNumberFormat="1" applyFont="1" applyFill="1" applyBorder="1" applyAlignment="1" applyProtection="1">
      <alignment horizontal="right"/>
      <protection hidden="1"/>
    </xf>
    <xf numFmtId="0" fontId="27" fillId="0" borderId="25" xfId="5" applyNumberFormat="1" applyFont="1" applyFill="1" applyBorder="1" applyAlignment="1" applyProtection="1">
      <alignment horizontal="left" vertical="center" shrinkToFit="1"/>
      <protection hidden="1"/>
    </xf>
    <xf numFmtId="0" fontId="36" fillId="0" borderId="200" xfId="5" applyNumberFormat="1" applyFont="1" applyFill="1" applyBorder="1" applyAlignment="1" applyProtection="1">
      <alignment horizontal="center" vertical="center" wrapText="1" shrinkToFit="1"/>
      <protection hidden="1"/>
    </xf>
    <xf numFmtId="0" fontId="36" fillId="0" borderId="72" xfId="5" applyNumberFormat="1" applyFont="1" applyFill="1" applyBorder="1" applyAlignment="1" applyProtection="1">
      <alignment horizontal="center" vertical="center" wrapText="1" shrinkToFit="1"/>
      <protection hidden="1"/>
    </xf>
    <xf numFmtId="0" fontId="36" fillId="0" borderId="71" xfId="5" applyNumberFormat="1" applyFont="1" applyFill="1" applyBorder="1" applyAlignment="1" applyProtection="1">
      <alignment horizontal="center" vertical="center" wrapText="1" shrinkToFit="1"/>
      <protection hidden="1"/>
    </xf>
    <xf numFmtId="0" fontId="27" fillId="0" borderId="25" xfId="5" applyNumberFormat="1" applyFont="1" applyFill="1" applyBorder="1" applyAlignment="1" applyProtection="1">
      <alignment horizontal="center" justifyLastLine="1"/>
      <protection hidden="1"/>
    </xf>
    <xf numFmtId="0" fontId="27" fillId="0" borderId="18" xfId="5" applyNumberFormat="1" applyFont="1" applyFill="1" applyBorder="1" applyAlignment="1" applyProtection="1">
      <alignment horizontal="center" justifyLastLine="1"/>
      <protection hidden="1"/>
    </xf>
    <xf numFmtId="0" fontId="24" fillId="0" borderId="0" xfId="5" applyNumberFormat="1" applyFont="1" applyFill="1" applyAlignment="1" applyProtection="1">
      <alignment horizontal="left"/>
      <protection hidden="1"/>
    </xf>
    <xf numFmtId="0" fontId="2" fillId="0" borderId="0" xfId="5" applyNumberFormat="1" applyFill="1" applyAlignment="1" applyProtection="1">
      <alignment horizontal="left"/>
      <protection hidden="1"/>
    </xf>
    <xf numFmtId="0" fontId="2" fillId="0" borderId="0" xfId="5" applyNumberFormat="1" applyFill="1" applyAlignment="1" applyProtection="1">
      <protection hidden="1"/>
    </xf>
    <xf numFmtId="0" fontId="36" fillId="0" borderId="210" xfId="5" applyNumberFormat="1" applyFont="1" applyFill="1" applyBorder="1" applyAlignment="1" applyProtection="1">
      <alignment horizontal="center" vertical="center" wrapText="1" shrinkToFit="1"/>
      <protection hidden="1"/>
    </xf>
    <xf numFmtId="0" fontId="36" fillId="0" borderId="0" xfId="5" applyNumberFormat="1" applyFont="1" applyFill="1" applyBorder="1" applyAlignment="1" applyProtection="1">
      <alignment horizontal="center" vertical="center" wrapText="1" shrinkToFit="1"/>
      <protection hidden="1"/>
    </xf>
    <xf numFmtId="0" fontId="36" fillId="0" borderId="131" xfId="5" applyNumberFormat="1" applyFont="1" applyFill="1" applyBorder="1" applyAlignment="1" applyProtection="1">
      <alignment horizontal="center" vertical="center" wrapText="1" shrinkToFit="1"/>
      <protection hidden="1"/>
    </xf>
    <xf numFmtId="0" fontId="24" fillId="0" borderId="0" xfId="5" applyNumberFormat="1" applyFont="1" applyFill="1" applyAlignment="1" applyProtection="1">
      <alignment horizontal="right"/>
      <protection hidden="1"/>
    </xf>
    <xf numFmtId="0" fontId="27" fillId="0" borderId="18" xfId="5" applyNumberFormat="1" applyFont="1" applyFill="1" applyBorder="1" applyAlignment="1" applyProtection="1">
      <alignment vertical="center" shrinkToFit="1"/>
      <protection hidden="1"/>
    </xf>
    <xf numFmtId="0" fontId="27" fillId="0" borderId="18" xfId="5" applyNumberFormat="1" applyFont="1" applyFill="1" applyBorder="1" applyAlignment="1" applyProtection="1">
      <alignment horizontal="left" vertical="center" indent="1" shrinkToFit="1"/>
      <protection hidden="1"/>
    </xf>
    <xf numFmtId="0" fontId="34" fillId="0" borderId="210" xfId="5" applyNumberFormat="1" applyFont="1" applyFill="1" applyBorder="1" applyAlignment="1" applyProtection="1">
      <alignment horizontal="center" vertical="center"/>
      <protection hidden="1"/>
    </xf>
    <xf numFmtId="0" fontId="2" fillId="0" borderId="131" xfId="5" applyNumberFormat="1" applyFill="1" applyBorder="1" applyAlignment="1" applyProtection="1">
      <alignment horizontal="center" vertical="center"/>
      <protection hidden="1"/>
    </xf>
    <xf numFmtId="0" fontId="34" fillId="0" borderId="262" xfId="5" applyNumberFormat="1" applyFont="1" applyFill="1" applyBorder="1" applyAlignment="1" applyProtection="1">
      <alignment horizontal="center" vertical="center"/>
      <protection hidden="1"/>
    </xf>
    <xf numFmtId="0" fontId="2" fillId="0" borderId="74" xfId="5" applyNumberFormat="1" applyFill="1" applyBorder="1" applyAlignment="1" applyProtection="1">
      <alignment horizontal="center" vertical="center"/>
      <protection hidden="1"/>
    </xf>
    <xf numFmtId="0" fontId="15" fillId="0" borderId="200" xfId="5" applyNumberFormat="1" applyFont="1" applyFill="1" applyBorder="1" applyAlignment="1" applyProtection="1">
      <alignment horizontal="center" vertical="center"/>
      <protection hidden="1"/>
    </xf>
    <xf numFmtId="0" fontId="2" fillId="0" borderId="72" xfId="5" applyNumberFormat="1" applyFill="1" applyBorder="1" applyAlignment="1" applyProtection="1">
      <alignment vertical="center"/>
      <protection hidden="1"/>
    </xf>
    <xf numFmtId="0" fontId="2" fillId="0" borderId="71" xfId="5" applyNumberFormat="1" applyFill="1" applyBorder="1" applyAlignment="1" applyProtection="1">
      <alignment vertical="center"/>
      <protection hidden="1"/>
    </xf>
    <xf numFmtId="0" fontId="2" fillId="0" borderId="210" xfId="5" applyNumberFormat="1" applyFill="1" applyBorder="1" applyAlignment="1" applyProtection="1">
      <alignment vertical="center"/>
      <protection hidden="1"/>
    </xf>
    <xf numFmtId="0" fontId="2" fillId="0" borderId="0" xfId="5" applyNumberFormat="1" applyFill="1" applyBorder="1" applyAlignment="1" applyProtection="1">
      <alignment vertical="center"/>
      <protection hidden="1"/>
    </xf>
    <xf numFmtId="0" fontId="2" fillId="0" borderId="131" xfId="5" applyNumberFormat="1" applyFill="1" applyBorder="1" applyAlignment="1" applyProtection="1">
      <alignment vertical="center"/>
      <protection hidden="1"/>
    </xf>
    <xf numFmtId="0" fontId="2" fillId="0" borderId="262" xfId="5" applyNumberFormat="1" applyFill="1" applyBorder="1" applyAlignment="1" applyProtection="1">
      <alignment vertical="center"/>
      <protection hidden="1"/>
    </xf>
    <xf numFmtId="0" fontId="2" fillId="0" borderId="73" xfId="5" applyNumberFormat="1" applyFill="1" applyBorder="1" applyAlignment="1" applyProtection="1">
      <alignment vertical="center"/>
      <protection hidden="1"/>
    </xf>
    <xf numFmtId="0" fontId="2" fillId="0" borderId="74" xfId="5" applyNumberFormat="1" applyFill="1" applyBorder="1" applyAlignment="1" applyProtection="1">
      <alignment vertical="center"/>
      <protection hidden="1"/>
    </xf>
    <xf numFmtId="0" fontId="15" fillId="0" borderId="200" xfId="5" applyNumberFormat="1" applyFont="1" applyFill="1" applyBorder="1" applyAlignment="1" applyProtection="1">
      <alignment horizontal="distributed" vertical="center" justifyLastLine="1"/>
      <protection hidden="1"/>
    </xf>
    <xf numFmtId="0" fontId="15" fillId="0" borderId="72" xfId="5" applyNumberFormat="1" applyFont="1" applyFill="1" applyBorder="1" applyAlignment="1" applyProtection="1">
      <alignment horizontal="distributed" vertical="center" justifyLastLine="1"/>
      <protection hidden="1"/>
    </xf>
    <xf numFmtId="0" fontId="2" fillId="0" borderId="71" xfId="5" applyNumberFormat="1" applyFill="1" applyBorder="1" applyAlignment="1" applyProtection="1">
      <alignment horizontal="distributed" vertical="center" justifyLastLine="1"/>
      <protection hidden="1"/>
    </xf>
    <xf numFmtId="0" fontId="15" fillId="0" borderId="210" xfId="5" applyNumberFormat="1" applyFont="1" applyFill="1" applyBorder="1" applyAlignment="1" applyProtection="1">
      <alignment horizontal="distributed" vertical="center" justifyLastLine="1"/>
      <protection hidden="1"/>
    </xf>
    <xf numFmtId="0" fontId="15" fillId="0" borderId="0" xfId="5" applyNumberFormat="1" applyFont="1" applyFill="1" applyBorder="1" applyAlignment="1" applyProtection="1">
      <alignment horizontal="distributed" vertical="center" justifyLastLine="1"/>
      <protection hidden="1"/>
    </xf>
    <xf numFmtId="0" fontId="2" fillId="0" borderId="131" xfId="5" applyNumberFormat="1" applyFill="1" applyBorder="1" applyAlignment="1" applyProtection="1">
      <alignment horizontal="distributed" vertical="center" justifyLastLine="1"/>
      <protection hidden="1"/>
    </xf>
    <xf numFmtId="0" fontId="15" fillId="0" borderId="262" xfId="5" applyNumberFormat="1" applyFont="1" applyFill="1" applyBorder="1" applyAlignment="1" applyProtection="1">
      <alignment horizontal="distributed" vertical="center" justifyLastLine="1"/>
      <protection hidden="1"/>
    </xf>
    <xf numFmtId="0" fontId="15" fillId="0" borderId="73" xfId="5" applyNumberFormat="1" applyFont="1" applyFill="1" applyBorder="1" applyAlignment="1" applyProtection="1">
      <alignment horizontal="distributed" vertical="center" justifyLastLine="1"/>
      <protection hidden="1"/>
    </xf>
    <xf numFmtId="0" fontId="2" fillId="0" borderId="74" xfId="5" applyNumberFormat="1" applyFill="1" applyBorder="1" applyAlignment="1" applyProtection="1">
      <alignment horizontal="distributed" vertical="center" justifyLastLine="1"/>
      <protection hidden="1"/>
    </xf>
    <xf numFmtId="0" fontId="15" fillId="0" borderId="25" xfId="5" applyNumberFormat="1" applyFont="1" applyFill="1" applyBorder="1" applyAlignment="1" applyProtection="1">
      <alignment horizontal="center" vertical="center"/>
      <protection hidden="1"/>
    </xf>
    <xf numFmtId="0" fontId="24" fillId="0" borderId="200" xfId="5" applyNumberFormat="1" applyFont="1" applyFill="1" applyBorder="1" applyAlignment="1" applyProtection="1">
      <alignment horizontal="center" vertical="center" textRotation="255" wrapText="1"/>
      <protection hidden="1"/>
    </xf>
    <xf numFmtId="0" fontId="24" fillId="0" borderId="71" xfId="5" applyNumberFormat="1" applyFont="1" applyFill="1" applyBorder="1" applyAlignment="1" applyProtection="1">
      <alignment horizontal="center" vertical="center" textRotation="255" wrapText="1"/>
      <protection hidden="1"/>
    </xf>
    <xf numFmtId="0" fontId="24" fillId="0" borderId="210" xfId="5" applyNumberFormat="1" applyFont="1" applyFill="1" applyBorder="1" applyAlignment="1" applyProtection="1">
      <alignment horizontal="center" vertical="center" textRotation="255" wrapText="1"/>
      <protection hidden="1"/>
    </xf>
    <xf numFmtId="0" fontId="24" fillId="0" borderId="131" xfId="5" applyNumberFormat="1" applyFont="1" applyFill="1" applyBorder="1" applyAlignment="1" applyProtection="1">
      <alignment horizontal="center" vertical="center" textRotation="255" wrapText="1"/>
      <protection hidden="1"/>
    </xf>
    <xf numFmtId="0" fontId="24" fillId="0" borderId="262" xfId="5" applyNumberFormat="1" applyFont="1" applyFill="1" applyBorder="1" applyAlignment="1" applyProtection="1">
      <alignment horizontal="center" vertical="center" textRotation="255" wrapText="1"/>
      <protection hidden="1"/>
    </xf>
    <xf numFmtId="0" fontId="24" fillId="0" borderId="74" xfId="5" applyNumberFormat="1" applyFont="1" applyFill="1" applyBorder="1" applyAlignment="1" applyProtection="1">
      <alignment horizontal="center" vertical="center" textRotation="255" wrapText="1"/>
      <protection hidden="1"/>
    </xf>
    <xf numFmtId="0" fontId="36" fillId="0" borderId="210" xfId="5" applyNumberFormat="1" applyFont="1" applyFill="1" applyBorder="1" applyAlignment="1" applyProtection="1">
      <alignment horizontal="center" vertical="top" wrapText="1" shrinkToFit="1"/>
      <protection hidden="1"/>
    </xf>
    <xf numFmtId="0" fontId="36" fillId="0" borderId="0" xfId="5" applyNumberFormat="1" applyFont="1" applyFill="1" applyBorder="1" applyAlignment="1" applyProtection="1">
      <alignment horizontal="center" vertical="top" wrapText="1" shrinkToFit="1"/>
      <protection hidden="1"/>
    </xf>
    <xf numFmtId="0" fontId="36" fillId="0" borderId="131" xfId="5" applyNumberFormat="1" applyFont="1" applyFill="1" applyBorder="1" applyAlignment="1" applyProtection="1">
      <alignment horizontal="center" vertical="top" wrapText="1" shrinkToFit="1"/>
      <protection hidden="1"/>
    </xf>
    <xf numFmtId="0" fontId="36" fillId="0" borderId="262" xfId="5" applyNumberFormat="1" applyFont="1" applyFill="1" applyBorder="1" applyAlignment="1" applyProtection="1">
      <alignment horizontal="center" vertical="top" wrapText="1" shrinkToFit="1"/>
      <protection hidden="1"/>
    </xf>
    <xf numFmtId="0" fontId="36" fillId="0" borderId="73" xfId="5" applyNumberFormat="1" applyFont="1" applyFill="1" applyBorder="1" applyAlignment="1" applyProtection="1">
      <alignment horizontal="center" vertical="top" wrapText="1" shrinkToFit="1"/>
      <protection hidden="1"/>
    </xf>
    <xf numFmtId="0" fontId="36" fillId="0" borderId="74" xfId="5" applyNumberFormat="1" applyFont="1" applyFill="1" applyBorder="1" applyAlignment="1" applyProtection="1">
      <alignment horizontal="center" vertical="top" wrapText="1" shrinkToFit="1"/>
      <protection hidden="1"/>
    </xf>
    <xf numFmtId="183" fontId="36" fillId="0" borderId="200" xfId="5" applyNumberFormat="1" applyFont="1" applyFill="1" applyBorder="1" applyAlignment="1" applyProtection="1">
      <alignment horizontal="center" vertical="center" wrapText="1" shrinkToFit="1"/>
      <protection hidden="1"/>
    </xf>
    <xf numFmtId="183" fontId="36" fillId="0" borderId="71" xfId="5" applyNumberFormat="1" applyFont="1" applyFill="1" applyBorder="1" applyAlignment="1" applyProtection="1">
      <alignment horizontal="center" vertical="center" wrapText="1" shrinkToFit="1"/>
      <protection hidden="1"/>
    </xf>
    <xf numFmtId="183" fontId="36" fillId="0" borderId="210" xfId="5" applyNumberFormat="1" applyFont="1" applyFill="1" applyBorder="1" applyAlignment="1" applyProtection="1">
      <alignment horizontal="center" vertical="center" wrapText="1" shrinkToFit="1"/>
      <protection hidden="1"/>
    </xf>
    <xf numFmtId="183" fontId="36" fillId="0" borderId="131" xfId="5" applyNumberFormat="1" applyFont="1" applyFill="1" applyBorder="1" applyAlignment="1" applyProtection="1">
      <alignment horizontal="center" vertical="center" wrapText="1" shrinkToFit="1"/>
      <protection hidden="1"/>
    </xf>
    <xf numFmtId="0" fontId="37" fillId="0" borderId="200" xfId="5" applyNumberFormat="1" applyFont="1" applyFill="1" applyBorder="1" applyAlignment="1" applyProtection="1">
      <alignment horizontal="distributed" vertical="center" wrapText="1" justifyLastLine="1" shrinkToFit="1"/>
      <protection hidden="1"/>
    </xf>
    <xf numFmtId="0" fontId="37" fillId="0" borderId="72" xfId="5" applyNumberFormat="1" applyFont="1" applyFill="1" applyBorder="1" applyAlignment="1" applyProtection="1">
      <alignment horizontal="distributed" vertical="center" wrapText="1" justifyLastLine="1" shrinkToFit="1"/>
      <protection hidden="1"/>
    </xf>
    <xf numFmtId="0" fontId="37" fillId="0" borderId="71" xfId="5" applyNumberFormat="1" applyFont="1" applyFill="1" applyBorder="1" applyAlignment="1" applyProtection="1">
      <alignment horizontal="distributed" vertical="center" wrapText="1" justifyLastLine="1" shrinkToFit="1"/>
      <protection hidden="1"/>
    </xf>
    <xf numFmtId="0" fontId="37" fillId="0" borderId="210" xfId="5" applyNumberFormat="1" applyFont="1" applyFill="1" applyBorder="1" applyAlignment="1" applyProtection="1">
      <alignment horizontal="distributed" vertical="center" wrapText="1" justifyLastLine="1" shrinkToFit="1"/>
      <protection hidden="1"/>
    </xf>
    <xf numFmtId="0" fontId="37" fillId="0" borderId="0" xfId="5" applyNumberFormat="1" applyFont="1" applyFill="1" applyBorder="1" applyAlignment="1" applyProtection="1">
      <alignment horizontal="distributed" vertical="center" wrapText="1" justifyLastLine="1" shrinkToFit="1"/>
      <protection hidden="1"/>
    </xf>
    <xf numFmtId="0" fontId="37" fillId="0" borderId="131" xfId="5" applyNumberFormat="1" applyFont="1" applyFill="1" applyBorder="1" applyAlignment="1" applyProtection="1">
      <alignment horizontal="distributed" vertical="center" wrapText="1" justifyLastLine="1" shrinkToFit="1"/>
      <protection hidden="1"/>
    </xf>
    <xf numFmtId="0" fontId="37" fillId="0" borderId="262" xfId="5" applyNumberFormat="1" applyFont="1" applyFill="1" applyBorder="1" applyAlignment="1" applyProtection="1">
      <alignment horizontal="distributed" vertical="center" wrapText="1" justifyLastLine="1" shrinkToFit="1"/>
      <protection hidden="1"/>
    </xf>
    <xf numFmtId="0" fontId="37" fillId="0" borderId="73" xfId="5" applyNumberFormat="1" applyFont="1" applyFill="1" applyBorder="1" applyAlignment="1" applyProtection="1">
      <alignment horizontal="distributed" vertical="center" wrapText="1" justifyLastLine="1" shrinkToFit="1"/>
      <protection hidden="1"/>
    </xf>
    <xf numFmtId="0" fontId="37" fillId="0" borderId="74" xfId="5" applyNumberFormat="1" applyFont="1" applyFill="1" applyBorder="1" applyAlignment="1" applyProtection="1">
      <alignment horizontal="distributed" vertical="center" wrapText="1" justifyLastLine="1" shrinkToFit="1"/>
      <protection hidden="1"/>
    </xf>
    <xf numFmtId="0" fontId="24" fillId="0" borderId="0" xfId="5" applyNumberFormat="1" applyFont="1" applyFill="1" applyAlignment="1" applyProtection="1">
      <alignment horizontal="center" vertical="center"/>
      <protection hidden="1"/>
    </xf>
    <xf numFmtId="49" fontId="30" fillId="0" borderId="0" xfId="5" applyNumberFormat="1" applyFont="1" applyFill="1" applyAlignment="1" applyProtection="1">
      <alignment horizontal="right" vertical="center"/>
      <protection hidden="1"/>
    </xf>
    <xf numFmtId="0" fontId="30" fillId="0" borderId="0" xfId="5" applyNumberFormat="1" applyFont="1" applyFill="1" applyAlignment="1" applyProtection="1">
      <alignment horizontal="right" vertical="center"/>
      <protection hidden="1"/>
    </xf>
    <xf numFmtId="0" fontId="24" fillId="0" borderId="0" xfId="5" applyNumberFormat="1" applyFont="1" applyFill="1" applyAlignment="1" applyProtection="1">
      <alignment horizontal="right" vertical="center"/>
      <protection hidden="1"/>
    </xf>
    <xf numFmtId="0" fontId="10" fillId="0" borderId="0" xfId="5" applyNumberFormat="1" applyFont="1" applyFill="1" applyAlignment="1" applyProtection="1">
      <alignment vertical="center"/>
      <protection hidden="1"/>
    </xf>
    <xf numFmtId="0" fontId="30" fillId="0" borderId="0" xfId="5" applyNumberFormat="1" applyFont="1" applyFill="1" applyProtection="1">
      <protection hidden="1"/>
    </xf>
    <xf numFmtId="0" fontId="30" fillId="0" borderId="0" xfId="5" applyNumberFormat="1" applyFont="1" applyFill="1" applyAlignment="1" applyProtection="1">
      <alignment horizontal="center" vertical="center"/>
      <protection hidden="1"/>
    </xf>
    <xf numFmtId="38" fontId="24" fillId="0" borderId="25" xfId="3" applyFont="1" applyFill="1" applyBorder="1" applyAlignment="1" applyProtection="1">
      <alignment horizontal="right" vertical="top"/>
      <protection hidden="1"/>
    </xf>
    <xf numFmtId="38" fontId="24" fillId="0" borderId="101" xfId="3" applyFont="1" applyFill="1" applyBorder="1" applyAlignment="1" applyProtection="1">
      <alignment horizontal="right" vertical="top"/>
      <protection hidden="1"/>
    </xf>
    <xf numFmtId="38" fontId="32" fillId="0" borderId="0" xfId="3" applyFont="1" applyFill="1" applyAlignment="1" applyProtection="1">
      <alignment vertical="center"/>
      <protection hidden="1"/>
    </xf>
    <xf numFmtId="0" fontId="31" fillId="0" borderId="28" xfId="5" applyNumberFormat="1" applyFont="1" applyFill="1" applyBorder="1" applyAlignment="1" applyProtection="1">
      <alignment horizontal="left" vertical="center" wrapText="1" indent="1" shrinkToFit="1"/>
      <protection hidden="1"/>
    </xf>
    <xf numFmtId="0" fontId="31" fillId="0" borderId="0" xfId="5" applyNumberFormat="1" applyFont="1" applyFill="1" applyAlignment="1" applyProtection="1">
      <alignment horizontal="left" vertical="center" wrapText="1" indent="1" shrinkToFit="1"/>
      <protection hidden="1"/>
    </xf>
    <xf numFmtId="0" fontId="31" fillId="0" borderId="29" xfId="5" applyNumberFormat="1" applyFont="1" applyFill="1" applyBorder="1" applyAlignment="1" applyProtection="1">
      <alignment horizontal="left" vertical="center" wrapText="1" indent="1" shrinkToFit="1"/>
      <protection hidden="1"/>
    </xf>
    <xf numFmtId="0" fontId="31" fillId="0" borderId="16" xfId="5" applyNumberFormat="1" applyFont="1" applyFill="1" applyBorder="1" applyAlignment="1" applyProtection="1">
      <alignment horizontal="left" vertical="center" wrapText="1" indent="1" shrinkToFit="1"/>
      <protection hidden="1"/>
    </xf>
    <xf numFmtId="0" fontId="31" fillId="0" borderId="18" xfId="5" applyNumberFormat="1" applyFont="1" applyFill="1" applyBorder="1" applyAlignment="1" applyProtection="1">
      <alignment horizontal="left" vertical="center" wrapText="1" indent="1" shrinkToFit="1"/>
      <protection hidden="1"/>
    </xf>
    <xf numFmtId="0" fontId="31" fillId="0" borderId="17" xfId="5" applyNumberFormat="1" applyFont="1" applyFill="1" applyBorder="1" applyAlignment="1" applyProtection="1">
      <alignment horizontal="left" vertical="center" wrapText="1" indent="1" shrinkToFit="1"/>
      <protection hidden="1"/>
    </xf>
    <xf numFmtId="0" fontId="31" fillId="0" borderId="26" xfId="5" applyNumberFormat="1" applyFont="1" applyFill="1" applyBorder="1" applyAlignment="1" applyProtection="1">
      <alignment horizontal="left" vertical="center" wrapText="1" shrinkToFit="1"/>
      <protection hidden="1"/>
    </xf>
    <xf numFmtId="0" fontId="31" fillId="0" borderId="25" xfId="5" applyNumberFormat="1" applyFont="1" applyFill="1" applyBorder="1" applyAlignment="1" applyProtection="1">
      <alignment horizontal="left" vertical="center" wrapText="1" shrinkToFit="1"/>
      <protection hidden="1"/>
    </xf>
    <xf numFmtId="0" fontId="31" fillId="0" borderId="27" xfId="5" applyNumberFormat="1" applyFont="1" applyFill="1" applyBorder="1" applyAlignment="1" applyProtection="1">
      <alignment horizontal="left" vertical="center" wrapText="1" shrinkToFit="1"/>
      <protection hidden="1"/>
    </xf>
    <xf numFmtId="0" fontId="30" fillId="0" borderId="28" xfId="5" applyNumberFormat="1" applyFont="1" applyFill="1" applyBorder="1" applyAlignment="1" applyProtection="1">
      <alignment horizontal="left" vertical="center" wrapText="1" shrinkToFit="1"/>
      <protection hidden="1"/>
    </xf>
    <xf numFmtId="0" fontId="30" fillId="0" borderId="0" xfId="5" applyNumberFormat="1" applyFont="1" applyFill="1" applyBorder="1" applyAlignment="1" applyProtection="1">
      <alignment horizontal="left" vertical="center" wrapText="1" shrinkToFit="1"/>
      <protection hidden="1"/>
    </xf>
    <xf numFmtId="0" fontId="30" fillId="0" borderId="29" xfId="5" applyNumberFormat="1" applyFont="1" applyFill="1" applyBorder="1" applyAlignment="1" applyProtection="1">
      <alignment horizontal="left" vertical="center" wrapText="1" shrinkToFit="1"/>
      <protection hidden="1"/>
    </xf>
    <xf numFmtId="0" fontId="2" fillId="0" borderId="28" xfId="5" applyNumberFormat="1" applyFont="1" applyFill="1" applyBorder="1" applyAlignment="1" applyProtection="1">
      <alignment horizontal="left" wrapText="1" shrinkToFit="1"/>
      <protection hidden="1"/>
    </xf>
    <xf numFmtId="0" fontId="2" fillId="0" borderId="0" xfId="5" applyNumberFormat="1" applyFont="1" applyFill="1" applyBorder="1" applyAlignment="1" applyProtection="1">
      <alignment horizontal="left" wrapText="1" shrinkToFit="1"/>
      <protection hidden="1"/>
    </xf>
    <xf numFmtId="0" fontId="2" fillId="0" borderId="29" xfId="5" applyNumberFormat="1" applyFont="1" applyFill="1" applyBorder="1" applyAlignment="1" applyProtection="1">
      <alignment horizontal="left" wrapText="1" shrinkToFit="1"/>
      <protection hidden="1"/>
    </xf>
    <xf numFmtId="0" fontId="2" fillId="0" borderId="16" xfId="5" applyNumberFormat="1" applyFont="1" applyFill="1" applyBorder="1" applyAlignment="1" applyProtection="1">
      <alignment horizontal="left" wrapText="1" shrinkToFit="1"/>
      <protection hidden="1"/>
    </xf>
    <xf numFmtId="0" fontId="2" fillId="0" borderId="18" xfId="5" applyNumberFormat="1" applyFont="1" applyFill="1" applyBorder="1" applyAlignment="1" applyProtection="1">
      <alignment horizontal="left" wrapText="1" shrinkToFit="1"/>
      <protection hidden="1"/>
    </xf>
    <xf numFmtId="0" fontId="2" fillId="0" borderId="17" xfId="5" applyNumberFormat="1" applyFont="1" applyFill="1" applyBorder="1" applyAlignment="1" applyProtection="1">
      <alignment horizontal="left" wrapText="1" shrinkToFit="1"/>
      <protection hidden="1"/>
    </xf>
    <xf numFmtId="0" fontId="30" fillId="0" borderId="27" xfId="5" applyNumberFormat="1" applyFont="1" applyFill="1" applyBorder="1" applyAlignment="1" applyProtection="1">
      <alignment horizontal="left" vertical="center" wrapText="1" shrinkToFit="1"/>
      <protection hidden="1"/>
    </xf>
    <xf numFmtId="0" fontId="2" fillId="0" borderId="0" xfId="5" applyNumberFormat="1" applyFont="1" applyFill="1" applyAlignment="1" applyProtection="1">
      <alignment horizontal="left" wrapText="1" shrinkToFit="1"/>
      <protection hidden="1"/>
    </xf>
    <xf numFmtId="0" fontId="24" fillId="0" borderId="27" xfId="5" applyNumberFormat="1" applyFont="1" applyFill="1" applyBorder="1" applyAlignment="1" applyProtection="1">
      <alignment horizontal="center" vertical="center"/>
      <protection hidden="1"/>
    </xf>
    <xf numFmtId="0" fontId="24" fillId="0" borderId="29" xfId="5" applyNumberFormat="1" applyFont="1" applyFill="1" applyBorder="1" applyAlignment="1" applyProtection="1">
      <alignment horizontal="center" vertical="center"/>
      <protection hidden="1"/>
    </xf>
    <xf numFmtId="0" fontId="2" fillId="0" borderId="0" xfId="5" applyNumberFormat="1" applyFill="1" applyAlignment="1" applyProtection="1">
      <alignment horizontal="distributed" vertical="center" justifyLastLine="1"/>
      <protection hidden="1"/>
    </xf>
    <xf numFmtId="0" fontId="10" fillId="0" borderId="0" xfId="5" applyNumberFormat="1" applyFont="1" applyFill="1" applyAlignment="1" applyProtection="1">
      <alignment horizontal="right" vertical="center"/>
      <protection hidden="1"/>
    </xf>
    <xf numFmtId="0" fontId="2" fillId="0" borderId="103" xfId="5" applyNumberFormat="1" applyFont="1" applyFill="1" applyBorder="1" applyAlignment="1" applyProtection="1">
      <alignment horizontal="left" wrapText="1" shrinkToFit="1"/>
      <protection hidden="1"/>
    </xf>
    <xf numFmtId="0" fontId="2" fillId="0" borderId="11" xfId="5" applyNumberFormat="1" applyFont="1" applyFill="1" applyBorder="1" applyAlignment="1" applyProtection="1">
      <alignment horizontal="left" wrapText="1" shrinkToFit="1"/>
      <protection hidden="1"/>
    </xf>
    <xf numFmtId="0" fontId="2" fillId="0" borderId="104" xfId="5" applyNumberFormat="1" applyFont="1" applyFill="1" applyBorder="1" applyAlignment="1" applyProtection="1">
      <alignment horizontal="left" wrapText="1" shrinkToFit="1"/>
      <protection hidden="1"/>
    </xf>
    <xf numFmtId="0" fontId="24" fillId="0" borderId="0" xfId="5" applyNumberFormat="1" applyFont="1" applyFill="1" applyAlignment="1" applyProtection="1">
      <alignment vertical="center"/>
      <protection hidden="1"/>
    </xf>
    <xf numFmtId="0" fontId="2" fillId="0" borderId="0" xfId="5" applyNumberFormat="1" applyFill="1" applyAlignment="1" applyProtection="1">
      <alignment vertical="center"/>
      <protection hidden="1"/>
    </xf>
    <xf numFmtId="0" fontId="22" fillId="0" borderId="11" xfId="5" applyNumberFormat="1" applyFont="1" applyFill="1" applyBorder="1" applyAlignment="1" applyProtection="1">
      <alignment horizontal="center" vertical="center"/>
      <protection hidden="1"/>
    </xf>
    <xf numFmtId="0" fontId="2" fillId="0" borderId="11" xfId="5" applyNumberFormat="1" applyFill="1" applyBorder="1" applyAlignment="1" applyProtection="1">
      <alignment horizontal="center" vertical="center"/>
      <protection hidden="1"/>
    </xf>
    <xf numFmtId="0" fontId="17" fillId="0" borderId="0" xfId="5" applyNumberFormat="1" applyFont="1" applyFill="1" applyBorder="1" applyAlignment="1" applyProtection="1">
      <alignment horizontal="center" vertical="center"/>
      <protection hidden="1"/>
    </xf>
    <xf numFmtId="0" fontId="2" fillId="0" borderId="0" xfId="5" applyNumberFormat="1" applyFill="1" applyBorder="1" applyAlignment="1" applyProtection="1">
      <alignment horizontal="center" vertical="center"/>
      <protection hidden="1"/>
    </xf>
    <xf numFmtId="0" fontId="31" fillId="0" borderId="0" xfId="5" applyNumberFormat="1" applyFont="1" applyFill="1" applyBorder="1" applyAlignment="1" applyProtection="1">
      <alignment horizontal="left" vertical="center" wrapText="1" indent="1" shrinkToFit="1"/>
      <protection hidden="1"/>
    </xf>
    <xf numFmtId="0" fontId="31" fillId="0" borderId="103" xfId="5" applyNumberFormat="1" applyFont="1" applyFill="1" applyBorder="1" applyAlignment="1" applyProtection="1">
      <alignment horizontal="left" vertical="center" wrapText="1" indent="1" shrinkToFit="1"/>
      <protection hidden="1"/>
    </xf>
    <xf numFmtId="0" fontId="31" fillId="0" borderId="11" xfId="5" applyNumberFormat="1" applyFont="1" applyFill="1" applyBorder="1" applyAlignment="1" applyProtection="1">
      <alignment horizontal="left" vertical="center" wrapText="1" indent="1" shrinkToFit="1"/>
      <protection hidden="1"/>
    </xf>
    <xf numFmtId="0" fontId="31" fillId="0" borderId="104" xfId="5" applyNumberFormat="1" applyFont="1" applyFill="1" applyBorder="1" applyAlignment="1" applyProtection="1">
      <alignment horizontal="left" vertical="center" wrapText="1" indent="1" shrinkToFit="1"/>
      <protection hidden="1"/>
    </xf>
    <xf numFmtId="0" fontId="24" fillId="0" borderId="0" xfId="5" applyNumberFormat="1" applyFont="1" applyFill="1" applyBorder="1" applyAlignment="1" applyProtection="1">
      <alignment horizontal="right" vertical="center"/>
      <protection hidden="1"/>
    </xf>
    <xf numFmtId="0" fontId="24" fillId="0" borderId="0" xfId="5" applyNumberFormat="1" applyFont="1" applyFill="1" applyBorder="1" applyAlignment="1" applyProtection="1">
      <alignment horizontal="left"/>
      <protection hidden="1"/>
    </xf>
    <xf numFmtId="0" fontId="2" fillId="0" borderId="0" xfId="5" applyNumberFormat="1" applyFill="1" applyBorder="1" applyAlignment="1" applyProtection="1">
      <alignment horizontal="left"/>
      <protection hidden="1"/>
    </xf>
    <xf numFmtId="0" fontId="2" fillId="0" borderId="0" xfId="5" applyNumberFormat="1" applyFill="1" applyBorder="1" applyAlignment="1" applyProtection="1">
      <protection hidden="1"/>
    </xf>
    <xf numFmtId="0" fontId="10" fillId="0" borderId="0" xfId="5" applyNumberFormat="1" applyFont="1" applyFill="1" applyBorder="1" applyAlignment="1" applyProtection="1">
      <alignment vertical="center"/>
      <protection hidden="1"/>
    </xf>
    <xf numFmtId="0" fontId="10" fillId="0" borderId="0" xfId="5" applyNumberFormat="1" applyFont="1" applyFill="1" applyBorder="1" applyAlignment="1" applyProtection="1">
      <alignment horizontal="right" vertical="center"/>
      <protection hidden="1"/>
    </xf>
    <xf numFmtId="0" fontId="24" fillId="0" borderId="0" xfId="5" applyNumberFormat="1" applyFont="1" applyFill="1" applyBorder="1" applyAlignment="1" applyProtection="1">
      <alignment vertical="center"/>
      <protection hidden="1"/>
    </xf>
    <xf numFmtId="0" fontId="30" fillId="0" borderId="0" xfId="5" applyNumberFormat="1" applyFont="1" applyFill="1" applyBorder="1" applyAlignment="1" applyProtection="1">
      <alignment horizontal="right" vertical="center"/>
      <protection hidden="1"/>
    </xf>
    <xf numFmtId="0" fontId="24" fillId="0" borderId="0" xfId="5" applyNumberFormat="1" applyFont="1" applyFill="1" applyBorder="1" applyAlignment="1" applyProtection="1">
      <alignment horizontal="right"/>
      <protection hidden="1"/>
    </xf>
    <xf numFmtId="49" fontId="36" fillId="0" borderId="210" xfId="5" applyNumberFormat="1" applyFont="1" applyFill="1" applyBorder="1" applyAlignment="1" applyProtection="1">
      <alignment horizontal="center" vertical="top" wrapText="1" shrinkToFit="1"/>
      <protection hidden="1"/>
    </xf>
    <xf numFmtId="49" fontId="36" fillId="0" borderId="0" xfId="5" applyNumberFormat="1" applyFont="1" applyFill="1" applyBorder="1" applyAlignment="1" applyProtection="1">
      <alignment horizontal="center" vertical="top" wrapText="1" shrinkToFit="1"/>
      <protection hidden="1"/>
    </xf>
    <xf numFmtId="49" fontId="36" fillId="0" borderId="131" xfId="5" applyNumberFormat="1" applyFont="1" applyFill="1" applyBorder="1" applyAlignment="1" applyProtection="1">
      <alignment horizontal="center" vertical="top" wrapText="1" shrinkToFit="1"/>
      <protection hidden="1"/>
    </xf>
    <xf numFmtId="49" fontId="36" fillId="0" borderId="262" xfId="5" applyNumberFormat="1" applyFont="1" applyFill="1" applyBorder="1" applyAlignment="1" applyProtection="1">
      <alignment horizontal="center" vertical="top" wrapText="1" shrinkToFit="1"/>
      <protection hidden="1"/>
    </xf>
    <xf numFmtId="49" fontId="36" fillId="0" borderId="73" xfId="5" applyNumberFormat="1" applyFont="1" applyFill="1" applyBorder="1" applyAlignment="1" applyProtection="1">
      <alignment horizontal="center" vertical="top" wrapText="1" shrinkToFit="1"/>
      <protection hidden="1"/>
    </xf>
    <xf numFmtId="49" fontId="36" fillId="0" borderId="74" xfId="5" applyNumberFormat="1" applyFont="1" applyFill="1" applyBorder="1" applyAlignment="1" applyProtection="1">
      <alignment horizontal="center" vertical="top" wrapText="1" shrinkToFit="1"/>
      <protection hidden="1"/>
    </xf>
    <xf numFmtId="49" fontId="36" fillId="0" borderId="200" xfId="5" applyNumberFormat="1" applyFont="1" applyFill="1" applyBorder="1" applyAlignment="1" applyProtection="1">
      <alignment horizontal="center" vertical="center" wrapText="1" shrinkToFit="1"/>
      <protection hidden="1"/>
    </xf>
    <xf numFmtId="49" fontId="36" fillId="0" borderId="72" xfId="5" applyNumberFormat="1" applyFont="1" applyFill="1" applyBorder="1" applyAlignment="1" applyProtection="1">
      <alignment horizontal="center" vertical="center" wrapText="1" shrinkToFit="1"/>
      <protection hidden="1"/>
    </xf>
    <xf numFmtId="49" fontId="36" fillId="0" borderId="71" xfId="5" applyNumberFormat="1" applyFont="1" applyFill="1" applyBorder="1" applyAlignment="1" applyProtection="1">
      <alignment horizontal="center" vertical="center" wrapText="1" shrinkToFit="1"/>
      <protection hidden="1"/>
    </xf>
    <xf numFmtId="49" fontId="36" fillId="0" borderId="210" xfId="5" applyNumberFormat="1" applyFont="1" applyFill="1" applyBorder="1" applyAlignment="1" applyProtection="1">
      <alignment horizontal="center" vertical="center" wrapText="1" shrinkToFit="1"/>
      <protection hidden="1"/>
    </xf>
    <xf numFmtId="49" fontId="36" fillId="0" borderId="0" xfId="5" applyNumberFormat="1" applyFont="1" applyFill="1" applyBorder="1" applyAlignment="1" applyProtection="1">
      <alignment horizontal="center" vertical="center" wrapText="1" shrinkToFit="1"/>
      <protection hidden="1"/>
    </xf>
    <xf numFmtId="49" fontId="36" fillId="0" borderId="131" xfId="5" applyNumberFormat="1" applyFont="1" applyFill="1" applyBorder="1" applyAlignment="1" applyProtection="1">
      <alignment horizontal="center" vertical="center" wrapText="1" shrinkToFit="1"/>
      <protection hidden="1"/>
    </xf>
    <xf numFmtId="38" fontId="99" fillId="0" borderId="0" xfId="3" applyFont="1" applyAlignment="1">
      <alignment horizontal="center" vertical="center" shrinkToFit="1"/>
    </xf>
    <xf numFmtId="185" fontId="99" fillId="0" borderId="77" xfId="3" applyNumberFormat="1" applyFont="1" applyBorder="1" applyAlignment="1" applyProtection="1">
      <alignment horizontal="center" vertical="center" shrinkToFit="1"/>
      <protection locked="0"/>
    </xf>
    <xf numFmtId="185" fontId="99" fillId="0" borderId="36" xfId="3" applyNumberFormat="1" applyFont="1" applyBorder="1" applyAlignment="1" applyProtection="1">
      <alignment horizontal="center" vertical="center" shrinkToFit="1"/>
      <protection locked="0"/>
    </xf>
    <xf numFmtId="185" fontId="99" fillId="0" borderId="107" xfId="3" applyNumberFormat="1" applyFont="1" applyBorder="1" applyAlignment="1" applyProtection="1">
      <alignment horizontal="center" vertical="center" shrinkToFit="1"/>
      <protection locked="0"/>
    </xf>
    <xf numFmtId="38" fontId="120" fillId="0" borderId="2" xfId="3" applyFont="1" applyBorder="1" applyAlignment="1">
      <alignment horizontal="center" vertical="center" shrinkToFit="1"/>
    </xf>
    <xf numFmtId="38" fontId="120" fillId="0" borderId="0" xfId="3" applyFont="1" applyAlignment="1">
      <alignment horizontal="center" vertical="center" shrinkToFit="1"/>
    </xf>
    <xf numFmtId="38" fontId="99" fillId="0" borderId="77" xfId="3" applyFont="1" applyBorder="1" applyAlignment="1" applyProtection="1">
      <alignment horizontal="center" vertical="center" shrinkToFit="1"/>
      <protection locked="0"/>
    </xf>
    <xf numFmtId="38" fontId="99" fillId="0" borderId="36" xfId="3" applyFont="1" applyBorder="1" applyAlignment="1" applyProtection="1">
      <alignment horizontal="center" vertical="center" shrinkToFit="1"/>
      <protection locked="0"/>
    </xf>
    <xf numFmtId="38" fontId="99" fillId="0" borderId="107" xfId="3" applyFont="1" applyBorder="1" applyAlignment="1" applyProtection="1">
      <alignment horizontal="center" vertical="center" shrinkToFit="1"/>
      <protection locked="0"/>
    </xf>
    <xf numFmtId="0" fontId="16" fillId="0" borderId="0" xfId="5" applyNumberFormat="1" applyFont="1" applyFill="1" applyAlignment="1" applyProtection="1">
      <alignment vertical="top"/>
      <protection hidden="1"/>
    </xf>
    <xf numFmtId="0" fontId="2" fillId="0" borderId="0" xfId="5" applyNumberFormat="1" applyFill="1" applyAlignment="1" applyProtection="1">
      <alignment vertical="top"/>
      <protection hidden="1"/>
    </xf>
    <xf numFmtId="0" fontId="17" fillId="0" borderId="0" xfId="5" applyNumberFormat="1" applyFont="1" applyFill="1" applyAlignment="1" applyProtection="1">
      <alignment horizontal="center" vertical="center"/>
      <protection hidden="1"/>
    </xf>
    <xf numFmtId="0" fontId="2" fillId="0" borderId="0" xfId="5" applyNumberFormat="1" applyFill="1" applyAlignment="1" applyProtection="1">
      <alignment horizontal="center" vertical="center"/>
      <protection hidden="1"/>
    </xf>
    <xf numFmtId="0" fontId="69" fillId="0" borderId="0" xfId="4" applyNumberFormat="1" applyFont="1" applyFill="1" applyAlignment="1" applyProtection="1">
      <alignment horizontal="right"/>
      <protection hidden="1"/>
    </xf>
    <xf numFmtId="190" fontId="53" fillId="0" borderId="0" xfId="4" applyNumberFormat="1" applyFont="1" applyFill="1" applyBorder="1" applyAlignment="1" applyProtection="1">
      <alignment horizontal="right" vertical="center"/>
      <protection hidden="1"/>
    </xf>
    <xf numFmtId="0" fontId="53" fillId="0" borderId="0" xfId="4" applyNumberFormat="1" applyFont="1" applyFill="1" applyBorder="1" applyAlignment="1" applyProtection="1">
      <alignment horizontal="right" vertical="center"/>
      <protection hidden="1"/>
    </xf>
    <xf numFmtId="189" fontId="53" fillId="0" borderId="26" xfId="3" applyNumberFormat="1" applyFont="1" applyFill="1" applyBorder="1" applyAlignment="1" applyProtection="1">
      <alignment vertical="center" shrinkToFit="1"/>
      <protection hidden="1"/>
    </xf>
    <xf numFmtId="189" fontId="53" fillId="0" borderId="25" xfId="3" applyNumberFormat="1" applyFont="1" applyFill="1" applyBorder="1" applyAlignment="1" applyProtection="1">
      <alignment vertical="center" shrinkToFit="1"/>
      <protection hidden="1"/>
    </xf>
    <xf numFmtId="189" fontId="53" fillId="0" borderId="27" xfId="3" applyNumberFormat="1" applyFont="1" applyFill="1" applyBorder="1" applyAlignment="1" applyProtection="1">
      <alignment vertical="center" shrinkToFit="1"/>
      <protection hidden="1"/>
    </xf>
    <xf numFmtId="178" fontId="53" fillId="0" borderId="28" xfId="3" applyNumberFormat="1" applyFont="1" applyFill="1" applyBorder="1" applyAlignment="1" applyProtection="1">
      <alignment vertical="center" shrinkToFit="1"/>
      <protection hidden="1"/>
    </xf>
    <xf numFmtId="178" fontId="53" fillId="0" borderId="0" xfId="3" applyNumberFormat="1" applyFont="1" applyFill="1" applyBorder="1" applyAlignment="1" applyProtection="1">
      <alignment vertical="center" shrinkToFit="1"/>
      <protection hidden="1"/>
    </xf>
    <xf numFmtId="178" fontId="53" fillId="0" borderId="29" xfId="3" applyNumberFormat="1" applyFont="1" applyFill="1" applyBorder="1" applyAlignment="1" applyProtection="1">
      <alignment vertical="center" shrinkToFit="1"/>
      <protection hidden="1"/>
    </xf>
    <xf numFmtId="178" fontId="53" fillId="0" borderId="103" xfId="3" applyNumberFormat="1" applyFont="1" applyFill="1" applyBorder="1" applyAlignment="1" applyProtection="1">
      <alignment vertical="center" shrinkToFit="1"/>
      <protection hidden="1"/>
    </xf>
    <xf numFmtId="178" fontId="53" fillId="0" borderId="11" xfId="3" applyNumberFormat="1" applyFont="1" applyFill="1" applyBorder="1" applyAlignment="1" applyProtection="1">
      <alignment vertical="center" shrinkToFit="1"/>
      <protection hidden="1"/>
    </xf>
    <xf numFmtId="178" fontId="53" fillId="0" borderId="104" xfId="3" applyNumberFormat="1" applyFont="1" applyFill="1" applyBorder="1" applyAlignment="1" applyProtection="1">
      <alignment vertical="center" shrinkToFit="1"/>
      <protection hidden="1"/>
    </xf>
    <xf numFmtId="38" fontId="53" fillId="0" borderId="103" xfId="3" applyFont="1" applyFill="1" applyBorder="1" applyAlignment="1" applyProtection="1">
      <alignment horizontal="right" vertical="center"/>
      <protection hidden="1"/>
    </xf>
    <xf numFmtId="38" fontId="53" fillId="0" borderId="11" xfId="3" applyFont="1" applyFill="1" applyBorder="1" applyAlignment="1" applyProtection="1">
      <alignment horizontal="right" vertical="center"/>
      <protection hidden="1"/>
    </xf>
    <xf numFmtId="38" fontId="53" fillId="0" borderId="104" xfId="3" applyFont="1" applyFill="1" applyBorder="1" applyAlignment="1" applyProtection="1">
      <alignment horizontal="right" vertical="center"/>
      <protection hidden="1"/>
    </xf>
    <xf numFmtId="0" fontId="46" fillId="0" borderId="130" xfId="4" applyFont="1" applyFill="1" applyBorder="1" applyAlignment="1" applyProtection="1">
      <alignment horizontal="center" vertical="center"/>
      <protection hidden="1"/>
    </xf>
    <xf numFmtId="0" fontId="46" fillId="0" borderId="194" xfId="4" applyFont="1" applyFill="1" applyBorder="1" applyAlignment="1" applyProtection="1">
      <alignment horizontal="center" vertical="center"/>
      <protection hidden="1"/>
    </xf>
    <xf numFmtId="178" fontId="53" fillId="0" borderId="16" xfId="3" applyNumberFormat="1" applyFont="1" applyFill="1" applyBorder="1" applyAlignment="1" applyProtection="1">
      <alignment vertical="center" shrinkToFit="1"/>
      <protection hidden="1"/>
    </xf>
    <xf numFmtId="178" fontId="53" fillId="0" borderId="18" xfId="3" applyNumberFormat="1" applyFont="1" applyFill="1" applyBorder="1" applyAlignment="1" applyProtection="1">
      <alignment vertical="center" shrinkToFit="1"/>
      <protection hidden="1"/>
    </xf>
    <xf numFmtId="178" fontId="53" fillId="0" borderId="16" xfId="3" applyNumberFormat="1" applyFont="1" applyFill="1" applyBorder="1" applyAlignment="1" applyProtection="1">
      <alignment horizontal="center" vertical="center" shrinkToFit="1"/>
      <protection hidden="1"/>
    </xf>
    <xf numFmtId="178" fontId="53" fillId="0" borderId="17" xfId="3" applyNumberFormat="1" applyFont="1" applyFill="1" applyBorder="1" applyAlignment="1" applyProtection="1">
      <alignment horizontal="center" vertical="center" shrinkToFit="1"/>
      <protection hidden="1"/>
    </xf>
    <xf numFmtId="0" fontId="48" fillId="0" borderId="12" xfId="4" applyFont="1" applyFill="1" applyBorder="1" applyAlignment="1" applyProtection="1">
      <alignment horizontal="center" vertical="center" wrapText="1"/>
      <protection hidden="1"/>
    </xf>
    <xf numFmtId="0" fontId="46" fillId="0" borderId="181" xfId="4" applyFont="1" applyFill="1" applyBorder="1" applyAlignment="1" applyProtection="1">
      <alignment horizontal="center" vertical="center" wrapText="1"/>
      <protection hidden="1"/>
    </xf>
    <xf numFmtId="0" fontId="46" fillId="0" borderId="188" xfId="4" applyFont="1" applyFill="1" applyBorder="1" applyAlignment="1" applyProtection="1">
      <alignment horizontal="center" vertical="center" wrapText="1"/>
      <protection hidden="1"/>
    </xf>
    <xf numFmtId="0" fontId="46" fillId="0" borderId="138" xfId="4" applyFont="1" applyFill="1" applyBorder="1" applyAlignment="1" applyProtection="1">
      <alignment horizontal="center" vertical="center" wrapText="1"/>
      <protection hidden="1"/>
    </xf>
    <xf numFmtId="0" fontId="46" fillId="0" borderId="135" xfId="4" applyFont="1" applyFill="1" applyBorder="1" applyAlignment="1" applyProtection="1">
      <alignment horizontal="center" vertical="center" wrapText="1"/>
      <protection hidden="1"/>
    </xf>
    <xf numFmtId="0" fontId="46" fillId="0" borderId="105" xfId="4" applyFont="1" applyFill="1" applyBorder="1" applyAlignment="1" applyProtection="1">
      <alignment horizontal="center" vertical="center" wrapText="1"/>
      <protection hidden="1"/>
    </xf>
    <xf numFmtId="0" fontId="58" fillId="0" borderId="229" xfId="4" applyNumberFormat="1" applyFont="1" applyFill="1" applyBorder="1" applyAlignment="1" applyProtection="1">
      <alignment horizontal="center" vertical="center"/>
      <protection hidden="1"/>
    </xf>
    <xf numFmtId="0" fontId="58" fillId="0" borderId="230" xfId="4" applyNumberFormat="1" applyFont="1" applyFill="1" applyBorder="1" applyAlignment="1" applyProtection="1">
      <alignment horizontal="center" vertical="center"/>
      <protection hidden="1"/>
    </xf>
    <xf numFmtId="0" fontId="58" fillId="0" borderId="231" xfId="4" applyNumberFormat="1" applyFont="1" applyFill="1" applyBorder="1" applyAlignment="1" applyProtection="1">
      <alignment horizontal="center" vertical="center"/>
      <protection hidden="1"/>
    </xf>
    <xf numFmtId="177" fontId="45" fillId="0" borderId="193" xfId="4" applyNumberFormat="1" applyFont="1" applyFill="1" applyBorder="1" applyAlignment="1" applyProtection="1">
      <alignment horizontal="center" vertical="center"/>
      <protection hidden="1"/>
    </xf>
    <xf numFmtId="177" fontId="45" fillId="0" borderId="25" xfId="4" applyNumberFormat="1" applyFont="1" applyFill="1" applyBorder="1" applyAlignment="1" applyProtection="1">
      <alignment horizontal="center" vertical="center"/>
      <protection hidden="1"/>
    </xf>
    <xf numFmtId="177" fontId="45" fillId="0" borderId="27" xfId="4" applyNumberFormat="1" applyFont="1" applyFill="1" applyBorder="1" applyAlignment="1" applyProtection="1">
      <alignment horizontal="center" vertical="center"/>
      <protection hidden="1"/>
    </xf>
    <xf numFmtId="177" fontId="45" fillId="0" borderId="188" xfId="4" applyNumberFormat="1" applyFont="1" applyFill="1" applyBorder="1" applyAlignment="1" applyProtection="1">
      <alignment horizontal="center" vertical="center"/>
      <protection hidden="1"/>
    </xf>
    <xf numFmtId="177" fontId="45" fillId="0" borderId="0" xfId="4" applyNumberFormat="1" applyFont="1" applyFill="1" applyBorder="1" applyAlignment="1" applyProtection="1">
      <alignment horizontal="center" vertical="center"/>
      <protection hidden="1"/>
    </xf>
    <xf numFmtId="177" fontId="45" fillId="0" borderId="29" xfId="4" applyNumberFormat="1" applyFont="1" applyFill="1" applyBorder="1" applyAlignment="1" applyProtection="1">
      <alignment horizontal="center" vertical="center"/>
      <protection hidden="1"/>
    </xf>
    <xf numFmtId="177" fontId="45" fillId="0" borderId="135" xfId="4" applyNumberFormat="1" applyFont="1" applyFill="1" applyBorder="1" applyAlignment="1" applyProtection="1">
      <alignment horizontal="center" vertical="center"/>
      <protection hidden="1"/>
    </xf>
    <xf numFmtId="177" fontId="45" fillId="0" borderId="11" xfId="4" applyNumberFormat="1" applyFont="1" applyFill="1" applyBorder="1" applyAlignment="1" applyProtection="1">
      <alignment horizontal="center" vertical="center"/>
      <protection hidden="1"/>
    </xf>
    <xf numFmtId="177" fontId="45" fillId="0" borderId="104" xfId="4" applyNumberFormat="1" applyFont="1" applyFill="1" applyBorder="1" applyAlignment="1" applyProtection="1">
      <alignment horizontal="center" vertical="center"/>
      <protection hidden="1"/>
    </xf>
    <xf numFmtId="177" fontId="52" fillId="0" borderId="26" xfId="4" applyNumberFormat="1" applyFont="1" applyFill="1" applyBorder="1" applyAlignment="1" applyProtection="1">
      <alignment horizontal="left" vertical="center" indent="1" shrinkToFit="1"/>
      <protection hidden="1"/>
    </xf>
    <xf numFmtId="177" fontId="52" fillId="0" borderId="25" xfId="4" applyNumberFormat="1" applyFont="1" applyFill="1" applyBorder="1" applyAlignment="1" applyProtection="1">
      <alignment horizontal="left" vertical="center" indent="1" shrinkToFit="1"/>
      <protection hidden="1"/>
    </xf>
    <xf numFmtId="177" fontId="2" fillId="0" borderId="25" xfId="4" applyNumberFormat="1" applyFont="1" applyFill="1" applyBorder="1" applyAlignment="1" applyProtection="1">
      <alignment horizontal="left" indent="1" shrinkToFit="1"/>
      <protection hidden="1"/>
    </xf>
    <xf numFmtId="177" fontId="2" fillId="0" borderId="27" xfId="4" applyNumberFormat="1" applyFont="1" applyFill="1" applyBorder="1" applyAlignment="1" applyProtection="1">
      <alignment horizontal="left" indent="1" shrinkToFit="1"/>
      <protection hidden="1"/>
    </xf>
    <xf numFmtId="177" fontId="52" fillId="0" borderId="28" xfId="4" applyNumberFormat="1" applyFont="1" applyFill="1" applyBorder="1" applyAlignment="1" applyProtection="1">
      <alignment horizontal="left" vertical="center" indent="1" shrinkToFit="1"/>
      <protection hidden="1"/>
    </xf>
    <xf numFmtId="177" fontId="52" fillId="0" borderId="0" xfId="4" applyNumberFormat="1" applyFont="1" applyFill="1" applyBorder="1" applyAlignment="1" applyProtection="1">
      <alignment horizontal="left" vertical="center" indent="1" shrinkToFit="1"/>
      <protection hidden="1"/>
    </xf>
    <xf numFmtId="177" fontId="2" fillId="0" borderId="0" xfId="4" applyNumberFormat="1" applyFont="1" applyFill="1" applyBorder="1" applyAlignment="1" applyProtection="1">
      <alignment horizontal="left" indent="1" shrinkToFit="1"/>
      <protection hidden="1"/>
    </xf>
    <xf numFmtId="177" fontId="2" fillId="0" borderId="29" xfId="4" applyNumberFormat="1" applyFont="1" applyFill="1" applyBorder="1" applyAlignment="1" applyProtection="1">
      <alignment horizontal="left" indent="1" shrinkToFit="1"/>
      <protection hidden="1"/>
    </xf>
    <xf numFmtId="177" fontId="2" fillId="0" borderId="103" xfId="4" applyNumberFormat="1" applyFont="1" applyFill="1" applyBorder="1" applyAlignment="1" applyProtection="1">
      <alignment horizontal="left" indent="1" shrinkToFit="1"/>
      <protection hidden="1"/>
    </xf>
    <xf numFmtId="177" fontId="2" fillId="0" borderId="11" xfId="4" applyNumberFormat="1" applyFont="1" applyFill="1" applyBorder="1" applyAlignment="1" applyProtection="1">
      <alignment horizontal="left" indent="1" shrinkToFit="1"/>
      <protection hidden="1"/>
    </xf>
    <xf numFmtId="177" fontId="2" fillId="0" borderId="104" xfId="4" applyNumberFormat="1" applyFont="1" applyFill="1" applyBorder="1" applyAlignment="1" applyProtection="1">
      <alignment horizontal="left" indent="1" shrinkToFit="1"/>
      <protection hidden="1"/>
    </xf>
    <xf numFmtId="177" fontId="53" fillId="0" borderId="195" xfId="4" applyNumberFormat="1" applyFont="1" applyFill="1" applyBorder="1" applyAlignment="1" applyProtection="1">
      <alignment horizontal="left" vertical="center" wrapText="1"/>
      <protection hidden="1"/>
    </xf>
    <xf numFmtId="177" fontId="53" fillId="0" borderId="196" xfId="4" applyNumberFormat="1" applyFont="1" applyFill="1" applyBorder="1" applyAlignment="1" applyProtection="1">
      <alignment horizontal="left" vertical="center" wrapText="1"/>
      <protection hidden="1"/>
    </xf>
    <xf numFmtId="177" fontId="53" fillId="0" borderId="197" xfId="4" applyNumberFormat="1" applyFont="1" applyFill="1" applyBorder="1" applyAlignment="1" applyProtection="1">
      <alignment horizontal="left" vertical="center" wrapText="1"/>
      <protection hidden="1"/>
    </xf>
    <xf numFmtId="177" fontId="53" fillId="0" borderId="198" xfId="4" applyNumberFormat="1" applyFont="1" applyFill="1" applyBorder="1" applyAlignment="1" applyProtection="1">
      <alignment horizontal="left" vertical="center" wrapText="1"/>
      <protection hidden="1"/>
    </xf>
    <xf numFmtId="177" fontId="53" fillId="0" borderId="199" xfId="4" applyNumberFormat="1" applyFont="1" applyFill="1" applyBorder="1" applyAlignment="1" applyProtection="1">
      <alignment horizontal="left" vertical="center" wrapText="1"/>
      <protection hidden="1"/>
    </xf>
    <xf numFmtId="177" fontId="53" fillId="0" borderId="200" xfId="4" applyNumberFormat="1" applyFont="1" applyFill="1" applyBorder="1" applyAlignment="1" applyProtection="1">
      <alignment horizontal="left" vertical="center" wrapText="1"/>
      <protection hidden="1"/>
    </xf>
    <xf numFmtId="177" fontId="53" fillId="0" borderId="201" xfId="4" applyNumberFormat="1" applyFont="1" applyFill="1" applyBorder="1" applyAlignment="1" applyProtection="1">
      <alignment horizontal="left" vertical="center" wrapText="1"/>
      <protection hidden="1"/>
    </xf>
    <xf numFmtId="177" fontId="53" fillId="0" borderId="202" xfId="4" applyNumberFormat="1" applyFont="1" applyFill="1" applyBorder="1" applyAlignment="1" applyProtection="1">
      <alignment horizontal="left" vertical="center" wrapText="1"/>
      <protection hidden="1"/>
    </xf>
    <xf numFmtId="177" fontId="53" fillId="0" borderId="203" xfId="4" applyNumberFormat="1" applyFont="1" applyFill="1" applyBorder="1" applyAlignment="1" applyProtection="1">
      <alignment horizontal="left" vertical="center" wrapText="1"/>
      <protection hidden="1"/>
    </xf>
    <xf numFmtId="177" fontId="53" fillId="0" borderId="204" xfId="4" applyNumberFormat="1" applyFont="1" applyFill="1" applyBorder="1" applyAlignment="1" applyProtection="1">
      <alignment horizontal="left" vertical="center" wrapText="1"/>
      <protection hidden="1"/>
    </xf>
    <xf numFmtId="0" fontId="46" fillId="0" borderId="133" xfId="4" applyFont="1" applyFill="1" applyBorder="1" applyAlignment="1" applyProtection="1">
      <alignment horizontal="center" vertical="center"/>
      <protection hidden="1"/>
    </xf>
    <xf numFmtId="0" fontId="46" fillId="0" borderId="177" xfId="4" applyFont="1" applyFill="1" applyBorder="1" applyAlignment="1" applyProtection="1">
      <alignment horizontal="center" vertical="center"/>
      <protection hidden="1"/>
    </xf>
    <xf numFmtId="178" fontId="53" fillId="0" borderId="26" xfId="3" applyNumberFormat="1" applyFont="1" applyFill="1" applyBorder="1" applyAlignment="1" applyProtection="1">
      <alignment vertical="center" shrinkToFit="1"/>
      <protection hidden="1"/>
    </xf>
    <xf numFmtId="178" fontId="53" fillId="0" borderId="25" xfId="3" applyNumberFormat="1" applyFont="1" applyFill="1" applyBorder="1" applyAlignment="1" applyProtection="1">
      <alignment vertical="center" shrinkToFit="1"/>
      <protection hidden="1"/>
    </xf>
    <xf numFmtId="178" fontId="53" fillId="0" borderId="17" xfId="3" applyNumberFormat="1" applyFont="1" applyFill="1" applyBorder="1" applyAlignment="1" applyProtection="1">
      <alignment vertical="center" shrinkToFit="1"/>
      <protection hidden="1"/>
    </xf>
    <xf numFmtId="0" fontId="46" fillId="0" borderId="131" xfId="4" applyFont="1" applyFill="1" applyBorder="1" applyAlignment="1" applyProtection="1">
      <alignment horizontal="center" vertical="center"/>
      <protection hidden="1"/>
    </xf>
    <xf numFmtId="0" fontId="46" fillId="0" borderId="205" xfId="4" applyFont="1" applyFill="1" applyBorder="1" applyAlignment="1" applyProtection="1">
      <alignment horizontal="center" vertical="center"/>
      <protection hidden="1"/>
    </xf>
    <xf numFmtId="178" fontId="12" fillId="0" borderId="18" xfId="4" applyNumberFormat="1" applyFont="1" applyFill="1" applyBorder="1" applyAlignment="1" applyProtection="1">
      <alignment vertical="center" shrinkToFit="1"/>
      <protection hidden="1"/>
    </xf>
    <xf numFmtId="178" fontId="12" fillId="0" borderId="17" xfId="4" applyNumberFormat="1" applyFont="1" applyFill="1" applyBorder="1" applyAlignment="1" applyProtection="1">
      <alignment vertical="center" shrinkToFit="1"/>
      <protection hidden="1"/>
    </xf>
    <xf numFmtId="0" fontId="46" fillId="0" borderId="215" xfId="4" applyFont="1" applyFill="1" applyBorder="1" applyAlignment="1" applyProtection="1">
      <alignment horizontal="center" vertical="center"/>
      <protection hidden="1"/>
    </xf>
    <xf numFmtId="0" fontId="46" fillId="0" borderId="216" xfId="4" applyFont="1" applyFill="1" applyBorder="1" applyAlignment="1" applyProtection="1">
      <alignment horizontal="center" vertical="center"/>
      <protection hidden="1"/>
    </xf>
    <xf numFmtId="0" fontId="46" fillId="0" borderId="217" xfId="4" applyFont="1" applyFill="1" applyBorder="1" applyAlignment="1" applyProtection="1">
      <alignment horizontal="center" vertical="center"/>
      <protection hidden="1"/>
    </xf>
    <xf numFmtId="0" fontId="46" fillId="0" borderId="218" xfId="4" applyFont="1" applyFill="1" applyBorder="1" applyAlignment="1" applyProtection="1">
      <alignment horizontal="center" vertical="center"/>
      <protection hidden="1"/>
    </xf>
    <xf numFmtId="0" fontId="46" fillId="0" borderId="219" xfId="4" applyFont="1" applyFill="1" applyBorder="1" applyAlignment="1" applyProtection="1">
      <alignment horizontal="center" vertical="center"/>
      <protection hidden="1"/>
    </xf>
    <xf numFmtId="0" fontId="46" fillId="0" borderId="220" xfId="4" applyFont="1" applyFill="1" applyBorder="1" applyAlignment="1" applyProtection="1">
      <alignment horizontal="center" vertical="center"/>
      <protection hidden="1"/>
    </xf>
    <xf numFmtId="0" fontId="46" fillId="0" borderId="198" xfId="4" applyFont="1" applyFill="1" applyBorder="1" applyAlignment="1" applyProtection="1">
      <alignment horizontal="center" vertical="center"/>
      <protection hidden="1"/>
    </xf>
    <xf numFmtId="0" fontId="46" fillId="0" borderId="199" xfId="4" applyFont="1" applyFill="1" applyBorder="1" applyAlignment="1" applyProtection="1">
      <alignment horizontal="center" vertical="center"/>
      <protection hidden="1"/>
    </xf>
    <xf numFmtId="0" fontId="46" fillId="0" borderId="200" xfId="4" applyFont="1" applyFill="1" applyBorder="1" applyAlignment="1" applyProtection="1">
      <alignment horizontal="center" vertical="center"/>
      <protection hidden="1"/>
    </xf>
    <xf numFmtId="0" fontId="46" fillId="0" borderId="221" xfId="4" applyFont="1" applyFill="1" applyBorder="1" applyAlignment="1" applyProtection="1">
      <alignment horizontal="center" vertical="center"/>
      <protection hidden="1"/>
    </xf>
    <xf numFmtId="0" fontId="46" fillId="0" borderId="222" xfId="4" applyFont="1" applyFill="1" applyBorder="1" applyAlignment="1" applyProtection="1">
      <alignment horizontal="center" vertical="center"/>
      <protection hidden="1"/>
    </xf>
    <xf numFmtId="0" fontId="46" fillId="0" borderId="223" xfId="4" applyFont="1" applyFill="1" applyBorder="1" applyAlignment="1" applyProtection="1">
      <alignment horizontal="center" vertical="center"/>
      <protection hidden="1"/>
    </xf>
    <xf numFmtId="0" fontId="46" fillId="0" borderId="224" xfId="4" applyFont="1" applyFill="1" applyBorder="1" applyAlignment="1" applyProtection="1">
      <alignment horizontal="center" vertical="center"/>
      <protection hidden="1"/>
    </xf>
    <xf numFmtId="0" fontId="46" fillId="0" borderId="203" xfId="4" applyFont="1" applyFill="1" applyBorder="1" applyAlignment="1" applyProtection="1">
      <alignment horizontal="center" vertical="center"/>
      <protection hidden="1"/>
    </xf>
    <xf numFmtId="0" fontId="46" fillId="0" borderId="204" xfId="4" applyFont="1" applyFill="1" applyBorder="1" applyAlignment="1" applyProtection="1">
      <alignment horizontal="center" vertical="center"/>
      <protection hidden="1"/>
    </xf>
    <xf numFmtId="0" fontId="46" fillId="0" borderId="225" xfId="4" applyFont="1" applyFill="1" applyBorder="1" applyAlignment="1" applyProtection="1">
      <alignment horizontal="center" vertical="center"/>
      <protection hidden="1"/>
    </xf>
    <xf numFmtId="0" fontId="46" fillId="0" borderId="226" xfId="4" applyFont="1" applyFill="1" applyBorder="1" applyAlignment="1" applyProtection="1">
      <alignment horizontal="center" vertical="center"/>
      <protection hidden="1"/>
    </xf>
    <xf numFmtId="0" fontId="46" fillId="0" borderId="71" xfId="4" applyFont="1" applyFill="1" applyBorder="1" applyAlignment="1" applyProtection="1">
      <alignment horizontal="center" vertical="center"/>
      <protection hidden="1"/>
    </xf>
    <xf numFmtId="0" fontId="58" fillId="0" borderId="227" xfId="4" applyNumberFormat="1" applyFont="1" applyFill="1" applyBorder="1" applyAlignment="1" applyProtection="1">
      <alignment horizontal="center" vertical="center"/>
      <protection hidden="1"/>
    </xf>
    <xf numFmtId="0" fontId="58" fillId="0" borderId="169" xfId="4" applyNumberFormat="1" applyFont="1" applyFill="1" applyBorder="1" applyAlignment="1" applyProtection="1">
      <alignment horizontal="center" vertical="center"/>
      <protection hidden="1"/>
    </xf>
    <xf numFmtId="0" fontId="58" fillId="0" borderId="228" xfId="4" applyNumberFormat="1" applyFont="1" applyFill="1" applyBorder="1" applyAlignment="1" applyProtection="1">
      <alignment horizontal="center" vertical="center"/>
      <protection hidden="1"/>
    </xf>
    <xf numFmtId="0" fontId="58" fillId="0" borderId="232" xfId="4" applyNumberFormat="1" applyFont="1" applyFill="1" applyBorder="1" applyAlignment="1" applyProtection="1">
      <alignment horizontal="center" vertical="center"/>
      <protection hidden="1"/>
    </xf>
    <xf numFmtId="0" fontId="58" fillId="0" borderId="233" xfId="4" applyNumberFormat="1" applyFont="1" applyFill="1" applyBorder="1" applyAlignment="1" applyProtection="1">
      <alignment horizontal="center" vertical="center"/>
      <protection hidden="1"/>
    </xf>
    <xf numFmtId="0" fontId="58" fillId="0" borderId="234" xfId="4" applyNumberFormat="1" applyFont="1" applyFill="1" applyBorder="1" applyAlignment="1" applyProtection="1">
      <alignment horizontal="center" vertical="center"/>
      <protection hidden="1"/>
    </xf>
    <xf numFmtId="0" fontId="48" fillId="0" borderId="239" xfId="4" applyFont="1" applyFill="1" applyBorder="1" applyAlignment="1" applyProtection="1">
      <alignment horizontal="center" vertical="center"/>
      <protection hidden="1"/>
    </xf>
    <xf numFmtId="0" fontId="45" fillId="0" borderId="106" xfId="4" applyFont="1" applyFill="1" applyBorder="1" applyAlignment="1" applyProtection="1">
      <alignment horizontal="center" vertical="center"/>
      <protection hidden="1"/>
    </xf>
    <xf numFmtId="0" fontId="45" fillId="0" borderId="240" xfId="4" applyFont="1" applyFill="1" applyBorder="1" applyAlignment="1" applyProtection="1">
      <alignment horizontal="center" vertical="center"/>
      <protection hidden="1"/>
    </xf>
    <xf numFmtId="0" fontId="45" fillId="0" borderId="209" xfId="4" applyFont="1" applyFill="1" applyBorder="1" applyAlignment="1" applyProtection="1">
      <alignment horizontal="center" vertical="center"/>
      <protection hidden="1"/>
    </xf>
    <xf numFmtId="0" fontId="45" fillId="0" borderId="241" xfId="4" applyFont="1" applyFill="1" applyBorder="1" applyAlignment="1" applyProtection="1">
      <alignment horizontal="center" vertical="center"/>
      <protection hidden="1"/>
    </xf>
    <xf numFmtId="0" fontId="45" fillId="0" borderId="242" xfId="4" applyFont="1" applyFill="1" applyBorder="1" applyAlignment="1" applyProtection="1">
      <alignment horizontal="center" vertical="center"/>
      <protection hidden="1"/>
    </xf>
    <xf numFmtId="0" fontId="51" fillId="0" borderId="106" xfId="4" applyFont="1" applyFill="1" applyBorder="1" applyAlignment="1" applyProtection="1">
      <alignment horizontal="center" vertical="center"/>
      <protection hidden="1"/>
    </xf>
    <xf numFmtId="0" fontId="51" fillId="0" borderId="100" xfId="4" applyFont="1" applyFill="1" applyBorder="1" applyAlignment="1" applyProtection="1">
      <alignment horizontal="center" vertical="center"/>
      <protection hidden="1"/>
    </xf>
    <xf numFmtId="0" fontId="42" fillId="0" borderId="99" xfId="4" applyFont="1" applyFill="1" applyBorder="1" applyAlignment="1" applyProtection="1">
      <alignment horizontal="distributed" vertical="center"/>
      <protection hidden="1"/>
    </xf>
    <xf numFmtId="0" fontId="42" fillId="0" borderId="189" xfId="4" applyFont="1" applyFill="1" applyBorder="1" applyAlignment="1" applyProtection="1">
      <alignment horizontal="left" vertical="top"/>
      <protection hidden="1"/>
    </xf>
    <xf numFmtId="0" fontId="42" fillId="0" borderId="176" xfId="4" applyFont="1" applyFill="1" applyBorder="1" applyAlignment="1" applyProtection="1">
      <alignment horizontal="left" vertical="top"/>
      <protection hidden="1"/>
    </xf>
    <xf numFmtId="0" fontId="42" fillId="0" borderId="181" xfId="4" applyFont="1" applyFill="1" applyBorder="1" applyAlignment="1" applyProtection="1">
      <alignment horizontal="left" vertical="top"/>
      <protection hidden="1"/>
    </xf>
    <xf numFmtId="0" fontId="51" fillId="0" borderId="26" xfId="4" applyFont="1" applyFill="1" applyBorder="1" applyAlignment="1" applyProtection="1">
      <alignment horizontal="left" vertical="center" wrapText="1" indent="1"/>
      <protection hidden="1"/>
    </xf>
    <xf numFmtId="0" fontId="51" fillId="0" borderId="25" xfId="4" applyFont="1" applyFill="1" applyBorder="1" applyAlignment="1" applyProtection="1">
      <alignment horizontal="left" vertical="center" indent="1"/>
      <protection hidden="1"/>
    </xf>
    <xf numFmtId="0" fontId="51" fillId="0" borderId="27" xfId="4" applyFont="1" applyFill="1" applyBorder="1" applyAlignment="1" applyProtection="1">
      <alignment horizontal="left" vertical="center" indent="1"/>
      <protection hidden="1"/>
    </xf>
    <xf numFmtId="0" fontId="51" fillId="0" borderId="16" xfId="4" applyFont="1" applyFill="1" applyBorder="1" applyAlignment="1" applyProtection="1">
      <alignment horizontal="left" vertical="center" indent="1"/>
      <protection hidden="1"/>
    </xf>
    <xf numFmtId="0" fontId="51" fillId="0" borderId="18" xfId="4" applyFont="1" applyFill="1" applyBorder="1" applyAlignment="1" applyProtection="1">
      <alignment horizontal="left" vertical="center" indent="1"/>
      <protection hidden="1"/>
    </xf>
    <xf numFmtId="0" fontId="51" fillId="0" borderId="17" xfId="4" applyFont="1" applyFill="1" applyBorder="1" applyAlignment="1" applyProtection="1">
      <alignment horizontal="left" vertical="center" indent="1"/>
      <protection hidden="1"/>
    </xf>
    <xf numFmtId="0" fontId="51" fillId="0" borderId="26" xfId="4" applyFont="1" applyFill="1" applyBorder="1" applyAlignment="1" applyProtection="1">
      <alignment horizontal="center" wrapText="1"/>
      <protection hidden="1"/>
    </xf>
    <xf numFmtId="0" fontId="51" fillId="0" borderId="25" xfId="4" applyFont="1" applyFill="1" applyBorder="1" applyAlignment="1" applyProtection="1">
      <alignment horizontal="center" wrapText="1"/>
      <protection hidden="1"/>
    </xf>
    <xf numFmtId="0" fontId="51" fillId="0" borderId="27" xfId="4" applyFont="1" applyFill="1" applyBorder="1" applyAlignment="1" applyProtection="1">
      <alignment horizontal="center" wrapText="1"/>
      <protection hidden="1"/>
    </xf>
    <xf numFmtId="0" fontId="51" fillId="0" borderId="16" xfId="4" applyFont="1" applyFill="1" applyBorder="1" applyAlignment="1" applyProtection="1">
      <alignment horizontal="center" wrapText="1"/>
      <protection hidden="1"/>
    </xf>
    <xf numFmtId="0" fontId="51" fillId="0" borderId="18" xfId="4" applyFont="1" applyFill="1" applyBorder="1" applyAlignment="1" applyProtection="1">
      <alignment horizontal="center" wrapText="1"/>
      <protection hidden="1"/>
    </xf>
    <xf numFmtId="0" fontId="51" fillId="0" borderId="17" xfId="4" applyFont="1" applyFill="1" applyBorder="1" applyAlignment="1" applyProtection="1">
      <alignment horizontal="center" wrapText="1"/>
      <protection hidden="1"/>
    </xf>
    <xf numFmtId="0" fontId="51" fillId="0" borderId="206" xfId="4" applyFont="1" applyFill="1" applyBorder="1" applyAlignment="1" applyProtection="1">
      <alignment horizontal="left" wrapText="1" indent="1"/>
      <protection hidden="1"/>
    </xf>
    <xf numFmtId="0" fontId="51" fillId="0" borderId="207" xfId="4" applyFont="1" applyFill="1" applyBorder="1" applyAlignment="1" applyProtection="1">
      <alignment horizontal="left" wrapText="1" indent="1"/>
      <protection hidden="1"/>
    </xf>
    <xf numFmtId="0" fontId="51" fillId="0" borderId="208" xfId="4" applyFont="1" applyFill="1" applyBorder="1" applyAlignment="1" applyProtection="1">
      <alignment horizontal="left" wrapText="1" indent="1"/>
      <protection hidden="1"/>
    </xf>
    <xf numFmtId="0" fontId="51" fillId="0" borderId="203" xfId="4" applyFont="1" applyFill="1" applyBorder="1" applyAlignment="1" applyProtection="1">
      <alignment horizontal="left" wrapText="1" indent="1"/>
      <protection hidden="1"/>
    </xf>
    <xf numFmtId="0" fontId="51" fillId="0" borderId="199" xfId="4" applyFont="1" applyFill="1" applyBorder="1" applyAlignment="1" applyProtection="1">
      <alignment horizontal="left" wrapText="1" indent="1"/>
      <protection hidden="1"/>
    </xf>
    <xf numFmtId="0" fontId="51" fillId="0" borderId="204" xfId="4" applyFont="1" applyFill="1" applyBorder="1" applyAlignment="1" applyProtection="1">
      <alignment horizontal="left" wrapText="1" indent="1"/>
      <protection hidden="1"/>
    </xf>
    <xf numFmtId="0" fontId="51" fillId="0" borderId="74" xfId="4" applyFont="1" applyFill="1" applyBorder="1" applyAlignment="1" applyProtection="1">
      <alignment horizontal="center" vertical="center"/>
      <protection hidden="1"/>
    </xf>
    <xf numFmtId="0" fontId="51" fillId="0" borderId="207" xfId="4" applyFont="1" applyFill="1" applyBorder="1" applyAlignment="1" applyProtection="1">
      <alignment horizontal="center" vertical="center"/>
      <protection hidden="1"/>
    </xf>
    <xf numFmtId="0" fontId="51" fillId="0" borderId="208" xfId="4" applyFont="1" applyFill="1" applyBorder="1" applyAlignment="1" applyProtection="1">
      <alignment horizontal="center" vertical="center"/>
      <protection hidden="1"/>
    </xf>
    <xf numFmtId="0" fontId="51" fillId="0" borderId="71" xfId="4" applyFont="1" applyFill="1" applyBorder="1" applyAlignment="1" applyProtection="1">
      <alignment horizontal="center" vertical="center"/>
      <protection hidden="1"/>
    </xf>
    <xf numFmtId="0" fontId="51" fillId="0" borderId="199" xfId="4" applyFont="1" applyFill="1" applyBorder="1" applyAlignment="1" applyProtection="1">
      <alignment horizontal="center" vertical="center"/>
      <protection hidden="1"/>
    </xf>
    <xf numFmtId="0" fontId="51" fillId="0" borderId="204" xfId="4" applyFont="1" applyFill="1" applyBorder="1" applyAlignment="1" applyProtection="1">
      <alignment horizontal="center" vertical="center"/>
      <protection hidden="1"/>
    </xf>
    <xf numFmtId="0" fontId="42" fillId="0" borderId="190" xfId="4" applyFont="1" applyFill="1" applyBorder="1" applyAlignment="1" applyProtection="1">
      <alignment horizontal="center" vertical="center" wrapText="1"/>
      <protection hidden="1"/>
    </xf>
    <xf numFmtId="0" fontId="42" fillId="0" borderId="209" xfId="4" applyFont="1" applyFill="1" applyBorder="1" applyAlignment="1" applyProtection="1">
      <alignment horizontal="center" vertical="center" wrapText="1"/>
      <protection hidden="1"/>
    </xf>
    <xf numFmtId="0" fontId="46" fillId="0" borderId="210" xfId="4" applyFont="1" applyFill="1" applyBorder="1" applyAlignment="1" applyProtection="1">
      <alignment horizontal="center" vertical="center"/>
      <protection hidden="1"/>
    </xf>
    <xf numFmtId="0" fontId="46" fillId="0" borderId="211" xfId="4" applyFont="1" applyFill="1" applyBorder="1" applyAlignment="1" applyProtection="1">
      <alignment horizontal="center" vertical="center"/>
      <protection hidden="1"/>
    </xf>
    <xf numFmtId="0" fontId="46" fillId="0" borderId="0" xfId="4" applyFont="1" applyFill="1" applyBorder="1" applyAlignment="1" applyProtection="1">
      <alignment horizontal="left" vertical="center"/>
      <protection hidden="1"/>
    </xf>
    <xf numFmtId="0" fontId="46" fillId="0" borderId="138" xfId="4" applyFont="1" applyFill="1" applyBorder="1" applyAlignment="1" applyProtection="1">
      <alignment horizontal="left" vertical="center"/>
      <protection hidden="1"/>
    </xf>
    <xf numFmtId="0" fontId="51" fillId="0" borderId="243" xfId="4" applyFont="1" applyFill="1" applyBorder="1" applyAlignment="1" applyProtection="1">
      <alignment horizontal="center" vertical="center"/>
      <protection hidden="1"/>
    </xf>
    <xf numFmtId="177" fontId="57" fillId="0" borderId="12" xfId="4" applyNumberFormat="1" applyFont="1" applyFill="1" applyBorder="1" applyAlignment="1" applyProtection="1">
      <alignment horizontal="center" vertical="center"/>
      <protection hidden="1"/>
    </xf>
    <xf numFmtId="177" fontId="57" fillId="0" borderId="176" xfId="4" applyNumberFormat="1" applyFont="1" applyFill="1" applyBorder="1" applyAlignment="1" applyProtection="1">
      <alignment horizontal="center" vertical="center"/>
      <protection hidden="1"/>
    </xf>
    <xf numFmtId="177" fontId="57" fillId="0" borderId="188" xfId="4" applyNumberFormat="1" applyFont="1" applyFill="1" applyBorder="1" applyAlignment="1" applyProtection="1">
      <alignment horizontal="center" vertical="center"/>
      <protection hidden="1"/>
    </xf>
    <xf numFmtId="177" fontId="57" fillId="0" borderId="0" xfId="4" applyNumberFormat="1" applyFont="1" applyFill="1" applyBorder="1" applyAlignment="1" applyProtection="1">
      <alignment horizontal="center" vertical="center"/>
      <protection hidden="1"/>
    </xf>
    <xf numFmtId="177" fontId="57" fillId="0" borderId="135" xfId="4" applyNumberFormat="1" applyFont="1" applyFill="1" applyBorder="1" applyAlignment="1" applyProtection="1">
      <alignment horizontal="center" vertical="center"/>
      <protection hidden="1"/>
    </xf>
    <xf numFmtId="177" fontId="57" fillId="0" borderId="11" xfId="4" applyNumberFormat="1" applyFont="1" applyFill="1" applyBorder="1" applyAlignment="1" applyProtection="1">
      <alignment horizontal="center" vertical="center"/>
      <protection hidden="1"/>
    </xf>
    <xf numFmtId="0" fontId="58" fillId="0" borderId="212" xfId="4" applyNumberFormat="1" applyFont="1" applyFill="1" applyBorder="1" applyAlignment="1" applyProtection="1">
      <alignment horizontal="center" vertical="center"/>
      <protection hidden="1"/>
    </xf>
    <xf numFmtId="0" fontId="58" fillId="0" borderId="213" xfId="4" applyNumberFormat="1" applyFont="1" applyFill="1" applyBorder="1" applyAlignment="1" applyProtection="1">
      <alignment horizontal="center" vertical="center"/>
      <protection hidden="1"/>
    </xf>
    <xf numFmtId="0" fontId="58" fillId="0" borderId="214" xfId="4" applyNumberFormat="1" applyFont="1" applyFill="1" applyBorder="1" applyAlignment="1" applyProtection="1">
      <alignment horizontal="center" vertical="center"/>
      <protection hidden="1"/>
    </xf>
    <xf numFmtId="0" fontId="51" fillId="0" borderId="176" xfId="4" applyFont="1" applyFill="1" applyBorder="1" applyAlignment="1" applyProtection="1">
      <alignment horizontal="center" vertical="center"/>
      <protection hidden="1"/>
    </xf>
    <xf numFmtId="0" fontId="51" fillId="0" borderId="0" xfId="4" applyFont="1" applyFill="1" applyBorder="1" applyAlignment="1" applyProtection="1">
      <alignment horizontal="center" vertical="center"/>
      <protection hidden="1"/>
    </xf>
    <xf numFmtId="0" fontId="51" fillId="0" borderId="11" xfId="4" applyFont="1" applyFill="1" applyBorder="1" applyAlignment="1" applyProtection="1">
      <alignment horizontal="center" vertical="center"/>
      <protection hidden="1"/>
    </xf>
    <xf numFmtId="0" fontId="51" fillId="0" borderId="181" xfId="4" applyFont="1" applyFill="1" applyBorder="1" applyAlignment="1" applyProtection="1">
      <alignment horizontal="center" vertical="center"/>
      <protection hidden="1"/>
    </xf>
    <xf numFmtId="0" fontId="51" fillId="0" borderId="138" xfId="4" applyFont="1" applyFill="1" applyBorder="1" applyAlignment="1" applyProtection="1">
      <alignment horizontal="center" vertical="center"/>
      <protection hidden="1"/>
    </xf>
    <xf numFmtId="0" fontId="51" fillId="0" borderId="105" xfId="4" applyFont="1" applyFill="1" applyBorder="1" applyAlignment="1" applyProtection="1">
      <alignment horizontal="center" vertical="center"/>
      <protection hidden="1"/>
    </xf>
    <xf numFmtId="0" fontId="58" fillId="0" borderId="235" xfId="4" applyNumberFormat="1" applyFont="1" applyFill="1" applyBorder="1" applyAlignment="1" applyProtection="1">
      <alignment horizontal="center" vertical="center"/>
      <protection hidden="1"/>
    </xf>
    <xf numFmtId="0" fontId="58" fillId="0" borderId="236" xfId="4" applyNumberFormat="1" applyFont="1" applyFill="1" applyBorder="1" applyAlignment="1" applyProtection="1">
      <alignment horizontal="center" vertical="center"/>
      <protection hidden="1"/>
    </xf>
    <xf numFmtId="0" fontId="58" fillId="0" borderId="237" xfId="4" applyNumberFormat="1" applyFont="1" applyFill="1" applyBorder="1" applyAlignment="1" applyProtection="1">
      <alignment horizontal="center" vertical="center"/>
      <protection hidden="1"/>
    </xf>
    <xf numFmtId="0" fontId="58" fillId="0" borderId="187" xfId="4" applyNumberFormat="1" applyFont="1" applyFill="1" applyBorder="1" applyAlignment="1" applyProtection="1">
      <alignment horizontal="center" vertical="center"/>
      <protection hidden="1"/>
    </xf>
    <xf numFmtId="0" fontId="58" fillId="0" borderId="238" xfId="4" applyNumberFormat="1" applyFont="1" applyFill="1" applyBorder="1" applyAlignment="1" applyProtection="1">
      <alignment horizontal="center" vertical="center"/>
      <protection hidden="1"/>
    </xf>
    <xf numFmtId="0" fontId="45" fillId="0" borderId="26" xfId="4" applyNumberFormat="1" applyFont="1" applyFill="1" applyBorder="1" applyAlignment="1" applyProtection="1">
      <alignment horizontal="right" vertical="center" indent="3"/>
      <protection hidden="1"/>
    </xf>
    <xf numFmtId="0" fontId="45" fillId="0" borderId="25" xfId="4" applyNumberFormat="1" applyFont="1" applyFill="1" applyBorder="1" applyAlignment="1" applyProtection="1">
      <alignment horizontal="right" vertical="center" indent="3"/>
      <protection hidden="1"/>
    </xf>
    <xf numFmtId="0" fontId="45" fillId="0" borderId="28" xfId="4" applyNumberFormat="1" applyFont="1" applyFill="1" applyBorder="1" applyAlignment="1" applyProtection="1">
      <alignment horizontal="right" vertical="center" indent="3"/>
      <protection hidden="1"/>
    </xf>
    <xf numFmtId="0" fontId="45" fillId="0" borderId="0" xfId="4" applyNumberFormat="1" applyFont="1" applyFill="1" applyBorder="1" applyAlignment="1" applyProtection="1">
      <alignment horizontal="right" vertical="center" indent="3"/>
      <protection hidden="1"/>
    </xf>
    <xf numFmtId="0" fontId="45" fillId="0" borderId="103" xfId="4" applyNumberFormat="1" applyFont="1" applyFill="1" applyBorder="1" applyAlignment="1" applyProtection="1">
      <alignment horizontal="right" vertical="center" indent="3"/>
      <protection hidden="1"/>
    </xf>
    <xf numFmtId="0" fontId="45" fillId="0" borderId="11" xfId="4" applyNumberFormat="1" applyFont="1" applyFill="1" applyBorder="1" applyAlignment="1" applyProtection="1">
      <alignment horizontal="right" vertical="center" indent="3"/>
      <protection hidden="1"/>
    </xf>
    <xf numFmtId="190" fontId="53" fillId="0" borderId="0" xfId="3" applyNumberFormat="1" applyFont="1" applyFill="1" applyBorder="1" applyAlignment="1" applyProtection="1">
      <alignment vertical="center" shrinkToFit="1"/>
      <protection hidden="1"/>
    </xf>
    <xf numFmtId="178" fontId="53" fillId="0" borderId="26" xfId="3" applyNumberFormat="1" applyFont="1" applyFill="1" applyBorder="1" applyAlignment="1" applyProtection="1">
      <alignment vertical="center" shrinkToFit="1"/>
      <protection locked="0"/>
    </xf>
    <xf numFmtId="178" fontId="53" fillId="0" borderId="25" xfId="3" applyNumberFormat="1" applyFont="1" applyFill="1" applyBorder="1" applyAlignment="1" applyProtection="1">
      <alignment vertical="center" shrinkToFit="1"/>
      <protection locked="0"/>
    </xf>
    <xf numFmtId="189" fontId="53" fillId="0" borderId="26" xfId="3" applyNumberFormat="1" applyFont="1" applyFill="1" applyBorder="1" applyAlignment="1" applyProtection="1">
      <alignment vertical="center" shrinkToFit="1"/>
      <protection locked="0"/>
    </xf>
    <xf numFmtId="189" fontId="53" fillId="0" borderId="25" xfId="3" applyNumberFormat="1" applyFont="1" applyFill="1" applyBorder="1" applyAlignment="1" applyProtection="1">
      <alignment vertical="center" shrinkToFit="1"/>
      <protection locked="0"/>
    </xf>
    <xf numFmtId="178" fontId="53" fillId="0" borderId="16" xfId="3" applyNumberFormat="1" applyFont="1" applyFill="1" applyBorder="1" applyAlignment="1" applyProtection="1">
      <alignment vertical="center" shrinkToFit="1"/>
      <protection locked="0"/>
    </xf>
    <xf numFmtId="178" fontId="53" fillId="0" borderId="18" xfId="3" applyNumberFormat="1" applyFont="1" applyFill="1" applyBorder="1" applyAlignment="1" applyProtection="1">
      <alignment vertical="center" shrinkToFit="1"/>
      <protection locked="0"/>
    </xf>
    <xf numFmtId="178" fontId="53" fillId="0" borderId="28" xfId="3" applyNumberFormat="1" applyFont="1" applyFill="1" applyBorder="1" applyAlignment="1" applyProtection="1">
      <alignment vertical="center" shrinkToFit="1"/>
      <protection locked="0"/>
    </xf>
    <xf numFmtId="178" fontId="53" fillId="0" borderId="0" xfId="3" applyNumberFormat="1" applyFont="1" applyFill="1" applyBorder="1" applyAlignment="1" applyProtection="1">
      <alignment vertical="center" shrinkToFit="1"/>
      <protection locked="0"/>
    </xf>
    <xf numFmtId="178" fontId="53" fillId="0" borderId="29" xfId="3" applyNumberFormat="1" applyFont="1" applyFill="1" applyBorder="1" applyAlignment="1" applyProtection="1">
      <alignment vertical="center" shrinkToFit="1"/>
      <protection locked="0"/>
    </xf>
    <xf numFmtId="178" fontId="53" fillId="0" borderId="17" xfId="3" applyNumberFormat="1" applyFont="1" applyFill="1" applyBorder="1" applyAlignment="1" applyProtection="1">
      <alignment vertical="center" shrinkToFit="1"/>
      <protection locked="0"/>
    </xf>
    <xf numFmtId="0" fontId="46" fillId="0" borderId="12" xfId="4" applyFont="1" applyFill="1" applyBorder="1" applyAlignment="1" applyProtection="1">
      <alignment horizontal="center" vertical="center" wrapText="1"/>
      <protection hidden="1"/>
    </xf>
    <xf numFmtId="3" fontId="57" fillId="0" borderId="12" xfId="4" applyNumberFormat="1" applyFont="1" applyFill="1" applyBorder="1" applyAlignment="1" applyProtection="1">
      <alignment horizontal="center" vertical="center"/>
      <protection hidden="1"/>
    </xf>
    <xf numFmtId="0" fontId="57" fillId="0" borderId="176" xfId="4" applyNumberFormat="1" applyFont="1" applyFill="1" applyBorder="1" applyAlignment="1" applyProtection="1">
      <alignment horizontal="center" vertical="center"/>
      <protection hidden="1"/>
    </xf>
    <xf numFmtId="0" fontId="57" fillId="0" borderId="188" xfId="4" applyNumberFormat="1" applyFont="1" applyFill="1" applyBorder="1" applyAlignment="1" applyProtection="1">
      <alignment horizontal="center" vertical="center"/>
      <protection hidden="1"/>
    </xf>
    <xf numFmtId="0" fontId="57" fillId="0" borderId="0" xfId="4" applyNumberFormat="1" applyFont="1" applyFill="1" applyBorder="1" applyAlignment="1" applyProtection="1">
      <alignment horizontal="center" vertical="center"/>
      <protection hidden="1"/>
    </xf>
    <xf numFmtId="0" fontId="57" fillId="0" borderId="135" xfId="4" applyNumberFormat="1" applyFont="1" applyFill="1" applyBorder="1" applyAlignment="1" applyProtection="1">
      <alignment horizontal="center" vertical="center"/>
      <protection hidden="1"/>
    </xf>
    <xf numFmtId="0" fontId="57" fillId="0" borderId="11" xfId="4" applyNumberFormat="1" applyFont="1" applyFill="1" applyBorder="1" applyAlignment="1" applyProtection="1">
      <alignment horizontal="center" vertical="center"/>
      <protection hidden="1"/>
    </xf>
    <xf numFmtId="190" fontId="53" fillId="0" borderId="0" xfId="3" applyNumberFormat="1" applyFont="1" applyFill="1" applyBorder="1" applyAlignment="1" applyProtection="1">
      <alignment horizontal="right" vertical="center" shrinkToFit="1"/>
      <protection hidden="1"/>
    </xf>
    <xf numFmtId="0" fontId="53" fillId="0" borderId="0" xfId="3" applyNumberFormat="1" applyFont="1" applyFill="1" applyBorder="1" applyAlignment="1" applyProtection="1">
      <alignment horizontal="right" vertical="center" shrinkToFit="1"/>
      <protection hidden="1"/>
    </xf>
    <xf numFmtId="0" fontId="45" fillId="0" borderId="193" xfId="4" applyFont="1" applyFill="1" applyBorder="1" applyAlignment="1" applyProtection="1">
      <alignment horizontal="center" vertical="center"/>
      <protection hidden="1"/>
    </xf>
    <xf numFmtId="0" fontId="45" fillId="0" borderId="25" xfId="4" applyFont="1" applyFill="1" applyBorder="1" applyAlignment="1" applyProtection="1">
      <alignment horizontal="center" vertical="center"/>
      <protection hidden="1"/>
    </xf>
    <xf numFmtId="0" fontId="45" fillId="0" borderId="27" xfId="4" applyFont="1" applyFill="1" applyBorder="1" applyAlignment="1" applyProtection="1">
      <alignment horizontal="center" vertical="center"/>
      <protection hidden="1"/>
    </xf>
    <xf numFmtId="0" fontId="45" fillId="0" borderId="188" xfId="4" applyFont="1" applyFill="1" applyBorder="1" applyAlignment="1" applyProtection="1">
      <alignment horizontal="center" vertical="center"/>
      <protection hidden="1"/>
    </xf>
    <xf numFmtId="0" fontId="45" fillId="0" borderId="0" xfId="4" applyFont="1" applyFill="1" applyBorder="1" applyAlignment="1" applyProtection="1">
      <alignment horizontal="center" vertical="center"/>
      <protection hidden="1"/>
    </xf>
    <xf numFmtId="0" fontId="45" fillId="0" borderId="29" xfId="4" applyFont="1" applyFill="1" applyBorder="1" applyAlignment="1" applyProtection="1">
      <alignment horizontal="center" vertical="center"/>
      <protection hidden="1"/>
    </xf>
    <xf numFmtId="0" fontId="45" fillId="0" borderId="135" xfId="4" applyFont="1" applyFill="1" applyBorder="1" applyAlignment="1" applyProtection="1">
      <alignment horizontal="center" vertical="center"/>
      <protection hidden="1"/>
    </xf>
    <xf numFmtId="0" fontId="45" fillId="0" borderId="11" xfId="4" applyFont="1" applyFill="1" applyBorder="1" applyAlignment="1" applyProtection="1">
      <alignment horizontal="center" vertical="center"/>
      <protection hidden="1"/>
    </xf>
    <xf numFmtId="0" fontId="45" fillId="0" borderId="104" xfId="4" applyFont="1" applyFill="1" applyBorder="1" applyAlignment="1" applyProtection="1">
      <alignment horizontal="center" vertical="center"/>
      <protection hidden="1"/>
    </xf>
    <xf numFmtId="0" fontId="52" fillId="0" borderId="26" xfId="4" applyFont="1" applyFill="1" applyBorder="1" applyAlignment="1" applyProtection="1">
      <alignment horizontal="left" vertical="center" indent="1" shrinkToFit="1"/>
      <protection hidden="1"/>
    </xf>
    <xf numFmtId="0" fontId="52" fillId="0" borderId="25" xfId="4" applyFont="1" applyFill="1" applyBorder="1" applyAlignment="1" applyProtection="1">
      <alignment horizontal="left" vertical="center" indent="1" shrinkToFit="1"/>
      <protection hidden="1"/>
    </xf>
    <xf numFmtId="0" fontId="2" fillId="0" borderId="25" xfId="4" applyFont="1" applyFill="1" applyBorder="1" applyAlignment="1" applyProtection="1">
      <alignment horizontal="left" indent="1" shrinkToFit="1"/>
      <protection hidden="1"/>
    </xf>
    <xf numFmtId="0" fontId="2" fillId="0" borderId="27" xfId="4" applyFont="1" applyFill="1" applyBorder="1" applyAlignment="1" applyProtection="1">
      <alignment horizontal="left" indent="1" shrinkToFit="1"/>
      <protection hidden="1"/>
    </xf>
    <xf numFmtId="0" fontId="52" fillId="0" borderId="28" xfId="4" applyFont="1" applyFill="1" applyBorder="1" applyAlignment="1" applyProtection="1">
      <alignment horizontal="left" vertical="center" indent="1" shrinkToFit="1"/>
      <protection hidden="1"/>
    </xf>
    <xf numFmtId="0" fontId="52" fillId="0" borderId="0" xfId="4" applyFont="1" applyFill="1" applyBorder="1" applyAlignment="1" applyProtection="1">
      <alignment horizontal="left" vertical="center" indent="1" shrinkToFit="1"/>
      <protection hidden="1"/>
    </xf>
    <xf numFmtId="0" fontId="2" fillId="0" borderId="0" xfId="4" applyFont="1" applyFill="1" applyBorder="1" applyAlignment="1" applyProtection="1">
      <alignment horizontal="left" indent="1" shrinkToFit="1"/>
      <protection hidden="1"/>
    </xf>
    <xf numFmtId="0" fontId="2" fillId="0" borderId="29" xfId="4" applyFont="1" applyFill="1" applyBorder="1" applyAlignment="1" applyProtection="1">
      <alignment horizontal="left" indent="1" shrinkToFit="1"/>
      <protection hidden="1"/>
    </xf>
    <xf numFmtId="0" fontId="2" fillId="0" borderId="103" xfId="4" applyFont="1" applyFill="1" applyBorder="1" applyAlignment="1" applyProtection="1">
      <alignment horizontal="left" indent="1" shrinkToFit="1"/>
      <protection hidden="1"/>
    </xf>
    <xf numFmtId="0" fontId="2" fillId="0" borderId="11" xfId="4" applyFont="1" applyFill="1" applyBorder="1" applyAlignment="1" applyProtection="1">
      <alignment horizontal="left" indent="1" shrinkToFit="1"/>
      <protection hidden="1"/>
    </xf>
    <xf numFmtId="0" fontId="2" fillId="0" borderId="104" xfId="4" applyFont="1" applyFill="1" applyBorder="1" applyAlignment="1" applyProtection="1">
      <alignment horizontal="left" indent="1" shrinkToFit="1"/>
      <protection hidden="1"/>
    </xf>
    <xf numFmtId="195" fontId="53" fillId="0" borderId="28" xfId="3" applyNumberFormat="1" applyFont="1" applyFill="1" applyBorder="1" applyAlignment="1" applyProtection="1">
      <alignment vertical="center" shrinkToFit="1"/>
      <protection hidden="1"/>
    </xf>
    <xf numFmtId="195" fontId="53" fillId="0" borderId="0" xfId="3" applyNumberFormat="1" applyFont="1" applyFill="1" applyBorder="1" applyAlignment="1" applyProtection="1">
      <alignment vertical="center" shrinkToFit="1"/>
      <protection hidden="1"/>
    </xf>
    <xf numFmtId="38" fontId="53" fillId="0" borderId="28" xfId="3" applyFont="1" applyFill="1" applyBorder="1" applyAlignment="1" applyProtection="1">
      <alignment vertical="center" shrinkToFit="1"/>
      <protection hidden="1"/>
    </xf>
    <xf numFmtId="38" fontId="53" fillId="0" borderId="0" xfId="3" applyFont="1" applyFill="1" applyBorder="1" applyAlignment="1" applyProtection="1">
      <alignment vertical="center" shrinkToFit="1"/>
      <protection hidden="1"/>
    </xf>
    <xf numFmtId="38" fontId="53" fillId="0" borderId="29" xfId="3" applyFont="1" applyFill="1" applyBorder="1" applyAlignment="1" applyProtection="1">
      <alignment vertical="center" shrinkToFit="1"/>
      <protection hidden="1"/>
    </xf>
    <xf numFmtId="0" fontId="53" fillId="0" borderId="195" xfId="4" applyFont="1" applyFill="1" applyBorder="1" applyAlignment="1" applyProtection="1">
      <alignment horizontal="left" vertical="center" wrapText="1"/>
      <protection hidden="1"/>
    </xf>
    <xf numFmtId="0" fontId="53" fillId="0" borderId="196" xfId="4" applyFont="1" applyFill="1" applyBorder="1" applyAlignment="1" applyProtection="1">
      <alignment horizontal="left" vertical="center" wrapText="1"/>
      <protection hidden="1"/>
    </xf>
    <xf numFmtId="0" fontId="53" fillId="0" borderId="197" xfId="4" applyFont="1" applyFill="1" applyBorder="1" applyAlignment="1" applyProtection="1">
      <alignment horizontal="left" vertical="center" wrapText="1"/>
      <protection hidden="1"/>
    </xf>
    <xf numFmtId="0" fontId="53" fillId="0" borderId="198" xfId="4" applyFont="1" applyFill="1" applyBorder="1" applyAlignment="1" applyProtection="1">
      <alignment horizontal="left" vertical="center" wrapText="1"/>
      <protection hidden="1"/>
    </xf>
    <xf numFmtId="0" fontId="53" fillId="0" borderId="199" xfId="4" applyFont="1" applyFill="1" applyBorder="1" applyAlignment="1" applyProtection="1">
      <alignment horizontal="left" vertical="center" wrapText="1"/>
      <protection hidden="1"/>
    </xf>
    <xf numFmtId="0" fontId="53" fillId="0" borderId="200" xfId="4" applyFont="1" applyFill="1" applyBorder="1" applyAlignment="1" applyProtection="1">
      <alignment horizontal="left" vertical="center" wrapText="1"/>
      <protection hidden="1"/>
    </xf>
    <xf numFmtId="0" fontId="53" fillId="0" borderId="201" xfId="4" applyFont="1" applyFill="1" applyBorder="1" applyAlignment="1" applyProtection="1">
      <alignment horizontal="left" vertical="center" wrapText="1"/>
      <protection hidden="1"/>
    </xf>
    <xf numFmtId="0" fontId="53" fillId="0" borderId="202" xfId="4" applyFont="1" applyFill="1" applyBorder="1" applyAlignment="1" applyProtection="1">
      <alignment horizontal="left" vertical="center" wrapText="1"/>
      <protection hidden="1"/>
    </xf>
    <xf numFmtId="0" fontId="53" fillId="0" borderId="203" xfId="4" applyFont="1" applyFill="1" applyBorder="1" applyAlignment="1" applyProtection="1">
      <alignment horizontal="left" vertical="center" wrapText="1"/>
      <protection hidden="1"/>
    </xf>
    <xf numFmtId="0" fontId="53" fillId="0" borderId="204" xfId="4" applyFont="1" applyFill="1" applyBorder="1" applyAlignment="1" applyProtection="1">
      <alignment horizontal="left" vertical="center" wrapText="1"/>
      <protection hidden="1"/>
    </xf>
    <xf numFmtId="178" fontId="53" fillId="0" borderId="26" xfId="3" applyNumberFormat="1" applyFont="1" applyFill="1" applyBorder="1" applyAlignment="1" applyProtection="1">
      <alignment vertical="center" shrinkToFit="1"/>
      <protection locked="0" hidden="1"/>
    </xf>
    <xf numFmtId="178" fontId="53" fillId="0" borderId="25" xfId="3" applyNumberFormat="1" applyFont="1" applyFill="1" applyBorder="1" applyAlignment="1" applyProtection="1">
      <alignment vertical="center" shrinkToFit="1"/>
      <protection locked="0" hidden="1"/>
    </xf>
    <xf numFmtId="189" fontId="53" fillId="0" borderId="26" xfId="3" applyNumberFormat="1" applyFont="1" applyFill="1" applyBorder="1" applyAlignment="1" applyProtection="1">
      <alignment vertical="center" shrinkToFit="1"/>
      <protection locked="0" hidden="1"/>
    </xf>
    <xf numFmtId="189" fontId="53" fillId="0" borderId="25" xfId="3" applyNumberFormat="1" applyFont="1" applyFill="1" applyBorder="1" applyAlignment="1" applyProtection="1">
      <alignment vertical="center" shrinkToFit="1"/>
      <protection locked="0" hidden="1"/>
    </xf>
    <xf numFmtId="38" fontId="53" fillId="0" borderId="16" xfId="3" applyFont="1" applyFill="1" applyBorder="1" applyAlignment="1" applyProtection="1">
      <alignment horizontal="right" vertical="center" shrinkToFit="1"/>
      <protection hidden="1"/>
    </xf>
    <xf numFmtId="38" fontId="53" fillId="0" borderId="18" xfId="3" applyFont="1" applyFill="1" applyBorder="1" applyAlignment="1" applyProtection="1">
      <alignment horizontal="right" vertical="center" shrinkToFit="1"/>
      <protection hidden="1"/>
    </xf>
    <xf numFmtId="38" fontId="53" fillId="0" borderId="17" xfId="3" applyFont="1" applyFill="1" applyBorder="1" applyAlignment="1" applyProtection="1">
      <alignment horizontal="right" vertical="center" shrinkToFit="1"/>
      <protection hidden="1"/>
    </xf>
    <xf numFmtId="185" fontId="57" fillId="0" borderId="18" xfId="4" applyNumberFormat="1" applyFont="1" applyFill="1" applyBorder="1" applyAlignment="1" applyProtection="1">
      <alignment horizontal="center" vertical="center"/>
      <protection hidden="1"/>
    </xf>
    <xf numFmtId="196" fontId="57" fillId="0" borderId="18" xfId="4" applyNumberFormat="1" applyFont="1" applyFill="1" applyBorder="1" applyAlignment="1" applyProtection="1">
      <alignment horizontal="center" vertical="center"/>
      <protection hidden="1"/>
    </xf>
    <xf numFmtId="0" fontId="42" fillId="0" borderId="0" xfId="4" applyNumberFormat="1" applyFont="1" applyFill="1" applyBorder="1" applyAlignment="1" applyProtection="1">
      <alignment horizontal="center" vertical="center"/>
      <protection hidden="1"/>
    </xf>
    <xf numFmtId="0" fontId="52" fillId="0" borderId="0" xfId="4" applyNumberFormat="1" applyFont="1" applyFill="1" applyBorder="1" applyAlignment="1" applyProtection="1">
      <alignment horizontal="center" vertical="center"/>
      <protection hidden="1"/>
    </xf>
    <xf numFmtId="0" fontId="42" fillId="0" borderId="18" xfId="4" applyNumberFormat="1" applyFont="1" applyFill="1" applyBorder="1" applyAlignment="1" applyProtection="1">
      <alignment horizontal="center" vertical="center"/>
      <protection hidden="1"/>
    </xf>
    <xf numFmtId="0" fontId="45" fillId="0" borderId="172" xfId="4" applyFont="1" applyFill="1" applyBorder="1" applyAlignment="1" applyProtection="1">
      <alignment horizontal="center" vertical="center"/>
      <protection hidden="1"/>
    </xf>
    <xf numFmtId="0" fontId="45" fillId="0" borderId="237" xfId="4" applyFont="1" applyFill="1" applyBorder="1" applyAlignment="1" applyProtection="1">
      <alignment horizontal="center" vertical="center"/>
      <protection hidden="1"/>
    </xf>
    <xf numFmtId="0" fontId="58" fillId="0" borderId="26" xfId="4" applyNumberFormat="1" applyFont="1" applyFill="1" applyBorder="1" applyAlignment="1" applyProtection="1">
      <alignment horizontal="center" vertical="center"/>
      <protection hidden="1"/>
    </xf>
    <xf numFmtId="0" fontId="53" fillId="0" borderId="195" xfId="4" applyNumberFormat="1" applyFont="1" applyFill="1" applyBorder="1" applyAlignment="1" applyProtection="1">
      <alignment horizontal="left" vertical="center" wrapText="1"/>
      <protection hidden="1"/>
    </xf>
    <xf numFmtId="0" fontId="53" fillId="0" borderId="196" xfId="4" applyNumberFormat="1" applyFont="1" applyFill="1" applyBorder="1" applyAlignment="1" applyProtection="1">
      <alignment horizontal="left" vertical="center" wrapText="1"/>
      <protection hidden="1"/>
    </xf>
    <xf numFmtId="0" fontId="53" fillId="0" borderId="197" xfId="4" applyNumberFormat="1" applyFont="1" applyFill="1" applyBorder="1" applyAlignment="1" applyProtection="1">
      <alignment horizontal="left" vertical="center" wrapText="1"/>
      <protection hidden="1"/>
    </xf>
    <xf numFmtId="0" fontId="53" fillId="0" borderId="198" xfId="4" applyNumberFormat="1" applyFont="1" applyFill="1" applyBorder="1" applyAlignment="1" applyProtection="1">
      <alignment horizontal="left" vertical="center" wrapText="1"/>
      <protection hidden="1"/>
    </xf>
    <xf numFmtId="0" fontId="53" fillId="0" borderId="199" xfId="4" applyNumberFormat="1" applyFont="1" applyFill="1" applyBorder="1" applyAlignment="1" applyProtection="1">
      <alignment horizontal="left" vertical="center" wrapText="1"/>
      <protection hidden="1"/>
    </xf>
    <xf numFmtId="0" fontId="53" fillId="0" borderId="200" xfId="4" applyNumberFormat="1" applyFont="1" applyFill="1" applyBorder="1" applyAlignment="1" applyProtection="1">
      <alignment horizontal="left" vertical="center" wrapText="1"/>
      <protection hidden="1"/>
    </xf>
    <xf numFmtId="0" fontId="46" fillId="0" borderId="249" xfId="4" applyNumberFormat="1" applyFont="1" applyFill="1" applyBorder="1" applyAlignment="1" applyProtection="1">
      <alignment horizontal="center" vertical="center"/>
      <protection hidden="1"/>
    </xf>
    <xf numFmtId="0" fontId="46" fillId="0" borderId="250" xfId="4" applyNumberFormat="1" applyFont="1" applyFill="1" applyBorder="1" applyAlignment="1" applyProtection="1">
      <alignment horizontal="center" vertical="center"/>
      <protection hidden="1"/>
    </xf>
    <xf numFmtId="0" fontId="50" fillId="0" borderId="0" xfId="4" applyNumberFormat="1" applyFont="1" applyFill="1" applyBorder="1" applyAlignment="1" applyProtection="1">
      <alignment horizontal="distributed" vertical="center"/>
      <protection hidden="1"/>
    </xf>
    <xf numFmtId="0" fontId="50" fillId="0" borderId="11" xfId="4" applyNumberFormat="1" applyFont="1" applyFill="1" applyBorder="1" applyAlignment="1" applyProtection="1">
      <alignment horizontal="distributed" vertical="center"/>
      <protection hidden="1"/>
    </xf>
    <xf numFmtId="0" fontId="48" fillId="0" borderId="12" xfId="4" applyNumberFormat="1" applyFont="1" applyFill="1" applyBorder="1" applyAlignment="1" applyProtection="1">
      <alignment horizontal="center" vertical="center" wrapText="1"/>
      <protection hidden="1"/>
    </xf>
    <xf numFmtId="0" fontId="48" fillId="0" borderId="181" xfId="4" applyNumberFormat="1" applyFont="1" applyFill="1" applyBorder="1" applyAlignment="1" applyProtection="1">
      <alignment horizontal="center" vertical="center" wrapText="1"/>
      <protection hidden="1"/>
    </xf>
    <xf numFmtId="0" fontId="48" fillId="0" borderId="188" xfId="4" applyNumberFormat="1" applyFont="1" applyFill="1" applyBorder="1" applyAlignment="1" applyProtection="1">
      <alignment horizontal="center" vertical="center" wrapText="1"/>
      <protection hidden="1"/>
    </xf>
    <xf numFmtId="0" fontId="48" fillId="0" borderId="138" xfId="4" applyNumberFormat="1" applyFont="1" applyFill="1" applyBorder="1" applyAlignment="1" applyProtection="1">
      <alignment horizontal="center" vertical="center" wrapText="1"/>
      <protection hidden="1"/>
    </xf>
    <xf numFmtId="0" fontId="48" fillId="0" borderId="135" xfId="4" applyNumberFormat="1" applyFont="1" applyFill="1" applyBorder="1" applyAlignment="1" applyProtection="1">
      <alignment horizontal="center" vertical="center" wrapText="1"/>
      <protection hidden="1"/>
    </xf>
    <xf numFmtId="0" fontId="48" fillId="0" borderId="105" xfId="4" applyNumberFormat="1" applyFont="1" applyFill="1" applyBorder="1" applyAlignment="1" applyProtection="1">
      <alignment horizontal="center" vertical="center" wrapText="1"/>
      <protection hidden="1"/>
    </xf>
    <xf numFmtId="0" fontId="48" fillId="0" borderId="239" xfId="4" applyNumberFormat="1" applyFont="1" applyFill="1" applyBorder="1" applyAlignment="1" applyProtection="1">
      <alignment horizontal="center" vertical="center"/>
      <protection hidden="1"/>
    </xf>
    <xf numFmtId="0" fontId="45" fillId="0" borderId="106" xfId="4" applyNumberFormat="1" applyFont="1" applyFill="1" applyBorder="1" applyAlignment="1" applyProtection="1">
      <alignment horizontal="center" vertical="center"/>
      <protection hidden="1"/>
    </xf>
    <xf numFmtId="0" fontId="45" fillId="0" borderId="98" xfId="4" applyNumberFormat="1" applyFont="1" applyFill="1" applyBorder="1" applyAlignment="1" applyProtection="1">
      <alignment horizontal="center" vertical="center"/>
      <protection hidden="1"/>
    </xf>
    <xf numFmtId="0" fontId="45" fillId="0" borderId="240" xfId="4" applyNumberFormat="1" applyFont="1" applyFill="1" applyBorder="1" applyAlignment="1" applyProtection="1">
      <alignment horizontal="center" vertical="center"/>
      <protection hidden="1"/>
    </xf>
    <xf numFmtId="0" fontId="45" fillId="0" borderId="209" xfId="4" applyNumberFormat="1" applyFont="1" applyFill="1" applyBorder="1" applyAlignment="1" applyProtection="1">
      <alignment horizontal="center" vertical="center"/>
      <protection hidden="1"/>
    </xf>
    <xf numFmtId="0" fontId="45" fillId="0" borderId="235" xfId="4" applyNumberFormat="1" applyFont="1" applyFill="1" applyBorder="1" applyAlignment="1" applyProtection="1">
      <alignment horizontal="center" vertical="center"/>
      <protection hidden="1"/>
    </xf>
    <xf numFmtId="0" fontId="45" fillId="0" borderId="172" xfId="4" applyNumberFormat="1" applyFont="1" applyFill="1" applyBorder="1" applyAlignment="1" applyProtection="1">
      <alignment horizontal="center" vertical="center"/>
      <protection hidden="1"/>
    </xf>
    <xf numFmtId="0" fontId="45" fillId="0" borderId="237" xfId="4" applyNumberFormat="1" applyFont="1" applyFill="1" applyBorder="1" applyAlignment="1" applyProtection="1">
      <alignment horizontal="center" vertical="center"/>
      <protection hidden="1"/>
    </xf>
    <xf numFmtId="0" fontId="45" fillId="0" borderId="26" xfId="4" applyNumberFormat="1" applyFont="1" applyFill="1" applyBorder="1" applyAlignment="1" applyProtection="1">
      <alignment horizontal="center" vertical="center"/>
      <protection hidden="1"/>
    </xf>
    <xf numFmtId="0" fontId="51" fillId="0" borderId="106" xfId="4" applyNumberFormat="1" applyFont="1" applyFill="1" applyBorder="1" applyAlignment="1" applyProtection="1">
      <alignment horizontal="center" vertical="center"/>
      <protection hidden="1"/>
    </xf>
    <xf numFmtId="0" fontId="51" fillId="0" borderId="100" xfId="4" applyNumberFormat="1" applyFont="1" applyFill="1" applyBorder="1" applyAlignment="1" applyProtection="1">
      <alignment horizontal="center" vertical="center"/>
      <protection hidden="1"/>
    </xf>
    <xf numFmtId="0" fontId="51" fillId="0" borderId="243" xfId="4" applyNumberFormat="1" applyFont="1" applyFill="1" applyBorder="1" applyAlignment="1" applyProtection="1">
      <alignment horizontal="center" vertical="center"/>
      <protection hidden="1"/>
    </xf>
    <xf numFmtId="0" fontId="57" fillId="0" borderId="12" xfId="4" applyNumberFormat="1" applyFont="1" applyFill="1" applyBorder="1" applyAlignment="1" applyProtection="1">
      <alignment horizontal="center" vertical="center"/>
      <protection hidden="1"/>
    </xf>
    <xf numFmtId="0" fontId="53" fillId="0" borderId="201" xfId="4" applyNumberFormat="1" applyFont="1" applyFill="1" applyBorder="1" applyAlignment="1" applyProtection="1">
      <alignment horizontal="left" vertical="center" wrapText="1"/>
      <protection hidden="1"/>
    </xf>
    <xf numFmtId="0" fontId="53" fillId="0" borderId="202" xfId="4" applyNumberFormat="1" applyFont="1" applyFill="1" applyBorder="1" applyAlignment="1" applyProtection="1">
      <alignment horizontal="left" vertical="center" wrapText="1"/>
      <protection hidden="1"/>
    </xf>
    <xf numFmtId="0" fontId="53" fillId="0" borderId="203" xfId="4" applyNumberFormat="1" applyFont="1" applyFill="1" applyBorder="1" applyAlignment="1" applyProtection="1">
      <alignment horizontal="left" vertical="center" wrapText="1"/>
      <protection hidden="1"/>
    </xf>
    <xf numFmtId="0" fontId="53" fillId="0" borderId="204" xfId="4" applyNumberFormat="1" applyFont="1" applyFill="1" applyBorder="1" applyAlignment="1" applyProtection="1">
      <alignment horizontal="left" vertical="center" wrapText="1"/>
      <protection hidden="1"/>
    </xf>
    <xf numFmtId="0" fontId="46" fillId="0" borderId="0" xfId="4" applyNumberFormat="1" applyFont="1" applyFill="1" applyBorder="1" applyAlignment="1" applyProtection="1">
      <alignment horizontal="center" vertical="center"/>
      <protection hidden="1"/>
    </xf>
    <xf numFmtId="38" fontId="53" fillId="0" borderId="26" xfId="3" applyFont="1" applyFill="1" applyBorder="1" applyAlignment="1" applyProtection="1">
      <alignment vertical="center" shrinkToFit="1"/>
      <protection hidden="1"/>
    </xf>
    <xf numFmtId="38" fontId="53" fillId="0" borderId="25" xfId="3" applyFont="1" applyFill="1" applyBorder="1" applyAlignment="1" applyProtection="1">
      <alignment vertical="center" shrinkToFit="1"/>
      <protection hidden="1"/>
    </xf>
    <xf numFmtId="0" fontId="45" fillId="0" borderId="193" xfId="4" applyNumberFormat="1" applyFont="1" applyFill="1" applyBorder="1" applyAlignment="1" applyProtection="1">
      <alignment horizontal="center" vertical="center"/>
      <protection hidden="1"/>
    </xf>
    <xf numFmtId="0" fontId="45" fillId="0" borderId="25" xfId="4" applyNumberFormat="1" applyFont="1" applyFill="1" applyBorder="1" applyAlignment="1" applyProtection="1">
      <alignment horizontal="center" vertical="center"/>
      <protection hidden="1"/>
    </xf>
    <xf numFmtId="0" fontId="45" fillId="0" borderId="27" xfId="4" applyNumberFormat="1" applyFont="1" applyFill="1" applyBorder="1" applyAlignment="1" applyProtection="1">
      <alignment horizontal="center" vertical="center"/>
      <protection hidden="1"/>
    </xf>
    <xf numFmtId="0" fontId="45" fillId="0" borderId="188" xfId="4" applyNumberFormat="1" applyFont="1" applyFill="1" applyBorder="1" applyAlignment="1" applyProtection="1">
      <alignment horizontal="center" vertical="center"/>
      <protection hidden="1"/>
    </xf>
    <xf numFmtId="0" fontId="45" fillId="0" borderId="0" xfId="4" applyNumberFormat="1" applyFont="1" applyFill="1" applyBorder="1" applyAlignment="1" applyProtection="1">
      <alignment horizontal="center" vertical="center"/>
      <protection hidden="1"/>
    </xf>
    <xf numFmtId="0" fontId="45" fillId="0" borderId="29" xfId="4" applyNumberFormat="1" applyFont="1" applyFill="1" applyBorder="1" applyAlignment="1" applyProtection="1">
      <alignment horizontal="center" vertical="center"/>
      <protection hidden="1"/>
    </xf>
    <xf numFmtId="0" fontId="45" fillId="0" borderId="135" xfId="4" applyNumberFormat="1" applyFont="1" applyFill="1" applyBorder="1" applyAlignment="1" applyProtection="1">
      <alignment horizontal="center" vertical="center"/>
      <protection hidden="1"/>
    </xf>
    <xf numFmtId="0" fontId="45" fillId="0" borderId="11" xfId="4" applyNumberFormat="1" applyFont="1" applyFill="1" applyBorder="1" applyAlignment="1" applyProtection="1">
      <alignment horizontal="center" vertical="center"/>
      <protection hidden="1"/>
    </xf>
    <xf numFmtId="0" fontId="45" fillId="0" borderId="104" xfId="4" applyNumberFormat="1" applyFont="1" applyFill="1" applyBorder="1" applyAlignment="1" applyProtection="1">
      <alignment horizontal="center" vertical="center"/>
      <protection hidden="1"/>
    </xf>
    <xf numFmtId="0" fontId="52" fillId="0" borderId="26" xfId="4" applyNumberFormat="1" applyFont="1" applyFill="1" applyBorder="1" applyAlignment="1" applyProtection="1">
      <alignment horizontal="left" vertical="center" indent="1" shrinkToFit="1"/>
      <protection hidden="1"/>
    </xf>
    <xf numFmtId="0" fontId="2" fillId="0" borderId="25" xfId="4" applyNumberFormat="1" applyFont="1" applyFill="1" applyBorder="1" applyAlignment="1" applyProtection="1">
      <alignment horizontal="left" indent="1" shrinkToFit="1"/>
      <protection hidden="1"/>
    </xf>
    <xf numFmtId="0" fontId="2" fillId="0" borderId="27" xfId="4" applyNumberFormat="1" applyFont="1" applyFill="1" applyBorder="1" applyAlignment="1" applyProtection="1">
      <alignment horizontal="left" indent="1" shrinkToFit="1"/>
      <protection hidden="1"/>
    </xf>
    <xf numFmtId="0" fontId="52" fillId="0" borderId="28" xfId="4" applyNumberFormat="1" applyFont="1" applyFill="1" applyBorder="1" applyAlignment="1" applyProtection="1">
      <alignment horizontal="left" vertical="center" indent="1" shrinkToFit="1"/>
      <protection hidden="1"/>
    </xf>
    <xf numFmtId="0" fontId="2" fillId="0" borderId="0" xfId="4" applyNumberFormat="1" applyFont="1" applyFill="1" applyBorder="1" applyAlignment="1" applyProtection="1">
      <alignment horizontal="left" indent="1" shrinkToFit="1"/>
      <protection hidden="1"/>
    </xf>
    <xf numFmtId="0" fontId="2" fillId="0" borderId="29" xfId="4" applyNumberFormat="1" applyFont="1" applyFill="1" applyBorder="1" applyAlignment="1" applyProtection="1">
      <alignment horizontal="left" indent="1" shrinkToFit="1"/>
      <protection hidden="1"/>
    </xf>
    <xf numFmtId="0" fontId="2" fillId="0" borderId="103" xfId="4" applyNumberFormat="1" applyFont="1" applyFill="1" applyBorder="1" applyAlignment="1" applyProtection="1">
      <alignment horizontal="left" indent="1" shrinkToFit="1"/>
      <protection hidden="1"/>
    </xf>
    <xf numFmtId="0" fontId="2" fillId="0" borderId="11" xfId="4" applyNumberFormat="1" applyFont="1" applyFill="1" applyBorder="1" applyAlignment="1" applyProtection="1">
      <alignment horizontal="left" indent="1" shrinkToFit="1"/>
      <protection hidden="1"/>
    </xf>
    <xf numFmtId="0" fontId="2" fillId="0" borderId="104" xfId="4" applyNumberFormat="1" applyFont="1" applyFill="1" applyBorder="1" applyAlignment="1" applyProtection="1">
      <alignment horizontal="left" indent="1" shrinkToFit="1"/>
      <protection hidden="1"/>
    </xf>
    <xf numFmtId="0" fontId="46" fillId="0" borderId="215" xfId="4" applyNumberFormat="1" applyFont="1" applyFill="1" applyBorder="1" applyAlignment="1" applyProtection="1">
      <alignment horizontal="center" vertical="center"/>
      <protection hidden="1"/>
    </xf>
    <xf numFmtId="0" fontId="46" fillId="0" borderId="216" xfId="4" applyNumberFormat="1" applyFont="1" applyFill="1" applyBorder="1" applyAlignment="1" applyProtection="1">
      <alignment horizontal="center" vertical="center"/>
      <protection hidden="1"/>
    </xf>
    <xf numFmtId="0" fontId="46" fillId="0" borderId="217" xfId="4" applyNumberFormat="1" applyFont="1" applyFill="1" applyBorder="1" applyAlignment="1" applyProtection="1">
      <alignment horizontal="center" vertical="center"/>
      <protection hidden="1"/>
    </xf>
    <xf numFmtId="0" fontId="46" fillId="0" borderId="218" xfId="4" applyNumberFormat="1" applyFont="1" applyFill="1" applyBorder="1" applyAlignment="1" applyProtection="1">
      <alignment horizontal="center" vertical="center"/>
      <protection hidden="1"/>
    </xf>
    <xf numFmtId="0" fontId="46" fillId="0" borderId="219" xfId="4" applyNumberFormat="1" applyFont="1" applyFill="1" applyBorder="1" applyAlignment="1" applyProtection="1">
      <alignment horizontal="center" vertical="center"/>
      <protection hidden="1"/>
    </xf>
    <xf numFmtId="0" fontId="46" fillId="0" borderId="220" xfId="4" applyNumberFormat="1" applyFont="1" applyFill="1" applyBorder="1" applyAlignment="1" applyProtection="1">
      <alignment horizontal="center" vertical="center"/>
      <protection hidden="1"/>
    </xf>
    <xf numFmtId="0" fontId="46" fillId="0" borderId="198" xfId="4" applyNumberFormat="1" applyFont="1" applyFill="1" applyBorder="1" applyAlignment="1" applyProtection="1">
      <alignment horizontal="center" vertical="center"/>
      <protection hidden="1"/>
    </xf>
    <xf numFmtId="0" fontId="46" fillId="0" borderId="199" xfId="4" applyNumberFormat="1" applyFont="1" applyFill="1" applyBorder="1" applyAlignment="1" applyProtection="1">
      <alignment horizontal="center" vertical="center"/>
      <protection hidden="1"/>
    </xf>
    <xf numFmtId="0" fontId="46" fillId="0" borderId="200" xfId="4" applyNumberFormat="1" applyFont="1" applyFill="1" applyBorder="1" applyAlignment="1" applyProtection="1">
      <alignment horizontal="center" vertical="center"/>
      <protection hidden="1"/>
    </xf>
    <xf numFmtId="0" fontId="46" fillId="0" borderId="221" xfId="4" applyNumberFormat="1" applyFont="1" applyFill="1" applyBorder="1" applyAlignment="1" applyProtection="1">
      <alignment horizontal="center" vertical="center"/>
      <protection hidden="1"/>
    </xf>
    <xf numFmtId="0" fontId="46" fillId="0" borderId="222" xfId="4" applyNumberFormat="1" applyFont="1" applyFill="1" applyBorder="1" applyAlignment="1" applyProtection="1">
      <alignment horizontal="center" vertical="center"/>
      <protection hidden="1"/>
    </xf>
    <xf numFmtId="0" fontId="46" fillId="0" borderId="223" xfId="4" applyNumberFormat="1" applyFont="1" applyFill="1" applyBorder="1" applyAlignment="1" applyProtection="1">
      <alignment horizontal="center" vertical="center"/>
      <protection hidden="1"/>
    </xf>
    <xf numFmtId="0" fontId="46" fillId="0" borderId="224" xfId="4" applyNumberFormat="1" applyFont="1" applyFill="1" applyBorder="1" applyAlignment="1" applyProtection="1">
      <alignment horizontal="center" vertical="center"/>
      <protection hidden="1"/>
    </xf>
    <xf numFmtId="0" fontId="46" fillId="0" borderId="203" xfId="4" applyNumberFormat="1" applyFont="1" applyFill="1" applyBorder="1" applyAlignment="1" applyProtection="1">
      <alignment horizontal="center" vertical="center"/>
      <protection hidden="1"/>
    </xf>
    <xf numFmtId="0" fontId="46" fillId="0" borderId="204" xfId="4" applyNumberFormat="1" applyFont="1" applyFill="1" applyBorder="1" applyAlignment="1" applyProtection="1">
      <alignment horizontal="center" vertical="center"/>
      <protection hidden="1"/>
    </xf>
    <xf numFmtId="0" fontId="46" fillId="0" borderId="225" xfId="4" applyNumberFormat="1" applyFont="1" applyFill="1" applyBorder="1" applyAlignment="1" applyProtection="1">
      <alignment horizontal="center" vertical="center"/>
      <protection hidden="1"/>
    </xf>
    <xf numFmtId="0" fontId="46" fillId="0" borderId="226" xfId="4" applyNumberFormat="1" applyFont="1" applyFill="1" applyBorder="1" applyAlignment="1" applyProtection="1">
      <alignment horizontal="center" vertical="center"/>
      <protection hidden="1"/>
    </xf>
    <xf numFmtId="0" fontId="46" fillId="0" borderId="71" xfId="4" applyNumberFormat="1" applyFont="1" applyFill="1" applyBorder="1" applyAlignment="1" applyProtection="1">
      <alignment horizontal="center" vertical="center"/>
      <protection hidden="1"/>
    </xf>
    <xf numFmtId="0" fontId="58" fillId="0" borderId="251" xfId="4" applyNumberFormat="1" applyFont="1" applyFill="1" applyBorder="1" applyAlignment="1" applyProtection="1">
      <alignment horizontal="center" vertical="center"/>
      <protection hidden="1"/>
    </xf>
    <xf numFmtId="0" fontId="58" fillId="0" borderId="253" xfId="4" applyNumberFormat="1" applyFont="1" applyFill="1" applyBorder="1" applyAlignment="1" applyProtection="1">
      <alignment horizontal="center" vertical="center"/>
      <protection hidden="1"/>
    </xf>
    <xf numFmtId="0" fontId="58" fillId="0" borderId="254" xfId="4" applyNumberFormat="1" applyFont="1" applyFill="1" applyBorder="1" applyAlignment="1" applyProtection="1">
      <alignment horizontal="center" vertical="center"/>
      <protection hidden="1"/>
    </xf>
    <xf numFmtId="0" fontId="58" fillId="0" borderId="255" xfId="4" applyNumberFormat="1" applyFont="1" applyFill="1" applyBorder="1" applyAlignment="1" applyProtection="1">
      <alignment horizontal="center" vertical="center"/>
      <protection hidden="1"/>
    </xf>
    <xf numFmtId="0" fontId="58" fillId="0" borderId="252" xfId="4" applyNumberFormat="1" applyFont="1" applyFill="1" applyBorder="1" applyAlignment="1" applyProtection="1">
      <alignment horizontal="center" vertical="center"/>
      <protection hidden="1"/>
    </xf>
    <xf numFmtId="0" fontId="58" fillId="0" borderId="25" xfId="4" applyNumberFormat="1" applyFont="1" applyFill="1" applyBorder="1" applyAlignment="1" applyProtection="1">
      <alignment horizontal="center" vertical="center"/>
      <protection hidden="1"/>
    </xf>
    <xf numFmtId="0" fontId="42" fillId="0" borderId="176" xfId="4" applyNumberFormat="1" applyFont="1" applyFill="1" applyBorder="1" applyAlignment="1" applyProtection="1">
      <alignment horizontal="left" vertical="top"/>
      <protection hidden="1"/>
    </xf>
    <xf numFmtId="0" fontId="42" fillId="0" borderId="181" xfId="4" applyNumberFormat="1" applyFont="1" applyFill="1" applyBorder="1" applyAlignment="1" applyProtection="1">
      <alignment horizontal="left" vertical="top"/>
      <protection hidden="1"/>
    </xf>
    <xf numFmtId="0" fontId="59" fillId="0" borderId="170" xfId="4" applyNumberFormat="1" applyFont="1" applyFill="1" applyBorder="1" applyAlignment="1" applyProtection="1">
      <alignment horizontal="center" vertical="center" shrinkToFit="1"/>
      <protection hidden="1"/>
    </xf>
    <xf numFmtId="0" fontId="59" fillId="0" borderId="30" xfId="4" applyNumberFormat="1" applyFont="1" applyFill="1" applyBorder="1" applyAlignment="1" applyProtection="1">
      <alignment horizontal="center" vertical="center" shrinkToFit="1"/>
      <protection hidden="1"/>
    </xf>
    <xf numFmtId="0" fontId="59" fillId="0" borderId="171" xfId="4" applyNumberFormat="1" applyFont="1" applyFill="1" applyBorder="1" applyAlignment="1" applyProtection="1">
      <alignment horizontal="center" vertical="center" shrinkToFit="1"/>
      <protection hidden="1"/>
    </xf>
    <xf numFmtId="0" fontId="59" fillId="0" borderId="19" xfId="4" applyNumberFormat="1" applyFont="1" applyFill="1" applyBorder="1" applyAlignment="1" applyProtection="1">
      <alignment horizontal="center" vertical="center" shrinkToFit="1"/>
      <protection hidden="1"/>
    </xf>
    <xf numFmtId="0" fontId="59" fillId="0" borderId="20" xfId="4" applyNumberFormat="1" applyFont="1" applyFill="1" applyBorder="1" applyAlignment="1" applyProtection="1">
      <alignment horizontal="center" vertical="center" shrinkToFit="1"/>
      <protection hidden="1"/>
    </xf>
    <xf numFmtId="0" fontId="59" fillId="0" borderId="21" xfId="4" applyNumberFormat="1" applyFont="1" applyFill="1" applyBorder="1" applyAlignment="1" applyProtection="1">
      <alignment horizontal="center" vertical="center" shrinkToFit="1"/>
      <protection hidden="1"/>
    </xf>
    <xf numFmtId="38" fontId="53" fillId="0" borderId="16" xfId="3" applyFont="1" applyFill="1" applyBorder="1" applyAlignment="1" applyProtection="1">
      <alignment horizontal="center" vertical="center" shrinkToFit="1"/>
      <protection hidden="1"/>
    </xf>
    <xf numFmtId="38" fontId="2" fillId="0" borderId="17" xfId="3" applyFill="1" applyBorder="1" applyAlignment="1" applyProtection="1">
      <alignment shrinkToFit="1"/>
      <protection hidden="1"/>
    </xf>
    <xf numFmtId="0" fontId="46" fillId="0" borderId="18" xfId="4" applyNumberFormat="1" applyFont="1" applyFill="1" applyBorder="1" applyAlignment="1" applyProtection="1">
      <alignment horizontal="center" vertical="center"/>
      <protection hidden="1"/>
    </xf>
    <xf numFmtId="38" fontId="53" fillId="0" borderId="16" xfId="3" applyFont="1" applyFill="1" applyBorder="1" applyAlignment="1" applyProtection="1">
      <alignment vertical="center" shrinkToFit="1"/>
      <protection hidden="1"/>
    </xf>
    <xf numFmtId="38" fontId="53" fillId="0" borderId="18" xfId="3" applyFont="1" applyFill="1" applyBorder="1" applyAlignment="1" applyProtection="1">
      <alignment vertical="center" shrinkToFit="1"/>
      <protection hidden="1"/>
    </xf>
    <xf numFmtId="0" fontId="46" fillId="0" borderId="25" xfId="4" applyNumberFormat="1" applyFont="1" applyFill="1" applyBorder="1" applyAlignment="1" applyProtection="1">
      <alignment horizontal="center" vertical="center"/>
      <protection hidden="1"/>
    </xf>
    <xf numFmtId="38" fontId="53" fillId="0" borderId="17" xfId="3" applyFont="1" applyFill="1" applyBorder="1" applyAlignment="1" applyProtection="1">
      <alignment vertical="center" shrinkToFit="1"/>
      <protection hidden="1"/>
    </xf>
    <xf numFmtId="0" fontId="42" fillId="0" borderId="99" xfId="4" applyNumberFormat="1" applyFont="1" applyFill="1" applyBorder="1" applyAlignment="1" applyProtection="1">
      <alignment horizontal="distributed" vertical="center"/>
      <protection hidden="1"/>
    </xf>
    <xf numFmtId="0" fontId="51" fillId="0" borderId="26" xfId="4" applyNumberFormat="1" applyFont="1" applyFill="1" applyBorder="1" applyAlignment="1" applyProtection="1">
      <alignment horizontal="center" vertical="center" wrapText="1"/>
      <protection hidden="1"/>
    </xf>
    <xf numFmtId="0" fontId="51" fillId="0" borderId="25" xfId="4" applyNumberFormat="1" applyFont="1" applyFill="1" applyBorder="1" applyAlignment="1" applyProtection="1">
      <alignment horizontal="center" vertical="center"/>
      <protection hidden="1"/>
    </xf>
    <xf numFmtId="0" fontId="51" fillId="0" borderId="27" xfId="4" applyNumberFormat="1" applyFont="1" applyFill="1" applyBorder="1" applyAlignment="1" applyProtection="1">
      <alignment horizontal="center" vertical="center"/>
      <protection hidden="1"/>
    </xf>
    <xf numFmtId="0" fontId="51" fillId="0" borderId="16" xfId="4" applyNumberFormat="1" applyFont="1" applyFill="1" applyBorder="1" applyAlignment="1" applyProtection="1">
      <alignment horizontal="center" vertical="center"/>
      <protection hidden="1"/>
    </xf>
    <xf numFmtId="0" fontId="51" fillId="0" borderId="18" xfId="4" applyNumberFormat="1" applyFont="1" applyFill="1" applyBorder="1" applyAlignment="1" applyProtection="1">
      <alignment horizontal="center" vertical="center"/>
      <protection hidden="1"/>
    </xf>
    <xf numFmtId="0" fontId="51" fillId="0" borderId="17" xfId="4" applyNumberFormat="1" applyFont="1" applyFill="1" applyBorder="1" applyAlignment="1" applyProtection="1">
      <alignment horizontal="center" vertical="center"/>
      <protection hidden="1"/>
    </xf>
    <xf numFmtId="0" fontId="51" fillId="0" borderId="26" xfId="4" applyNumberFormat="1" applyFont="1" applyFill="1" applyBorder="1" applyAlignment="1" applyProtection="1">
      <alignment horizontal="center" wrapText="1"/>
      <protection hidden="1"/>
    </xf>
    <xf numFmtId="0" fontId="51" fillId="0" borderId="25" xfId="4" applyNumberFormat="1" applyFont="1" applyFill="1" applyBorder="1" applyAlignment="1" applyProtection="1">
      <alignment horizontal="center" wrapText="1"/>
      <protection hidden="1"/>
    </xf>
    <xf numFmtId="0" fontId="51" fillId="0" borderId="27" xfId="4" applyNumberFormat="1" applyFont="1" applyFill="1" applyBorder="1" applyAlignment="1" applyProtection="1">
      <alignment horizontal="center" wrapText="1"/>
      <protection hidden="1"/>
    </xf>
    <xf numFmtId="0" fontId="51" fillId="0" borderId="16" xfId="4" applyNumberFormat="1" applyFont="1" applyFill="1" applyBorder="1" applyAlignment="1" applyProtection="1">
      <alignment horizontal="center" wrapText="1"/>
      <protection hidden="1"/>
    </xf>
    <xf numFmtId="0" fontId="51" fillId="0" borderId="18" xfId="4" applyNumberFormat="1" applyFont="1" applyFill="1" applyBorder="1" applyAlignment="1" applyProtection="1">
      <alignment horizontal="center" wrapText="1"/>
      <protection hidden="1"/>
    </xf>
    <xf numFmtId="0" fontId="51" fillId="0" borderId="17" xfId="4" applyNumberFormat="1" applyFont="1" applyFill="1" applyBorder="1" applyAlignment="1" applyProtection="1">
      <alignment horizontal="center" wrapText="1"/>
      <protection hidden="1"/>
    </xf>
    <xf numFmtId="0" fontId="51" fillId="0" borderId="206" xfId="4" applyNumberFormat="1" applyFont="1" applyFill="1" applyBorder="1" applyAlignment="1" applyProtection="1">
      <alignment horizontal="left" wrapText="1" indent="1"/>
      <protection hidden="1"/>
    </xf>
    <xf numFmtId="0" fontId="51" fillId="0" borderId="207" xfId="4" applyNumberFormat="1" applyFont="1" applyFill="1" applyBorder="1" applyAlignment="1" applyProtection="1">
      <alignment horizontal="left" wrapText="1" indent="1"/>
      <protection hidden="1"/>
    </xf>
    <xf numFmtId="0" fontId="51" fillId="0" borderId="208" xfId="4" applyNumberFormat="1" applyFont="1" applyFill="1" applyBorder="1" applyAlignment="1" applyProtection="1">
      <alignment horizontal="left" wrapText="1" indent="1"/>
      <protection hidden="1"/>
    </xf>
    <xf numFmtId="0" fontId="51" fillId="0" borderId="203" xfId="4" applyNumberFormat="1" applyFont="1" applyFill="1" applyBorder="1" applyAlignment="1" applyProtection="1">
      <alignment horizontal="left" wrapText="1" indent="1"/>
      <protection hidden="1"/>
    </xf>
    <xf numFmtId="0" fontId="51" fillId="0" borderId="199" xfId="4" applyNumberFormat="1" applyFont="1" applyFill="1" applyBorder="1" applyAlignment="1" applyProtection="1">
      <alignment horizontal="left" wrapText="1" indent="1"/>
      <protection hidden="1"/>
    </xf>
    <xf numFmtId="0" fontId="51" fillId="0" borderId="204" xfId="4" applyNumberFormat="1" applyFont="1" applyFill="1" applyBorder="1" applyAlignment="1" applyProtection="1">
      <alignment horizontal="left" wrapText="1" indent="1"/>
      <protection hidden="1"/>
    </xf>
    <xf numFmtId="0" fontId="51" fillId="0" borderId="74" xfId="4" applyNumberFormat="1" applyFont="1" applyFill="1" applyBorder="1" applyAlignment="1" applyProtection="1">
      <alignment horizontal="center" vertical="center"/>
      <protection hidden="1"/>
    </xf>
    <xf numFmtId="0" fontId="51" fillId="0" borderId="207" xfId="4" applyNumberFormat="1" applyFont="1" applyFill="1" applyBorder="1" applyAlignment="1" applyProtection="1">
      <alignment horizontal="center" vertical="center"/>
      <protection hidden="1"/>
    </xf>
    <xf numFmtId="0" fontId="51" fillId="0" borderId="208" xfId="4" applyNumberFormat="1" applyFont="1" applyFill="1" applyBorder="1" applyAlignment="1" applyProtection="1">
      <alignment horizontal="center" vertical="center"/>
      <protection hidden="1"/>
    </xf>
    <xf numFmtId="0" fontId="51" fillId="0" borderId="71" xfId="4" applyNumberFormat="1" applyFont="1" applyFill="1" applyBorder="1" applyAlignment="1" applyProtection="1">
      <alignment horizontal="center" vertical="center"/>
      <protection hidden="1"/>
    </xf>
    <xf numFmtId="0" fontId="51" fillId="0" borderId="199" xfId="4" applyNumberFormat="1" applyFont="1" applyFill="1" applyBorder="1" applyAlignment="1" applyProtection="1">
      <alignment horizontal="center" vertical="center"/>
      <protection hidden="1"/>
    </xf>
    <xf numFmtId="0" fontId="51" fillId="0" borderId="204" xfId="4" applyNumberFormat="1" applyFont="1" applyFill="1" applyBorder="1" applyAlignment="1" applyProtection="1">
      <alignment horizontal="center" vertical="center"/>
      <protection hidden="1"/>
    </xf>
    <xf numFmtId="0" fontId="46" fillId="0" borderId="206" xfId="4" applyNumberFormat="1" applyFont="1" applyFill="1" applyBorder="1" applyAlignment="1" applyProtection="1">
      <alignment horizontal="center" vertical="center" wrapText="1"/>
      <protection hidden="1"/>
    </xf>
    <xf numFmtId="0" fontId="2" fillId="0" borderId="29" xfId="4" applyNumberFormat="1" applyFill="1" applyBorder="1" applyProtection="1">
      <protection hidden="1"/>
    </xf>
    <xf numFmtId="0" fontId="2" fillId="0" borderId="16" xfId="4" applyNumberFormat="1" applyFill="1" applyBorder="1" applyProtection="1">
      <protection hidden="1"/>
    </xf>
    <xf numFmtId="0" fontId="2" fillId="0" borderId="17" xfId="4" applyNumberFormat="1" applyFill="1" applyBorder="1" applyProtection="1">
      <protection hidden="1"/>
    </xf>
    <xf numFmtId="0" fontId="46" fillId="0" borderId="131" xfId="4" applyNumberFormat="1" applyFont="1" applyFill="1" applyBorder="1" applyAlignment="1" applyProtection="1">
      <alignment horizontal="center" vertical="center"/>
      <protection hidden="1"/>
    </xf>
    <xf numFmtId="0" fontId="46" fillId="0" borderId="205" xfId="4" applyNumberFormat="1" applyFont="1" applyFill="1" applyBorder="1" applyAlignment="1" applyProtection="1">
      <alignment horizontal="center" vertical="center"/>
      <protection hidden="1"/>
    </xf>
    <xf numFmtId="0" fontId="46" fillId="0" borderId="210" xfId="4" applyNumberFormat="1" applyFont="1" applyFill="1" applyBorder="1" applyAlignment="1" applyProtection="1">
      <alignment horizontal="center" vertical="center"/>
      <protection hidden="1"/>
    </xf>
    <xf numFmtId="0" fontId="46" fillId="0" borderId="211" xfId="4" applyNumberFormat="1" applyFont="1" applyFill="1" applyBorder="1" applyAlignment="1" applyProtection="1">
      <alignment horizontal="center" vertical="center"/>
      <protection hidden="1"/>
    </xf>
    <xf numFmtId="0" fontId="46" fillId="0" borderId="0" xfId="4" applyNumberFormat="1" applyFont="1" applyFill="1" applyBorder="1" applyAlignment="1" applyProtection="1">
      <alignment horizontal="left" vertical="center"/>
      <protection hidden="1"/>
    </xf>
    <xf numFmtId="0" fontId="46" fillId="0" borderId="138" xfId="4" applyNumberFormat="1" applyFont="1" applyFill="1" applyBorder="1" applyAlignment="1" applyProtection="1">
      <alignment horizontal="left" vertical="center"/>
      <protection hidden="1"/>
    </xf>
    <xf numFmtId="0" fontId="75" fillId="0" borderId="18" xfId="4" applyNumberFormat="1" applyFont="1" applyFill="1" applyBorder="1" applyAlignment="1" applyProtection="1">
      <alignment horizontal="left" indent="1" shrinkToFit="1"/>
      <protection hidden="1"/>
    </xf>
    <xf numFmtId="0" fontId="75" fillId="0" borderId="25" xfId="4" applyNumberFormat="1" applyFont="1" applyFill="1" applyBorder="1" applyAlignment="1" applyProtection="1">
      <alignment horizontal="left" indent="1" shrinkToFit="1"/>
      <protection hidden="1"/>
    </xf>
    <xf numFmtId="0" fontId="75" fillId="0" borderId="18" xfId="4" applyNumberFormat="1" applyFont="1" applyFill="1" applyBorder="1" applyAlignment="1" applyProtection="1">
      <alignment horizontal="left" indent="2" shrinkToFit="1"/>
      <protection hidden="1"/>
    </xf>
    <xf numFmtId="0" fontId="41" fillId="0" borderId="219" xfId="4" applyNumberFormat="1" applyFont="1" applyFill="1" applyBorder="1" applyAlignment="1" applyProtection="1">
      <alignment horizontal="distributed" vertical="center" wrapText="1"/>
      <protection hidden="1"/>
    </xf>
    <xf numFmtId="0" fontId="41" fillId="0" borderId="72" xfId="4" applyNumberFormat="1" applyFont="1" applyFill="1" applyBorder="1" applyAlignment="1" applyProtection="1">
      <alignment horizontal="distributed" vertical="center" wrapText="1" justifyLastLine="1"/>
      <protection hidden="1"/>
    </xf>
    <xf numFmtId="0" fontId="41" fillId="0" borderId="71" xfId="4" applyNumberFormat="1" applyFont="1" applyFill="1" applyBorder="1" applyAlignment="1" applyProtection="1">
      <alignment horizontal="distributed" vertical="center" wrapText="1" justifyLastLine="1"/>
      <protection hidden="1"/>
    </xf>
    <xf numFmtId="0" fontId="41" fillId="0" borderId="73" xfId="4" applyNumberFormat="1" applyFont="1" applyFill="1" applyBorder="1" applyAlignment="1" applyProtection="1">
      <alignment horizontal="distributed" vertical="center" wrapText="1" justifyLastLine="1"/>
      <protection hidden="1"/>
    </xf>
    <xf numFmtId="0" fontId="41" fillId="0" borderId="74" xfId="4" applyNumberFormat="1" applyFont="1" applyFill="1" applyBorder="1" applyAlignment="1" applyProtection="1">
      <alignment horizontal="distributed" vertical="center" wrapText="1" justifyLastLine="1"/>
      <protection hidden="1"/>
    </xf>
    <xf numFmtId="0" fontId="46" fillId="0" borderId="72" xfId="4" applyNumberFormat="1" applyFont="1" applyFill="1" applyBorder="1" applyAlignment="1" applyProtection="1">
      <alignment horizontal="distributed" vertical="center" justifyLastLine="1"/>
      <protection hidden="1"/>
    </xf>
    <xf numFmtId="0" fontId="0" fillId="0" borderId="72" xfId="0" applyBorder="1" applyProtection="1">
      <alignment vertical="center"/>
      <protection hidden="1"/>
    </xf>
    <xf numFmtId="0" fontId="0" fillId="0" borderId="0" xfId="0" applyBorder="1" applyProtection="1">
      <alignment vertical="center"/>
      <protection hidden="1"/>
    </xf>
    <xf numFmtId="0" fontId="46" fillId="0" borderId="72" xfId="4" applyNumberFormat="1" applyFont="1" applyFill="1" applyBorder="1" applyAlignment="1" applyProtection="1">
      <alignment horizontal="center" vertical="center"/>
      <protection hidden="1"/>
    </xf>
    <xf numFmtId="0" fontId="46" fillId="0" borderId="262" xfId="4" applyNumberFormat="1" applyFont="1" applyFill="1" applyBorder="1" applyAlignment="1" applyProtection="1">
      <alignment horizontal="center" vertical="center"/>
      <protection hidden="1"/>
    </xf>
    <xf numFmtId="0" fontId="46" fillId="0" borderId="73" xfId="4" applyNumberFormat="1" applyFont="1" applyFill="1" applyBorder="1" applyAlignment="1" applyProtection="1">
      <alignment horizontal="center" vertical="center"/>
      <protection hidden="1"/>
    </xf>
    <xf numFmtId="0" fontId="46" fillId="0" borderId="74" xfId="4" applyNumberFormat="1" applyFont="1" applyFill="1" applyBorder="1" applyAlignment="1" applyProtection="1">
      <alignment horizontal="center" vertical="center"/>
      <protection hidden="1"/>
    </xf>
    <xf numFmtId="0" fontId="60" fillId="0" borderId="200" xfId="4" applyNumberFormat="1" applyFont="1" applyFill="1" applyBorder="1" applyAlignment="1" applyProtection="1">
      <alignment horizontal="center" vertical="center" wrapText="1"/>
      <protection hidden="1"/>
    </xf>
    <xf numFmtId="0" fontId="60" fillId="0" borderId="72" xfId="4" applyNumberFormat="1" applyFont="1" applyFill="1" applyBorder="1" applyAlignment="1" applyProtection="1">
      <alignment horizontal="center" vertical="center" wrapText="1"/>
      <protection hidden="1"/>
    </xf>
    <xf numFmtId="0" fontId="60" fillId="0" borderId="262" xfId="4" applyNumberFormat="1" applyFont="1" applyFill="1" applyBorder="1" applyAlignment="1" applyProtection="1">
      <alignment horizontal="center" vertical="center" wrapText="1"/>
      <protection hidden="1"/>
    </xf>
    <xf numFmtId="0" fontId="60" fillId="0" borderId="73" xfId="4" applyNumberFormat="1" applyFont="1" applyFill="1" applyBorder="1" applyAlignment="1" applyProtection="1">
      <alignment horizontal="center" vertical="center" wrapText="1"/>
      <protection hidden="1"/>
    </xf>
    <xf numFmtId="0" fontId="59" fillId="0" borderId="0" xfId="4" applyNumberFormat="1" applyFont="1" applyFill="1" applyBorder="1" applyAlignment="1" applyProtection="1">
      <alignment horizontal="center" vertical="center" shrinkToFit="1"/>
      <protection hidden="1"/>
    </xf>
    <xf numFmtId="0" fontId="59" fillId="0" borderId="131" xfId="4" applyNumberFormat="1" applyFont="1" applyFill="1" applyBorder="1" applyAlignment="1" applyProtection="1">
      <alignment horizontal="center" vertical="center" shrinkToFit="1"/>
      <protection hidden="1"/>
    </xf>
    <xf numFmtId="0" fontId="59" fillId="0" borderId="73" xfId="4" applyNumberFormat="1" applyFont="1" applyFill="1" applyBorder="1" applyAlignment="1" applyProtection="1">
      <alignment horizontal="center" vertical="center" shrinkToFit="1"/>
      <protection hidden="1"/>
    </xf>
    <xf numFmtId="0" fontId="59" fillId="0" borderId="74" xfId="4" applyNumberFormat="1" applyFont="1" applyFill="1" applyBorder="1" applyAlignment="1" applyProtection="1">
      <alignment horizontal="center" vertical="center" shrinkToFit="1"/>
      <protection hidden="1"/>
    </xf>
    <xf numFmtId="57" fontId="59" fillId="0" borderId="0" xfId="4" applyNumberFormat="1" applyFont="1" applyFill="1" applyBorder="1" applyAlignment="1" applyProtection="1">
      <alignment horizontal="center" vertical="center" wrapText="1"/>
      <protection hidden="1"/>
    </xf>
    <xf numFmtId="0" fontId="59" fillId="0" borderId="0" xfId="4" applyNumberFormat="1" applyFont="1" applyFill="1" applyBorder="1" applyAlignment="1" applyProtection="1">
      <alignment horizontal="center" vertical="center" wrapText="1"/>
      <protection hidden="1"/>
    </xf>
    <xf numFmtId="0" fontId="61" fillId="0" borderId="73" xfId="4" applyNumberFormat="1" applyFont="1" applyFill="1" applyBorder="1" applyAlignment="1" applyProtection="1">
      <alignment horizontal="center" vertical="center" wrapText="1"/>
      <protection hidden="1"/>
    </xf>
    <xf numFmtId="0" fontId="51" fillId="0" borderId="176" xfId="4" applyNumberFormat="1" applyFont="1" applyFill="1" applyBorder="1" applyAlignment="1" applyProtection="1">
      <alignment horizontal="center" vertical="center"/>
      <protection hidden="1"/>
    </xf>
    <xf numFmtId="0" fontId="51" fillId="0" borderId="0" xfId="4" applyNumberFormat="1" applyFont="1" applyFill="1" applyBorder="1" applyAlignment="1" applyProtection="1">
      <alignment horizontal="center" vertical="center"/>
      <protection hidden="1"/>
    </xf>
    <xf numFmtId="0" fontId="51" fillId="0" borderId="11" xfId="4" applyNumberFormat="1" applyFont="1" applyFill="1" applyBorder="1" applyAlignment="1" applyProtection="1">
      <alignment horizontal="center" vertical="center"/>
      <protection hidden="1"/>
    </xf>
    <xf numFmtId="0" fontId="51" fillId="0" borderId="181" xfId="4" applyNumberFormat="1" applyFont="1" applyFill="1" applyBorder="1" applyAlignment="1" applyProtection="1">
      <alignment horizontal="center" vertical="center"/>
      <protection hidden="1"/>
    </xf>
    <xf numFmtId="0" fontId="51" fillId="0" borderId="138" xfId="4" applyNumberFormat="1" applyFont="1" applyFill="1" applyBorder="1" applyAlignment="1" applyProtection="1">
      <alignment horizontal="center" vertical="center"/>
      <protection hidden="1"/>
    </xf>
    <xf numFmtId="0" fontId="51" fillId="0" borderId="105" xfId="4" applyNumberFormat="1" applyFont="1" applyFill="1" applyBorder="1" applyAlignment="1" applyProtection="1">
      <alignment horizontal="center" vertical="center"/>
      <protection hidden="1"/>
    </xf>
    <xf numFmtId="49" fontId="52" fillId="0" borderId="0" xfId="4" applyNumberFormat="1" applyFont="1" applyFill="1" applyBorder="1" applyAlignment="1" applyProtection="1">
      <alignment horizontal="center" vertical="center"/>
      <protection hidden="1"/>
    </xf>
    <xf numFmtId="38" fontId="57" fillId="0" borderId="18" xfId="4" applyNumberFormat="1" applyFont="1" applyFill="1" applyBorder="1" applyAlignment="1" applyProtection="1">
      <alignment horizontal="center" vertical="center"/>
      <protection hidden="1"/>
    </xf>
    <xf numFmtId="0" fontId="57" fillId="0" borderId="18" xfId="4" applyNumberFormat="1" applyFont="1" applyFill="1" applyBorder="1" applyAlignment="1" applyProtection="1">
      <alignment horizontal="center" vertical="center"/>
      <protection hidden="1"/>
    </xf>
    <xf numFmtId="0" fontId="53" fillId="0" borderId="28" xfId="3" applyNumberFormat="1" applyFont="1" applyFill="1" applyBorder="1" applyAlignment="1" applyProtection="1">
      <alignment horizontal="center" vertical="center" shrinkToFit="1"/>
      <protection hidden="1"/>
    </xf>
    <xf numFmtId="0" fontId="53" fillId="0" borderId="29" xfId="3" applyNumberFormat="1" applyFont="1" applyFill="1" applyBorder="1" applyAlignment="1" applyProtection="1">
      <alignment horizontal="center" vertical="center" shrinkToFit="1"/>
      <protection hidden="1"/>
    </xf>
    <xf numFmtId="0" fontId="53" fillId="0" borderId="26" xfId="3" applyNumberFormat="1" applyFont="1" applyFill="1" applyBorder="1" applyAlignment="1" applyProtection="1">
      <alignment vertical="center" shrinkToFit="1"/>
      <protection locked="0" hidden="1"/>
    </xf>
    <xf numFmtId="0" fontId="53" fillId="0" borderId="25" xfId="3" applyNumberFormat="1" applyFont="1" applyFill="1" applyBorder="1" applyAlignment="1" applyProtection="1">
      <alignment vertical="center" shrinkToFit="1"/>
      <protection locked="0" hidden="1"/>
    </xf>
    <xf numFmtId="38" fontId="53" fillId="0" borderId="28" xfId="3" applyFont="1" applyFill="1" applyBorder="1" applyAlignment="1" applyProtection="1">
      <alignment vertical="center" shrinkToFit="1"/>
      <protection locked="0"/>
    </xf>
    <xf numFmtId="38" fontId="53" fillId="0" borderId="0" xfId="3" applyFont="1" applyFill="1" applyBorder="1" applyAlignment="1" applyProtection="1">
      <alignment vertical="center" shrinkToFit="1"/>
      <protection locked="0"/>
    </xf>
    <xf numFmtId="38" fontId="53" fillId="0" borderId="29" xfId="3" applyFont="1" applyFill="1" applyBorder="1" applyAlignment="1" applyProtection="1">
      <alignment vertical="center" shrinkToFit="1"/>
      <protection locked="0"/>
    </xf>
    <xf numFmtId="0" fontId="53" fillId="0" borderId="16" xfId="3" applyNumberFormat="1" applyFont="1" applyFill="1" applyBorder="1" applyAlignment="1" applyProtection="1">
      <alignment horizontal="center" vertical="center" shrinkToFit="1"/>
      <protection hidden="1"/>
    </xf>
    <xf numFmtId="0" fontId="12" fillId="0" borderId="17" xfId="4" applyNumberFormat="1" applyFont="1" applyFill="1" applyBorder="1" applyAlignment="1" applyProtection="1">
      <alignment shrinkToFit="1"/>
      <protection hidden="1"/>
    </xf>
    <xf numFmtId="38" fontId="53" fillId="0" borderId="16" xfId="3" applyFont="1" applyFill="1" applyBorder="1" applyAlignment="1" applyProtection="1">
      <alignment vertical="center" shrinkToFit="1"/>
      <protection locked="0"/>
    </xf>
    <xf numFmtId="38" fontId="53" fillId="0" borderId="18" xfId="3" applyFont="1" applyFill="1" applyBorder="1" applyAlignment="1" applyProtection="1">
      <alignment vertical="center" shrinkToFit="1"/>
      <protection locked="0"/>
    </xf>
    <xf numFmtId="38" fontId="53" fillId="0" borderId="17" xfId="3" applyFont="1" applyFill="1" applyBorder="1" applyAlignment="1" applyProtection="1">
      <alignment vertical="center" shrinkToFit="1"/>
      <protection locked="0"/>
    </xf>
    <xf numFmtId="0" fontId="58" fillId="0" borderId="257" xfId="4" applyNumberFormat="1" applyFont="1" applyFill="1" applyBorder="1" applyAlignment="1" applyProtection="1">
      <alignment horizontal="center" vertical="center"/>
      <protection hidden="1"/>
    </xf>
    <xf numFmtId="0" fontId="58" fillId="0" borderId="260" xfId="4" applyNumberFormat="1" applyFont="1" applyFill="1" applyBorder="1" applyAlignment="1" applyProtection="1">
      <alignment horizontal="center" vertical="center"/>
      <protection hidden="1"/>
    </xf>
    <xf numFmtId="0" fontId="46" fillId="0" borderId="12" xfId="4" applyNumberFormat="1" applyFont="1" applyFill="1" applyBorder="1" applyAlignment="1" applyProtection="1">
      <alignment horizontal="center" vertical="center" wrapText="1"/>
      <protection hidden="1"/>
    </xf>
    <xf numFmtId="0" fontId="46" fillId="0" borderId="181" xfId="4" applyNumberFormat="1" applyFont="1" applyFill="1" applyBorder="1" applyAlignment="1" applyProtection="1">
      <alignment horizontal="center" vertical="center" wrapText="1"/>
      <protection hidden="1"/>
    </xf>
    <xf numFmtId="0" fontId="46" fillId="0" borderId="188" xfId="4" applyNumberFormat="1" applyFont="1" applyFill="1" applyBorder="1" applyAlignment="1" applyProtection="1">
      <alignment horizontal="center" vertical="center" wrapText="1"/>
      <protection hidden="1"/>
    </xf>
    <xf numFmtId="0" fontId="46" fillId="0" borderId="138" xfId="4" applyNumberFormat="1" applyFont="1" applyFill="1" applyBorder="1" applyAlignment="1" applyProtection="1">
      <alignment horizontal="center" vertical="center" wrapText="1"/>
      <protection hidden="1"/>
    </xf>
    <xf numFmtId="0" fontId="46" fillId="0" borderId="135" xfId="4" applyNumberFormat="1" applyFont="1" applyFill="1" applyBorder="1" applyAlignment="1" applyProtection="1">
      <alignment horizontal="center" vertical="center" wrapText="1"/>
      <protection hidden="1"/>
    </xf>
    <xf numFmtId="0" fontId="46" fillId="0" borderId="105" xfId="4" applyNumberFormat="1" applyFont="1" applyFill="1" applyBorder="1" applyAlignment="1" applyProtection="1">
      <alignment horizontal="center" vertical="center" wrapText="1"/>
      <protection hidden="1"/>
    </xf>
    <xf numFmtId="0" fontId="45" fillId="0" borderId="241" xfId="4" applyNumberFormat="1" applyFont="1" applyFill="1" applyBorder="1" applyAlignment="1" applyProtection="1">
      <alignment horizontal="center" vertical="center"/>
      <protection hidden="1"/>
    </xf>
    <xf numFmtId="0" fontId="45" fillId="0" borderId="242" xfId="4" applyNumberFormat="1" applyFont="1" applyFill="1" applyBorder="1" applyAlignment="1" applyProtection="1">
      <alignment horizontal="center" vertical="center"/>
      <protection hidden="1"/>
    </xf>
    <xf numFmtId="0" fontId="45" fillId="0" borderId="236" xfId="4" applyNumberFormat="1" applyFont="1" applyFill="1" applyBorder="1" applyAlignment="1" applyProtection="1">
      <alignment horizontal="center" vertical="center"/>
      <protection hidden="1"/>
    </xf>
    <xf numFmtId="0" fontId="58" fillId="0" borderId="258" xfId="4" applyNumberFormat="1" applyFont="1" applyFill="1" applyBorder="1" applyAlignment="1" applyProtection="1">
      <alignment horizontal="center" vertical="center"/>
      <protection hidden="1"/>
    </xf>
    <xf numFmtId="0" fontId="58" fillId="0" borderId="259" xfId="4" applyNumberFormat="1" applyFont="1" applyFill="1" applyBorder="1" applyAlignment="1" applyProtection="1">
      <alignment horizontal="center" vertical="center"/>
      <protection hidden="1"/>
    </xf>
    <xf numFmtId="0" fontId="58" fillId="0" borderId="256" xfId="4" applyNumberFormat="1" applyFont="1" applyFill="1" applyBorder="1" applyAlignment="1" applyProtection="1">
      <alignment horizontal="center" vertical="center"/>
      <protection hidden="1"/>
    </xf>
    <xf numFmtId="0" fontId="58" fillId="0" borderId="261" xfId="4" applyNumberFormat="1" applyFont="1" applyFill="1" applyBorder="1" applyAlignment="1" applyProtection="1">
      <alignment horizontal="center" vertical="center"/>
      <protection hidden="1"/>
    </xf>
    <xf numFmtId="0" fontId="53" fillId="0" borderId="0" xfId="4" applyNumberFormat="1" applyFont="1" applyFill="1" applyBorder="1" applyAlignment="1" applyProtection="1">
      <alignment horizontal="center" vertical="center"/>
      <protection hidden="1"/>
    </xf>
    <xf numFmtId="0" fontId="60" fillId="0" borderId="170" xfId="4" applyNumberFormat="1" applyFont="1" applyFill="1" applyBorder="1" applyAlignment="1" applyProtection="1">
      <alignment horizontal="center" vertical="center" wrapText="1"/>
      <protection hidden="1"/>
    </xf>
    <xf numFmtId="0" fontId="60" fillId="0" borderId="30" xfId="4" applyNumberFormat="1" applyFont="1" applyFill="1" applyBorder="1" applyAlignment="1" applyProtection="1">
      <alignment horizontal="center" vertical="center" wrapText="1"/>
      <protection hidden="1"/>
    </xf>
    <xf numFmtId="0" fontId="60" fillId="0" borderId="19" xfId="4" applyNumberFormat="1" applyFont="1" applyFill="1" applyBorder="1" applyAlignment="1" applyProtection="1">
      <alignment horizontal="center" vertical="center" wrapText="1"/>
      <protection hidden="1"/>
    </xf>
    <xf numFmtId="0" fontId="60" fillId="0" borderId="20" xfId="4" applyNumberFormat="1" applyFont="1" applyFill="1" applyBorder="1" applyAlignment="1" applyProtection="1">
      <alignment horizontal="center" vertical="center" wrapText="1"/>
      <protection hidden="1"/>
    </xf>
    <xf numFmtId="0" fontId="58" fillId="0" borderId="101" xfId="4" applyNumberFormat="1" applyFont="1" applyFill="1" applyBorder="1" applyAlignment="1" applyProtection="1">
      <alignment horizontal="center" vertical="center"/>
      <protection hidden="1"/>
    </xf>
    <xf numFmtId="0" fontId="53" fillId="0" borderId="0" xfId="3" applyNumberFormat="1" applyFont="1" applyFill="1" applyBorder="1" applyAlignment="1" applyProtection="1">
      <alignment vertical="center" shrinkToFit="1"/>
      <protection hidden="1"/>
    </xf>
    <xf numFmtId="0" fontId="75" fillId="0" borderId="18" xfId="4" applyNumberFormat="1" applyFont="1" applyFill="1" applyBorder="1" applyAlignment="1" applyProtection="1">
      <alignment horizontal="center" vertical="center"/>
      <protection hidden="1"/>
    </xf>
    <xf numFmtId="0" fontId="41" fillId="0" borderId="244" xfId="4" applyNumberFormat="1" applyFont="1" applyFill="1" applyBorder="1" applyAlignment="1" applyProtection="1">
      <alignment horizontal="distributed" vertical="center" wrapText="1"/>
      <protection hidden="1"/>
    </xf>
    <xf numFmtId="0" fontId="41" fillId="0" borderId="245" xfId="4" applyNumberFormat="1" applyFont="1" applyFill="1" applyBorder="1" applyAlignment="1" applyProtection="1">
      <alignment horizontal="distributed" vertical="center" wrapText="1"/>
      <protection hidden="1"/>
    </xf>
    <xf numFmtId="0" fontId="41" fillId="0" borderId="246" xfId="4" applyNumberFormat="1" applyFont="1" applyFill="1" applyBorder="1" applyAlignment="1" applyProtection="1">
      <alignment horizontal="distributed" vertical="center" wrapText="1"/>
      <protection hidden="1"/>
    </xf>
    <xf numFmtId="0" fontId="41" fillId="0" borderId="220" xfId="4" applyNumberFormat="1" applyFont="1" applyFill="1" applyBorder="1" applyAlignment="1" applyProtection="1">
      <alignment horizontal="distributed" vertical="center" wrapText="1"/>
      <protection hidden="1"/>
    </xf>
    <xf numFmtId="0" fontId="41" fillId="0" borderId="247" xfId="4" applyNumberFormat="1" applyFont="1" applyFill="1" applyBorder="1" applyAlignment="1" applyProtection="1">
      <alignment horizontal="distributed" vertical="center" wrapText="1"/>
      <protection hidden="1"/>
    </xf>
    <xf numFmtId="0" fontId="41" fillId="0" borderId="248" xfId="4" applyNumberFormat="1" applyFont="1" applyFill="1" applyBorder="1" applyAlignment="1" applyProtection="1">
      <alignment horizontal="distributed" vertical="center" wrapText="1"/>
      <protection hidden="1"/>
    </xf>
    <xf numFmtId="0" fontId="41" fillId="0" borderId="170" xfId="4" applyNumberFormat="1" applyFont="1" applyFill="1" applyBorder="1" applyAlignment="1" applyProtection="1">
      <alignment horizontal="distributed" vertical="center" wrapText="1" justifyLastLine="1"/>
      <protection hidden="1"/>
    </xf>
    <xf numFmtId="0" fontId="41" fillId="0" borderId="30" xfId="4" applyNumberFormat="1" applyFont="1" applyFill="1" applyBorder="1" applyAlignment="1" applyProtection="1">
      <alignment horizontal="distributed" vertical="center" wrapText="1" justifyLastLine="1"/>
      <protection hidden="1"/>
    </xf>
    <xf numFmtId="0" fontId="41" fillId="0" borderId="171" xfId="4" applyNumberFormat="1" applyFont="1" applyFill="1" applyBorder="1" applyAlignment="1" applyProtection="1">
      <alignment horizontal="distributed" vertical="center" wrapText="1" justifyLastLine="1"/>
      <protection hidden="1"/>
    </xf>
    <xf numFmtId="0" fontId="41" fillId="0" borderId="19" xfId="4" applyNumberFormat="1" applyFont="1" applyFill="1" applyBorder="1" applyAlignment="1" applyProtection="1">
      <alignment horizontal="distributed" vertical="center" wrapText="1" justifyLastLine="1"/>
      <protection hidden="1"/>
    </xf>
    <xf numFmtId="0" fontId="41" fillId="0" borderId="20" xfId="4" applyNumberFormat="1" applyFont="1" applyFill="1" applyBorder="1" applyAlignment="1" applyProtection="1">
      <alignment horizontal="distributed" vertical="center" wrapText="1" justifyLastLine="1"/>
      <protection hidden="1"/>
    </xf>
    <xf numFmtId="0" fontId="41" fillId="0" borderId="21" xfId="4" applyNumberFormat="1" applyFont="1" applyFill="1" applyBorder="1" applyAlignment="1" applyProtection="1">
      <alignment horizontal="distributed" vertical="center" wrapText="1" justifyLastLine="1"/>
      <protection hidden="1"/>
    </xf>
    <xf numFmtId="0" fontId="46" fillId="0" borderId="30" xfId="4" applyNumberFormat="1" applyFont="1" applyFill="1" applyBorder="1" applyAlignment="1" applyProtection="1">
      <alignment horizontal="distributed" vertical="center" justifyLastLine="1"/>
      <protection hidden="1"/>
    </xf>
    <xf numFmtId="0" fontId="0" fillId="0" borderId="30" xfId="0" applyBorder="1" applyProtection="1">
      <alignment vertical="center"/>
      <protection hidden="1"/>
    </xf>
    <xf numFmtId="0" fontId="0" fillId="0" borderId="20" xfId="0" applyBorder="1" applyProtection="1">
      <alignment vertical="center"/>
      <protection hidden="1"/>
    </xf>
    <xf numFmtId="180" fontId="59" fillId="0" borderId="170" xfId="4" applyNumberFormat="1" applyFont="1" applyFill="1" applyBorder="1" applyAlignment="1" applyProtection="1">
      <alignment horizontal="center" vertical="center" wrapText="1"/>
      <protection hidden="1"/>
    </xf>
    <xf numFmtId="180" fontId="59" fillId="0" borderId="30" xfId="4" applyNumberFormat="1" applyFont="1" applyFill="1" applyBorder="1" applyAlignment="1" applyProtection="1">
      <alignment horizontal="center" vertical="center" wrapText="1"/>
      <protection hidden="1"/>
    </xf>
    <xf numFmtId="180" fontId="59" fillId="0" borderId="171" xfId="4" applyNumberFormat="1" applyFont="1" applyFill="1" applyBorder="1" applyAlignment="1" applyProtection="1">
      <alignment horizontal="center" vertical="center" wrapText="1"/>
      <protection hidden="1"/>
    </xf>
    <xf numFmtId="0" fontId="61" fillId="0" borderId="19" xfId="4" applyNumberFormat="1" applyFont="1" applyFill="1" applyBorder="1" applyAlignment="1" applyProtection="1">
      <alignment horizontal="center" vertical="center" wrapText="1"/>
      <protection hidden="1"/>
    </xf>
    <xf numFmtId="0" fontId="61" fillId="0" borderId="20" xfId="4" applyNumberFormat="1" applyFont="1" applyFill="1" applyBorder="1" applyAlignment="1" applyProtection="1">
      <alignment horizontal="center" vertical="center" wrapText="1"/>
      <protection hidden="1"/>
    </xf>
    <xf numFmtId="0" fontId="61" fillId="0" borderId="21" xfId="4" applyNumberFormat="1" applyFont="1" applyFill="1" applyBorder="1" applyAlignment="1" applyProtection="1">
      <alignment horizontal="center" vertical="center" wrapText="1"/>
      <protection hidden="1"/>
    </xf>
    <xf numFmtId="0" fontId="46" fillId="0" borderId="170" xfId="4" applyNumberFormat="1" applyFont="1" applyFill="1" applyBorder="1" applyAlignment="1" applyProtection="1">
      <alignment horizontal="center" vertical="center"/>
      <protection hidden="1"/>
    </xf>
    <xf numFmtId="0" fontId="46" fillId="0" borderId="30" xfId="4" applyNumberFormat="1" applyFont="1" applyFill="1" applyBorder="1" applyAlignment="1" applyProtection="1">
      <alignment horizontal="center" vertical="center"/>
      <protection hidden="1"/>
    </xf>
    <xf numFmtId="0" fontId="46" fillId="0" borderId="171" xfId="4" applyNumberFormat="1" applyFont="1" applyFill="1" applyBorder="1" applyAlignment="1" applyProtection="1">
      <alignment horizontal="center" vertical="center"/>
      <protection hidden="1"/>
    </xf>
    <xf numFmtId="0" fontId="46" fillId="0" borderId="19" xfId="4" applyNumberFormat="1" applyFont="1" applyFill="1" applyBorder="1" applyAlignment="1" applyProtection="1">
      <alignment horizontal="center" vertical="center"/>
      <protection hidden="1"/>
    </xf>
    <xf numFmtId="0" fontId="46" fillId="0" borderId="20" xfId="4" applyNumberFormat="1" applyFont="1" applyFill="1" applyBorder="1" applyAlignment="1" applyProtection="1">
      <alignment horizontal="center" vertical="center"/>
      <protection hidden="1"/>
    </xf>
    <xf numFmtId="0" fontId="46" fillId="0" borderId="21" xfId="4" applyNumberFormat="1" applyFont="1" applyFill="1" applyBorder="1" applyAlignment="1" applyProtection="1">
      <alignment horizontal="center" vertical="center"/>
      <protection hidden="1"/>
    </xf>
    <xf numFmtId="0" fontId="51" fillId="0" borderId="170" xfId="4" applyNumberFormat="1" applyFont="1" applyFill="1" applyBorder="1" applyAlignment="1" applyProtection="1">
      <alignment horizontal="distributed" vertical="center" wrapText="1" justifyLastLine="1"/>
      <protection hidden="1"/>
    </xf>
    <xf numFmtId="0" fontId="51" fillId="0" borderId="30" xfId="4" applyNumberFormat="1" applyFont="1" applyFill="1" applyBorder="1" applyAlignment="1" applyProtection="1">
      <alignment horizontal="distributed" vertical="center" wrapText="1" justifyLastLine="1"/>
      <protection hidden="1"/>
    </xf>
    <xf numFmtId="0" fontId="51" fillId="0" borderId="171" xfId="4" applyNumberFormat="1" applyFont="1" applyFill="1" applyBorder="1" applyAlignment="1" applyProtection="1">
      <alignment horizontal="distributed" vertical="center" wrapText="1" justifyLastLine="1"/>
      <protection hidden="1"/>
    </xf>
    <xf numFmtId="0" fontId="51" fillId="0" borderId="19" xfId="4" applyNumberFormat="1" applyFont="1" applyFill="1" applyBorder="1" applyAlignment="1" applyProtection="1">
      <alignment horizontal="distributed" vertical="center" wrapText="1" justifyLastLine="1"/>
      <protection hidden="1"/>
    </xf>
    <xf numFmtId="0" fontId="51" fillId="0" borderId="20" xfId="4" applyNumberFormat="1" applyFont="1" applyFill="1" applyBorder="1" applyAlignment="1" applyProtection="1">
      <alignment horizontal="distributed" vertical="center" wrapText="1" justifyLastLine="1"/>
      <protection hidden="1"/>
    </xf>
    <xf numFmtId="0" fontId="51" fillId="0" borderId="21" xfId="4" applyNumberFormat="1" applyFont="1" applyFill="1" applyBorder="1" applyAlignment="1" applyProtection="1">
      <alignment horizontal="distributed" vertical="center" wrapText="1" justifyLastLine="1"/>
      <protection hidden="1"/>
    </xf>
    <xf numFmtId="0" fontId="46" fillId="0" borderId="20" xfId="4" applyNumberFormat="1" applyFont="1" applyFill="1" applyBorder="1" applyAlignment="1" applyProtection="1">
      <alignment horizontal="distributed" vertical="center" justifyLastLine="1"/>
      <protection hidden="1"/>
    </xf>
    <xf numFmtId="57" fontId="59" fillId="0" borderId="170" xfId="4" applyNumberFormat="1" applyFont="1" applyFill="1" applyBorder="1" applyAlignment="1" applyProtection="1">
      <alignment horizontal="center" vertical="center" wrapText="1"/>
      <protection hidden="1"/>
    </xf>
    <xf numFmtId="0" fontId="59" fillId="0" borderId="30" xfId="4" applyNumberFormat="1" applyFont="1" applyFill="1" applyBorder="1" applyAlignment="1" applyProtection="1">
      <alignment horizontal="center" vertical="center" wrapText="1"/>
      <protection hidden="1"/>
    </xf>
    <xf numFmtId="0" fontId="59" fillId="0" borderId="171" xfId="4" applyNumberFormat="1" applyFont="1" applyFill="1" applyBorder="1" applyAlignment="1" applyProtection="1">
      <alignment horizontal="center" vertical="center" wrapText="1"/>
      <protection hidden="1"/>
    </xf>
    <xf numFmtId="190" fontId="53" fillId="0" borderId="176" xfId="3" applyNumberFormat="1" applyFont="1" applyFill="1" applyBorder="1" applyAlignment="1" applyProtection="1">
      <alignment vertical="center" shrinkToFit="1"/>
      <protection hidden="1"/>
    </xf>
    <xf numFmtId="0" fontId="119" fillId="0" borderId="438" xfId="6" applyFont="1" applyBorder="1" applyAlignment="1" applyProtection="1">
      <alignment horizontal="center" vertical="center"/>
      <protection hidden="1"/>
    </xf>
    <xf numFmtId="0" fontId="139" fillId="0" borderId="438" xfId="6" applyFont="1" applyBorder="1" applyAlignment="1" applyProtection="1">
      <alignment horizontal="center" vertical="center"/>
      <protection hidden="1"/>
    </xf>
    <xf numFmtId="57" fontId="121" fillId="0" borderId="438" xfId="6" applyNumberFormat="1" applyFont="1" applyBorder="1" applyAlignment="1" applyProtection="1">
      <alignment horizontal="center" vertical="center" shrinkToFit="1"/>
      <protection locked="0"/>
    </xf>
    <xf numFmtId="0" fontId="131" fillId="0" borderId="438" xfId="6" applyFont="1" applyBorder="1" applyAlignment="1" applyProtection="1">
      <alignment horizontal="center" vertical="center"/>
      <protection hidden="1"/>
    </xf>
    <xf numFmtId="0" fontId="121" fillId="0" borderId="439" xfId="6" applyFont="1" applyBorder="1" applyAlignment="1" applyProtection="1">
      <alignment horizontal="center" vertical="center" shrinkToFit="1"/>
      <protection locked="0"/>
    </xf>
    <xf numFmtId="0" fontId="121" fillId="0" borderId="440" xfId="6" applyFont="1" applyBorder="1" applyAlignment="1" applyProtection="1">
      <alignment horizontal="center" vertical="center" shrinkToFit="1"/>
      <protection locked="0"/>
    </xf>
    <xf numFmtId="0" fontId="121" fillId="0" borderId="441" xfId="6" applyFont="1" applyBorder="1" applyAlignment="1" applyProtection="1">
      <alignment horizontal="center" vertical="center" shrinkToFit="1"/>
      <protection locked="0"/>
    </xf>
    <xf numFmtId="49" fontId="121" fillId="0" borderId="439" xfId="6" applyNumberFormat="1" applyFont="1" applyBorder="1" applyAlignment="1" applyProtection="1">
      <alignment horizontal="right" vertical="center" shrinkToFit="1"/>
      <protection locked="0"/>
    </xf>
    <xf numFmtId="49" fontId="121" fillId="0" borderId="440" xfId="6" applyNumberFormat="1" applyFont="1" applyBorder="1" applyAlignment="1" applyProtection="1">
      <alignment horizontal="right" vertical="center" shrinkToFit="1"/>
      <protection locked="0"/>
    </xf>
    <xf numFmtId="49" fontId="121" fillId="0" borderId="440" xfId="6" applyNumberFormat="1" applyFont="1" applyBorder="1" applyAlignment="1" applyProtection="1">
      <alignment horizontal="left" vertical="center" shrinkToFit="1"/>
      <protection locked="0"/>
    </xf>
    <xf numFmtId="49" fontId="121" fillId="0" borderId="441" xfId="6" applyNumberFormat="1" applyFont="1" applyBorder="1" applyAlignment="1" applyProtection="1">
      <alignment horizontal="left" vertical="center" shrinkToFit="1"/>
      <protection locked="0"/>
    </xf>
    <xf numFmtId="49" fontId="121" fillId="0" borderId="440" xfId="6" applyNumberFormat="1" applyFont="1" applyBorder="1" applyAlignment="1" applyProtection="1">
      <alignment horizontal="center" vertical="center" shrinkToFit="1"/>
      <protection locked="0"/>
    </xf>
    <xf numFmtId="0" fontId="119" fillId="0" borderId="439" xfId="6" applyFont="1" applyBorder="1" applyAlignment="1" applyProtection="1">
      <alignment horizontal="center" vertical="center"/>
      <protection hidden="1"/>
    </xf>
    <xf numFmtId="0" fontId="119" fillId="0" borderId="440" xfId="6" applyFont="1" applyBorder="1" applyAlignment="1" applyProtection="1">
      <alignment horizontal="center" vertical="center"/>
      <protection hidden="1"/>
    </xf>
    <xf numFmtId="0" fontId="119" fillId="0" borderId="441" xfId="6" applyFont="1" applyBorder="1" applyAlignment="1" applyProtection="1">
      <alignment horizontal="center" vertical="center"/>
      <protection hidden="1"/>
    </xf>
    <xf numFmtId="178" fontId="52" fillId="0" borderId="134" xfId="3" applyNumberFormat="1" applyFont="1" applyFill="1" applyBorder="1" applyAlignment="1" applyProtection="1">
      <alignment horizontal="right" vertical="center" shrinkToFit="1"/>
      <protection hidden="1"/>
    </xf>
    <xf numFmtId="178" fontId="52" fillId="0" borderId="18" xfId="3" applyNumberFormat="1" applyFont="1" applyFill="1" applyBorder="1" applyAlignment="1" applyProtection="1">
      <alignment horizontal="right" vertical="center" shrinkToFit="1"/>
      <protection hidden="1"/>
    </xf>
    <xf numFmtId="193" fontId="80" fillId="0" borderId="200" xfId="3" applyNumberFormat="1" applyFont="1" applyFill="1" applyBorder="1" applyAlignment="1" applyProtection="1">
      <alignment horizontal="right" vertical="center" shrinkToFit="1"/>
      <protection hidden="1"/>
    </xf>
    <xf numFmtId="193" fontId="80" fillId="0" borderId="72" xfId="3" applyNumberFormat="1" applyFont="1" applyFill="1" applyBorder="1" applyAlignment="1" applyProtection="1">
      <alignment horizontal="right" vertical="center" shrinkToFit="1"/>
      <protection hidden="1"/>
    </xf>
    <xf numFmtId="178" fontId="52" fillId="0" borderId="262" xfId="3" applyNumberFormat="1" applyFont="1" applyFill="1" applyBorder="1" applyAlignment="1" applyProtection="1">
      <alignment horizontal="right" vertical="center" shrinkToFit="1"/>
      <protection hidden="1"/>
    </xf>
    <xf numFmtId="178" fontId="52" fillId="0" borderId="73" xfId="3" applyNumberFormat="1" applyFont="1" applyFill="1" applyBorder="1" applyAlignment="1" applyProtection="1">
      <alignment horizontal="right" vertical="center" shrinkToFit="1"/>
      <protection hidden="1"/>
    </xf>
    <xf numFmtId="178" fontId="52" fillId="0" borderId="210" xfId="3" applyNumberFormat="1" applyFont="1" applyFill="1" applyBorder="1" applyAlignment="1" applyProtection="1">
      <alignment horizontal="right" vertical="center" shrinkToFit="1"/>
      <protection hidden="1"/>
    </xf>
    <xf numFmtId="178" fontId="52" fillId="0" borderId="0" xfId="3" applyNumberFormat="1" applyFont="1" applyFill="1" applyBorder="1" applyAlignment="1" applyProtection="1">
      <alignment horizontal="right" vertical="center" shrinkToFit="1"/>
      <protection hidden="1"/>
    </xf>
    <xf numFmtId="193" fontId="80" fillId="0" borderId="132" xfId="3" applyNumberFormat="1" applyFont="1" applyFill="1" applyBorder="1" applyAlignment="1" applyProtection="1">
      <alignment horizontal="right" vertical="center" shrinkToFit="1"/>
      <protection hidden="1"/>
    </xf>
    <xf numFmtId="193" fontId="80" fillId="0" borderId="25" xfId="3" applyNumberFormat="1" applyFont="1" applyFill="1" applyBorder="1" applyAlignment="1" applyProtection="1">
      <alignment horizontal="right" vertical="center" shrinkToFit="1"/>
      <protection hidden="1"/>
    </xf>
    <xf numFmtId="193" fontId="80" fillId="0" borderId="210" xfId="3" applyNumberFormat="1" applyFont="1" applyFill="1" applyBorder="1" applyAlignment="1" applyProtection="1">
      <alignment horizontal="right" vertical="center" shrinkToFit="1"/>
      <protection hidden="1"/>
    </xf>
    <xf numFmtId="193" fontId="80" fillId="0" borderId="0" xfId="3" applyNumberFormat="1" applyFont="1" applyFill="1" applyBorder="1" applyAlignment="1" applyProtection="1">
      <alignment horizontal="right" vertical="center" shrinkToFit="1"/>
      <protection hidden="1"/>
    </xf>
    <xf numFmtId="177" fontId="57" fillId="0" borderId="0" xfId="6" applyNumberFormat="1" applyFont="1" applyFill="1" applyBorder="1" applyAlignment="1" applyProtection="1">
      <alignment wrapText="1"/>
      <protection hidden="1"/>
    </xf>
    <xf numFmtId="177" fontId="57" fillId="0" borderId="18" xfId="6" applyNumberFormat="1" applyFont="1" applyFill="1" applyBorder="1" applyAlignment="1" applyProtection="1">
      <alignment wrapText="1"/>
      <protection hidden="1"/>
    </xf>
    <xf numFmtId="0" fontId="51" fillId="0" borderId="18" xfId="6" applyFont="1" applyBorder="1" applyAlignment="1" applyProtection="1">
      <alignment horizontal="distributed" vertical="center"/>
      <protection hidden="1"/>
    </xf>
    <xf numFmtId="178" fontId="52" fillId="0" borderId="262" xfId="3" applyNumberFormat="1" applyFont="1" applyFill="1" applyBorder="1" applyAlignment="1" applyProtection="1">
      <alignment horizontal="right" vertical="center"/>
      <protection hidden="1"/>
    </xf>
    <xf numFmtId="178" fontId="52" fillId="0" borderId="73" xfId="3" applyNumberFormat="1" applyFont="1" applyFill="1" applyBorder="1" applyAlignment="1" applyProtection="1">
      <alignment horizontal="right" vertical="center"/>
      <protection hidden="1"/>
    </xf>
    <xf numFmtId="0" fontId="51" fillId="0" borderId="25" xfId="6" applyFont="1" applyBorder="1" applyAlignment="1" applyProtection="1">
      <alignment horizontal="right" vertical="center"/>
      <protection hidden="1"/>
    </xf>
    <xf numFmtId="0" fontId="57" fillId="0" borderId="0" xfId="6" applyFont="1" applyFill="1" applyBorder="1" applyAlignment="1" applyProtection="1">
      <alignment horizontal="left" wrapText="1" shrinkToFit="1"/>
      <protection hidden="1"/>
    </xf>
    <xf numFmtId="181" fontId="117" fillId="0" borderId="200" xfId="6" applyNumberFormat="1" applyFont="1" applyFill="1" applyBorder="1" applyAlignment="1" applyProtection="1">
      <alignment horizontal="right" vertical="center" shrinkToFit="1"/>
      <protection hidden="1"/>
    </xf>
    <xf numFmtId="181" fontId="117" fillId="0" borderId="72" xfId="6" applyNumberFormat="1" applyFont="1" applyFill="1" applyBorder="1" applyAlignment="1" applyProtection="1">
      <alignment horizontal="right" vertical="center" shrinkToFit="1"/>
      <protection hidden="1"/>
    </xf>
    <xf numFmtId="181" fontId="117" fillId="0" borderId="71" xfId="6" applyNumberFormat="1" applyFont="1" applyFill="1" applyBorder="1" applyAlignment="1" applyProtection="1">
      <alignment horizontal="right" vertical="center" shrinkToFit="1"/>
      <protection hidden="1"/>
    </xf>
    <xf numFmtId="181" fontId="117" fillId="0" borderId="262" xfId="6" applyNumberFormat="1" applyFont="1" applyFill="1" applyBorder="1" applyAlignment="1" applyProtection="1">
      <alignment horizontal="right" vertical="center" shrinkToFit="1"/>
      <protection hidden="1"/>
    </xf>
    <xf numFmtId="181" fontId="117" fillId="0" borderId="73" xfId="6" applyNumberFormat="1" applyFont="1" applyFill="1" applyBorder="1" applyAlignment="1" applyProtection="1">
      <alignment horizontal="right" vertical="center" shrinkToFit="1"/>
      <protection hidden="1"/>
    </xf>
    <xf numFmtId="181" fontId="117" fillId="0" borderId="74" xfId="6" applyNumberFormat="1" applyFont="1" applyFill="1" applyBorder="1" applyAlignment="1" applyProtection="1">
      <alignment horizontal="right" vertical="center" shrinkToFit="1"/>
      <protection hidden="1"/>
    </xf>
    <xf numFmtId="0" fontId="76" fillId="0" borderId="200" xfId="6" applyFont="1" applyFill="1" applyBorder="1" applyAlignment="1" applyProtection="1">
      <alignment horizontal="center" vertical="top"/>
      <protection hidden="1"/>
    </xf>
    <xf numFmtId="0" fontId="76" fillId="0" borderId="134" xfId="6" applyFont="1" applyFill="1" applyBorder="1" applyAlignment="1" applyProtection="1">
      <alignment horizontal="center" vertical="top"/>
      <protection hidden="1"/>
    </xf>
    <xf numFmtId="178" fontId="52" fillId="0" borderId="72" xfId="3" applyNumberFormat="1" applyFont="1" applyFill="1" applyBorder="1" applyAlignment="1" applyProtection="1">
      <alignment vertical="center"/>
      <protection hidden="1"/>
    </xf>
    <xf numFmtId="178" fontId="52" fillId="0" borderId="18" xfId="3" applyNumberFormat="1" applyFont="1" applyFill="1" applyBorder="1" applyAlignment="1" applyProtection="1">
      <alignment vertical="center"/>
      <protection hidden="1"/>
    </xf>
    <xf numFmtId="0" fontId="76" fillId="0" borderId="335" xfId="6" applyFont="1" applyFill="1" applyBorder="1" applyAlignment="1" applyProtection="1">
      <alignment horizontal="center" vertical="top"/>
      <protection hidden="1"/>
    </xf>
    <xf numFmtId="0" fontId="76" fillId="0" borderId="336" xfId="6" applyFont="1" applyFill="1" applyBorder="1" applyAlignment="1" applyProtection="1">
      <alignment horizontal="center" vertical="top"/>
      <protection hidden="1"/>
    </xf>
    <xf numFmtId="0" fontId="76" fillId="0" borderId="132" xfId="6" applyFont="1" applyFill="1" applyBorder="1" applyAlignment="1" applyProtection="1">
      <alignment horizontal="center" vertical="top"/>
      <protection hidden="1"/>
    </xf>
    <xf numFmtId="0" fontId="76" fillId="0" borderId="262" xfId="6" applyFont="1" applyFill="1" applyBorder="1" applyAlignment="1" applyProtection="1">
      <alignment horizontal="center" vertical="top"/>
      <protection hidden="1"/>
    </xf>
    <xf numFmtId="178" fontId="52" fillId="0" borderId="200" xfId="3" applyNumberFormat="1" applyFont="1" applyFill="1" applyBorder="1" applyAlignment="1" applyProtection="1">
      <alignment vertical="center"/>
      <protection hidden="1"/>
    </xf>
    <xf numFmtId="178" fontId="52" fillId="0" borderId="262" xfId="3" applyNumberFormat="1" applyFont="1" applyFill="1" applyBorder="1" applyAlignment="1" applyProtection="1">
      <alignment vertical="center"/>
      <protection hidden="1"/>
    </xf>
    <xf numFmtId="178" fontId="52" fillId="0" borderId="73" xfId="3" applyNumberFormat="1" applyFont="1" applyFill="1" applyBorder="1" applyAlignment="1" applyProtection="1">
      <alignment vertical="center"/>
      <protection hidden="1"/>
    </xf>
    <xf numFmtId="0" fontId="45" fillId="0" borderId="303" xfId="6" applyFont="1" applyFill="1" applyBorder="1" applyAlignment="1" applyProtection="1">
      <alignment horizontal="center" vertical="top"/>
      <protection hidden="1"/>
    </xf>
    <xf numFmtId="0" fontId="45" fillId="0" borderId="327" xfId="6" applyFont="1" applyFill="1" applyBorder="1" applyAlignment="1" applyProtection="1">
      <alignment horizontal="center" vertical="top"/>
      <protection hidden="1"/>
    </xf>
    <xf numFmtId="0" fontId="116" fillId="0" borderId="220" xfId="6" applyFont="1" applyFill="1" applyBorder="1" applyAlignment="1" applyProtection="1">
      <alignment horizontal="center" vertical="center"/>
      <protection hidden="1"/>
    </xf>
    <xf numFmtId="0" fontId="116" fillId="0" borderId="263" xfId="6" applyFont="1" applyFill="1" applyBorder="1" applyAlignment="1" applyProtection="1">
      <alignment horizontal="center" vertical="center"/>
      <protection hidden="1"/>
    </xf>
    <xf numFmtId="0" fontId="116" fillId="0" borderId="226" xfId="6" applyFont="1" applyFill="1" applyBorder="1" applyAlignment="1" applyProtection="1">
      <alignment horizontal="center" vertical="center"/>
      <protection hidden="1"/>
    </xf>
    <xf numFmtId="0" fontId="45" fillId="0" borderId="73" xfId="6" applyFont="1" applyFill="1" applyBorder="1" applyAlignment="1" applyProtection="1">
      <alignment horizontal="center" vertical="top"/>
      <protection hidden="1"/>
    </xf>
    <xf numFmtId="0" fontId="116" fillId="0" borderId="197" xfId="6" applyFont="1" applyFill="1" applyBorder="1" applyAlignment="1" applyProtection="1">
      <alignment horizontal="center" vertical="center"/>
      <protection hidden="1"/>
    </xf>
    <xf numFmtId="0" fontId="116" fillId="0" borderId="265" xfId="6" applyFont="1" applyFill="1" applyBorder="1" applyAlignment="1" applyProtection="1">
      <alignment horizontal="center" vertical="center"/>
      <protection hidden="1"/>
    </xf>
    <xf numFmtId="0" fontId="116" fillId="0" borderId="264" xfId="6" applyFont="1" applyFill="1" applyBorder="1" applyAlignment="1" applyProtection="1">
      <alignment horizontal="center" vertical="center"/>
      <protection hidden="1"/>
    </xf>
    <xf numFmtId="38" fontId="77" fillId="0" borderId="137" xfId="3" applyFont="1" applyFill="1" applyBorder="1" applyAlignment="1" applyProtection="1">
      <alignment horizontal="center" vertical="top"/>
      <protection hidden="1"/>
    </xf>
    <xf numFmtId="38" fontId="77" fillId="0" borderId="139" xfId="3" applyFont="1" applyFill="1" applyBorder="1" applyAlignment="1" applyProtection="1">
      <alignment horizontal="center" vertical="top"/>
      <protection hidden="1"/>
    </xf>
    <xf numFmtId="178" fontId="52" fillId="0" borderId="292" xfId="3" applyNumberFormat="1" applyFont="1" applyFill="1" applyBorder="1" applyAlignment="1" applyProtection="1">
      <alignment vertical="center"/>
      <protection hidden="1"/>
    </xf>
    <xf numFmtId="178" fontId="52" fillId="0" borderId="293" xfId="3" applyNumberFormat="1" applyFont="1" applyFill="1" applyBorder="1" applyAlignment="1" applyProtection="1">
      <alignment vertical="center"/>
      <protection hidden="1"/>
    </xf>
    <xf numFmtId="178" fontId="52" fillId="0" borderId="294" xfId="3" applyNumberFormat="1" applyFont="1" applyFill="1" applyBorder="1" applyAlignment="1" applyProtection="1">
      <alignment vertical="center"/>
      <protection hidden="1"/>
    </xf>
    <xf numFmtId="178" fontId="52" fillId="0" borderId="278" xfId="3" applyNumberFormat="1" applyFont="1" applyFill="1" applyBorder="1" applyAlignment="1" applyProtection="1">
      <alignment vertical="center"/>
      <protection hidden="1"/>
    </xf>
    <xf numFmtId="178" fontId="52" fillId="0" borderId="279" xfId="3" applyNumberFormat="1" applyFont="1" applyFill="1" applyBorder="1" applyAlignment="1" applyProtection="1">
      <alignment vertical="center"/>
      <protection hidden="1"/>
    </xf>
    <xf numFmtId="178" fontId="52" fillId="0" borderId="280" xfId="3" applyNumberFormat="1" applyFont="1" applyFill="1" applyBorder="1" applyAlignment="1" applyProtection="1">
      <alignment vertical="center"/>
      <protection hidden="1"/>
    </xf>
    <xf numFmtId="0" fontId="76" fillId="0" borderId="292" xfId="6" applyFont="1" applyFill="1" applyBorder="1" applyAlignment="1" applyProtection="1">
      <alignment horizontal="center" vertical="top"/>
      <protection hidden="1"/>
    </xf>
    <xf numFmtId="0" fontId="76" fillId="0" borderId="294" xfId="6" applyFont="1" applyFill="1" applyBorder="1" applyAlignment="1" applyProtection="1">
      <alignment horizontal="center" vertical="top"/>
      <protection hidden="1"/>
    </xf>
    <xf numFmtId="0" fontId="76" fillId="0" borderId="278" xfId="6" applyFont="1" applyFill="1" applyBorder="1" applyAlignment="1" applyProtection="1">
      <alignment horizontal="center" vertical="top"/>
      <protection hidden="1"/>
    </xf>
    <xf numFmtId="0" fontId="76" fillId="0" borderId="280" xfId="6" applyFont="1" applyFill="1" applyBorder="1" applyAlignment="1" applyProtection="1">
      <alignment horizontal="center" vertical="top"/>
      <protection hidden="1"/>
    </xf>
    <xf numFmtId="181" fontId="117" fillId="0" borderId="132" xfId="6" applyNumberFormat="1" applyFont="1" applyFill="1" applyBorder="1" applyAlignment="1" applyProtection="1">
      <alignment horizontal="right" vertical="center" shrinkToFit="1"/>
      <protection hidden="1"/>
    </xf>
    <xf numFmtId="181" fontId="117" fillId="0" borderId="25" xfId="6" applyNumberFormat="1" applyFont="1" applyFill="1" applyBorder="1" applyAlignment="1" applyProtection="1">
      <alignment horizontal="right" vertical="center" shrinkToFit="1"/>
      <protection hidden="1"/>
    </xf>
    <xf numFmtId="181" fontId="117" fillId="0" borderId="133" xfId="6" applyNumberFormat="1" applyFont="1" applyFill="1" applyBorder="1" applyAlignment="1" applyProtection="1">
      <alignment horizontal="right" vertical="center" shrinkToFit="1"/>
      <protection hidden="1"/>
    </xf>
    <xf numFmtId="178" fontId="52" fillId="0" borderId="132" xfId="3" applyNumberFormat="1" applyFont="1" applyFill="1" applyBorder="1" applyAlignment="1" applyProtection="1">
      <alignment vertical="center"/>
      <protection hidden="1"/>
    </xf>
    <xf numFmtId="178" fontId="52" fillId="0" borderId="25" xfId="3" applyNumberFormat="1" applyFont="1" applyFill="1" applyBorder="1" applyAlignment="1" applyProtection="1">
      <alignment vertical="center"/>
      <protection hidden="1"/>
    </xf>
    <xf numFmtId="38" fontId="76" fillId="0" borderId="291" xfId="3" applyFont="1" applyFill="1" applyBorder="1" applyAlignment="1" applyProtection="1">
      <alignment horizontal="center" vertical="top"/>
      <protection hidden="1"/>
    </xf>
    <xf numFmtId="38" fontId="77" fillId="0" borderId="290" xfId="3" applyFont="1" applyFill="1" applyBorder="1" applyAlignment="1" applyProtection="1">
      <alignment horizontal="center" vertical="top"/>
      <protection hidden="1"/>
    </xf>
    <xf numFmtId="0" fontId="51" fillId="0" borderId="18" xfId="6" applyFont="1" applyFill="1" applyBorder="1" applyAlignment="1" applyProtection="1">
      <alignment horizontal="center"/>
      <protection hidden="1"/>
    </xf>
    <xf numFmtId="177" fontId="57" fillId="0" borderId="18" xfId="6" applyNumberFormat="1" applyFont="1" applyFill="1" applyBorder="1" applyAlignment="1" applyProtection="1">
      <alignment horizontal="center"/>
      <protection hidden="1"/>
    </xf>
    <xf numFmtId="0" fontId="51" fillId="0" borderId="18" xfId="6" applyFont="1" applyBorder="1" applyAlignment="1" applyProtection="1">
      <alignment horizontal="center"/>
      <protection hidden="1"/>
    </xf>
    <xf numFmtId="186" fontId="57" fillId="0" borderId="18" xfId="6" applyNumberFormat="1" applyFont="1" applyFill="1" applyBorder="1" applyAlignment="1" applyProtection="1">
      <alignment horizontal="center"/>
      <protection hidden="1"/>
    </xf>
    <xf numFmtId="178" fontId="52" fillId="0" borderId="134" xfId="3" applyNumberFormat="1" applyFont="1" applyFill="1" applyBorder="1" applyAlignment="1" applyProtection="1">
      <alignment horizontal="right" vertical="center"/>
      <protection hidden="1"/>
    </xf>
    <xf numFmtId="178" fontId="52" fillId="0" borderId="18" xfId="3" applyNumberFormat="1" applyFont="1" applyFill="1" applyBorder="1" applyAlignment="1" applyProtection="1">
      <alignment horizontal="right" vertical="center"/>
      <protection hidden="1"/>
    </xf>
    <xf numFmtId="177" fontId="57" fillId="0" borderId="0" xfId="6" applyNumberFormat="1" applyFont="1" applyFill="1" applyBorder="1" applyAlignment="1" applyProtection="1">
      <alignment horizontal="center"/>
      <protection hidden="1"/>
    </xf>
    <xf numFmtId="0" fontId="45" fillId="0" borderId="0" xfId="6" applyFont="1" applyBorder="1" applyAlignment="1" applyProtection="1">
      <alignment horizontal="center"/>
      <protection hidden="1"/>
    </xf>
    <xf numFmtId="0" fontId="45" fillId="0" borderId="18" xfId="6" applyFont="1" applyBorder="1" applyAlignment="1" applyProtection="1">
      <alignment horizontal="center"/>
      <protection hidden="1"/>
    </xf>
    <xf numFmtId="0" fontId="46" fillId="0" borderId="193" xfId="6" applyFont="1" applyFill="1" applyBorder="1" applyAlignment="1" applyProtection="1">
      <alignment horizontal="center" vertical="center"/>
      <protection hidden="1"/>
    </xf>
    <xf numFmtId="0" fontId="46" fillId="0" borderId="133" xfId="6" applyFont="1" applyFill="1" applyBorder="1" applyAlignment="1" applyProtection="1">
      <alignment horizontal="center" vertical="center"/>
      <protection hidden="1"/>
    </xf>
    <xf numFmtId="0" fontId="46" fillId="0" borderId="188" xfId="6" applyFont="1" applyFill="1" applyBorder="1" applyAlignment="1" applyProtection="1">
      <alignment horizontal="center" vertical="center"/>
      <protection hidden="1"/>
    </xf>
    <xf numFmtId="0" fontId="46" fillId="0" borderId="131" xfId="6" applyFont="1" applyFill="1" applyBorder="1" applyAlignment="1" applyProtection="1">
      <alignment horizontal="center" vertical="center"/>
      <protection hidden="1"/>
    </xf>
    <xf numFmtId="0" fontId="46" fillId="0" borderId="15" xfId="6" applyFont="1" applyFill="1" applyBorder="1" applyAlignment="1" applyProtection="1">
      <alignment horizontal="center" vertical="center"/>
      <protection hidden="1"/>
    </xf>
    <xf numFmtId="0" fontId="46" fillId="0" borderId="130" xfId="6" applyFont="1" applyFill="1" applyBorder="1" applyAlignment="1" applyProtection="1">
      <alignment horizontal="center" vertical="center"/>
      <protection hidden="1"/>
    </xf>
    <xf numFmtId="0" fontId="42" fillId="0" borderId="132" xfId="6" applyFont="1" applyFill="1" applyBorder="1" applyAlignment="1" applyProtection="1">
      <alignment horizontal="distributed" vertical="center" wrapText="1"/>
      <protection hidden="1"/>
    </xf>
    <xf numFmtId="0" fontId="42" fillId="0" borderId="25" xfId="6" applyFont="1" applyFill="1" applyBorder="1" applyAlignment="1" applyProtection="1">
      <alignment horizontal="distributed" vertical="center" wrapText="1"/>
      <protection hidden="1"/>
    </xf>
    <xf numFmtId="0" fontId="42" fillId="0" borderId="133" xfId="6" applyFont="1" applyFill="1" applyBorder="1" applyAlignment="1" applyProtection="1">
      <alignment horizontal="distributed" vertical="center" wrapText="1"/>
      <protection hidden="1"/>
    </xf>
    <xf numFmtId="0" fontId="42" fillId="0" borderId="210" xfId="6" applyFont="1" applyFill="1" applyBorder="1" applyAlignment="1" applyProtection="1">
      <alignment horizontal="distributed" vertical="center" wrapText="1"/>
      <protection hidden="1"/>
    </xf>
    <xf numFmtId="0" fontId="42" fillId="0" borderId="0" xfId="6" applyFont="1" applyFill="1" applyBorder="1" applyAlignment="1" applyProtection="1">
      <alignment horizontal="distributed" vertical="center" wrapText="1"/>
      <protection hidden="1"/>
    </xf>
    <xf numFmtId="0" fontId="42" fillId="0" borderId="131" xfId="6" applyFont="1" applyFill="1" applyBorder="1" applyAlignment="1" applyProtection="1">
      <alignment horizontal="distributed" vertical="center" wrapText="1"/>
      <protection hidden="1"/>
    </xf>
    <xf numFmtId="0" fontId="42" fillId="0" borderId="134" xfId="6" applyFont="1" applyFill="1" applyBorder="1" applyAlignment="1" applyProtection="1">
      <alignment horizontal="distributed" vertical="center" wrapText="1"/>
      <protection hidden="1"/>
    </xf>
    <xf numFmtId="0" fontId="42" fillId="0" borderId="18" xfId="6" applyFont="1" applyFill="1" applyBorder="1" applyAlignment="1" applyProtection="1">
      <alignment horizontal="distributed" vertical="center" wrapText="1"/>
      <protection hidden="1"/>
    </xf>
    <xf numFmtId="0" fontId="42" fillId="0" borderId="130" xfId="6" applyFont="1" applyFill="1" applyBorder="1" applyAlignment="1" applyProtection="1">
      <alignment horizontal="distributed" vertical="center" wrapText="1"/>
      <protection hidden="1"/>
    </xf>
    <xf numFmtId="0" fontId="78" fillId="0" borderId="320" xfId="6" applyFont="1" applyFill="1" applyBorder="1" applyAlignment="1" applyProtection="1">
      <alignment horizontal="left" vertical="center" wrapText="1"/>
      <protection hidden="1"/>
    </xf>
    <xf numFmtId="0" fontId="78" fillId="0" borderId="3" xfId="6" applyFont="1" applyFill="1" applyBorder="1" applyAlignment="1" applyProtection="1">
      <alignment horizontal="left" vertical="center" wrapText="1"/>
      <protection hidden="1"/>
    </xf>
    <xf numFmtId="0" fontId="78" fillId="0" borderId="321" xfId="6" applyFont="1" applyFill="1" applyBorder="1" applyAlignment="1" applyProtection="1">
      <alignment horizontal="left" vertical="center" wrapText="1"/>
      <protection hidden="1"/>
    </xf>
    <xf numFmtId="0" fontId="78" fillId="0" borderId="322" xfId="6" applyFont="1" applyFill="1" applyBorder="1" applyAlignment="1" applyProtection="1">
      <alignment horizontal="left" vertical="center" wrapText="1"/>
      <protection hidden="1"/>
    </xf>
    <xf numFmtId="0" fontId="78" fillId="0" borderId="279" xfId="6" applyFont="1" applyFill="1" applyBorder="1" applyAlignment="1" applyProtection="1">
      <alignment horizontal="left" vertical="center" wrapText="1"/>
      <protection hidden="1"/>
    </xf>
    <xf numFmtId="0" fontId="78" fillId="0" borderId="323" xfId="6" applyFont="1" applyFill="1" applyBorder="1" applyAlignment="1" applyProtection="1">
      <alignment horizontal="left" vertical="center" wrapText="1"/>
      <protection hidden="1"/>
    </xf>
    <xf numFmtId="0" fontId="76" fillId="0" borderId="0" xfId="6" applyFont="1" applyAlignment="1" applyProtection="1">
      <alignment horizontal="center" vertical="top" textRotation="255"/>
      <protection hidden="1"/>
    </xf>
    <xf numFmtId="178" fontId="52" fillId="0" borderId="210" xfId="3" applyNumberFormat="1" applyFont="1" applyFill="1" applyBorder="1" applyAlignment="1" applyProtection="1">
      <alignment vertical="center"/>
      <protection hidden="1"/>
    </xf>
    <xf numFmtId="178" fontId="52" fillId="0" borderId="0" xfId="3" applyNumberFormat="1" applyFont="1" applyFill="1" applyBorder="1" applyAlignment="1" applyProtection="1">
      <alignment vertical="center"/>
      <protection hidden="1"/>
    </xf>
    <xf numFmtId="181" fontId="117" fillId="0" borderId="210" xfId="6" applyNumberFormat="1" applyFont="1" applyFill="1" applyBorder="1" applyAlignment="1" applyProtection="1">
      <alignment horizontal="right" vertical="center" shrinkToFit="1"/>
      <protection hidden="1"/>
    </xf>
    <xf numFmtId="181" fontId="117" fillId="0" borderId="0" xfId="6" applyNumberFormat="1" applyFont="1" applyFill="1" applyBorder="1" applyAlignment="1" applyProtection="1">
      <alignment horizontal="right" vertical="center" shrinkToFit="1"/>
      <protection hidden="1"/>
    </xf>
    <xf numFmtId="181" fontId="117" fillId="0" borderId="131" xfId="6" applyNumberFormat="1" applyFont="1" applyFill="1" applyBorder="1" applyAlignment="1" applyProtection="1">
      <alignment horizontal="right" vertical="center" shrinkToFit="1"/>
      <protection hidden="1"/>
    </xf>
    <xf numFmtId="0" fontId="116" fillId="0" borderId="200" xfId="6" applyFont="1" applyFill="1" applyBorder="1" applyAlignment="1" applyProtection="1">
      <alignment horizontal="center" vertical="center"/>
      <protection hidden="1"/>
    </xf>
    <xf numFmtId="0" fontId="116" fillId="0" borderId="72" xfId="6" applyFont="1" applyFill="1" applyBorder="1" applyAlignment="1" applyProtection="1">
      <alignment horizontal="center" vertical="center"/>
      <protection hidden="1"/>
    </xf>
    <xf numFmtId="0" fontId="116" fillId="0" borderId="71" xfId="6" applyFont="1" applyFill="1" applyBorder="1" applyAlignment="1" applyProtection="1">
      <alignment horizontal="center" vertical="center"/>
      <protection hidden="1"/>
    </xf>
    <xf numFmtId="0" fontId="76" fillId="0" borderId="277" xfId="6" applyFont="1" applyFill="1" applyBorder="1" applyAlignment="1" applyProtection="1">
      <alignment horizontal="center" vertical="top"/>
      <protection hidden="1"/>
    </xf>
    <xf numFmtId="0" fontId="76" fillId="0" borderId="4" xfId="6" applyFont="1" applyFill="1" applyBorder="1" applyAlignment="1" applyProtection="1">
      <alignment horizontal="center" vertical="top"/>
      <protection hidden="1"/>
    </xf>
    <xf numFmtId="181" fontId="117" fillId="0" borderId="134" xfId="6" applyNumberFormat="1" applyFont="1" applyFill="1" applyBorder="1" applyAlignment="1" applyProtection="1">
      <alignment horizontal="right" vertical="center" shrinkToFit="1"/>
      <protection hidden="1"/>
    </xf>
    <xf numFmtId="181" fontId="117" fillId="0" borderId="18" xfId="6" applyNumberFormat="1" applyFont="1" applyFill="1" applyBorder="1" applyAlignment="1" applyProtection="1">
      <alignment horizontal="right" vertical="center" shrinkToFit="1"/>
      <protection hidden="1"/>
    </xf>
    <xf numFmtId="181" fontId="117" fillId="0" borderId="130" xfId="6" applyNumberFormat="1" applyFont="1" applyFill="1" applyBorder="1" applyAlignment="1" applyProtection="1">
      <alignment horizontal="right" vertical="center" shrinkToFit="1"/>
      <protection hidden="1"/>
    </xf>
    <xf numFmtId="0" fontId="51" fillId="0" borderId="26" xfId="6" applyFont="1" applyBorder="1" applyAlignment="1" applyProtection="1">
      <alignment horizontal="center" vertical="center" wrapText="1"/>
      <protection hidden="1"/>
    </xf>
    <xf numFmtId="0" fontId="51" fillId="0" borderId="25" xfId="6" applyFont="1" applyBorder="1" applyAlignment="1" applyProtection="1">
      <alignment horizontal="center" vertical="center" wrapText="1"/>
      <protection hidden="1"/>
    </xf>
    <xf numFmtId="0" fontId="51" fillId="0" borderId="27" xfId="6" applyFont="1" applyBorder="1" applyAlignment="1" applyProtection="1">
      <alignment horizontal="center" vertical="center" wrapText="1"/>
      <protection hidden="1"/>
    </xf>
    <xf numFmtId="0" fontId="51" fillId="0" borderId="28" xfId="6" applyFont="1" applyBorder="1" applyAlignment="1" applyProtection="1">
      <alignment horizontal="center" vertical="center" wrapText="1"/>
      <protection hidden="1"/>
    </xf>
    <xf numFmtId="0" fontId="51" fillId="0" borderId="0" xfId="6" applyFont="1" applyBorder="1" applyAlignment="1" applyProtection="1">
      <alignment horizontal="center" vertical="center" wrapText="1"/>
      <protection hidden="1"/>
    </xf>
    <xf numFmtId="0" fontId="51" fillId="0" borderId="29" xfId="6" applyFont="1" applyBorder="1" applyAlignment="1" applyProtection="1">
      <alignment horizontal="center" vertical="center" wrapText="1"/>
      <protection hidden="1"/>
    </xf>
    <xf numFmtId="0" fontId="51" fillId="0" borderId="16" xfId="6" applyFont="1" applyBorder="1" applyAlignment="1" applyProtection="1">
      <alignment horizontal="center" vertical="center" wrapText="1"/>
      <protection hidden="1"/>
    </xf>
    <xf numFmtId="0" fontId="51" fillId="0" borderId="18" xfId="6" applyFont="1" applyBorder="1" applyAlignment="1" applyProtection="1">
      <alignment horizontal="center" vertical="center" wrapText="1"/>
      <protection hidden="1"/>
    </xf>
    <xf numFmtId="0" fontId="51" fillId="0" borderId="17" xfId="6" applyFont="1" applyBorder="1" applyAlignment="1" applyProtection="1">
      <alignment horizontal="center" vertical="center" wrapText="1"/>
      <protection hidden="1"/>
    </xf>
    <xf numFmtId="3" fontId="57" fillId="0" borderId="25" xfId="6" applyNumberFormat="1" applyFont="1" applyFill="1" applyBorder="1" applyAlignment="1" applyProtection="1">
      <alignment horizontal="center" vertical="center"/>
      <protection hidden="1"/>
    </xf>
    <xf numFmtId="0" fontId="57" fillId="0" borderId="25" xfId="6" applyFont="1" applyFill="1" applyBorder="1" applyAlignment="1" applyProtection="1">
      <alignment horizontal="center" vertical="center"/>
      <protection hidden="1"/>
    </xf>
    <xf numFmtId="0" fontId="57" fillId="0" borderId="18" xfId="6" applyFont="1" applyFill="1" applyBorder="1" applyAlignment="1" applyProtection="1">
      <alignment horizontal="center" vertical="center"/>
      <protection hidden="1"/>
    </xf>
    <xf numFmtId="0" fontId="55" fillId="0" borderId="25" xfId="6" applyFont="1" applyBorder="1" applyAlignment="1" applyProtection="1">
      <alignment horizontal="center" vertical="center"/>
      <protection hidden="1"/>
    </xf>
    <xf numFmtId="0" fontId="55" fillId="0" borderId="27" xfId="6" applyFont="1" applyBorder="1" applyAlignment="1" applyProtection="1">
      <alignment horizontal="center" vertical="center"/>
      <protection hidden="1"/>
    </xf>
    <xf numFmtId="0" fontId="55" fillId="0" borderId="18" xfId="6" applyFont="1" applyBorder="1" applyAlignment="1" applyProtection="1">
      <alignment horizontal="center" vertical="center"/>
      <protection hidden="1"/>
    </xf>
    <xf numFmtId="0" fontId="55" fillId="0" borderId="17" xfId="6" applyFont="1" applyBorder="1" applyAlignment="1" applyProtection="1">
      <alignment horizontal="center" vertical="center"/>
      <protection hidden="1"/>
    </xf>
    <xf numFmtId="0" fontId="79" fillId="0" borderId="354" xfId="6" applyNumberFormat="1" applyFont="1" applyFill="1" applyBorder="1" applyAlignment="1" applyProtection="1">
      <alignment horizontal="center" vertical="center"/>
      <protection hidden="1"/>
    </xf>
    <xf numFmtId="0" fontId="79" fillId="0" borderId="177" xfId="6" applyNumberFormat="1" applyFont="1" applyFill="1" applyBorder="1" applyAlignment="1" applyProtection="1">
      <alignment horizontal="center" vertical="center"/>
      <protection hidden="1"/>
    </xf>
    <xf numFmtId="0" fontId="79" fillId="0" borderId="194" xfId="6" applyNumberFormat="1" applyFont="1" applyFill="1" applyBorder="1" applyAlignment="1" applyProtection="1">
      <alignment horizontal="center" vertical="center"/>
      <protection hidden="1"/>
    </xf>
    <xf numFmtId="0" fontId="51" fillId="0" borderId="270" xfId="6" applyFont="1" applyBorder="1" applyAlignment="1" applyProtection="1">
      <alignment horizontal="center" vertical="center"/>
      <protection hidden="1"/>
    </xf>
    <xf numFmtId="0" fontId="51" fillId="0" borderId="100" xfId="6" applyFont="1" applyBorder="1" applyAlignment="1" applyProtection="1">
      <alignment horizontal="center" vertical="center"/>
      <protection hidden="1"/>
    </xf>
    <xf numFmtId="0" fontId="51" fillId="0" borderId="106" xfId="6" applyFont="1" applyBorder="1" applyAlignment="1" applyProtection="1">
      <alignment horizontal="center" vertical="center"/>
      <protection hidden="1"/>
    </xf>
    <xf numFmtId="0" fontId="51" fillId="0" borderId="243" xfId="6" applyFont="1" applyBorder="1" applyAlignment="1" applyProtection="1">
      <alignment horizontal="center" vertical="center"/>
      <protection hidden="1"/>
    </xf>
    <xf numFmtId="0" fontId="47" fillId="0" borderId="0" xfId="6" applyFont="1" applyBorder="1" applyAlignment="1" applyProtection="1">
      <alignment horizontal="center" vertical="center"/>
      <protection hidden="1"/>
    </xf>
    <xf numFmtId="0" fontId="47" fillId="0" borderId="18" xfId="6" applyFont="1" applyBorder="1" applyAlignment="1" applyProtection="1">
      <alignment horizontal="center" vertical="center"/>
      <protection hidden="1"/>
    </xf>
    <xf numFmtId="186" fontId="75" fillId="0" borderId="0" xfId="6" applyNumberFormat="1" applyFont="1" applyFill="1" applyBorder="1" applyAlignment="1" applyProtection="1">
      <alignment horizontal="center" vertical="center"/>
      <protection hidden="1"/>
    </xf>
    <xf numFmtId="186" fontId="2" fillId="0" borderId="0" xfId="6" applyNumberFormat="1" applyFill="1" applyBorder="1" applyAlignment="1" applyProtection="1">
      <alignment horizontal="center"/>
      <protection hidden="1"/>
    </xf>
    <xf numFmtId="186" fontId="2" fillId="0" borderId="18" xfId="6" applyNumberFormat="1" applyFill="1" applyBorder="1" applyAlignment="1" applyProtection="1">
      <alignment horizontal="center"/>
      <protection hidden="1"/>
    </xf>
    <xf numFmtId="0" fontId="47" fillId="0" borderId="0" xfId="6" applyFont="1" applyBorder="1" applyAlignment="1" applyProtection="1">
      <alignment horizontal="left" vertical="center"/>
      <protection hidden="1"/>
    </xf>
    <xf numFmtId="0" fontId="47" fillId="0" borderId="18" xfId="6" applyFont="1" applyBorder="1" applyAlignment="1" applyProtection="1">
      <alignment horizontal="left" vertical="center"/>
      <protection hidden="1"/>
    </xf>
    <xf numFmtId="0" fontId="46" fillId="0" borderId="12" xfId="6" applyFont="1" applyBorder="1" applyAlignment="1" applyProtection="1">
      <alignment horizontal="center" vertical="center"/>
      <protection hidden="1"/>
    </xf>
    <xf numFmtId="0" fontId="46" fillId="0" borderId="176" xfId="6" applyFont="1" applyBorder="1" applyAlignment="1" applyProtection="1">
      <alignment horizontal="center" vertical="center"/>
      <protection hidden="1"/>
    </xf>
    <xf numFmtId="0" fontId="46" fillId="0" borderId="188" xfId="6" applyFont="1" applyBorder="1" applyAlignment="1" applyProtection="1">
      <alignment horizontal="center" vertical="center"/>
      <protection hidden="1"/>
    </xf>
    <xf numFmtId="0" fontId="46" fillId="0" borderId="0" xfId="6" applyFont="1" applyBorder="1" applyAlignment="1" applyProtection="1">
      <alignment horizontal="center" vertical="center"/>
      <protection hidden="1"/>
    </xf>
    <xf numFmtId="0" fontId="46" fillId="0" borderId="15" xfId="6" applyFont="1" applyBorder="1" applyAlignment="1" applyProtection="1">
      <alignment horizontal="center" vertical="center"/>
      <protection hidden="1"/>
    </xf>
    <xf numFmtId="0" fontId="46" fillId="0" borderId="18" xfId="6" applyFont="1" applyBorder="1" applyAlignment="1" applyProtection="1">
      <alignment horizontal="center" vertical="center"/>
      <protection hidden="1"/>
    </xf>
    <xf numFmtId="0" fontId="42" fillId="0" borderId="0" xfId="6" applyFont="1" applyAlignment="1" applyProtection="1">
      <alignment horizontal="distributed" vertical="center"/>
      <protection hidden="1"/>
    </xf>
    <xf numFmtId="0" fontId="79" fillId="0" borderId="132" xfId="6" applyNumberFormat="1" applyFont="1" applyFill="1" applyBorder="1" applyAlignment="1" applyProtection="1">
      <alignment horizontal="center" vertical="center"/>
      <protection hidden="1"/>
    </xf>
    <xf numFmtId="0" fontId="79" fillId="0" borderId="133" xfId="6" applyNumberFormat="1" applyFont="1" applyFill="1" applyBorder="1" applyAlignment="1" applyProtection="1">
      <alignment horizontal="center" vertical="center"/>
      <protection hidden="1"/>
    </xf>
    <xf numFmtId="0" fontId="79" fillId="0" borderId="134" xfId="6" applyNumberFormat="1" applyFont="1" applyFill="1" applyBorder="1" applyAlignment="1" applyProtection="1">
      <alignment horizontal="center" vertical="center"/>
      <protection hidden="1"/>
    </xf>
    <xf numFmtId="0" fontId="79" fillId="0" borderId="130" xfId="6" applyNumberFormat="1" applyFont="1" applyFill="1" applyBorder="1" applyAlignment="1" applyProtection="1">
      <alignment horizontal="center" vertical="center"/>
      <protection hidden="1"/>
    </xf>
    <xf numFmtId="0" fontId="79" fillId="0" borderId="25" xfId="6" applyNumberFormat="1" applyFont="1" applyFill="1" applyBorder="1" applyAlignment="1" applyProtection="1">
      <alignment horizontal="center" vertical="center"/>
      <protection hidden="1"/>
    </xf>
    <xf numFmtId="0" fontId="79" fillId="0" borderId="18" xfId="6" applyNumberFormat="1" applyFont="1" applyFill="1" applyBorder="1" applyAlignment="1" applyProtection="1">
      <alignment horizontal="center" vertical="center"/>
      <protection hidden="1"/>
    </xf>
    <xf numFmtId="0" fontId="76" fillId="0" borderId="333" xfId="6" applyFont="1" applyBorder="1" applyAlignment="1" applyProtection="1">
      <alignment horizontal="center" vertical="center" wrapText="1"/>
      <protection hidden="1"/>
    </xf>
    <xf numFmtId="0" fontId="76" fillId="0" borderId="294" xfId="6" applyFont="1" applyBorder="1" applyAlignment="1" applyProtection="1">
      <alignment horizontal="center" vertical="center" wrapText="1"/>
      <protection hidden="1"/>
    </xf>
    <xf numFmtId="0" fontId="76" fillId="0" borderId="334" xfId="6" applyFont="1" applyBorder="1" applyAlignment="1" applyProtection="1">
      <alignment horizontal="center" vertical="center" wrapText="1"/>
      <protection hidden="1"/>
    </xf>
    <xf numFmtId="0" fontId="76" fillId="0" borderId="288" xfId="6" applyFont="1" applyBorder="1" applyAlignment="1" applyProtection="1">
      <alignment horizontal="center" vertical="center" wrapText="1"/>
      <protection hidden="1"/>
    </xf>
    <xf numFmtId="0" fontId="42" fillId="0" borderId="355" xfId="6" applyFont="1" applyBorder="1" applyAlignment="1" applyProtection="1">
      <alignment horizontal="center" vertical="center"/>
      <protection hidden="1"/>
    </xf>
    <xf numFmtId="0" fontId="42" fillId="0" borderId="356" xfId="6" applyFont="1" applyBorder="1" applyAlignment="1" applyProtection="1">
      <alignment horizontal="center" vertical="center"/>
      <protection hidden="1"/>
    </xf>
    <xf numFmtId="0" fontId="42" fillId="0" borderId="357" xfId="6" applyFont="1" applyBorder="1" applyAlignment="1" applyProtection="1">
      <alignment horizontal="center" vertical="center"/>
      <protection hidden="1"/>
    </xf>
    <xf numFmtId="0" fontId="42" fillId="0" borderId="358" xfId="6" applyFont="1" applyBorder="1" applyAlignment="1" applyProtection="1">
      <alignment horizontal="center" vertical="center"/>
      <protection hidden="1"/>
    </xf>
    <xf numFmtId="0" fontId="42" fillId="0" borderId="359" xfId="6" applyFont="1" applyBorder="1" applyAlignment="1" applyProtection="1">
      <alignment horizontal="center" vertical="center"/>
      <protection hidden="1"/>
    </xf>
    <xf numFmtId="0" fontId="42" fillId="0" borderId="360" xfId="6" applyFont="1" applyBorder="1" applyAlignment="1" applyProtection="1">
      <alignment horizontal="center" vertical="center"/>
      <protection hidden="1"/>
    </xf>
    <xf numFmtId="0" fontId="42" fillId="0" borderId="347" xfId="6" applyFont="1" applyBorder="1" applyAlignment="1" applyProtection="1">
      <alignment horizontal="center" vertical="center"/>
      <protection hidden="1"/>
    </xf>
    <xf numFmtId="0" fontId="42" fillId="0" borderId="293" xfId="6" applyFont="1" applyBorder="1" applyAlignment="1" applyProtection="1">
      <alignment horizontal="center" vertical="center"/>
      <protection hidden="1"/>
    </xf>
    <xf numFmtId="0" fontId="42" fillId="0" borderId="348" xfId="6" applyFont="1" applyBorder="1" applyAlignment="1" applyProtection="1">
      <alignment horizontal="center" vertical="center"/>
      <protection hidden="1"/>
    </xf>
    <xf numFmtId="0" fontId="42" fillId="0" borderId="361" xfId="6" applyFont="1" applyBorder="1" applyAlignment="1" applyProtection="1">
      <alignment horizontal="center" vertical="center"/>
      <protection hidden="1"/>
    </xf>
    <xf numFmtId="0" fontId="42" fillId="0" borderId="287" xfId="6" applyFont="1" applyBorder="1" applyAlignment="1" applyProtection="1">
      <alignment horizontal="center" vertical="center"/>
      <protection hidden="1"/>
    </xf>
    <xf numFmtId="0" fontId="42" fillId="0" borderId="362" xfId="6" applyFont="1" applyBorder="1" applyAlignment="1" applyProtection="1">
      <alignment horizontal="center" vertical="center"/>
      <protection hidden="1"/>
    </xf>
    <xf numFmtId="0" fontId="42" fillId="0" borderId="292" xfId="6" applyFont="1" applyBorder="1" applyAlignment="1" applyProtection="1">
      <alignment horizontal="center" vertical="center"/>
      <protection hidden="1"/>
    </xf>
    <xf numFmtId="0" fontId="42" fillId="0" borderId="294" xfId="6" applyFont="1" applyBorder="1" applyAlignment="1" applyProtection="1">
      <alignment horizontal="center" vertical="center"/>
      <protection hidden="1"/>
    </xf>
    <xf numFmtId="0" fontId="42" fillId="0" borderId="286" xfId="6" applyFont="1" applyBorder="1" applyAlignment="1" applyProtection="1">
      <alignment horizontal="center" vertical="center"/>
      <protection hidden="1"/>
    </xf>
    <xf numFmtId="0" fontId="42" fillId="0" borderId="288" xfId="6" applyFont="1" applyBorder="1" applyAlignment="1" applyProtection="1">
      <alignment horizontal="center" vertical="center"/>
      <protection hidden="1"/>
    </xf>
    <xf numFmtId="0" fontId="46" fillId="0" borderId="315" xfId="6" applyFont="1" applyBorder="1" applyAlignment="1" applyProtection="1">
      <alignment horizontal="center" vertical="center"/>
      <protection hidden="1"/>
    </xf>
    <xf numFmtId="0" fontId="46" fillId="0" borderId="4" xfId="6" applyFont="1" applyBorder="1" applyAlignment="1" applyProtection="1">
      <alignment horizontal="center" vertical="center"/>
      <protection hidden="1"/>
    </xf>
    <xf numFmtId="0" fontId="46" fillId="0" borderId="316" xfId="6" applyFont="1" applyBorder="1" applyAlignment="1" applyProtection="1">
      <alignment horizontal="center" vertical="center"/>
      <protection hidden="1"/>
    </xf>
    <xf numFmtId="0" fontId="46" fillId="0" borderId="77" xfId="6" applyFont="1" applyBorder="1" applyAlignment="1" applyProtection="1">
      <alignment horizontal="center" vertical="center"/>
      <protection hidden="1"/>
    </xf>
    <xf numFmtId="0" fontId="46" fillId="0" borderId="317" xfId="6" applyFont="1" applyBorder="1" applyAlignment="1" applyProtection="1">
      <alignment horizontal="center" vertical="center"/>
      <protection hidden="1"/>
    </xf>
    <xf numFmtId="0" fontId="46" fillId="0" borderId="1" xfId="6" applyFont="1" applyBorder="1" applyAlignment="1" applyProtection="1">
      <alignment horizontal="center" vertical="center"/>
      <protection hidden="1"/>
    </xf>
    <xf numFmtId="0" fontId="46" fillId="0" borderId="334" xfId="6" applyFont="1" applyBorder="1" applyAlignment="1" applyProtection="1">
      <alignment horizontal="center" vertical="center"/>
      <protection hidden="1"/>
    </xf>
    <xf numFmtId="0" fontId="46" fillId="0" borderId="288" xfId="6" applyFont="1" applyBorder="1" applyAlignment="1" applyProtection="1">
      <alignment horizontal="center" vertical="center"/>
      <protection hidden="1"/>
    </xf>
    <xf numFmtId="0" fontId="42" fillId="0" borderId="210" xfId="6" applyFont="1" applyBorder="1" applyAlignment="1" applyProtection="1">
      <alignment horizontal="center" vertical="center" shrinkToFit="1"/>
      <protection hidden="1"/>
    </xf>
    <xf numFmtId="0" fontId="2" fillId="0" borderId="0" xfId="6" applyBorder="1" applyAlignment="1" applyProtection="1">
      <alignment horizontal="center" shrinkToFit="1"/>
      <protection hidden="1"/>
    </xf>
    <xf numFmtId="0" fontId="2" fillId="0" borderId="131" xfId="6" applyBorder="1" applyAlignment="1" applyProtection="1">
      <alignment horizontal="center" shrinkToFit="1"/>
      <protection hidden="1"/>
    </xf>
    <xf numFmtId="0" fontId="2" fillId="0" borderId="210" xfId="6" applyBorder="1" applyAlignment="1" applyProtection="1">
      <alignment horizontal="center" shrinkToFit="1"/>
      <protection hidden="1"/>
    </xf>
    <xf numFmtId="0" fontId="2" fillId="0" borderId="134" xfId="6" applyBorder="1" applyAlignment="1" applyProtection="1">
      <alignment horizontal="center" shrinkToFit="1"/>
      <protection hidden="1"/>
    </xf>
    <xf numFmtId="0" fontId="2" fillId="0" borderId="18" xfId="6" applyBorder="1" applyAlignment="1" applyProtection="1">
      <alignment horizontal="center" shrinkToFit="1"/>
      <protection hidden="1"/>
    </xf>
    <xf numFmtId="0" fontId="2" fillId="0" borderId="130" xfId="6" applyBorder="1" applyAlignment="1" applyProtection="1">
      <alignment horizontal="center" shrinkToFit="1"/>
      <protection hidden="1"/>
    </xf>
    <xf numFmtId="0" fontId="41" fillId="0" borderId="200" xfId="6" applyFont="1" applyFill="1" applyBorder="1" applyAlignment="1" applyProtection="1">
      <alignment vertical="center" wrapText="1"/>
      <protection hidden="1"/>
    </xf>
    <xf numFmtId="0" fontId="41" fillId="0" borderId="72" xfId="6" applyFont="1" applyFill="1" applyBorder="1" applyAlignment="1" applyProtection="1">
      <alignment vertical="center" wrapText="1"/>
      <protection hidden="1"/>
    </xf>
    <xf numFmtId="0" fontId="41" fillId="0" borderId="71" xfId="6" applyFont="1" applyFill="1" applyBorder="1" applyAlignment="1" applyProtection="1">
      <alignment vertical="center" wrapText="1"/>
      <protection hidden="1"/>
    </xf>
    <xf numFmtId="0" fontId="41" fillId="0" borderId="262" xfId="6" applyFont="1" applyFill="1" applyBorder="1" applyAlignment="1" applyProtection="1">
      <alignment vertical="center" wrapText="1"/>
      <protection hidden="1"/>
    </xf>
    <xf numFmtId="0" fontId="41" fillId="0" borderId="73" xfId="6" applyFont="1" applyFill="1" applyBorder="1" applyAlignment="1" applyProtection="1">
      <alignment vertical="center" wrapText="1"/>
      <protection hidden="1"/>
    </xf>
    <xf numFmtId="0" fontId="41" fillId="0" borderId="74" xfId="6" applyFont="1" applyFill="1" applyBorder="1" applyAlignment="1" applyProtection="1">
      <alignment vertical="center" wrapText="1"/>
      <protection hidden="1"/>
    </xf>
    <xf numFmtId="0" fontId="41" fillId="0" borderId="134" xfId="6" applyFont="1" applyFill="1" applyBorder="1" applyAlignment="1" applyProtection="1">
      <alignment vertical="center" wrapText="1"/>
      <protection hidden="1"/>
    </xf>
    <xf numFmtId="0" fontId="41" fillId="0" borderId="18" xfId="6" applyFont="1" applyFill="1" applyBorder="1" applyAlignment="1" applyProtection="1">
      <alignment vertical="center" wrapText="1"/>
      <protection hidden="1"/>
    </xf>
    <xf numFmtId="0" fontId="41" fillId="0" borderId="130" xfId="6" applyFont="1" applyFill="1" applyBorder="1" applyAlignment="1" applyProtection="1">
      <alignment vertical="center" wrapText="1"/>
      <protection hidden="1"/>
    </xf>
    <xf numFmtId="0" fontId="42" fillId="0" borderId="338" xfId="6" applyFont="1" applyBorder="1" applyAlignment="1" applyProtection="1">
      <alignment horizontal="center" vertical="center"/>
      <protection hidden="1"/>
    </xf>
    <xf numFmtId="0" fontId="42" fillId="0" borderId="339" xfId="6" applyFont="1" applyBorder="1" applyAlignment="1" applyProtection="1">
      <alignment horizontal="center" vertical="center"/>
      <protection hidden="1"/>
    </xf>
    <xf numFmtId="0" fontId="42" fillId="0" borderId="340" xfId="6" applyFont="1" applyBorder="1" applyAlignment="1" applyProtection="1">
      <alignment horizontal="center" vertical="center"/>
      <protection hidden="1"/>
    </xf>
    <xf numFmtId="0" fontId="42" fillId="0" borderId="368" xfId="6" applyFont="1" applyBorder="1" applyAlignment="1" applyProtection="1">
      <alignment horizontal="center" vertical="center"/>
      <protection hidden="1"/>
    </xf>
    <xf numFmtId="0" fontId="42" fillId="0" borderId="369" xfId="6" applyFont="1" applyBorder="1" applyAlignment="1" applyProtection="1">
      <alignment horizontal="center" vertical="center"/>
      <protection hidden="1"/>
    </xf>
    <xf numFmtId="0" fontId="113" fillId="0" borderId="370" xfId="6" applyFont="1" applyBorder="1" applyAlignment="1" applyProtection="1">
      <alignment horizontal="center" vertical="center"/>
      <protection hidden="1"/>
    </xf>
    <xf numFmtId="0" fontId="113" fillId="0" borderId="371" xfId="6" applyFont="1" applyBorder="1" applyAlignment="1" applyProtection="1">
      <alignment horizontal="center" vertical="center"/>
      <protection hidden="1"/>
    </xf>
    <xf numFmtId="0" fontId="113" fillId="0" borderId="372" xfId="6" applyFont="1" applyBorder="1" applyAlignment="1" applyProtection="1">
      <alignment horizontal="center" vertical="center"/>
      <protection hidden="1"/>
    </xf>
    <xf numFmtId="0" fontId="113" fillId="0" borderId="373" xfId="6" applyFont="1" applyBorder="1" applyAlignment="1" applyProtection="1">
      <alignment horizontal="center" vertical="center"/>
      <protection hidden="1"/>
    </xf>
    <xf numFmtId="0" fontId="113" fillId="0" borderId="374" xfId="6" applyFont="1" applyBorder="1" applyAlignment="1" applyProtection="1">
      <alignment horizontal="center" vertical="center"/>
      <protection hidden="1"/>
    </xf>
    <xf numFmtId="0" fontId="79" fillId="0" borderId="101" xfId="6" applyNumberFormat="1" applyFont="1" applyFill="1" applyBorder="1" applyAlignment="1" applyProtection="1">
      <alignment horizontal="center" vertical="center"/>
      <protection hidden="1"/>
    </xf>
    <xf numFmtId="0" fontId="79" fillId="0" borderId="102" xfId="6" applyNumberFormat="1" applyFont="1" applyFill="1" applyBorder="1" applyAlignment="1" applyProtection="1">
      <alignment horizontal="center" vertical="center"/>
      <protection hidden="1"/>
    </xf>
    <xf numFmtId="0" fontId="42" fillId="0" borderId="4" xfId="6" applyFont="1" applyBorder="1" applyAlignment="1" applyProtection="1">
      <alignment horizontal="center" vertical="center"/>
      <protection hidden="1"/>
    </xf>
    <xf numFmtId="0" fontId="112" fillId="0" borderId="367" xfId="6" applyFont="1" applyBorder="1" applyAlignment="1" applyProtection="1">
      <alignment horizontal="center" vertical="center"/>
      <protection hidden="1"/>
    </xf>
    <xf numFmtId="0" fontId="112" fillId="0" borderId="32" xfId="6" applyFont="1" applyBorder="1" applyAlignment="1" applyProtection="1">
      <alignment horizontal="center" vertical="center"/>
      <protection hidden="1"/>
    </xf>
    <xf numFmtId="0" fontId="112" fillId="0" borderId="283" xfId="6" applyFont="1" applyBorder="1" applyAlignment="1" applyProtection="1">
      <alignment horizontal="center" vertical="center"/>
      <protection hidden="1"/>
    </xf>
    <xf numFmtId="0" fontId="113" fillId="0" borderId="347" xfId="6" applyFont="1" applyBorder="1" applyAlignment="1" applyProtection="1">
      <alignment horizontal="center" vertical="center" wrapText="1"/>
      <protection hidden="1"/>
    </xf>
    <xf numFmtId="0" fontId="113" fillId="0" borderId="348" xfId="6" applyFont="1" applyBorder="1" applyAlignment="1" applyProtection="1">
      <alignment horizontal="center" vertical="center" wrapText="1"/>
      <protection hidden="1"/>
    </xf>
    <xf numFmtId="0" fontId="113" fillId="0" borderId="361" xfId="6" applyFont="1" applyBorder="1" applyAlignment="1" applyProtection="1">
      <alignment horizontal="center" vertical="center" wrapText="1"/>
      <protection hidden="1"/>
    </xf>
    <xf numFmtId="0" fontId="113" fillId="0" borderId="362" xfId="6" applyFont="1" applyBorder="1" applyAlignment="1" applyProtection="1">
      <alignment horizontal="center" vertical="center" wrapText="1"/>
      <protection hidden="1"/>
    </xf>
    <xf numFmtId="0" fontId="55" fillId="0" borderId="26" xfId="6" applyFont="1" applyBorder="1" applyAlignment="1" applyProtection="1">
      <alignment horizontal="center" vertical="center"/>
      <protection hidden="1"/>
    </xf>
    <xf numFmtId="0" fontId="55" fillId="0" borderId="16" xfId="6" applyFont="1" applyBorder="1" applyAlignment="1" applyProtection="1">
      <alignment horizontal="center" vertical="center"/>
      <protection hidden="1"/>
    </xf>
    <xf numFmtId="38" fontId="76" fillId="0" borderId="289" xfId="3" applyFont="1" applyFill="1" applyBorder="1" applyAlignment="1" applyProtection="1">
      <alignment horizontal="center" vertical="top"/>
      <protection hidden="1"/>
    </xf>
    <xf numFmtId="181" fontId="117" fillId="0" borderId="337" xfId="6" applyNumberFormat="1" applyFont="1" applyFill="1" applyBorder="1" applyAlignment="1" applyProtection="1">
      <alignment horizontal="right" vertical="center" shrinkToFit="1"/>
      <protection hidden="1"/>
    </xf>
    <xf numFmtId="181" fontId="117" fillId="0" borderId="304" xfId="6" applyNumberFormat="1" applyFont="1" applyFill="1" applyBorder="1" applyAlignment="1" applyProtection="1">
      <alignment horizontal="right" vertical="center" shrinkToFit="1"/>
      <protection hidden="1"/>
    </xf>
    <xf numFmtId="181" fontId="117" fillId="0" borderId="327" xfId="6" applyNumberFormat="1" applyFont="1" applyFill="1" applyBorder="1" applyAlignment="1" applyProtection="1">
      <alignment horizontal="right" vertical="center" shrinkToFit="1"/>
      <protection hidden="1"/>
    </xf>
    <xf numFmtId="0" fontId="113" fillId="0" borderId="367" xfId="6" applyFont="1" applyFill="1" applyBorder="1" applyAlignment="1" applyProtection="1">
      <alignment horizontal="center" vertical="center"/>
      <protection hidden="1"/>
    </xf>
    <xf numFmtId="0" fontId="113" fillId="0" borderId="32" xfId="6" applyFont="1" applyFill="1" applyBorder="1" applyAlignment="1" applyProtection="1">
      <alignment horizontal="center" vertical="center"/>
      <protection hidden="1"/>
    </xf>
    <xf numFmtId="0" fontId="113" fillId="0" borderId="283" xfId="6" applyFont="1" applyFill="1" applyBorder="1" applyAlignment="1" applyProtection="1">
      <alignment horizontal="center" vertical="center"/>
      <protection hidden="1"/>
    </xf>
    <xf numFmtId="178" fontId="52" fillId="0" borderId="277" xfId="3" applyNumberFormat="1" applyFont="1" applyFill="1" applyBorder="1" applyAlignment="1" applyProtection="1">
      <alignment horizontal="right" vertical="center"/>
      <protection hidden="1"/>
    </xf>
    <xf numFmtId="178" fontId="52" fillId="0" borderId="3" xfId="3" applyNumberFormat="1" applyFont="1" applyFill="1" applyBorder="1" applyAlignment="1" applyProtection="1">
      <alignment horizontal="right" vertical="center"/>
      <protection hidden="1"/>
    </xf>
    <xf numFmtId="178" fontId="52" fillId="0" borderId="4" xfId="3" applyNumberFormat="1" applyFont="1" applyFill="1" applyBorder="1" applyAlignment="1" applyProtection="1">
      <alignment horizontal="right" vertical="center"/>
      <protection hidden="1"/>
    </xf>
    <xf numFmtId="178" fontId="52" fillId="0" borderId="278" xfId="3" applyNumberFormat="1" applyFont="1" applyFill="1" applyBorder="1" applyAlignment="1" applyProtection="1">
      <alignment horizontal="right" vertical="center"/>
      <protection hidden="1"/>
    </xf>
    <xf numFmtId="178" fontId="52" fillId="0" borderId="279" xfId="3" applyNumberFormat="1" applyFont="1" applyFill="1" applyBorder="1" applyAlignment="1" applyProtection="1">
      <alignment horizontal="right" vertical="center"/>
      <protection hidden="1"/>
    </xf>
    <xf numFmtId="178" fontId="52" fillId="0" borderId="280" xfId="3" applyNumberFormat="1" applyFont="1" applyFill="1" applyBorder="1" applyAlignment="1" applyProtection="1">
      <alignment horizontal="right" vertical="center"/>
      <protection hidden="1"/>
    </xf>
    <xf numFmtId="0" fontId="45" fillId="0" borderId="121" xfId="6" applyFont="1" applyFill="1" applyBorder="1" applyAlignment="1" applyProtection="1">
      <alignment horizontal="center"/>
      <protection hidden="1"/>
    </xf>
    <xf numFmtId="0" fontId="45" fillId="0" borderId="336" xfId="6" applyFont="1" applyFill="1" applyBorder="1" applyAlignment="1" applyProtection="1">
      <alignment horizontal="center"/>
      <protection hidden="1"/>
    </xf>
    <xf numFmtId="178" fontId="52" fillId="0" borderId="277" xfId="3" applyNumberFormat="1" applyFont="1" applyFill="1" applyBorder="1" applyAlignment="1" applyProtection="1">
      <alignment vertical="center"/>
      <protection hidden="1"/>
    </xf>
    <xf numFmtId="178" fontId="52" fillId="0" borderId="3" xfId="3" applyNumberFormat="1" applyFont="1" applyFill="1" applyBorder="1" applyAlignment="1" applyProtection="1">
      <alignment vertical="center"/>
      <protection hidden="1"/>
    </xf>
    <xf numFmtId="178" fontId="52" fillId="0" borderId="4" xfId="3" applyNumberFormat="1" applyFont="1" applyFill="1" applyBorder="1" applyAlignment="1" applyProtection="1">
      <alignment vertical="center"/>
      <protection hidden="1"/>
    </xf>
    <xf numFmtId="0" fontId="45" fillId="0" borderId="284" xfId="6" applyFont="1" applyFill="1" applyBorder="1" applyAlignment="1" applyProtection="1">
      <alignment horizontal="center" vertical="top"/>
      <protection hidden="1"/>
    </xf>
    <xf numFmtId="0" fontId="45" fillId="0" borderId="285" xfId="6" applyFont="1" applyFill="1" applyBorder="1" applyAlignment="1" applyProtection="1">
      <alignment horizontal="center" vertical="top"/>
      <protection hidden="1"/>
    </xf>
    <xf numFmtId="193" fontId="52" fillId="0" borderId="210" xfId="3" applyNumberFormat="1" applyFont="1" applyFill="1" applyBorder="1" applyAlignment="1" applyProtection="1">
      <alignment horizontal="right" vertical="center" shrinkToFit="1"/>
      <protection hidden="1"/>
    </xf>
    <xf numFmtId="193" fontId="52" fillId="0" borderId="0" xfId="3" applyNumberFormat="1" applyFont="1" applyFill="1" applyBorder="1" applyAlignment="1" applyProtection="1">
      <alignment horizontal="right" vertical="center" shrinkToFit="1"/>
      <protection hidden="1"/>
    </xf>
    <xf numFmtId="178" fontId="52" fillId="0" borderId="262" xfId="6" applyNumberFormat="1" applyFont="1" applyFill="1" applyBorder="1" applyAlignment="1" applyProtection="1">
      <alignment horizontal="right" vertical="center"/>
      <protection hidden="1"/>
    </xf>
    <xf numFmtId="178" fontId="52" fillId="0" borderId="73" xfId="6" applyNumberFormat="1" applyFont="1" applyFill="1" applyBorder="1" applyAlignment="1" applyProtection="1">
      <alignment horizontal="right" vertical="center"/>
      <protection hidden="1"/>
    </xf>
    <xf numFmtId="0" fontId="116" fillId="0" borderId="268" xfId="6" applyFont="1" applyFill="1" applyBorder="1" applyAlignment="1" applyProtection="1">
      <alignment horizontal="center" vertical="center"/>
      <protection hidden="1"/>
    </xf>
    <xf numFmtId="0" fontId="116" fillId="0" borderId="269" xfId="6" applyFont="1" applyFill="1" applyBorder="1" applyAlignment="1" applyProtection="1">
      <alignment horizontal="center" vertical="center"/>
      <protection hidden="1"/>
    </xf>
    <xf numFmtId="0" fontId="76" fillId="0" borderId="121" xfId="6" applyFont="1" applyFill="1" applyBorder="1" applyAlignment="1" applyProtection="1">
      <alignment horizontal="center" vertical="top"/>
      <protection hidden="1"/>
    </xf>
    <xf numFmtId="0" fontId="117" fillId="0" borderId="210" xfId="6" applyFont="1" applyFill="1" applyBorder="1" applyAlignment="1" applyProtection="1">
      <alignment horizontal="center" vertical="center"/>
      <protection hidden="1"/>
    </xf>
    <xf numFmtId="0" fontId="117" fillId="0" borderId="0" xfId="6" applyFont="1" applyFill="1" applyBorder="1" applyAlignment="1" applyProtection="1">
      <alignment horizontal="center" vertical="center"/>
      <protection hidden="1"/>
    </xf>
    <xf numFmtId="0" fontId="117" fillId="0" borderId="131" xfId="6" applyFont="1" applyFill="1" applyBorder="1" applyAlignment="1" applyProtection="1">
      <alignment horizontal="center" vertical="center"/>
      <protection hidden="1"/>
    </xf>
    <xf numFmtId="0" fontId="116" fillId="0" borderId="281" xfId="6" applyFont="1" applyFill="1" applyBorder="1" applyAlignment="1" applyProtection="1">
      <alignment horizontal="center" vertical="center"/>
      <protection hidden="1"/>
    </xf>
    <xf numFmtId="0" fontId="76" fillId="0" borderId="0" xfId="6" applyFont="1" applyAlignment="1" applyProtection="1">
      <alignment horizontal="left" vertical="top" textRotation="255"/>
      <protection hidden="1"/>
    </xf>
    <xf numFmtId="0" fontId="76" fillId="0" borderId="0" xfId="6" applyFont="1" applyBorder="1" applyAlignment="1" applyProtection="1">
      <alignment horizontal="center" vertical="top" textRotation="255"/>
      <protection hidden="1"/>
    </xf>
    <xf numFmtId="178" fontId="52" fillId="0" borderId="134" xfId="3" applyNumberFormat="1" applyFont="1" applyFill="1" applyBorder="1" applyAlignment="1" applyProtection="1">
      <alignment vertical="center"/>
      <protection hidden="1"/>
    </xf>
    <xf numFmtId="0" fontId="76" fillId="0" borderId="210" xfId="6" applyFont="1" applyFill="1" applyBorder="1" applyAlignment="1" applyProtection="1">
      <alignment horizontal="center" vertical="top"/>
      <protection hidden="1"/>
    </xf>
    <xf numFmtId="0" fontId="76" fillId="0" borderId="273" xfId="6" applyFont="1" applyFill="1" applyBorder="1" applyAlignment="1" applyProtection="1">
      <alignment horizontal="center" vertical="top"/>
      <protection hidden="1"/>
    </xf>
    <xf numFmtId="0" fontId="76" fillId="0" borderId="275" xfId="6" applyFont="1" applyFill="1" applyBorder="1" applyAlignment="1" applyProtection="1">
      <alignment horizontal="center" vertical="top"/>
      <protection hidden="1"/>
    </xf>
    <xf numFmtId="178" fontId="52" fillId="0" borderId="210" xfId="3" applyNumberFormat="1" applyFont="1" applyFill="1" applyBorder="1" applyAlignment="1" applyProtection="1">
      <alignment horizontal="right" vertical="center"/>
      <protection hidden="1"/>
    </xf>
    <xf numFmtId="178" fontId="52" fillId="0" borderId="0" xfId="3" applyNumberFormat="1" applyFont="1" applyFill="1" applyBorder="1" applyAlignment="1" applyProtection="1">
      <alignment horizontal="right" vertical="center"/>
      <protection hidden="1"/>
    </xf>
    <xf numFmtId="0" fontId="116" fillId="0" borderId="132" xfId="6" applyNumberFormat="1" applyFont="1" applyFill="1" applyBorder="1" applyAlignment="1" applyProtection="1">
      <alignment horizontal="center" vertical="center"/>
      <protection hidden="1"/>
    </xf>
    <xf numFmtId="0" fontId="116" fillId="0" borderId="133" xfId="6" applyNumberFormat="1" applyFont="1" applyFill="1" applyBorder="1" applyAlignment="1" applyProtection="1">
      <alignment horizontal="center" vertical="center"/>
      <protection hidden="1"/>
    </xf>
    <xf numFmtId="0" fontId="116" fillId="0" borderId="134" xfId="6" applyNumberFormat="1" applyFont="1" applyFill="1" applyBorder="1" applyAlignment="1" applyProtection="1">
      <alignment horizontal="center" vertical="center"/>
      <protection hidden="1"/>
    </xf>
    <xf numFmtId="0" fontId="116" fillId="0" borderId="130" xfId="6" applyNumberFormat="1" applyFont="1" applyFill="1" applyBorder="1" applyAlignment="1" applyProtection="1">
      <alignment horizontal="center" vertical="center"/>
      <protection hidden="1"/>
    </xf>
    <xf numFmtId="0" fontId="42" fillId="0" borderId="210" xfId="6" applyFont="1" applyFill="1" applyBorder="1" applyAlignment="1" applyProtection="1">
      <alignment horizontal="center" vertical="center" shrinkToFit="1"/>
      <protection hidden="1"/>
    </xf>
    <xf numFmtId="0" fontId="42" fillId="0" borderId="0" xfId="6" applyFont="1" applyFill="1" applyBorder="1" applyAlignment="1" applyProtection="1">
      <alignment horizontal="center" vertical="center" shrinkToFit="1"/>
      <protection hidden="1"/>
    </xf>
    <xf numFmtId="0" fontId="42" fillId="0" borderId="131" xfId="6" applyFont="1" applyFill="1" applyBorder="1" applyAlignment="1" applyProtection="1">
      <alignment horizontal="center" vertical="center" shrinkToFit="1"/>
      <protection hidden="1"/>
    </xf>
    <xf numFmtId="0" fontId="116" fillId="0" borderId="262" xfId="6" applyFont="1" applyFill="1" applyBorder="1" applyAlignment="1" applyProtection="1">
      <alignment horizontal="center" vertical="center"/>
      <protection hidden="1"/>
    </xf>
    <xf numFmtId="0" fontId="116" fillId="0" borderId="74" xfId="6" applyFont="1" applyFill="1" applyBorder="1" applyAlignment="1" applyProtection="1">
      <alignment horizontal="center" vertical="center"/>
      <protection hidden="1"/>
    </xf>
    <xf numFmtId="0" fontId="116" fillId="0" borderId="73" xfId="6" applyFont="1" applyFill="1" applyBorder="1" applyAlignment="1" applyProtection="1">
      <alignment horizontal="center" vertical="center"/>
      <protection hidden="1"/>
    </xf>
    <xf numFmtId="0" fontId="45" fillId="0" borderId="282" xfId="6" applyFont="1" applyFill="1" applyBorder="1" applyAlignment="1" applyProtection="1">
      <alignment horizontal="center" vertical="top"/>
      <protection hidden="1"/>
    </xf>
    <xf numFmtId="0" fontId="45" fillId="0" borderId="283" xfId="6" applyFont="1" applyFill="1" applyBorder="1" applyAlignment="1" applyProtection="1">
      <alignment horizontal="center" vertical="top"/>
      <protection hidden="1"/>
    </xf>
    <xf numFmtId="0" fontId="46" fillId="0" borderId="315" xfId="6" applyFont="1" applyFill="1" applyBorder="1" applyAlignment="1" applyProtection="1">
      <alignment horizontal="center" vertical="center"/>
      <protection hidden="1"/>
    </xf>
    <xf numFmtId="0" fontId="46" fillId="0" borderId="4" xfId="6" applyFont="1" applyFill="1" applyBorder="1" applyAlignment="1" applyProtection="1">
      <alignment horizontal="center" vertical="center"/>
      <protection hidden="1"/>
    </xf>
    <xf numFmtId="0" fontId="46" fillId="0" borderId="316" xfId="6" applyFont="1" applyFill="1" applyBorder="1" applyAlignment="1" applyProtection="1">
      <alignment horizontal="center" vertical="center"/>
      <protection hidden="1"/>
    </xf>
    <xf numFmtId="0" fontId="46" fillId="0" borderId="77" xfId="6" applyFont="1" applyFill="1" applyBorder="1" applyAlignment="1" applyProtection="1">
      <alignment horizontal="center" vertical="center"/>
      <protection hidden="1"/>
    </xf>
    <xf numFmtId="0" fontId="46" fillId="0" borderId="317" xfId="6" applyFont="1" applyFill="1" applyBorder="1" applyAlignment="1" applyProtection="1">
      <alignment horizontal="center" vertical="center"/>
      <protection hidden="1"/>
    </xf>
    <xf numFmtId="0" fontId="46" fillId="0" borderId="1" xfId="6" applyFont="1" applyFill="1" applyBorder="1" applyAlignment="1" applyProtection="1">
      <alignment horizontal="center" vertical="center"/>
      <protection hidden="1"/>
    </xf>
    <xf numFmtId="38" fontId="76" fillId="0" borderId="324" xfId="3" applyFont="1" applyFill="1" applyBorder="1" applyAlignment="1" applyProtection="1">
      <alignment horizontal="center" vertical="top"/>
      <protection hidden="1"/>
    </xf>
    <xf numFmtId="0" fontId="76" fillId="0" borderId="366" xfId="6" applyFont="1" applyFill="1" applyBorder="1" applyAlignment="1" applyProtection="1">
      <alignment horizontal="center" vertical="top"/>
      <protection hidden="1"/>
    </xf>
    <xf numFmtId="178" fontId="52" fillId="0" borderId="273" xfId="3" applyNumberFormat="1" applyFont="1" applyFill="1" applyBorder="1" applyAlignment="1" applyProtection="1">
      <alignment vertical="center"/>
      <protection hidden="1"/>
    </xf>
    <xf numFmtId="178" fontId="52" fillId="0" borderId="274" xfId="3" applyNumberFormat="1" applyFont="1" applyFill="1" applyBorder="1" applyAlignment="1" applyProtection="1">
      <alignment vertical="center"/>
      <protection hidden="1"/>
    </xf>
    <xf numFmtId="178" fontId="52" fillId="0" borderId="275" xfId="3" applyNumberFormat="1" applyFont="1" applyFill="1" applyBorder="1" applyAlignment="1" applyProtection="1">
      <alignment vertical="center"/>
      <protection hidden="1"/>
    </xf>
    <xf numFmtId="0" fontId="76" fillId="0" borderId="132" xfId="6" applyFont="1" applyFill="1" applyBorder="1" applyAlignment="1" applyProtection="1">
      <alignment horizontal="distributed" vertical="center" wrapText="1"/>
      <protection hidden="1"/>
    </xf>
    <xf numFmtId="0" fontId="76" fillId="0" borderId="25" xfId="6" applyFont="1" applyFill="1" applyBorder="1" applyAlignment="1" applyProtection="1">
      <alignment horizontal="distributed" vertical="center" wrapText="1"/>
      <protection hidden="1"/>
    </xf>
    <xf numFmtId="0" fontId="76" fillId="0" borderId="210" xfId="6" applyFont="1" applyFill="1" applyBorder="1" applyAlignment="1" applyProtection="1">
      <alignment horizontal="distributed" vertical="center" wrapText="1"/>
      <protection hidden="1"/>
    </xf>
    <xf numFmtId="0" fontId="76" fillId="0" borderId="0" xfId="6" applyFont="1" applyFill="1" applyBorder="1" applyAlignment="1" applyProtection="1">
      <alignment horizontal="distributed" vertical="center" wrapText="1"/>
      <protection hidden="1"/>
    </xf>
    <xf numFmtId="0" fontId="76" fillId="0" borderId="134" xfId="6" applyFont="1" applyFill="1" applyBorder="1" applyAlignment="1" applyProtection="1">
      <alignment horizontal="distributed" vertical="center" wrapText="1"/>
      <protection hidden="1"/>
    </xf>
    <xf numFmtId="0" fontId="76" fillId="0" borderId="18" xfId="6" applyFont="1" applyFill="1" applyBorder="1" applyAlignment="1" applyProtection="1">
      <alignment horizontal="distributed" vertical="center" wrapText="1"/>
      <protection hidden="1"/>
    </xf>
    <xf numFmtId="0" fontId="2" fillId="0" borderId="25" xfId="6" applyBorder="1" applyProtection="1">
      <protection hidden="1"/>
    </xf>
    <xf numFmtId="0" fontId="2" fillId="0" borderId="133" xfId="6" applyBorder="1" applyProtection="1">
      <protection hidden="1"/>
    </xf>
    <xf numFmtId="0" fontId="2" fillId="0" borderId="210" xfId="6" applyBorder="1" applyProtection="1">
      <protection hidden="1"/>
    </xf>
    <xf numFmtId="0" fontId="2" fillId="0" borderId="0" xfId="6" applyBorder="1" applyProtection="1">
      <protection hidden="1"/>
    </xf>
    <xf numFmtId="0" fontId="2" fillId="0" borderId="131" xfId="6" applyBorder="1" applyProtection="1">
      <protection hidden="1"/>
    </xf>
    <xf numFmtId="0" fontId="2" fillId="0" borderId="262" xfId="6" applyBorder="1" applyProtection="1">
      <protection hidden="1"/>
    </xf>
    <xf numFmtId="0" fontId="2" fillId="0" borderId="73" xfId="6" applyBorder="1" applyProtection="1">
      <protection hidden="1"/>
    </xf>
    <xf numFmtId="0" fontId="2" fillId="0" borderId="74" xfId="6" applyBorder="1" applyProtection="1">
      <protection hidden="1"/>
    </xf>
    <xf numFmtId="0" fontId="41" fillId="0" borderId="210" xfId="6" applyFont="1" applyFill="1" applyBorder="1" applyAlignment="1" applyProtection="1">
      <alignment vertical="center" wrapText="1"/>
      <protection hidden="1"/>
    </xf>
    <xf numFmtId="0" fontId="41" fillId="0" borderId="0" xfId="6" applyFont="1" applyFill="1" applyBorder="1" applyAlignment="1" applyProtection="1">
      <alignment vertical="center" wrapText="1"/>
      <protection hidden="1"/>
    </xf>
    <xf numFmtId="0" fontId="41" fillId="0" borderId="131" xfId="6" applyFont="1" applyFill="1" applyBorder="1" applyAlignment="1" applyProtection="1">
      <alignment vertical="center" wrapText="1"/>
      <protection hidden="1"/>
    </xf>
    <xf numFmtId="0" fontId="76" fillId="0" borderId="220" xfId="6" applyFont="1" applyFill="1" applyBorder="1" applyAlignment="1" applyProtection="1">
      <alignment horizontal="distributed" vertical="center" wrapText="1"/>
      <protection hidden="1"/>
    </xf>
    <xf numFmtId="0" fontId="76" fillId="0" borderId="263" xfId="6" applyFont="1" applyFill="1" applyBorder="1" applyAlignment="1" applyProtection="1">
      <alignment horizontal="distributed" vertical="center" wrapText="1"/>
      <protection hidden="1"/>
    </xf>
    <xf numFmtId="0" fontId="76" fillId="0" borderId="226" xfId="6" applyFont="1" applyFill="1" applyBorder="1" applyAlignment="1" applyProtection="1">
      <alignment horizontal="distributed" vertical="center" wrapText="1"/>
      <protection hidden="1"/>
    </xf>
    <xf numFmtId="0" fontId="76" fillId="0" borderId="268" xfId="6" applyFont="1" applyFill="1" applyBorder="1" applyAlignment="1" applyProtection="1">
      <alignment horizontal="distributed" vertical="center" wrapText="1"/>
      <protection hidden="1"/>
    </xf>
    <xf numFmtId="0" fontId="76" fillId="0" borderId="281" xfId="6" applyFont="1" applyFill="1" applyBorder="1" applyAlignment="1" applyProtection="1">
      <alignment horizontal="distributed" vertical="center" wrapText="1"/>
      <protection hidden="1"/>
    </xf>
    <xf numFmtId="0" fontId="76" fillId="0" borderId="269" xfId="6" applyFont="1" applyFill="1" applyBorder="1" applyAlignment="1" applyProtection="1">
      <alignment horizontal="distributed" vertical="center" wrapText="1"/>
      <protection hidden="1"/>
    </xf>
    <xf numFmtId="0" fontId="78" fillId="0" borderId="328" xfId="6" applyFont="1" applyFill="1" applyBorder="1" applyAlignment="1" applyProtection="1">
      <alignment horizontal="left" vertical="center" wrapText="1"/>
      <protection hidden="1"/>
    </xf>
    <xf numFmtId="0" fontId="78" fillId="0" borderId="274" xfId="6" applyFont="1" applyFill="1" applyBorder="1" applyAlignment="1" applyProtection="1">
      <alignment horizontal="left" vertical="center" wrapText="1"/>
      <protection hidden="1"/>
    </xf>
    <xf numFmtId="0" fontId="78" fillId="0" borderId="329" xfId="6" applyFont="1" applyFill="1" applyBorder="1" applyAlignment="1" applyProtection="1">
      <alignment horizontal="left" vertical="center" wrapText="1"/>
      <protection hidden="1"/>
    </xf>
    <xf numFmtId="0" fontId="45" fillId="0" borderId="282" xfId="6" applyFont="1" applyFill="1" applyBorder="1" applyAlignment="1" applyProtection="1">
      <alignment horizontal="center"/>
      <protection hidden="1"/>
    </xf>
    <xf numFmtId="0" fontId="45" fillId="0" borderId="2" xfId="6" applyFont="1" applyFill="1" applyBorder="1" applyAlignment="1" applyProtection="1">
      <alignment horizontal="center"/>
      <protection hidden="1"/>
    </xf>
    <xf numFmtId="0" fontId="42" fillId="0" borderId="132" xfId="6" applyFont="1" applyFill="1" applyBorder="1" applyAlignment="1" applyProtection="1">
      <alignment horizontal="center" vertical="center" wrapText="1"/>
      <protection hidden="1"/>
    </xf>
    <xf numFmtId="0" fontId="42" fillId="0" borderId="25" xfId="6" applyFont="1" applyFill="1" applyBorder="1" applyAlignment="1" applyProtection="1">
      <alignment horizontal="center" vertical="center" wrapText="1"/>
      <protection hidden="1"/>
    </xf>
    <xf numFmtId="0" fontId="42" fillId="0" borderId="133" xfId="6" applyFont="1" applyFill="1" applyBorder="1" applyAlignment="1" applyProtection="1">
      <alignment horizontal="center" vertical="center" wrapText="1"/>
      <protection hidden="1"/>
    </xf>
    <xf numFmtId="0" fontId="42" fillId="0" borderId="134" xfId="6" applyFont="1" applyFill="1" applyBorder="1" applyAlignment="1" applyProtection="1">
      <alignment horizontal="center" vertical="center" wrapText="1"/>
      <protection hidden="1"/>
    </xf>
    <xf numFmtId="0" fontId="42" fillId="0" borderId="18" xfId="6" applyFont="1" applyFill="1" applyBorder="1" applyAlignment="1" applyProtection="1">
      <alignment horizontal="center" vertical="center" wrapText="1"/>
      <protection hidden="1"/>
    </xf>
    <xf numFmtId="0" fontId="42" fillId="0" borderId="130" xfId="6" applyFont="1" applyFill="1" applyBorder="1" applyAlignment="1" applyProtection="1">
      <alignment horizontal="center" vertical="center" wrapText="1"/>
      <protection hidden="1"/>
    </xf>
    <xf numFmtId="0" fontId="41" fillId="0" borderId="132" xfId="6" applyFont="1" applyFill="1" applyBorder="1" applyAlignment="1" applyProtection="1">
      <alignment vertical="center" wrapText="1"/>
      <protection hidden="1"/>
    </xf>
    <xf numFmtId="0" fontId="41" fillId="0" borderId="25" xfId="6" applyFont="1" applyFill="1" applyBorder="1" applyAlignment="1" applyProtection="1">
      <alignment vertical="center" wrapText="1"/>
      <protection hidden="1"/>
    </xf>
    <xf numFmtId="0" fontId="41" fillId="0" borderId="133" xfId="6" applyFont="1" applyFill="1" applyBorder="1" applyAlignment="1" applyProtection="1">
      <alignment vertical="center" wrapText="1"/>
      <protection hidden="1"/>
    </xf>
    <xf numFmtId="0" fontId="113" fillId="0" borderId="60" xfId="6" applyFont="1" applyBorder="1" applyAlignment="1" applyProtection="1">
      <alignment horizontal="center" vertical="center"/>
      <protection hidden="1"/>
    </xf>
    <xf numFmtId="0" fontId="113" fillId="0" borderId="0" xfId="6" applyFont="1" applyBorder="1" applyAlignment="1" applyProtection="1">
      <alignment horizontal="center" vertical="center"/>
      <protection hidden="1"/>
    </xf>
    <xf numFmtId="0" fontId="113" fillId="0" borderId="299" xfId="6" applyFont="1" applyBorder="1" applyAlignment="1" applyProtection="1">
      <alignment horizontal="center" vertical="center"/>
      <protection hidden="1"/>
    </xf>
    <xf numFmtId="178" fontId="52" fillId="0" borderId="301" xfId="3" applyNumberFormat="1" applyFont="1" applyBorder="1" applyAlignment="1" applyProtection="1">
      <alignment horizontal="right" vertical="center"/>
      <protection hidden="1"/>
    </xf>
    <xf numFmtId="178" fontId="52" fillId="0" borderId="72" xfId="3" applyNumberFormat="1" applyFont="1" applyBorder="1" applyAlignment="1" applyProtection="1">
      <alignment horizontal="right" vertical="center"/>
      <protection hidden="1"/>
    </xf>
    <xf numFmtId="178" fontId="52" fillId="0" borderId="302" xfId="3" applyNumberFormat="1" applyFont="1" applyBorder="1" applyAlignment="1" applyProtection="1">
      <alignment horizontal="right" vertical="center"/>
      <protection hidden="1"/>
    </xf>
    <xf numFmtId="178" fontId="52" fillId="0" borderId="11" xfId="3" applyNumberFormat="1" applyFont="1" applyBorder="1" applyAlignment="1" applyProtection="1">
      <alignment horizontal="right" vertical="center"/>
      <protection hidden="1"/>
    </xf>
    <xf numFmtId="0" fontId="112" fillId="0" borderId="302" xfId="6" applyFont="1" applyBorder="1" applyAlignment="1" applyProtection="1">
      <alignment horizontal="center" vertical="center"/>
      <protection hidden="1"/>
    </xf>
    <xf numFmtId="0" fontId="112" fillId="0" borderId="11" xfId="6" applyFont="1" applyBorder="1" applyAlignment="1" applyProtection="1">
      <alignment horizontal="center" vertical="center"/>
      <protection hidden="1"/>
    </xf>
    <xf numFmtId="0" fontId="112" fillId="0" borderId="300" xfId="6" applyFont="1" applyBorder="1" applyAlignment="1" applyProtection="1">
      <alignment horizontal="center" vertical="center"/>
      <protection hidden="1"/>
    </xf>
    <xf numFmtId="0" fontId="111" fillId="0" borderId="262" xfId="6" applyFont="1" applyFill="1" applyBorder="1" applyAlignment="1" applyProtection="1">
      <alignment horizontal="center" vertical="center"/>
      <protection hidden="1"/>
    </xf>
    <xf numFmtId="0" fontId="111" fillId="0" borderId="73" xfId="6" applyFont="1" applyFill="1" applyBorder="1" applyAlignment="1" applyProtection="1">
      <alignment horizontal="center" vertical="center"/>
      <protection hidden="1"/>
    </xf>
    <xf numFmtId="0" fontId="111" fillId="0" borderId="74" xfId="6" applyFont="1" applyFill="1" applyBorder="1" applyAlignment="1" applyProtection="1">
      <alignment horizontal="center" vertical="center"/>
      <protection hidden="1"/>
    </xf>
    <xf numFmtId="0" fontId="117" fillId="0" borderId="262" xfId="6" applyFont="1" applyFill="1" applyBorder="1" applyAlignment="1" applyProtection="1">
      <alignment horizontal="right" vertical="center"/>
      <protection hidden="1"/>
    </xf>
    <xf numFmtId="0" fontId="117" fillId="0" borderId="73" xfId="6" applyFont="1" applyFill="1" applyBorder="1" applyAlignment="1" applyProtection="1">
      <alignment horizontal="right" vertical="center"/>
      <protection hidden="1"/>
    </xf>
    <xf numFmtId="0" fontId="117" fillId="0" borderId="74" xfId="6" applyFont="1" applyFill="1" applyBorder="1" applyAlignment="1" applyProtection="1">
      <alignment horizontal="right" vertical="center"/>
      <protection hidden="1"/>
    </xf>
    <xf numFmtId="178" fontId="52" fillId="0" borderId="303" xfId="3" applyNumberFormat="1" applyFont="1" applyFill="1" applyBorder="1" applyAlignment="1" applyProtection="1">
      <alignment horizontal="right" vertical="center"/>
      <protection hidden="1"/>
    </xf>
    <xf numFmtId="178" fontId="52" fillId="0" borderId="304" xfId="3" applyNumberFormat="1" applyFont="1" applyFill="1" applyBorder="1" applyAlignment="1" applyProtection="1">
      <alignment horizontal="right" vertical="center"/>
      <protection hidden="1"/>
    </xf>
    <xf numFmtId="178" fontId="52" fillId="0" borderId="305" xfId="3" applyNumberFormat="1" applyFont="1" applyFill="1" applyBorder="1" applyAlignment="1" applyProtection="1">
      <alignment horizontal="right" vertical="center"/>
      <protection hidden="1"/>
    </xf>
    <xf numFmtId="0" fontId="51" fillId="0" borderId="263" xfId="6" applyFont="1" applyFill="1" applyBorder="1" applyAlignment="1" applyProtection="1">
      <alignment horizontal="center" vertical="center"/>
      <protection hidden="1"/>
    </xf>
    <xf numFmtId="0" fontId="51" fillId="0" borderId="306" xfId="6" applyFont="1" applyFill="1" applyBorder="1" applyAlignment="1" applyProtection="1">
      <alignment horizontal="center" vertical="center"/>
      <protection hidden="1"/>
    </xf>
    <xf numFmtId="0" fontId="114" fillId="0" borderId="263" xfId="6" applyFont="1" applyFill="1" applyBorder="1" applyAlignment="1" applyProtection="1">
      <alignment horizontal="left" vertical="center"/>
      <protection hidden="1"/>
    </xf>
    <xf numFmtId="0" fontId="114" fillId="0" borderId="306" xfId="6" applyFont="1" applyFill="1" applyBorder="1" applyAlignment="1" applyProtection="1">
      <alignment horizontal="left" vertical="center"/>
      <protection hidden="1"/>
    </xf>
    <xf numFmtId="38" fontId="41" fillId="0" borderId="263" xfId="3" applyFont="1" applyFill="1" applyBorder="1" applyAlignment="1" applyProtection="1">
      <alignment horizontal="center" vertical="center" wrapText="1"/>
      <protection hidden="1"/>
    </xf>
    <xf numFmtId="38" fontId="41" fillId="0" borderId="307" xfId="3" applyFont="1" applyFill="1" applyBorder="1" applyAlignment="1" applyProtection="1">
      <alignment horizontal="center" vertical="center" wrapText="1"/>
      <protection hidden="1"/>
    </xf>
    <xf numFmtId="178" fontId="116" fillId="0" borderId="197" xfId="6" applyNumberFormat="1" applyFont="1" applyFill="1" applyBorder="1" applyAlignment="1" applyProtection="1">
      <alignment horizontal="center" vertical="center"/>
      <protection hidden="1"/>
    </xf>
    <xf numFmtId="178" fontId="116" fillId="0" borderId="264" xfId="6" applyNumberFormat="1" applyFont="1" applyFill="1" applyBorder="1" applyAlignment="1" applyProtection="1">
      <alignment horizontal="center" vertical="center"/>
      <protection hidden="1"/>
    </xf>
    <xf numFmtId="178" fontId="116" fillId="0" borderId="265" xfId="6" applyNumberFormat="1" applyFont="1" applyFill="1" applyBorder="1" applyAlignment="1" applyProtection="1">
      <alignment horizontal="center" vertical="center"/>
      <protection hidden="1"/>
    </xf>
    <xf numFmtId="178" fontId="116" fillId="0" borderId="268" xfId="6" applyNumberFormat="1" applyFont="1" applyFill="1" applyBorder="1" applyAlignment="1" applyProtection="1">
      <alignment horizontal="center" vertical="center"/>
      <protection hidden="1"/>
    </xf>
    <xf numFmtId="178" fontId="116" fillId="0" borderId="281" xfId="6" applyNumberFormat="1" applyFont="1" applyFill="1" applyBorder="1" applyAlignment="1" applyProtection="1">
      <alignment horizontal="center" vertical="center"/>
      <protection hidden="1"/>
    </xf>
    <xf numFmtId="178" fontId="116" fillId="0" borderId="269" xfId="6" applyNumberFormat="1" applyFont="1" applyFill="1" applyBorder="1" applyAlignment="1" applyProtection="1">
      <alignment horizontal="center" vertical="center"/>
      <protection hidden="1"/>
    </xf>
    <xf numFmtId="0" fontId="45" fillId="0" borderId="135" xfId="6" applyFont="1" applyBorder="1" applyAlignment="1" applyProtection="1">
      <alignment horizontal="center"/>
      <protection hidden="1"/>
    </xf>
    <xf numFmtId="0" fontId="45" fillId="0" borderId="272" xfId="6" applyFont="1" applyBorder="1" applyAlignment="1" applyProtection="1">
      <alignment horizontal="center"/>
      <protection hidden="1"/>
    </xf>
    <xf numFmtId="0" fontId="46" fillId="0" borderId="308" xfId="6" applyFont="1" applyBorder="1" applyAlignment="1" applyProtection="1">
      <alignment horizontal="center" vertical="center"/>
      <protection hidden="1"/>
    </xf>
    <xf numFmtId="0" fontId="46" fillId="0" borderId="309" xfId="6" applyFont="1" applyBorder="1" applyAlignment="1" applyProtection="1">
      <alignment horizontal="center" vertical="center"/>
      <protection hidden="1"/>
    </xf>
    <xf numFmtId="0" fontId="46" fillId="0" borderId="310" xfId="6" applyFont="1" applyBorder="1" applyAlignment="1" applyProtection="1">
      <alignment horizontal="center" vertical="center"/>
      <protection hidden="1"/>
    </xf>
    <xf numFmtId="0" fontId="45" fillId="0" borderId="271" xfId="6" applyFont="1" applyFill="1" applyBorder="1" applyAlignment="1" applyProtection="1">
      <alignment horizontal="center"/>
      <protection hidden="1"/>
    </xf>
    <xf numFmtId="0" fontId="45" fillId="0" borderId="11" xfId="6" applyFont="1" applyFill="1" applyBorder="1" applyAlignment="1" applyProtection="1">
      <alignment horizontal="center"/>
      <protection hidden="1"/>
    </xf>
    <xf numFmtId="0" fontId="45" fillId="0" borderId="272" xfId="6" applyFont="1" applyFill="1" applyBorder="1" applyAlignment="1" applyProtection="1">
      <alignment horizontal="center"/>
      <protection hidden="1"/>
    </xf>
    <xf numFmtId="178" fontId="52" fillId="0" borderId="363" xfId="3" applyNumberFormat="1" applyFont="1" applyFill="1" applyBorder="1" applyAlignment="1" applyProtection="1">
      <alignment horizontal="right" vertical="center"/>
      <protection hidden="1"/>
    </xf>
    <xf numFmtId="178" fontId="52" fillId="0" borderId="364" xfId="3" applyNumberFormat="1" applyFont="1" applyFill="1" applyBorder="1" applyAlignment="1" applyProtection="1">
      <alignment horizontal="right" vertical="center"/>
      <protection hidden="1"/>
    </xf>
    <xf numFmtId="178" fontId="52" fillId="0" borderId="365" xfId="3" applyNumberFormat="1" applyFont="1" applyFill="1" applyBorder="1" applyAlignment="1" applyProtection="1">
      <alignment horizontal="right" vertical="center"/>
      <protection hidden="1"/>
    </xf>
    <xf numFmtId="0" fontId="116" fillId="0" borderId="271" xfId="6" applyFont="1" applyFill="1" applyBorder="1" applyAlignment="1" applyProtection="1">
      <alignment horizontal="center"/>
      <protection hidden="1"/>
    </xf>
    <xf numFmtId="0" fontId="116" fillId="0" borderId="272" xfId="6" applyFont="1" applyFill="1" applyBorder="1" applyAlignment="1" applyProtection="1">
      <alignment horizontal="center"/>
      <protection hidden="1"/>
    </xf>
    <xf numFmtId="178" fontId="52" fillId="0" borderId="282" xfId="3" applyNumberFormat="1" applyFont="1" applyFill="1" applyBorder="1" applyAlignment="1" applyProtection="1">
      <alignment horizontal="right" vertical="center"/>
      <protection hidden="1"/>
    </xf>
    <xf numFmtId="178" fontId="52" fillId="0" borderId="32" xfId="3" applyNumberFormat="1" applyFont="1" applyFill="1" applyBorder="1" applyAlignment="1" applyProtection="1">
      <alignment horizontal="right" vertical="center"/>
      <protection hidden="1"/>
    </xf>
    <xf numFmtId="178" fontId="52" fillId="0" borderId="2" xfId="3" applyNumberFormat="1" applyFont="1" applyFill="1" applyBorder="1" applyAlignment="1" applyProtection="1">
      <alignment horizontal="right" vertical="center"/>
      <protection hidden="1"/>
    </xf>
    <xf numFmtId="38" fontId="76" fillId="0" borderId="138" xfId="3" applyFont="1" applyBorder="1" applyAlignment="1" applyProtection="1">
      <alignment horizontal="center" vertical="top"/>
      <protection hidden="1"/>
    </xf>
    <xf numFmtId="38" fontId="77" fillId="0" borderId="105" xfId="3" applyFont="1" applyBorder="1" applyAlignment="1" applyProtection="1">
      <alignment horizontal="center" vertical="top"/>
      <protection hidden="1"/>
    </xf>
    <xf numFmtId="0" fontId="57" fillId="0" borderId="0" xfId="6" applyNumberFormat="1" applyFont="1" applyFill="1" applyBorder="1" applyAlignment="1" applyProtection="1">
      <alignment horizontal="center"/>
      <protection hidden="1"/>
    </xf>
    <xf numFmtId="0" fontId="57" fillId="0" borderId="18" xfId="6" applyNumberFormat="1" applyFont="1" applyFill="1" applyBorder="1" applyAlignment="1" applyProtection="1">
      <alignment horizontal="center"/>
      <protection hidden="1"/>
    </xf>
    <xf numFmtId="0" fontId="45" fillId="0" borderId="0" xfId="6" applyNumberFormat="1" applyFont="1" applyBorder="1" applyAlignment="1" applyProtection="1">
      <alignment horizontal="center"/>
      <protection hidden="1"/>
    </xf>
    <xf numFmtId="0" fontId="45" fillId="0" borderId="18" xfId="6" applyNumberFormat="1" applyFont="1" applyBorder="1" applyAlignment="1" applyProtection="1">
      <alignment horizontal="center"/>
      <protection hidden="1"/>
    </xf>
    <xf numFmtId="0" fontId="51" fillId="0" borderId="25" xfId="6" applyNumberFormat="1" applyFont="1" applyBorder="1" applyAlignment="1" applyProtection="1">
      <alignment horizontal="right" vertical="center"/>
      <protection hidden="1"/>
    </xf>
    <xf numFmtId="0" fontId="88" fillId="0" borderId="0" xfId="6" applyNumberFormat="1" applyFont="1" applyFill="1" applyBorder="1" applyAlignment="1" applyProtection="1">
      <alignment horizontal="left" wrapText="1" shrinkToFit="1"/>
      <protection hidden="1"/>
    </xf>
    <xf numFmtId="0" fontId="51" fillId="0" borderId="18" xfId="6" applyNumberFormat="1" applyFont="1" applyBorder="1" applyAlignment="1" applyProtection="1">
      <alignment horizontal="center"/>
      <protection hidden="1"/>
    </xf>
    <xf numFmtId="0" fontId="51" fillId="0" borderId="18" xfId="6" applyNumberFormat="1" applyFont="1" applyFill="1" applyBorder="1" applyAlignment="1" applyProtection="1">
      <alignment horizontal="center"/>
      <protection hidden="1"/>
    </xf>
    <xf numFmtId="0" fontId="88" fillId="0" borderId="0" xfId="6" applyNumberFormat="1" applyFont="1" applyFill="1" applyBorder="1" applyAlignment="1" applyProtection="1">
      <alignment wrapText="1"/>
      <protection hidden="1"/>
    </xf>
    <xf numFmtId="0" fontId="88" fillId="0" borderId="18" xfId="6" applyNumberFormat="1" applyFont="1" applyFill="1" applyBorder="1" applyAlignment="1" applyProtection="1">
      <alignment wrapText="1"/>
      <protection hidden="1"/>
    </xf>
    <xf numFmtId="0" fontId="51" fillId="0" borderId="18" xfId="6" applyNumberFormat="1" applyFont="1" applyBorder="1" applyAlignment="1" applyProtection="1">
      <alignment horizontal="distributed" vertical="center"/>
      <protection hidden="1"/>
    </xf>
    <xf numFmtId="38" fontId="57" fillId="0" borderId="18" xfId="6" applyNumberFormat="1" applyFont="1" applyFill="1" applyBorder="1" applyAlignment="1" applyProtection="1">
      <alignment horizontal="center"/>
      <protection hidden="1"/>
    </xf>
    <xf numFmtId="0" fontId="42" fillId="0" borderId="0" xfId="6" applyNumberFormat="1" applyFont="1" applyAlignment="1" applyProtection="1">
      <alignment horizontal="left" vertical="center"/>
      <protection hidden="1"/>
    </xf>
    <xf numFmtId="0" fontId="51" fillId="0" borderId="0" xfId="6" applyNumberFormat="1" applyFont="1" applyBorder="1" applyAlignment="1" applyProtection="1">
      <alignment horizontal="right" vertical="center"/>
      <protection hidden="1"/>
    </xf>
    <xf numFmtId="49" fontId="54" fillId="0" borderId="0" xfId="6" applyNumberFormat="1" applyFont="1" applyFill="1" applyBorder="1" applyAlignment="1" applyProtection="1">
      <alignment horizontal="right" vertical="center"/>
      <protection hidden="1"/>
    </xf>
    <xf numFmtId="0" fontId="54" fillId="0" borderId="0" xfId="6" applyNumberFormat="1" applyFont="1" applyFill="1" applyBorder="1" applyAlignment="1" applyProtection="1">
      <alignment horizontal="right" vertical="center"/>
      <protection hidden="1"/>
    </xf>
    <xf numFmtId="0" fontId="51" fillId="0" borderId="0" xfId="6" applyNumberFormat="1" applyFont="1" applyFill="1" applyBorder="1" applyAlignment="1" applyProtection="1">
      <alignment horizontal="center" vertical="center"/>
      <protection hidden="1"/>
    </xf>
    <xf numFmtId="0" fontId="51" fillId="0" borderId="0" xfId="6" applyNumberFormat="1" applyFont="1" applyAlignment="1" applyProtection="1">
      <alignment horizontal="right" vertical="center"/>
      <protection hidden="1"/>
    </xf>
    <xf numFmtId="49" fontId="54" fillId="0" borderId="0" xfId="6" applyNumberFormat="1" applyFont="1" applyFill="1" applyBorder="1" applyAlignment="1" applyProtection="1">
      <alignment horizontal="center" vertical="center"/>
      <protection hidden="1"/>
    </xf>
    <xf numFmtId="0" fontId="54" fillId="0" borderId="0" xfId="6" applyNumberFormat="1" applyFont="1" applyFill="1" applyBorder="1" applyAlignment="1" applyProtection="1">
      <alignment horizontal="center" vertical="center"/>
      <protection hidden="1"/>
    </xf>
    <xf numFmtId="49" fontId="54" fillId="0" borderId="0" xfId="6" applyNumberFormat="1" applyFont="1" applyFill="1" applyBorder="1" applyAlignment="1" applyProtection="1">
      <alignment horizontal="left" vertical="center"/>
      <protection hidden="1"/>
    </xf>
    <xf numFmtId="0" fontId="54" fillId="0" borderId="0" xfId="6" applyNumberFormat="1" applyFont="1" applyFill="1" applyBorder="1" applyAlignment="1" applyProtection="1">
      <alignment horizontal="left" vertical="center"/>
      <protection hidden="1"/>
    </xf>
    <xf numFmtId="186" fontId="2" fillId="0" borderId="0" xfId="6" applyNumberFormat="1" applyFill="1" applyProtection="1">
      <protection hidden="1"/>
    </xf>
    <xf numFmtId="186" fontId="2" fillId="0" borderId="18" xfId="6" applyNumberFormat="1" applyFill="1" applyBorder="1" applyProtection="1">
      <protection hidden="1"/>
    </xf>
    <xf numFmtId="183" fontId="59" fillId="0" borderId="200" xfId="6" applyNumberFormat="1" applyFont="1" applyFill="1" applyBorder="1" applyAlignment="1" applyProtection="1">
      <alignment horizontal="center" vertical="center"/>
      <protection hidden="1"/>
    </xf>
    <xf numFmtId="183" fontId="59" fillId="0" borderId="72" xfId="6" applyNumberFormat="1" applyFont="1" applyFill="1" applyBorder="1" applyAlignment="1" applyProtection="1">
      <alignment horizontal="center" vertical="center"/>
      <protection hidden="1"/>
    </xf>
    <xf numFmtId="183" fontId="59" fillId="0" borderId="71" xfId="6" applyNumberFormat="1" applyFont="1" applyFill="1" applyBorder="1" applyAlignment="1" applyProtection="1">
      <alignment horizontal="center" vertical="center"/>
      <protection hidden="1"/>
    </xf>
    <xf numFmtId="0" fontId="59" fillId="0" borderId="210" xfId="6" applyNumberFormat="1" applyFont="1" applyFill="1" applyBorder="1" applyAlignment="1" applyProtection="1">
      <alignment horizontal="center" vertical="center"/>
      <protection hidden="1"/>
    </xf>
    <xf numFmtId="0" fontId="59" fillId="0" borderId="0" xfId="6" applyNumberFormat="1" applyFont="1" applyFill="1" applyBorder="1" applyAlignment="1" applyProtection="1">
      <alignment horizontal="center" vertical="center"/>
      <protection hidden="1"/>
    </xf>
    <xf numFmtId="0" fontId="59" fillId="0" borderId="131" xfId="6" applyNumberFormat="1" applyFont="1" applyFill="1" applyBorder="1" applyAlignment="1" applyProtection="1">
      <alignment horizontal="center" vertical="center"/>
      <protection hidden="1"/>
    </xf>
    <xf numFmtId="0" fontId="59" fillId="0" borderId="262" xfId="6" applyNumberFormat="1" applyFont="1" applyFill="1" applyBorder="1" applyAlignment="1" applyProtection="1">
      <alignment horizontal="center" vertical="center"/>
      <protection hidden="1"/>
    </xf>
    <xf numFmtId="0" fontId="59" fillId="0" borderId="73" xfId="6" applyNumberFormat="1" applyFont="1" applyFill="1" applyBorder="1" applyAlignment="1" applyProtection="1">
      <alignment horizontal="center" vertical="center"/>
      <protection hidden="1"/>
    </xf>
    <xf numFmtId="0" fontId="59" fillId="0" borderId="74" xfId="6" applyNumberFormat="1" applyFont="1" applyFill="1" applyBorder="1" applyAlignment="1" applyProtection="1">
      <alignment horizontal="center" vertical="center"/>
      <protection hidden="1"/>
    </xf>
    <xf numFmtId="0" fontId="46" fillId="0" borderId="26" xfId="6" applyFont="1" applyBorder="1" applyAlignment="1" applyProtection="1">
      <alignment horizontal="center" vertical="center" wrapText="1"/>
      <protection hidden="1"/>
    </xf>
    <xf numFmtId="0" fontId="46" fillId="0" borderId="25" xfId="6" applyFont="1" applyBorder="1" applyAlignment="1" applyProtection="1">
      <alignment horizontal="center" vertical="center" wrapText="1"/>
      <protection hidden="1"/>
    </xf>
    <xf numFmtId="0" fontId="46" fillId="0" borderId="27" xfId="6" applyFont="1" applyBorder="1" applyAlignment="1" applyProtection="1">
      <alignment horizontal="center" vertical="center" wrapText="1"/>
      <protection hidden="1"/>
    </xf>
    <xf numFmtId="0" fontId="46" fillId="0" borderId="28" xfId="6" applyFont="1" applyBorder="1" applyAlignment="1" applyProtection="1">
      <alignment horizontal="center" vertical="center" wrapText="1"/>
      <protection hidden="1"/>
    </xf>
    <xf numFmtId="0" fontId="46" fillId="0" borderId="0" xfId="6" applyFont="1" applyBorder="1" applyAlignment="1" applyProtection="1">
      <alignment horizontal="center" vertical="center" wrapText="1"/>
      <protection hidden="1"/>
    </xf>
    <xf numFmtId="0" fontId="46" fillId="0" borderId="29" xfId="6" applyFont="1" applyBorder="1" applyAlignment="1" applyProtection="1">
      <alignment horizontal="center" vertical="center" wrapText="1"/>
      <protection hidden="1"/>
    </xf>
    <xf numFmtId="0" fontId="46" fillId="0" borderId="16" xfId="6" applyFont="1" applyBorder="1" applyAlignment="1" applyProtection="1">
      <alignment horizontal="center" vertical="center" wrapText="1"/>
      <protection hidden="1"/>
    </xf>
    <xf numFmtId="0" fontId="46" fillId="0" borderId="18" xfId="6" applyFont="1" applyBorder="1" applyAlignment="1" applyProtection="1">
      <alignment horizontal="center" vertical="center" wrapText="1"/>
      <protection hidden="1"/>
    </xf>
    <xf numFmtId="0" fontId="46" fillId="0" borderId="17" xfId="6" applyFont="1" applyBorder="1" applyAlignment="1" applyProtection="1">
      <alignment horizontal="center" vertical="center" wrapText="1"/>
      <protection hidden="1"/>
    </xf>
    <xf numFmtId="0" fontId="51" fillId="0" borderId="0" xfId="6" applyNumberFormat="1" applyFont="1" applyBorder="1" applyAlignment="1" applyProtection="1">
      <alignment horizontal="left" vertical="center"/>
      <protection hidden="1"/>
    </xf>
    <xf numFmtId="0" fontId="88" fillId="0" borderId="18" xfId="6" applyNumberFormat="1" applyFont="1" applyFill="1" applyBorder="1" applyAlignment="1" applyProtection="1">
      <alignment horizontal="left" wrapText="1" shrinkToFit="1"/>
      <protection hidden="1"/>
    </xf>
    <xf numFmtId="0" fontId="78" fillId="0" borderId="220" xfId="6" applyNumberFormat="1" applyFont="1" applyBorder="1" applyAlignment="1" applyProtection="1">
      <alignment horizontal="center" vertical="center" textRotation="255" shrinkToFit="1"/>
      <protection hidden="1"/>
    </xf>
    <xf numFmtId="0" fontId="78" fillId="0" borderId="263" xfId="6" applyNumberFormat="1" applyFont="1" applyBorder="1" applyAlignment="1" applyProtection="1">
      <alignment horizontal="center" vertical="center" textRotation="255" shrinkToFit="1"/>
      <protection hidden="1"/>
    </xf>
    <xf numFmtId="0" fontId="51" fillId="0" borderId="295" xfId="6" applyNumberFormat="1" applyFont="1" applyBorder="1" applyAlignment="1" applyProtection="1">
      <alignment horizontal="center"/>
      <protection hidden="1"/>
    </xf>
    <xf numFmtId="0" fontId="51" fillId="0" borderId="296" xfId="6" applyNumberFormat="1" applyFont="1" applyBorder="1" applyAlignment="1" applyProtection="1">
      <alignment horizontal="center"/>
      <protection hidden="1"/>
    </xf>
    <xf numFmtId="0" fontId="51" fillId="0" borderId="267" xfId="6" applyNumberFormat="1" applyFont="1" applyBorder="1" applyAlignment="1" applyProtection="1">
      <alignment horizontal="center"/>
      <protection hidden="1"/>
    </xf>
    <xf numFmtId="0" fontId="59" fillId="0" borderId="295" xfId="6" applyNumberFormat="1" applyFont="1" applyFill="1" applyBorder="1" applyAlignment="1" applyProtection="1">
      <alignment horizontal="center" vertical="center"/>
      <protection hidden="1"/>
    </xf>
    <xf numFmtId="0" fontId="59" fillId="0" borderId="296" xfId="6" applyNumberFormat="1" applyFont="1" applyFill="1" applyBorder="1" applyAlignment="1" applyProtection="1">
      <alignment horizontal="center" vertical="center"/>
      <protection hidden="1"/>
    </xf>
    <xf numFmtId="0" fontId="59" fillId="0" borderId="297" xfId="6" applyNumberFormat="1" applyFont="1" applyFill="1" applyBorder="1" applyAlignment="1" applyProtection="1">
      <alignment horizontal="center" vertical="center"/>
      <protection hidden="1"/>
    </xf>
    <xf numFmtId="0" fontId="112" fillId="0" borderId="266" xfId="6" applyNumberFormat="1" applyFont="1" applyBorder="1" applyAlignment="1" applyProtection="1">
      <alignment horizontal="center" vertical="center"/>
      <protection hidden="1"/>
    </xf>
    <xf numFmtId="0" fontId="112" fillId="0" borderId="267" xfId="6" applyNumberFormat="1" applyFont="1" applyBorder="1" applyAlignment="1" applyProtection="1">
      <alignment horizontal="center" vertical="center"/>
      <protection hidden="1"/>
    </xf>
    <xf numFmtId="0" fontId="59" fillId="0" borderId="267" xfId="6" applyNumberFormat="1" applyFont="1" applyFill="1" applyBorder="1" applyAlignment="1" applyProtection="1">
      <alignment horizontal="center" vertical="center"/>
      <protection hidden="1"/>
    </xf>
    <xf numFmtId="0" fontId="0" fillId="0" borderId="0" xfId="0" applyBorder="1" applyAlignment="1" applyProtection="1">
      <alignment vertical="center"/>
      <protection hidden="1"/>
    </xf>
    <xf numFmtId="0" fontId="0" fillId="0" borderId="18" xfId="0" applyBorder="1" applyAlignment="1" applyProtection="1">
      <alignment vertical="center"/>
      <protection hidden="1"/>
    </xf>
    <xf numFmtId="0" fontId="42" fillId="0" borderId="7" xfId="6" applyFont="1" applyBorder="1" applyAlignment="1" applyProtection="1">
      <alignment horizontal="center" vertical="center"/>
      <protection hidden="1"/>
    </xf>
    <xf numFmtId="0" fontId="42" fillId="0" borderId="31" xfId="6" applyFont="1" applyBorder="1" applyAlignment="1" applyProtection="1">
      <alignment horizontal="center" vertical="center"/>
      <protection hidden="1"/>
    </xf>
    <xf numFmtId="0" fontId="42" fillId="0" borderId="341" xfId="6" applyFont="1" applyBorder="1" applyAlignment="1" applyProtection="1">
      <alignment horizontal="center" vertical="center"/>
      <protection hidden="1"/>
    </xf>
    <xf numFmtId="0" fontId="113" fillId="0" borderId="342" xfId="6" applyFont="1" applyBorder="1" applyAlignment="1" applyProtection="1">
      <alignment horizontal="center" vertical="center"/>
      <protection hidden="1"/>
    </xf>
    <xf numFmtId="0" fontId="113" fillId="0" borderId="343" xfId="6" applyFont="1" applyBorder="1" applyAlignment="1" applyProtection="1">
      <alignment horizontal="center" vertical="center"/>
      <protection hidden="1"/>
    </xf>
    <xf numFmtId="0" fontId="113" fillId="0" borderId="344" xfId="6" applyFont="1" applyBorder="1" applyAlignment="1" applyProtection="1">
      <alignment horizontal="center" vertical="center"/>
      <protection hidden="1"/>
    </xf>
    <xf numFmtId="0" fontId="113" fillId="0" borderId="345" xfId="6" applyFont="1" applyBorder="1" applyAlignment="1" applyProtection="1">
      <alignment horizontal="center" vertical="center"/>
      <protection hidden="1"/>
    </xf>
    <xf numFmtId="0" fontId="113" fillId="0" borderId="346" xfId="6" applyFont="1" applyBorder="1" applyAlignment="1" applyProtection="1">
      <alignment horizontal="center" vertical="center"/>
      <protection hidden="1"/>
    </xf>
    <xf numFmtId="0" fontId="113" fillId="0" borderId="349" xfId="6" applyFont="1" applyBorder="1" applyAlignment="1" applyProtection="1">
      <alignment horizontal="center" vertical="center" wrapText="1"/>
      <protection hidden="1"/>
    </xf>
    <xf numFmtId="0" fontId="113" fillId="0" borderId="350" xfId="6" applyFont="1" applyBorder="1" applyAlignment="1" applyProtection="1">
      <alignment horizontal="center" vertical="center" wrapText="1"/>
      <protection hidden="1"/>
    </xf>
    <xf numFmtId="0" fontId="42" fillId="0" borderId="276" xfId="6" applyFont="1" applyBorder="1" applyAlignment="1" applyProtection="1">
      <alignment horizontal="center" vertical="center"/>
      <protection hidden="1"/>
    </xf>
    <xf numFmtId="0" fontId="42" fillId="0" borderId="1" xfId="6" applyFont="1" applyBorder="1" applyAlignment="1" applyProtection="1">
      <alignment horizontal="center" vertical="center"/>
      <protection hidden="1"/>
    </xf>
    <xf numFmtId="0" fontId="112" fillId="0" borderId="351" xfId="6" applyFont="1" applyBorder="1" applyAlignment="1" applyProtection="1">
      <alignment horizontal="center" vertical="center"/>
      <protection hidden="1"/>
    </xf>
    <xf numFmtId="0" fontId="112" fillId="0" borderId="352" xfId="6" applyFont="1" applyBorder="1" applyAlignment="1" applyProtection="1">
      <alignment horizontal="center" vertical="center"/>
      <protection hidden="1"/>
    </xf>
    <xf numFmtId="0" fontId="112" fillId="0" borderId="353" xfId="6" applyFont="1" applyBorder="1" applyAlignment="1" applyProtection="1">
      <alignment horizontal="center" vertical="center"/>
      <protection hidden="1"/>
    </xf>
    <xf numFmtId="0" fontId="76" fillId="0" borderId="317" xfId="6" applyFont="1" applyBorder="1" applyAlignment="1" applyProtection="1">
      <alignment horizontal="center" vertical="center" wrapText="1"/>
      <protection hidden="1"/>
    </xf>
    <xf numFmtId="0" fontId="76" fillId="0" borderId="1" xfId="6" applyFont="1" applyBorder="1" applyAlignment="1" applyProtection="1">
      <alignment horizontal="center" vertical="center" wrapText="1"/>
      <protection hidden="1"/>
    </xf>
    <xf numFmtId="0" fontId="46" fillId="0" borderId="333" xfId="6" applyFont="1" applyBorder="1" applyAlignment="1" applyProtection="1">
      <alignment horizontal="center" vertical="center"/>
      <protection hidden="1"/>
    </xf>
    <xf numFmtId="0" fontId="46" fillId="0" borderId="294" xfId="6" applyFont="1" applyBorder="1" applyAlignment="1" applyProtection="1">
      <alignment horizontal="center" vertical="center"/>
      <protection hidden="1"/>
    </xf>
    <xf numFmtId="0" fontId="76" fillId="0" borderId="121" xfId="6" applyFont="1" applyBorder="1" applyAlignment="1" applyProtection="1">
      <alignment horizontal="center" vertical="top"/>
      <protection hidden="1"/>
    </xf>
    <xf numFmtId="0" fontId="76" fillId="0" borderId="336" xfId="6" applyFont="1" applyBorder="1" applyAlignment="1" applyProtection="1">
      <alignment horizontal="center" vertical="top"/>
      <protection hidden="1"/>
    </xf>
    <xf numFmtId="38" fontId="76" fillId="0" borderId="291" xfId="3" applyFont="1" applyBorder="1" applyAlignment="1" applyProtection="1">
      <alignment horizontal="center" vertical="top"/>
      <protection hidden="1"/>
    </xf>
    <xf numFmtId="38" fontId="77" fillId="0" borderId="290" xfId="3" applyFont="1" applyBorder="1" applyAlignment="1" applyProtection="1">
      <alignment horizontal="center" vertical="top"/>
      <protection hidden="1"/>
    </xf>
    <xf numFmtId="178" fontId="52" fillId="0" borderId="273" xfId="3" applyNumberFormat="1" applyFont="1" applyBorder="1" applyAlignment="1" applyProtection="1">
      <alignment horizontal="right" vertical="center"/>
      <protection hidden="1"/>
    </xf>
    <xf numFmtId="178" fontId="52" fillId="0" borderId="274" xfId="3" applyNumberFormat="1" applyFont="1" applyBorder="1" applyAlignment="1" applyProtection="1">
      <alignment horizontal="right" vertical="center"/>
      <protection hidden="1"/>
    </xf>
    <xf numFmtId="178" fontId="52" fillId="0" borderId="275" xfId="3" applyNumberFormat="1" applyFont="1" applyBorder="1" applyAlignment="1" applyProtection="1">
      <alignment horizontal="right" vertical="center"/>
      <protection hidden="1"/>
    </xf>
    <xf numFmtId="178" fontId="52" fillId="0" borderId="278" xfId="3" applyNumberFormat="1" applyFont="1" applyBorder="1" applyAlignment="1" applyProtection="1">
      <alignment horizontal="right" vertical="center"/>
      <protection hidden="1"/>
    </xf>
    <xf numFmtId="178" fontId="52" fillId="0" borderId="279" xfId="3" applyNumberFormat="1" applyFont="1" applyBorder="1" applyAlignment="1" applyProtection="1">
      <alignment horizontal="right" vertical="center"/>
      <protection hidden="1"/>
    </xf>
    <xf numFmtId="178" fontId="52" fillId="0" borderId="280" xfId="3" applyNumberFormat="1" applyFont="1" applyBorder="1" applyAlignment="1" applyProtection="1">
      <alignment horizontal="right" vertical="center"/>
      <protection hidden="1"/>
    </xf>
    <xf numFmtId="38" fontId="77" fillId="0" borderId="137" xfId="3" applyFont="1" applyBorder="1" applyAlignment="1" applyProtection="1">
      <alignment horizontal="center" vertical="top"/>
      <protection hidden="1"/>
    </xf>
    <xf numFmtId="38" fontId="77" fillId="0" borderId="139" xfId="3" applyFont="1" applyBorder="1" applyAlignment="1" applyProtection="1">
      <alignment horizontal="center" vertical="top"/>
      <protection hidden="1"/>
    </xf>
    <xf numFmtId="0" fontId="113" fillId="0" borderId="330" xfId="6" applyFont="1" applyBorder="1" applyAlignment="1" applyProtection="1">
      <alignment horizontal="center" vertical="center"/>
      <protection hidden="1"/>
    </xf>
    <xf numFmtId="0" fontId="113" fillId="0" borderId="331" xfId="6" applyFont="1" applyBorder="1" applyAlignment="1" applyProtection="1">
      <alignment horizontal="center" vertical="center"/>
      <protection hidden="1"/>
    </xf>
    <xf numFmtId="0" fontId="113" fillId="0" borderId="332" xfId="6" applyFont="1" applyBorder="1" applyAlignment="1" applyProtection="1">
      <alignment horizontal="center" vertical="center"/>
      <protection hidden="1"/>
    </xf>
    <xf numFmtId="178" fontId="52" fillId="0" borderId="292" xfId="3" applyNumberFormat="1" applyFont="1" applyBorder="1" applyAlignment="1" applyProtection="1">
      <alignment horizontal="right" vertical="center"/>
      <protection hidden="1"/>
    </xf>
    <xf numFmtId="178" fontId="52" fillId="0" borderId="293" xfId="3" applyNumberFormat="1" applyFont="1" applyBorder="1" applyAlignment="1" applyProtection="1">
      <alignment horizontal="right" vertical="center"/>
      <protection hidden="1"/>
    </xf>
    <xf numFmtId="178" fontId="52" fillId="0" borderId="294" xfId="3" applyNumberFormat="1" applyFont="1" applyBorder="1" applyAlignment="1" applyProtection="1">
      <alignment horizontal="right" vertical="center"/>
      <protection hidden="1"/>
    </xf>
    <xf numFmtId="0" fontId="76" fillId="0" borderId="292" xfId="6" applyFont="1" applyBorder="1" applyAlignment="1" applyProtection="1">
      <alignment horizontal="center" vertical="top"/>
      <protection hidden="1"/>
    </xf>
    <xf numFmtId="0" fontId="76" fillId="0" borderId="294" xfId="6" applyFont="1" applyBorder="1" applyAlignment="1" applyProtection="1">
      <alignment horizontal="center" vertical="top"/>
      <protection hidden="1"/>
    </xf>
    <xf numFmtId="0" fontId="76" fillId="0" borderId="278" xfId="6" applyFont="1" applyBorder="1" applyAlignment="1" applyProtection="1">
      <alignment horizontal="center" vertical="top"/>
      <protection hidden="1"/>
    </xf>
    <xf numFmtId="0" fontId="76" fillId="0" borderId="280" xfId="6" applyFont="1" applyBorder="1" applyAlignment="1" applyProtection="1">
      <alignment horizontal="center" vertical="top"/>
      <protection hidden="1"/>
    </xf>
    <xf numFmtId="0" fontId="45" fillId="0" borderId="73" xfId="6" applyFont="1" applyBorder="1" applyAlignment="1" applyProtection="1">
      <alignment horizontal="center" vertical="top"/>
      <protection hidden="1"/>
    </xf>
    <xf numFmtId="0" fontId="76" fillId="0" borderId="200" xfId="6" applyFont="1" applyBorder="1" applyAlignment="1" applyProtection="1">
      <alignment horizontal="center" vertical="top"/>
      <protection hidden="1"/>
    </xf>
    <xf numFmtId="0" fontId="76" fillId="0" borderId="134" xfId="6" applyFont="1" applyBorder="1" applyAlignment="1" applyProtection="1">
      <alignment horizontal="center" vertical="top"/>
      <protection hidden="1"/>
    </xf>
    <xf numFmtId="178" fontId="52" fillId="0" borderId="286" xfId="3" applyNumberFormat="1" applyFont="1" applyBorder="1" applyAlignment="1" applyProtection="1">
      <alignment horizontal="right" vertical="center"/>
      <protection hidden="1"/>
    </xf>
    <xf numFmtId="178" fontId="52" fillId="0" borderId="287" xfId="3" applyNumberFormat="1" applyFont="1" applyBorder="1" applyAlignment="1" applyProtection="1">
      <alignment horizontal="right" vertical="center"/>
      <protection hidden="1"/>
    </xf>
    <xf numFmtId="178" fontId="52" fillId="0" borderId="288" xfId="3" applyNumberFormat="1" applyFont="1" applyBorder="1" applyAlignment="1" applyProtection="1">
      <alignment horizontal="right" vertical="center"/>
      <protection hidden="1"/>
    </xf>
    <xf numFmtId="0" fontId="76" fillId="0" borderId="262" xfId="6" applyFont="1" applyBorder="1" applyAlignment="1" applyProtection="1">
      <alignment horizontal="center" vertical="top"/>
      <protection hidden="1"/>
    </xf>
    <xf numFmtId="0" fontId="45" fillId="0" borderId="335" xfId="6" applyFont="1" applyBorder="1" applyAlignment="1" applyProtection="1">
      <alignment horizontal="center"/>
      <protection hidden="1"/>
    </xf>
    <xf numFmtId="0" fontId="45" fillId="0" borderId="336" xfId="6" applyFont="1" applyBorder="1" applyAlignment="1" applyProtection="1">
      <alignment horizontal="center"/>
      <protection hidden="1"/>
    </xf>
    <xf numFmtId="178" fontId="2" fillId="0" borderId="262" xfId="6" applyNumberFormat="1" applyFont="1" applyBorder="1" applyAlignment="1" applyProtection="1">
      <alignment horizontal="right" vertical="center"/>
      <protection hidden="1"/>
    </xf>
    <xf numFmtId="178" fontId="2" fillId="0" borderId="73" xfId="6" applyNumberFormat="1" applyFont="1" applyBorder="1" applyAlignment="1" applyProtection="1">
      <alignment horizontal="right" vertical="center"/>
      <protection hidden="1"/>
    </xf>
    <xf numFmtId="0" fontId="45" fillId="0" borderId="284" xfId="6" applyFont="1" applyBorder="1" applyAlignment="1" applyProtection="1">
      <alignment horizontal="center" vertical="top"/>
      <protection hidden="1"/>
    </xf>
    <xf numFmtId="0" fontId="45" fillId="0" borderId="285" xfId="6" applyFont="1" applyBorder="1" applyAlignment="1" applyProtection="1">
      <alignment horizontal="center" vertical="top"/>
      <protection hidden="1"/>
    </xf>
    <xf numFmtId="178" fontId="52" fillId="0" borderId="277" xfId="3" applyNumberFormat="1" applyFont="1" applyBorder="1" applyAlignment="1" applyProtection="1">
      <alignment horizontal="right" vertical="center"/>
      <protection hidden="1"/>
    </xf>
    <xf numFmtId="178" fontId="52" fillId="0" borderId="3" xfId="3" applyNumberFormat="1" applyFont="1" applyBorder="1" applyAlignment="1" applyProtection="1">
      <alignment horizontal="right" vertical="center"/>
      <protection hidden="1"/>
    </xf>
    <xf numFmtId="178" fontId="52" fillId="0" borderId="4" xfId="3" applyNumberFormat="1" applyFont="1" applyBorder="1" applyAlignment="1" applyProtection="1">
      <alignment horizontal="right" vertical="center"/>
      <protection hidden="1"/>
    </xf>
    <xf numFmtId="178" fontId="52" fillId="0" borderId="276" xfId="3" applyNumberFormat="1" applyFont="1" applyBorder="1" applyAlignment="1" applyProtection="1">
      <alignment horizontal="right" vertical="center"/>
      <protection hidden="1"/>
    </xf>
    <xf numFmtId="178" fontId="52" fillId="0" borderId="31" xfId="3" applyNumberFormat="1" applyFont="1" applyBorder="1" applyAlignment="1" applyProtection="1">
      <alignment horizontal="right" vertical="center"/>
      <protection hidden="1"/>
    </xf>
    <xf numFmtId="178" fontId="52" fillId="0" borderId="1" xfId="3" applyNumberFormat="1" applyFont="1" applyBorder="1" applyAlignment="1" applyProtection="1">
      <alignment horizontal="right" vertical="center"/>
      <protection hidden="1"/>
    </xf>
    <xf numFmtId="0" fontId="76" fillId="0" borderId="210" xfId="6" applyFont="1" applyBorder="1" applyAlignment="1" applyProtection="1">
      <alignment horizontal="center" vertical="top"/>
      <protection hidden="1"/>
    </xf>
    <xf numFmtId="0" fontId="76" fillId="0" borderId="132" xfId="6" applyFont="1" applyBorder="1" applyAlignment="1" applyProtection="1">
      <alignment horizontal="center" vertical="top"/>
      <protection hidden="1"/>
    </xf>
    <xf numFmtId="178" fontId="52" fillId="0" borderId="282" xfId="3" applyNumberFormat="1" applyFont="1" applyBorder="1" applyAlignment="1" applyProtection="1">
      <alignment horizontal="right" vertical="center"/>
      <protection hidden="1"/>
    </xf>
    <xf numFmtId="178" fontId="52" fillId="0" borderId="32" xfId="3" applyNumberFormat="1" applyFont="1" applyBorder="1" applyAlignment="1" applyProtection="1">
      <alignment horizontal="right" vertical="center"/>
      <protection hidden="1"/>
    </xf>
    <xf numFmtId="178" fontId="52" fillId="0" borderId="2" xfId="3" applyNumberFormat="1" applyFont="1" applyBorder="1" applyAlignment="1" applyProtection="1">
      <alignment horizontal="right" vertical="center"/>
      <protection hidden="1"/>
    </xf>
    <xf numFmtId="0" fontId="51" fillId="0" borderId="263" xfId="6" applyFont="1" applyBorder="1" applyAlignment="1" applyProtection="1">
      <alignment horizontal="center" vertical="center"/>
      <protection hidden="1"/>
    </xf>
    <xf numFmtId="0" fontId="51" fillId="0" borderId="306" xfId="6" applyFont="1" applyBorder="1" applyAlignment="1" applyProtection="1">
      <alignment horizontal="center" vertical="center"/>
      <protection hidden="1"/>
    </xf>
    <xf numFmtId="0" fontId="114" fillId="0" borderId="263" xfId="6" applyFont="1" applyBorder="1" applyAlignment="1" applyProtection="1">
      <alignment horizontal="left" vertical="center"/>
      <protection hidden="1"/>
    </xf>
    <xf numFmtId="0" fontId="114" fillId="0" borderId="306" xfId="6" applyFont="1" applyBorder="1" applyAlignment="1" applyProtection="1">
      <alignment horizontal="left" vertical="center"/>
      <protection hidden="1"/>
    </xf>
    <xf numFmtId="38" fontId="41" fillId="0" borderId="263" xfId="3" applyFont="1" applyBorder="1" applyAlignment="1" applyProtection="1">
      <alignment horizontal="center" vertical="center" wrapText="1"/>
      <protection hidden="1"/>
    </xf>
    <xf numFmtId="38" fontId="41" fillId="0" borderId="307" xfId="3" applyFont="1" applyBorder="1" applyAlignment="1" applyProtection="1">
      <alignment horizontal="center" vertical="center" wrapText="1"/>
      <protection hidden="1"/>
    </xf>
    <xf numFmtId="0" fontId="45" fillId="0" borderId="282" xfId="6" applyFont="1" applyBorder="1" applyAlignment="1" applyProtection="1">
      <alignment horizontal="center"/>
      <protection hidden="1"/>
    </xf>
    <xf numFmtId="0" fontId="45" fillId="0" borderId="2" xfId="6" applyFont="1" applyBorder="1" applyAlignment="1" applyProtection="1">
      <alignment horizontal="center"/>
      <protection hidden="1"/>
    </xf>
    <xf numFmtId="0" fontId="111" fillId="0" borderId="262" xfId="6" applyFont="1" applyBorder="1" applyAlignment="1" applyProtection="1">
      <alignment horizontal="center" vertical="center"/>
      <protection hidden="1"/>
    </xf>
    <xf numFmtId="0" fontId="111" fillId="0" borderId="73" xfId="6" applyFont="1" applyBorder="1" applyAlignment="1" applyProtection="1">
      <alignment horizontal="center" vertical="center"/>
      <protection hidden="1"/>
    </xf>
    <xf numFmtId="0" fontId="111" fillId="0" borderId="74" xfId="6" applyFont="1" applyBorder="1" applyAlignment="1" applyProtection="1">
      <alignment horizontal="center" vertical="center"/>
      <protection hidden="1"/>
    </xf>
    <xf numFmtId="0" fontId="45" fillId="0" borderId="271" xfId="6" applyFont="1" applyBorder="1" applyAlignment="1" applyProtection="1">
      <alignment horizontal="center"/>
      <protection hidden="1"/>
    </xf>
    <xf numFmtId="0" fontId="45" fillId="0" borderId="11" xfId="6" applyFont="1" applyBorder="1" applyAlignment="1" applyProtection="1">
      <alignment horizontal="center"/>
      <protection hidden="1"/>
    </xf>
    <xf numFmtId="178" fontId="52" fillId="0" borderId="363" xfId="3" applyNumberFormat="1" applyFont="1" applyBorder="1" applyAlignment="1" applyProtection="1">
      <alignment horizontal="right" vertical="center"/>
      <protection hidden="1"/>
    </xf>
    <xf numFmtId="178" fontId="52" fillId="0" borderId="364" xfId="3" applyNumberFormat="1" applyFont="1" applyBorder="1" applyAlignment="1" applyProtection="1">
      <alignment horizontal="right" vertical="center"/>
      <protection hidden="1"/>
    </xf>
    <xf numFmtId="178" fontId="52" fillId="0" borderId="365" xfId="3" applyNumberFormat="1" applyFont="1" applyBorder="1" applyAlignment="1" applyProtection="1">
      <alignment horizontal="right" vertical="center"/>
      <protection hidden="1"/>
    </xf>
    <xf numFmtId="0" fontId="111" fillId="0" borderId="262" xfId="6" applyFont="1" applyBorder="1" applyAlignment="1" applyProtection="1">
      <alignment horizontal="right" vertical="center"/>
      <protection hidden="1"/>
    </xf>
    <xf numFmtId="0" fontId="111" fillId="0" borderId="73" xfId="6" applyFont="1" applyBorder="1" applyAlignment="1" applyProtection="1">
      <alignment horizontal="right" vertical="center"/>
      <protection hidden="1"/>
    </xf>
    <xf numFmtId="0" fontId="111" fillId="0" borderId="74" xfId="6" applyFont="1" applyBorder="1" applyAlignment="1" applyProtection="1">
      <alignment horizontal="right" vertical="center"/>
      <protection hidden="1"/>
    </xf>
    <xf numFmtId="0" fontId="51" fillId="0" borderId="295" xfId="6" applyFont="1" applyBorder="1" applyAlignment="1" applyProtection="1">
      <alignment horizontal="center"/>
      <protection hidden="1"/>
    </xf>
    <xf numFmtId="0" fontId="51" fillId="0" borderId="296" xfId="6" applyFont="1" applyBorder="1" applyAlignment="1" applyProtection="1">
      <alignment horizontal="center"/>
      <protection hidden="1"/>
    </xf>
    <xf numFmtId="0" fontId="51" fillId="0" borderId="267" xfId="6" applyFont="1" applyBorder="1" applyAlignment="1" applyProtection="1">
      <alignment horizontal="center"/>
      <protection hidden="1"/>
    </xf>
    <xf numFmtId="177" fontId="59" fillId="0" borderId="295" xfId="6" applyNumberFormat="1" applyFont="1" applyBorder="1" applyAlignment="1" applyProtection="1">
      <alignment horizontal="center" vertical="center"/>
      <protection hidden="1"/>
    </xf>
    <xf numFmtId="177" fontId="59" fillId="0" borderId="296" xfId="6" applyNumberFormat="1" applyFont="1" applyBorder="1" applyAlignment="1" applyProtection="1">
      <alignment horizontal="center" vertical="center"/>
      <protection hidden="1"/>
    </xf>
    <xf numFmtId="177" fontId="59" fillId="0" borderId="297" xfId="6" applyNumberFormat="1" applyFont="1" applyBorder="1" applyAlignment="1" applyProtection="1">
      <alignment horizontal="center" vertical="center"/>
      <protection hidden="1"/>
    </xf>
    <xf numFmtId="177" fontId="54" fillId="0" borderId="0" xfId="6" applyNumberFormat="1" applyFont="1" applyFill="1" applyAlignment="1" applyProtection="1">
      <alignment horizontal="left" vertical="center"/>
      <protection hidden="1"/>
    </xf>
    <xf numFmtId="0" fontId="42" fillId="0" borderId="0" xfId="6" applyFont="1" applyAlignment="1" applyProtection="1">
      <alignment horizontal="left" vertical="center"/>
      <protection hidden="1"/>
    </xf>
    <xf numFmtId="177" fontId="54" fillId="0" borderId="0" xfId="6" applyNumberFormat="1" applyFont="1" applyFill="1" applyBorder="1" applyAlignment="1" applyProtection="1">
      <alignment horizontal="right" vertical="center"/>
      <protection hidden="1"/>
    </xf>
    <xf numFmtId="0" fontId="51" fillId="0" borderId="0" xfId="6" applyNumberFormat="1" applyFont="1" applyBorder="1" applyAlignment="1" applyProtection="1">
      <alignment horizontal="center" vertical="center"/>
      <protection hidden="1"/>
    </xf>
    <xf numFmtId="177" fontId="54" fillId="0" borderId="0" xfId="6" applyNumberFormat="1" applyFont="1" applyFill="1" applyBorder="1" applyAlignment="1" applyProtection="1">
      <alignment horizontal="left" vertical="center"/>
      <protection hidden="1"/>
    </xf>
    <xf numFmtId="177" fontId="54" fillId="0" borderId="0" xfId="6" applyNumberFormat="1" applyFont="1" applyFill="1" applyAlignment="1" applyProtection="1">
      <alignment horizontal="right" vertical="center"/>
      <protection hidden="1"/>
    </xf>
    <xf numFmtId="177" fontId="54" fillId="0" borderId="0" xfId="6" applyNumberFormat="1" applyFont="1" applyFill="1" applyAlignment="1" applyProtection="1">
      <alignment horizontal="center" vertical="center"/>
      <protection hidden="1"/>
    </xf>
    <xf numFmtId="177" fontId="57" fillId="0" borderId="25" xfId="6" applyNumberFormat="1" applyFont="1" applyFill="1" applyBorder="1" applyAlignment="1" applyProtection="1">
      <alignment horizontal="center" vertical="center"/>
      <protection hidden="1"/>
    </xf>
    <xf numFmtId="177" fontId="57" fillId="0" borderId="18" xfId="6" applyNumberFormat="1" applyFont="1" applyFill="1" applyBorder="1" applyAlignment="1" applyProtection="1">
      <alignment horizontal="center" vertical="center"/>
      <protection hidden="1"/>
    </xf>
    <xf numFmtId="0" fontId="76" fillId="0" borderId="318" xfId="6" applyFont="1" applyBorder="1" applyAlignment="1" applyProtection="1">
      <alignment horizontal="center" vertical="top"/>
      <protection hidden="1"/>
    </xf>
    <xf numFmtId="0" fontId="76" fillId="0" borderId="319" xfId="6" applyFont="1" applyBorder="1" applyAlignment="1" applyProtection="1">
      <alignment horizontal="center" vertical="top"/>
      <protection hidden="1"/>
    </xf>
    <xf numFmtId="178" fontId="2" fillId="0" borderId="262" xfId="6" applyNumberFormat="1" applyFont="1" applyBorder="1" applyAlignment="1" applyProtection="1">
      <alignment horizontal="center" vertical="center"/>
      <protection hidden="1"/>
    </xf>
    <xf numFmtId="178" fontId="2" fillId="0" borderId="73" xfId="6" applyNumberFormat="1" applyFont="1" applyBorder="1" applyAlignment="1" applyProtection="1">
      <alignment horizontal="center" vertical="center"/>
      <protection hidden="1"/>
    </xf>
    <xf numFmtId="0" fontId="76" fillId="0" borderId="318" xfId="6" applyFont="1" applyFill="1" applyBorder="1" applyAlignment="1" applyProtection="1">
      <alignment horizontal="center" vertical="top"/>
      <protection hidden="1"/>
    </xf>
    <xf numFmtId="0" fontId="76" fillId="0" borderId="319" xfId="6" applyFont="1" applyFill="1" applyBorder="1" applyAlignment="1" applyProtection="1">
      <alignment horizontal="center" vertical="top"/>
      <protection hidden="1"/>
    </xf>
    <xf numFmtId="0" fontId="76" fillId="0" borderId="326" xfId="6" applyFont="1" applyFill="1" applyBorder="1" applyAlignment="1" applyProtection="1">
      <alignment horizontal="center" vertical="top"/>
      <protection hidden="1"/>
    </xf>
    <xf numFmtId="0" fontId="76" fillId="0" borderId="197" xfId="6" applyFont="1" applyFill="1" applyBorder="1" applyAlignment="1" applyProtection="1">
      <alignment horizontal="distributed" vertical="center" wrapText="1"/>
      <protection hidden="1"/>
    </xf>
    <xf numFmtId="0" fontId="76" fillId="0" borderId="264" xfId="6" applyFont="1" applyFill="1" applyBorder="1" applyAlignment="1" applyProtection="1">
      <alignment horizontal="distributed" vertical="center" wrapText="1"/>
      <protection hidden="1"/>
    </xf>
    <xf numFmtId="0" fontId="76" fillId="0" borderId="265" xfId="6" applyFont="1" applyFill="1" applyBorder="1" applyAlignment="1" applyProtection="1">
      <alignment horizontal="distributed" vertical="center" wrapText="1"/>
      <protection hidden="1"/>
    </xf>
    <xf numFmtId="0" fontId="76" fillId="0" borderId="325" xfId="6" applyFont="1" applyFill="1" applyBorder="1" applyAlignment="1" applyProtection="1">
      <alignment horizontal="center" vertical="top"/>
      <protection hidden="1"/>
    </xf>
    <xf numFmtId="0" fontId="76" fillId="0" borderId="0" xfId="6" applyFont="1" applyBorder="1" applyAlignment="1" applyProtection="1">
      <alignment horizontal="center" vertical="top"/>
      <protection hidden="1"/>
    </xf>
    <xf numFmtId="0" fontId="76" fillId="0" borderId="299" xfId="6" applyFont="1" applyBorder="1" applyAlignment="1" applyProtection="1">
      <alignment horizontal="center" vertical="top"/>
      <protection hidden="1"/>
    </xf>
    <xf numFmtId="0" fontId="76" fillId="0" borderId="11" xfId="6" applyFont="1" applyBorder="1" applyAlignment="1" applyProtection="1">
      <alignment horizontal="center" vertical="top"/>
      <protection hidden="1"/>
    </xf>
    <xf numFmtId="0" fontId="76" fillId="0" borderId="300" xfId="6" applyFont="1" applyBorder="1" applyAlignment="1" applyProtection="1">
      <alignment horizontal="center" vertical="top"/>
      <protection hidden="1"/>
    </xf>
    <xf numFmtId="178" fontId="52" fillId="0" borderId="311" xfId="3" applyNumberFormat="1" applyFont="1" applyBorder="1" applyAlignment="1" applyProtection="1">
      <alignment horizontal="right" vertical="center"/>
      <protection hidden="1"/>
    </xf>
    <xf numFmtId="178" fontId="52" fillId="0" borderId="312" xfId="3" applyNumberFormat="1" applyFont="1" applyBorder="1" applyAlignment="1" applyProtection="1">
      <alignment horizontal="right" vertical="center"/>
      <protection hidden="1"/>
    </xf>
    <xf numFmtId="178" fontId="52" fillId="0" borderId="313" xfId="3" applyNumberFormat="1" applyFont="1" applyBorder="1" applyAlignment="1" applyProtection="1">
      <alignment horizontal="right" vertical="center"/>
      <protection hidden="1"/>
    </xf>
    <xf numFmtId="0" fontId="116" fillId="0" borderId="314" xfId="6" applyFont="1" applyBorder="1" applyAlignment="1" applyProtection="1">
      <alignment horizontal="center"/>
      <protection hidden="1"/>
    </xf>
    <xf numFmtId="0" fontId="116" fillId="0" borderId="140" xfId="6" applyFont="1" applyBorder="1" applyAlignment="1" applyProtection="1">
      <alignment horizontal="center"/>
      <protection hidden="1"/>
    </xf>
    <xf numFmtId="0" fontId="111" fillId="0" borderId="262" xfId="6" applyFont="1" applyBorder="1" applyAlignment="1" applyProtection="1">
      <alignment horizontal="right"/>
      <protection hidden="1"/>
    </xf>
    <xf numFmtId="0" fontId="111" fillId="0" borderId="73" xfId="6" applyFont="1" applyBorder="1" applyAlignment="1" applyProtection="1">
      <alignment horizontal="right"/>
      <protection hidden="1"/>
    </xf>
    <xf numFmtId="0" fontId="111" fillId="0" borderId="74" xfId="6" applyFont="1" applyBorder="1" applyAlignment="1" applyProtection="1">
      <alignment horizontal="right"/>
      <protection hidden="1"/>
    </xf>
    <xf numFmtId="178" fontId="116" fillId="0" borderId="132" xfId="6" applyNumberFormat="1" applyFont="1" applyFill="1" applyBorder="1" applyAlignment="1" applyProtection="1">
      <alignment horizontal="center" vertical="center"/>
      <protection hidden="1"/>
    </xf>
    <xf numFmtId="178" fontId="116" fillId="0" borderId="25" xfId="6" applyNumberFormat="1" applyFont="1" applyFill="1" applyBorder="1" applyAlignment="1" applyProtection="1">
      <alignment horizontal="center" vertical="center"/>
      <protection hidden="1"/>
    </xf>
    <xf numFmtId="178" fontId="116" fillId="0" borderId="133" xfId="6" applyNumberFormat="1" applyFont="1" applyFill="1" applyBorder="1" applyAlignment="1" applyProtection="1">
      <alignment horizontal="center" vertical="center"/>
      <protection hidden="1"/>
    </xf>
    <xf numFmtId="178" fontId="116" fillId="0" borderId="134" xfId="6" applyNumberFormat="1" applyFont="1" applyFill="1" applyBorder="1" applyAlignment="1" applyProtection="1">
      <alignment horizontal="center" vertical="center"/>
      <protection hidden="1"/>
    </xf>
    <xf numFmtId="178" fontId="116" fillId="0" borderId="18" xfId="6" applyNumberFormat="1" applyFont="1" applyFill="1" applyBorder="1" applyAlignment="1" applyProtection="1">
      <alignment horizontal="center" vertical="center"/>
      <protection hidden="1"/>
    </xf>
    <xf numFmtId="178" fontId="116" fillId="0" borderId="130" xfId="6" applyNumberFormat="1" applyFont="1" applyFill="1" applyBorder="1" applyAlignment="1" applyProtection="1">
      <alignment horizontal="center" vertical="center"/>
      <protection hidden="1"/>
    </xf>
    <xf numFmtId="177" fontId="59" fillId="0" borderId="210" xfId="6" applyNumberFormat="1" applyFont="1" applyBorder="1" applyAlignment="1" applyProtection="1">
      <alignment horizontal="center" vertical="center"/>
      <protection hidden="1"/>
    </xf>
    <xf numFmtId="177" fontId="59" fillId="0" borderId="0" xfId="6" applyNumberFormat="1" applyFont="1" applyBorder="1" applyAlignment="1" applyProtection="1">
      <alignment horizontal="center" vertical="center"/>
      <protection hidden="1"/>
    </xf>
    <xf numFmtId="177" fontId="59" fillId="0" borderId="131" xfId="6" applyNumberFormat="1" applyFont="1" applyBorder="1" applyAlignment="1" applyProtection="1">
      <alignment horizontal="center" vertical="center"/>
      <protection hidden="1"/>
    </xf>
    <xf numFmtId="177" fontId="59" fillId="0" borderId="262" xfId="6" applyNumberFormat="1" applyFont="1" applyBorder="1" applyAlignment="1" applyProtection="1">
      <alignment horizontal="center" vertical="center"/>
      <protection hidden="1"/>
    </xf>
    <xf numFmtId="177" fontId="59" fillId="0" borderId="73" xfId="6" applyNumberFormat="1" applyFont="1" applyBorder="1" applyAlignment="1" applyProtection="1">
      <alignment horizontal="center" vertical="center"/>
      <protection hidden="1"/>
    </xf>
    <xf numFmtId="177" fontId="59" fillId="0" borderId="74" xfId="6" applyNumberFormat="1" applyFont="1" applyBorder="1" applyAlignment="1" applyProtection="1">
      <alignment horizontal="center" vertical="center"/>
      <protection hidden="1"/>
    </xf>
    <xf numFmtId="177" fontId="59" fillId="0" borderId="267" xfId="6" applyNumberFormat="1" applyFont="1" applyBorder="1" applyAlignment="1" applyProtection="1">
      <alignment horizontal="center" vertical="center"/>
      <protection hidden="1"/>
    </xf>
    <xf numFmtId="0" fontId="51" fillId="0" borderId="0" xfId="6" applyFont="1" applyBorder="1" applyAlignment="1" applyProtection="1">
      <alignment horizontal="left" vertical="center"/>
      <protection hidden="1"/>
    </xf>
    <xf numFmtId="177" fontId="57" fillId="0" borderId="0" xfId="6" applyNumberFormat="1" applyFont="1" applyFill="1" applyBorder="1" applyAlignment="1" applyProtection="1">
      <alignment horizontal="left" wrapText="1" shrinkToFit="1"/>
      <protection hidden="1"/>
    </xf>
    <xf numFmtId="177" fontId="57" fillId="0" borderId="18" xfId="6" applyNumberFormat="1" applyFont="1" applyFill="1" applyBorder="1" applyAlignment="1" applyProtection="1">
      <alignment horizontal="left" wrapText="1" shrinkToFit="1"/>
      <protection hidden="1"/>
    </xf>
    <xf numFmtId="0" fontId="78" fillId="0" borderId="220" xfId="6" applyFont="1" applyBorder="1" applyAlignment="1" applyProtection="1">
      <alignment horizontal="center" vertical="center" textRotation="255" shrinkToFit="1"/>
      <protection hidden="1"/>
    </xf>
    <xf numFmtId="0" fontId="78" fillId="0" borderId="263" xfId="6" applyFont="1" applyBorder="1" applyAlignment="1" applyProtection="1">
      <alignment horizontal="center" vertical="center" textRotation="255" shrinkToFit="1"/>
      <protection hidden="1"/>
    </xf>
    <xf numFmtId="0" fontId="112" fillId="0" borderId="266" xfId="6" applyFont="1" applyBorder="1" applyAlignment="1" applyProtection="1">
      <alignment horizontal="center" vertical="center"/>
      <protection hidden="1"/>
    </xf>
    <xf numFmtId="0" fontId="112" fillId="0" borderId="267" xfId="6" applyFont="1" applyBorder="1" applyAlignment="1" applyProtection="1">
      <alignment horizontal="center" vertical="center"/>
      <protection hidden="1"/>
    </xf>
    <xf numFmtId="183" fontId="59" fillId="0" borderId="200" xfId="6" applyNumberFormat="1" applyFont="1" applyBorder="1" applyAlignment="1" applyProtection="1">
      <alignment horizontal="center" vertical="center"/>
      <protection hidden="1"/>
    </xf>
    <xf numFmtId="183" fontId="59" fillId="0" borderId="72" xfId="6" applyNumberFormat="1" applyFont="1" applyBorder="1" applyAlignment="1" applyProtection="1">
      <alignment horizontal="center" vertical="center"/>
      <protection hidden="1"/>
    </xf>
    <xf numFmtId="183" fontId="59" fillId="0" borderId="71" xfId="6" applyNumberFormat="1" applyFont="1" applyBorder="1" applyAlignment="1" applyProtection="1">
      <alignment horizontal="center" vertical="center"/>
      <protection hidden="1"/>
    </xf>
    <xf numFmtId="178" fontId="52" fillId="0" borderId="298" xfId="3" applyNumberFormat="1" applyFont="1" applyBorder="1" applyAlignment="1" applyProtection="1">
      <alignment horizontal="right" vertical="center"/>
      <protection hidden="1"/>
    </xf>
    <xf numFmtId="178" fontId="52" fillId="0" borderId="135" xfId="3" applyNumberFormat="1" applyFont="1" applyBorder="1" applyAlignment="1" applyProtection="1">
      <alignment horizontal="right" vertical="center"/>
      <protection hidden="1"/>
    </xf>
    <xf numFmtId="178" fontId="52" fillId="0" borderId="303" xfId="3" applyNumberFormat="1" applyFont="1" applyBorder="1" applyAlignment="1" applyProtection="1">
      <alignment horizontal="right" vertical="center"/>
      <protection hidden="1"/>
    </xf>
    <xf numFmtId="178" fontId="52" fillId="0" borderId="304" xfId="3" applyNumberFormat="1" applyFont="1" applyBorder="1" applyAlignment="1" applyProtection="1">
      <alignment horizontal="right" vertical="center"/>
      <protection hidden="1"/>
    </xf>
    <xf numFmtId="178" fontId="52" fillId="0" borderId="305" xfId="3" applyNumberFormat="1" applyFont="1" applyBorder="1" applyAlignment="1" applyProtection="1">
      <alignment horizontal="right" vertical="center"/>
      <protection hidden="1"/>
    </xf>
    <xf numFmtId="38" fontId="120" fillId="0" borderId="0" xfId="3" applyFont="1" applyBorder="1" applyAlignment="1">
      <alignment horizontal="center" vertical="center" shrinkToFit="1"/>
    </xf>
    <xf numFmtId="186" fontId="99" fillId="0" borderId="77" xfId="3" applyNumberFormat="1" applyFont="1" applyBorder="1" applyAlignment="1" applyProtection="1">
      <alignment horizontal="center" vertical="center" shrinkToFit="1"/>
      <protection locked="0"/>
    </xf>
    <xf numFmtId="186" fontId="99" fillId="0" borderId="36" xfId="3" applyNumberFormat="1" applyFont="1" applyBorder="1" applyAlignment="1" applyProtection="1">
      <alignment horizontal="center" vertical="center" shrinkToFit="1"/>
      <protection locked="0"/>
    </xf>
    <xf numFmtId="186" fontId="99" fillId="0" borderId="107" xfId="3" applyNumberFormat="1" applyFont="1" applyBorder="1" applyAlignment="1" applyProtection="1">
      <alignment horizontal="center" vertical="center" shrinkToFit="1"/>
      <protection locked="0"/>
    </xf>
    <xf numFmtId="0" fontId="116" fillId="0" borderId="271" xfId="6" applyFont="1" applyBorder="1" applyAlignment="1" applyProtection="1">
      <alignment horizontal="center"/>
      <protection hidden="1"/>
    </xf>
    <xf numFmtId="0" fontId="116" fillId="0" borderId="272" xfId="6" applyFont="1" applyBorder="1" applyAlignment="1" applyProtection="1">
      <alignment horizontal="center"/>
      <protection hidden="1"/>
    </xf>
    <xf numFmtId="0" fontId="128" fillId="0" borderId="417" xfId="0" applyFont="1" applyBorder="1" applyAlignment="1" applyProtection="1">
      <alignment horizontal="center" vertical="top" wrapText="1" shrinkToFit="1"/>
      <protection hidden="1"/>
    </xf>
    <xf numFmtId="0" fontId="128" fillId="0" borderId="419" xfId="0" applyFont="1" applyBorder="1" applyAlignment="1" applyProtection="1">
      <alignment horizontal="center" vertical="top" wrapText="1" shrinkToFit="1"/>
      <protection hidden="1"/>
    </xf>
    <xf numFmtId="0" fontId="128" fillId="0" borderId="422" xfId="0" applyFont="1" applyBorder="1" applyAlignment="1" applyProtection="1">
      <alignment horizontal="center" vertical="top" wrapText="1" shrinkToFit="1"/>
      <protection hidden="1"/>
    </xf>
    <xf numFmtId="0" fontId="129" fillId="0" borderId="39" xfId="0" applyFont="1" applyBorder="1" applyAlignment="1" applyProtection="1">
      <alignment horizontal="center" vertical="top" wrapText="1" shrinkToFit="1"/>
      <protection hidden="1"/>
    </xf>
    <xf numFmtId="0" fontId="129" fillId="0" borderId="109" xfId="0" applyFont="1" applyBorder="1" applyAlignment="1" applyProtection="1">
      <alignment horizontal="center" vertical="top" wrapText="1" shrinkToFit="1"/>
      <protection hidden="1"/>
    </xf>
    <xf numFmtId="0" fontId="129" fillId="0" borderId="111" xfId="0" applyFont="1" applyBorder="1" applyAlignment="1" applyProtection="1">
      <alignment horizontal="center" vertical="top" wrapText="1" shrinkToFit="1"/>
      <protection hidden="1"/>
    </xf>
    <xf numFmtId="0" fontId="128" fillId="0" borderId="412" xfId="0" applyFont="1" applyBorder="1" applyAlignment="1" applyProtection="1">
      <alignment horizontal="center" vertical="center"/>
      <protection hidden="1"/>
    </xf>
    <xf numFmtId="0" fontId="132" fillId="0" borderId="413" xfId="0" applyFont="1" applyBorder="1" applyAlignment="1" applyProtection="1">
      <alignment horizontal="center" vertical="center" wrapText="1"/>
      <protection hidden="1"/>
    </xf>
    <xf numFmtId="0" fontId="132" fillId="0" borderId="414" xfId="0" applyFont="1" applyBorder="1" applyAlignment="1" applyProtection="1">
      <alignment horizontal="center" vertical="center" wrapText="1"/>
      <protection hidden="1"/>
    </xf>
    <xf numFmtId="49" fontId="12" fillId="0" borderId="415" xfId="0" applyNumberFormat="1" applyFont="1" applyBorder="1" applyAlignment="1" applyProtection="1">
      <alignment horizontal="center" vertical="center"/>
      <protection hidden="1"/>
    </xf>
    <xf numFmtId="49" fontId="12" fillId="0" borderId="416" xfId="0" applyNumberFormat="1" applyFont="1" applyBorder="1" applyAlignment="1" applyProtection="1">
      <alignment horizontal="center" vertical="center"/>
      <protection hidden="1"/>
    </xf>
    <xf numFmtId="0" fontId="128" fillId="0" borderId="427" xfId="0" applyFont="1" applyBorder="1" applyAlignment="1" applyProtection="1">
      <alignment horizontal="center" vertical="top" wrapText="1" shrinkToFit="1"/>
      <protection hidden="1"/>
    </xf>
    <xf numFmtId="0" fontId="128" fillId="0" borderId="163" xfId="0" applyFont="1" applyBorder="1" applyAlignment="1" applyProtection="1">
      <alignment horizontal="center" vertical="top" wrapText="1" shrinkToFit="1"/>
      <protection hidden="1"/>
    </xf>
    <xf numFmtId="0" fontId="128" fillId="0" borderId="24" xfId="0" applyFont="1" applyBorder="1" applyAlignment="1" applyProtection="1">
      <alignment horizontal="center" vertical="top" shrinkToFit="1"/>
      <protection hidden="1"/>
    </xf>
    <xf numFmtId="0" fontId="128" fillId="0" borderId="52" xfId="0" applyFont="1" applyBorder="1" applyAlignment="1" applyProtection="1">
      <alignment horizontal="center" vertical="top" shrinkToFit="1"/>
      <protection hidden="1"/>
    </xf>
    <xf numFmtId="0" fontId="119" fillId="0" borderId="39" xfId="0" applyFont="1" applyBorder="1" applyAlignment="1" applyProtection="1">
      <alignment horizontal="center" vertical="top" wrapText="1" shrinkToFit="1"/>
      <protection hidden="1"/>
    </xf>
    <xf numFmtId="0" fontId="119" fillId="0" borderId="109" xfId="0" applyFont="1" applyBorder="1" applyAlignment="1" applyProtection="1">
      <alignment horizontal="center" vertical="top" wrapText="1" shrinkToFit="1"/>
      <protection hidden="1"/>
    </xf>
    <xf numFmtId="0" fontId="119" fillId="0" borderId="109" xfId="0" applyFont="1" applyBorder="1" applyAlignment="1" applyProtection="1">
      <alignment horizontal="center" vertical="top" shrinkToFit="1"/>
      <protection hidden="1"/>
    </xf>
    <xf numFmtId="0" fontId="119" fillId="0" borderId="431" xfId="0" applyFont="1" applyBorder="1" applyAlignment="1" applyProtection="1">
      <alignment horizontal="center" vertical="top" shrinkToFit="1"/>
      <protection hidden="1"/>
    </xf>
    <xf numFmtId="49" fontId="0" fillId="0" borderId="59" xfId="0" applyNumberFormat="1" applyFont="1" applyBorder="1" applyAlignment="1" applyProtection="1">
      <alignment horizontal="left" vertical="center"/>
      <protection hidden="1"/>
    </xf>
    <xf numFmtId="49" fontId="0" fillId="0" borderId="418" xfId="0" applyNumberFormat="1" applyFont="1" applyBorder="1" applyAlignment="1" applyProtection="1">
      <alignment horizontal="left" vertical="center"/>
      <protection hidden="1"/>
    </xf>
    <xf numFmtId="0" fontId="0" fillId="0" borderId="59" xfId="0" applyFont="1" applyBorder="1" applyAlignment="1" applyProtection="1">
      <alignment horizontal="left" vertical="center"/>
      <protection hidden="1"/>
    </xf>
    <xf numFmtId="0" fontId="0" fillId="0" borderId="418" xfId="0" applyFont="1" applyBorder="1" applyAlignment="1" applyProtection="1">
      <alignment horizontal="left" vertical="center"/>
      <protection hidden="1"/>
    </xf>
    <xf numFmtId="0" fontId="128" fillId="0" borderId="395" xfId="0" applyFont="1" applyBorder="1" applyAlignment="1" applyProtection="1">
      <alignment horizontal="center" vertical="top" wrapText="1" shrinkToFit="1"/>
      <protection hidden="1"/>
    </xf>
    <xf numFmtId="0" fontId="128" fillId="0" borderId="419" xfId="0" applyFont="1" applyBorder="1" applyAlignment="1" applyProtection="1">
      <alignment horizontal="center" vertical="top" shrinkToFit="1"/>
      <protection hidden="1"/>
    </xf>
    <xf numFmtId="0" fontId="128" fillId="0" borderId="433" xfId="0" applyFont="1" applyBorder="1" applyAlignment="1" applyProtection="1">
      <alignment horizontal="center" vertical="top" shrinkToFit="1"/>
      <protection hidden="1"/>
    </xf>
    <xf numFmtId="0" fontId="130" fillId="0" borderId="152" xfId="0" applyFont="1" applyBorder="1" applyAlignment="1" applyProtection="1">
      <alignment horizontal="center" vertical="top" wrapText="1" shrinkToFit="1"/>
      <protection hidden="1"/>
    </xf>
    <xf numFmtId="0" fontId="130" fillId="0" borderId="109" xfId="0" applyFont="1" applyBorder="1" applyAlignment="1" applyProtection="1">
      <alignment horizontal="center" vertical="top" wrapText="1" shrinkToFit="1"/>
      <protection hidden="1"/>
    </xf>
    <xf numFmtId="0" fontId="130" fillId="0" borderId="431" xfId="0" applyFont="1" applyBorder="1" applyAlignment="1" applyProtection="1">
      <alignment horizontal="center" vertical="top" wrapText="1" shrinkToFit="1"/>
      <protection hidden="1"/>
    </xf>
    <xf numFmtId="49" fontId="0" fillId="0" borderId="166" xfId="0" applyNumberFormat="1" applyFont="1" applyBorder="1" applyAlignment="1" applyProtection="1">
      <alignment horizontal="left" vertical="center"/>
      <protection hidden="1"/>
    </xf>
    <xf numFmtId="49" fontId="0" fillId="0" borderId="432" xfId="0" applyNumberFormat="1" applyFont="1" applyBorder="1" applyAlignment="1" applyProtection="1">
      <alignment horizontal="left" vertical="center"/>
      <protection hidden="1"/>
    </xf>
    <xf numFmtId="0" fontId="128" fillId="0" borderId="40" xfId="0" applyFont="1" applyBorder="1" applyAlignment="1" applyProtection="1">
      <alignment horizontal="center" vertical="top" wrapText="1" shrinkToFit="1"/>
      <protection hidden="1"/>
    </xf>
    <xf numFmtId="0" fontId="128" fillId="0" borderId="428" xfId="0" applyFont="1" applyBorder="1" applyAlignment="1" applyProtection="1">
      <alignment horizontal="center" vertical="top" shrinkToFit="1"/>
      <protection hidden="1"/>
    </xf>
    <xf numFmtId="0" fontId="129" fillId="0" borderId="152" xfId="0" applyFont="1" applyBorder="1" applyAlignment="1" applyProtection="1">
      <alignment horizontal="center" vertical="top" wrapText="1" shrinkToFit="1"/>
      <protection hidden="1"/>
    </xf>
    <xf numFmtId="0" fontId="129" fillId="0" borderId="109" xfId="0" applyFont="1" applyBorder="1" applyAlignment="1" applyProtection="1">
      <alignment horizontal="center" vertical="top" shrinkToFit="1"/>
      <protection hidden="1"/>
    </xf>
    <xf numFmtId="0" fontId="129" fillId="0" borderId="111" xfId="0" applyFont="1" applyBorder="1" applyAlignment="1" applyProtection="1">
      <alignment horizontal="center" vertical="top" shrinkToFit="1"/>
      <protection hidden="1"/>
    </xf>
    <xf numFmtId="57" fontId="64" fillId="0" borderId="33" xfId="0" applyNumberFormat="1" applyFont="1" applyFill="1" applyBorder="1" applyAlignment="1">
      <alignment horizontal="center" vertical="center"/>
    </xf>
    <xf numFmtId="57" fontId="64" fillId="0" borderId="23" xfId="0" applyNumberFormat="1" applyFont="1" applyFill="1" applyBorder="1" applyAlignment="1">
      <alignment horizontal="center" vertical="center"/>
    </xf>
    <xf numFmtId="57" fontId="64" fillId="0" borderId="34" xfId="0" applyNumberFormat="1" applyFont="1" applyFill="1" applyBorder="1" applyAlignment="1">
      <alignment horizontal="center" vertical="center"/>
    </xf>
    <xf numFmtId="57" fontId="64" fillId="0" borderId="384" xfId="0" applyNumberFormat="1" applyFont="1" applyFill="1" applyBorder="1" applyAlignment="1">
      <alignment horizontal="center" vertical="center"/>
    </xf>
    <xf numFmtId="57" fontId="64" fillId="0" borderId="37" xfId="0" applyNumberFormat="1" applyFont="1" applyFill="1" applyBorder="1" applyAlignment="1">
      <alignment horizontal="center" vertical="center"/>
    </xf>
    <xf numFmtId="57" fontId="64" fillId="0" borderId="38" xfId="0" applyNumberFormat="1" applyFont="1" applyFill="1" applyBorder="1" applyAlignment="1">
      <alignment horizontal="center" vertical="center"/>
    </xf>
    <xf numFmtId="0" fontId="10" fillId="0" borderId="385" xfId="0" applyFont="1" applyFill="1" applyBorder="1" applyAlignment="1">
      <alignment horizontal="center" vertical="center" wrapText="1"/>
    </xf>
    <xf numFmtId="0" fontId="10" fillId="0" borderId="386" xfId="0" applyFont="1" applyFill="1" applyBorder="1" applyAlignment="1">
      <alignment horizontal="center" vertical="center" wrapText="1"/>
    </xf>
    <xf numFmtId="0" fontId="10" fillId="0" borderId="38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99" xfId="0" applyFont="1" applyFill="1" applyBorder="1" applyAlignment="1">
      <alignment horizontal="center" vertical="center" wrapText="1"/>
    </xf>
    <xf numFmtId="197" fontId="63" fillId="6" borderId="388" xfId="0" applyNumberFormat="1" applyFont="1" applyFill="1" applyBorder="1" applyAlignment="1">
      <alignment horizontal="center" vertical="center" wrapText="1"/>
    </xf>
    <xf numFmtId="197" fontId="63" fillId="6" borderId="389" xfId="0" applyNumberFormat="1" applyFont="1" applyFill="1" applyBorder="1" applyAlignment="1">
      <alignment horizontal="center" vertical="center" wrapText="1"/>
    </xf>
    <xf numFmtId="197" fontId="63" fillId="6" borderId="390" xfId="0" applyNumberFormat="1" applyFont="1" applyFill="1" applyBorder="1" applyAlignment="1">
      <alignment horizontal="center" vertical="center" wrapText="1"/>
    </xf>
    <xf numFmtId="197" fontId="63" fillId="6" borderId="391" xfId="0" applyNumberFormat="1" applyFont="1" applyFill="1" applyBorder="1" applyAlignment="1">
      <alignment horizontal="center" vertical="center" wrapText="1"/>
    </xf>
    <xf numFmtId="197" fontId="63" fillId="6" borderId="392" xfId="0" applyNumberFormat="1" applyFont="1" applyFill="1" applyBorder="1" applyAlignment="1">
      <alignment horizontal="center" vertical="center" wrapText="1"/>
    </xf>
    <xf numFmtId="197" fontId="63" fillId="6" borderId="393" xfId="0" applyNumberFormat="1" applyFont="1" applyFill="1" applyBorder="1" applyAlignment="1">
      <alignment horizontal="center" vertical="center" wrapText="1"/>
    </xf>
    <xf numFmtId="198" fontId="64" fillId="0" borderId="153" xfId="0" applyNumberFormat="1" applyFont="1" applyFill="1" applyBorder="1" applyAlignment="1">
      <alignment horizontal="center" vertical="center"/>
    </xf>
    <xf numFmtId="198" fontId="64" fillId="0" borderId="380" xfId="0" applyNumberFormat="1" applyFont="1" applyFill="1" applyBorder="1" applyAlignment="1">
      <alignment horizontal="center" vertical="center"/>
    </xf>
    <xf numFmtId="198" fontId="64" fillId="0" borderId="37" xfId="0" applyNumberFormat="1" applyFont="1" applyFill="1" applyBorder="1" applyAlignment="1">
      <alignment horizontal="center" vertical="center"/>
    </xf>
    <xf numFmtId="198" fontId="64" fillId="0" borderId="38" xfId="0" applyNumberFormat="1" applyFont="1" applyFill="1" applyBorder="1" applyAlignment="1">
      <alignment horizontal="center" vertical="center"/>
    </xf>
    <xf numFmtId="0" fontId="10" fillId="0" borderId="56" xfId="0" applyFont="1" applyFill="1" applyBorder="1" applyAlignment="1">
      <alignment horizontal="center" vertical="center" wrapText="1"/>
    </xf>
    <xf numFmtId="0" fontId="64" fillId="0" borderId="153" xfId="0" applyFont="1" applyFill="1" applyBorder="1" applyAlignment="1">
      <alignment horizontal="center" vertical="center"/>
    </xf>
    <xf numFmtId="0" fontId="64" fillId="0" borderId="70" xfId="0" applyFont="1" applyFill="1" applyBorder="1" applyAlignment="1">
      <alignment horizontal="center" vertical="center"/>
    </xf>
    <xf numFmtId="0" fontId="64" fillId="0" borderId="37" xfId="0" applyFont="1" applyFill="1" applyBorder="1" applyAlignment="1">
      <alignment horizontal="center" vertical="center"/>
    </xf>
    <xf numFmtId="180" fontId="64" fillId="0" borderId="153" xfId="0" applyNumberFormat="1" applyFont="1" applyFill="1" applyBorder="1" applyAlignment="1">
      <alignment horizontal="center" vertical="center"/>
    </xf>
    <xf numFmtId="180" fontId="64" fillId="0" borderId="380" xfId="0" applyNumberFormat="1" applyFont="1" applyFill="1" applyBorder="1" applyAlignment="1">
      <alignment horizontal="center" vertical="center"/>
    </xf>
    <xf numFmtId="180" fontId="64" fillId="0" borderId="37" xfId="0" applyNumberFormat="1" applyFont="1" applyFill="1" applyBorder="1" applyAlignment="1">
      <alignment horizontal="center" vertical="center"/>
    </xf>
    <xf numFmtId="180" fontId="64" fillId="0" borderId="38" xfId="0" applyNumberFormat="1" applyFont="1" applyFill="1" applyBorder="1" applyAlignment="1">
      <alignment horizontal="center" vertical="center"/>
    </xf>
    <xf numFmtId="0" fontId="7" fillId="0" borderId="67" xfId="0" applyFont="1" applyFill="1" applyBorder="1" applyAlignment="1">
      <alignment horizontal="left" vertical="center"/>
    </xf>
    <xf numFmtId="0" fontId="7" fillId="0" borderId="36" xfId="0" applyFont="1" applyFill="1" applyBorder="1" applyAlignment="1">
      <alignment horizontal="left" vertical="center"/>
    </xf>
    <xf numFmtId="0" fontId="7" fillId="0" borderId="107" xfId="0" applyFont="1" applyFill="1" applyBorder="1" applyAlignment="1">
      <alignment horizontal="left" vertical="center"/>
    </xf>
    <xf numFmtId="0" fontId="64" fillId="0" borderId="62" xfId="0" applyFont="1" applyFill="1" applyBorder="1" applyAlignment="1">
      <alignment horizontal="center" vertical="center"/>
    </xf>
    <xf numFmtId="0" fontId="64" fillId="0" borderId="149" xfId="0" applyFont="1" applyFill="1" applyBorder="1" applyAlignment="1">
      <alignment horizontal="center" vertical="center"/>
    </xf>
    <xf numFmtId="0" fontId="64" fillId="0" borderId="65" xfId="0" applyFont="1" applyFill="1" applyBorder="1" applyAlignment="1">
      <alignment horizontal="center" vertical="center"/>
    </xf>
    <xf numFmtId="0" fontId="64" fillId="0" borderId="67" xfId="0" applyFont="1" applyFill="1" applyBorder="1" applyAlignment="1">
      <alignment horizontal="center" vertical="center"/>
    </xf>
    <xf numFmtId="0" fontId="64" fillId="0" borderId="77" xfId="0" applyFont="1" applyFill="1" applyBorder="1" applyAlignment="1">
      <alignment horizontal="center" vertical="center"/>
    </xf>
    <xf numFmtId="0" fontId="64" fillId="0" borderId="36" xfId="0" applyFont="1" applyFill="1" applyBorder="1" applyAlignment="1">
      <alignment horizontal="center" vertical="center"/>
    </xf>
    <xf numFmtId="0" fontId="6" fillId="0" borderId="67"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6" fillId="0" borderId="107" xfId="0" applyNumberFormat="1" applyFont="1" applyFill="1" applyBorder="1" applyAlignment="1">
      <alignment horizontal="center" vertical="center"/>
    </xf>
    <xf numFmtId="49" fontId="6" fillId="0" borderId="67"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0" fontId="64" fillId="0" borderId="66" xfId="0" applyFont="1" applyFill="1" applyBorder="1" applyAlignment="1">
      <alignment horizontal="center" vertical="center"/>
    </xf>
    <xf numFmtId="0" fontId="64" fillId="0" borderId="68" xfId="0" applyFont="1" applyFill="1" applyBorder="1" applyAlignment="1">
      <alignment horizontal="center" vertical="center"/>
    </xf>
    <xf numFmtId="0" fontId="7" fillId="0" borderId="63" xfId="0" applyFont="1" applyFill="1" applyBorder="1" applyAlignment="1">
      <alignment horizontal="left" vertical="center"/>
    </xf>
    <xf numFmtId="0" fontId="7" fillId="0" borderId="9" xfId="0" applyFont="1" applyFill="1" applyBorder="1" applyAlignment="1">
      <alignment horizontal="left" vertical="center"/>
    </xf>
    <xf numFmtId="0" fontId="7" fillId="0" borderId="90" xfId="0" applyFont="1" applyFill="1" applyBorder="1" applyAlignment="1">
      <alignment horizontal="left" vertical="center"/>
    </xf>
    <xf numFmtId="0" fontId="7" fillId="0" borderId="91" xfId="0" applyFont="1" applyFill="1" applyBorder="1" applyAlignment="1">
      <alignment horizontal="left" vertical="center"/>
    </xf>
    <xf numFmtId="0" fontId="64" fillId="0" borderId="63" xfId="0" applyFont="1" applyFill="1" applyBorder="1" applyAlignment="1">
      <alignment horizontal="center" vertical="center"/>
    </xf>
    <xf numFmtId="180" fontId="64" fillId="0" borderId="63" xfId="0" applyNumberFormat="1" applyFont="1" applyFill="1" applyBorder="1" applyAlignment="1">
      <alignment horizontal="center" vertical="center"/>
    </xf>
    <xf numFmtId="180" fontId="64" fillId="0" borderId="9" xfId="0" applyNumberFormat="1" applyFont="1" applyFill="1" applyBorder="1" applyAlignment="1">
      <alignment horizontal="center" vertical="center"/>
    </xf>
    <xf numFmtId="180" fontId="64" fillId="0" borderId="33" xfId="0" applyNumberFormat="1" applyFont="1" applyFill="1" applyBorder="1" applyAlignment="1">
      <alignment horizontal="center" vertical="center"/>
    </xf>
    <xf numFmtId="180" fontId="64" fillId="0" borderId="23"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20" xfId="0" applyFont="1" applyFill="1" applyBorder="1" applyAlignment="1">
      <alignment horizontal="center" vertical="center" wrapText="1"/>
    </xf>
    <xf numFmtId="0" fontId="10" fillId="0" borderId="375" xfId="0" applyFont="1" applyFill="1" applyBorder="1" applyAlignment="1">
      <alignment horizontal="center" vertical="center" wrapText="1"/>
    </xf>
    <xf numFmtId="197" fontId="6" fillId="0" borderId="2" xfId="0" applyNumberFormat="1" applyFont="1" applyFill="1" applyBorder="1" applyAlignment="1">
      <alignment horizontal="center" vertical="center" wrapText="1"/>
    </xf>
    <xf numFmtId="197" fontId="6" fillId="0" borderId="0" xfId="0" applyNumberFormat="1" applyFont="1" applyFill="1" applyBorder="1" applyAlignment="1">
      <alignment horizontal="center" vertical="center" wrapText="1"/>
    </xf>
    <xf numFmtId="197" fontId="6" fillId="0" borderId="299" xfId="0" applyNumberFormat="1" applyFont="1" applyFill="1" applyBorder="1" applyAlignment="1">
      <alignment horizontal="center" vertical="center" wrapText="1"/>
    </xf>
    <xf numFmtId="197" fontId="6" fillId="0" borderId="57" xfId="0" applyNumberFormat="1" applyFont="1" applyFill="1" applyBorder="1" applyAlignment="1">
      <alignment horizontal="center" vertical="center" wrapText="1"/>
    </xf>
    <xf numFmtId="197" fontId="6" fillId="0" borderId="376" xfId="0" applyNumberFormat="1" applyFont="1" applyFill="1" applyBorder="1" applyAlignment="1">
      <alignment horizontal="center" vertical="center" wrapText="1"/>
    </xf>
    <xf numFmtId="197" fontId="6" fillId="0" borderId="55" xfId="0" applyNumberFormat="1" applyFont="1" applyFill="1" applyBorder="1" applyAlignment="1">
      <alignment horizontal="center" vertical="center" wrapText="1"/>
    </xf>
    <xf numFmtId="0" fontId="64" fillId="0" borderId="64" xfId="0" applyFont="1" applyFill="1" applyBorder="1" applyAlignment="1">
      <alignment horizontal="center" vertical="center"/>
    </xf>
    <xf numFmtId="0" fontId="64" fillId="0" borderId="147" xfId="0" applyFont="1" applyFill="1" applyBorder="1">
      <alignment vertical="center"/>
    </xf>
    <xf numFmtId="0" fontId="64" fillId="0" borderId="148" xfId="0" applyFont="1" applyFill="1" applyBorder="1">
      <alignment vertical="center"/>
    </xf>
    <xf numFmtId="0" fontId="10" fillId="0" borderId="201" xfId="0" applyFont="1" applyFill="1" applyBorder="1" applyAlignment="1">
      <alignment horizontal="center" vertical="center" wrapText="1"/>
    </xf>
    <xf numFmtId="0" fontId="64" fillId="0" borderId="196" xfId="0" applyFont="1" applyFill="1" applyBorder="1" applyAlignment="1">
      <alignment horizontal="center" vertical="center"/>
    </xf>
    <xf numFmtId="0" fontId="64" fillId="0" borderId="377" xfId="0" applyFont="1" applyFill="1" applyBorder="1" applyAlignment="1">
      <alignment horizontal="center" vertical="center"/>
    </xf>
    <xf numFmtId="0" fontId="64" fillId="0" borderId="378" xfId="0" applyFont="1" applyFill="1" applyBorder="1" applyAlignment="1">
      <alignment horizontal="center" vertical="center"/>
    </xf>
    <xf numFmtId="57" fontId="64" fillId="0" borderId="196" xfId="0" applyNumberFormat="1" applyFont="1" applyFill="1" applyBorder="1" applyAlignment="1">
      <alignment horizontal="center" vertical="center"/>
    </xf>
    <xf numFmtId="0" fontId="64" fillId="0" borderId="202" xfId="0" applyFont="1" applyFill="1" applyBorder="1" applyAlignment="1">
      <alignment horizontal="center" vertical="center"/>
    </xf>
    <xf numFmtId="57" fontId="64" fillId="0" borderId="378" xfId="0" applyNumberFormat="1" applyFont="1" applyFill="1" applyBorder="1" applyAlignment="1">
      <alignment horizontal="center" vertical="center"/>
    </xf>
    <xf numFmtId="0" fontId="64" fillId="0" borderId="379" xfId="0" applyFont="1" applyFill="1" applyBorder="1" applyAlignment="1">
      <alignment horizontal="center" vertical="center"/>
    </xf>
    <xf numFmtId="0" fontId="64" fillId="0" borderId="381" xfId="0" applyFont="1" applyFill="1" applyBorder="1" applyAlignment="1">
      <alignment horizontal="center" vertical="center"/>
    </xf>
    <xf numFmtId="0" fontId="64" fillId="0" borderId="382" xfId="0" applyFont="1" applyFill="1" applyBorder="1" applyAlignment="1">
      <alignment horizontal="center" vertical="center"/>
    </xf>
    <xf numFmtId="57" fontId="64" fillId="0" borderId="382" xfId="0" applyNumberFormat="1" applyFont="1" applyFill="1" applyBorder="1" applyAlignment="1">
      <alignment horizontal="center" vertical="center"/>
    </xf>
    <xf numFmtId="0" fontId="64" fillId="0" borderId="383" xfId="0" applyFont="1" applyFill="1" applyBorder="1" applyAlignment="1">
      <alignment horizontal="center" vertical="center"/>
    </xf>
    <xf numFmtId="0" fontId="10" fillId="0" borderId="70" xfId="0" applyFont="1" applyBorder="1" applyAlignment="1">
      <alignment horizontal="left" vertical="center"/>
    </xf>
    <xf numFmtId="0" fontId="10" fillId="0" borderId="37" xfId="0" applyFont="1" applyBorder="1" applyAlignment="1">
      <alignment horizontal="left" vertical="center"/>
    </xf>
    <xf numFmtId="0" fontId="10" fillId="0" borderId="62" xfId="0" applyFont="1" applyBorder="1" applyAlignment="1">
      <alignment horizontal="left" vertical="center"/>
    </xf>
    <xf numFmtId="0" fontId="10" fillId="0" borderId="63" xfId="0" applyFont="1" applyBorder="1" applyAlignment="1">
      <alignment horizontal="left" vertical="center"/>
    </xf>
    <xf numFmtId="0" fontId="10" fillId="0" borderId="69" xfId="0" applyFont="1" applyBorder="1" applyAlignment="1">
      <alignment horizontal="left" vertical="center"/>
    </xf>
    <xf numFmtId="0" fontId="10" fillId="0" borderId="33" xfId="0" applyFont="1" applyBorder="1" applyAlignment="1">
      <alignment horizontal="left" vertical="center"/>
    </xf>
    <xf numFmtId="0" fontId="10" fillId="5" borderId="69" xfId="0" applyFont="1" applyFill="1" applyBorder="1" applyAlignment="1">
      <alignment horizontal="left" vertical="center"/>
    </xf>
    <xf numFmtId="0" fontId="10" fillId="5" borderId="33" xfId="0" applyFont="1" applyFill="1" applyBorder="1" applyAlignment="1">
      <alignment horizontal="left" vertical="center"/>
    </xf>
    <xf numFmtId="0" fontId="10" fillId="0" borderId="120" xfId="0" applyFont="1" applyBorder="1" applyAlignment="1">
      <alignment horizontal="left" vertical="center"/>
    </xf>
    <xf numFmtId="0" fontId="10" fillId="0" borderId="276" xfId="0" applyFont="1" applyBorder="1" applyAlignment="1">
      <alignment horizontal="left" vertical="center"/>
    </xf>
    <xf numFmtId="0" fontId="10" fillId="0" borderId="0" xfId="0" applyFont="1" applyBorder="1" applyAlignment="1">
      <alignment horizontal="left" vertical="center"/>
    </xf>
    <xf numFmtId="0" fontId="10" fillId="0" borderId="282" xfId="0" applyFont="1" applyBorder="1" applyAlignment="1">
      <alignment horizontal="left" vertical="center"/>
    </xf>
    <xf numFmtId="0" fontId="10" fillId="0" borderId="121" xfId="0" applyFont="1" applyBorder="1" applyAlignment="1">
      <alignment horizontal="left" vertical="center"/>
    </xf>
    <xf numFmtId="0" fontId="10" fillId="0" borderId="277" xfId="0" applyFont="1" applyBorder="1" applyAlignment="1">
      <alignment horizontal="left" vertical="center"/>
    </xf>
    <xf numFmtId="0" fontId="10" fillId="0" borderId="36" xfId="0" applyFont="1" applyBorder="1" applyAlignment="1">
      <alignment horizontal="center" vertical="center"/>
    </xf>
    <xf numFmtId="0" fontId="10" fillId="0" borderId="107" xfId="0" applyFont="1" applyBorder="1" applyAlignment="1">
      <alignment horizontal="center" vertical="center"/>
    </xf>
    <xf numFmtId="0" fontId="10" fillId="0" borderId="36" xfId="0" applyFont="1" applyBorder="1" applyAlignment="1">
      <alignment horizontal="left" vertical="center"/>
    </xf>
    <xf numFmtId="0" fontId="10" fillId="0" borderId="107" xfId="0" applyFont="1" applyBorder="1" applyAlignment="1">
      <alignment horizontal="left" vertical="center"/>
    </xf>
    <xf numFmtId="0" fontId="10" fillId="6" borderId="120" xfId="0" applyFont="1" applyFill="1" applyBorder="1" applyAlignment="1">
      <alignment horizontal="left" vertical="center"/>
    </xf>
    <xf numFmtId="0" fontId="10" fillId="6" borderId="276" xfId="0" applyFont="1" applyFill="1" applyBorder="1" applyAlignment="1">
      <alignment horizontal="left" vertical="center"/>
    </xf>
    <xf numFmtId="38" fontId="0" fillId="0" borderId="375" xfId="3" applyFont="1" applyBorder="1" applyAlignment="1" applyProtection="1">
      <alignment horizontal="center" vertical="center"/>
      <protection hidden="1"/>
    </xf>
    <xf numFmtId="38" fontId="64" fillId="0" borderId="299" xfId="3" applyFont="1" applyBorder="1" applyAlignment="1" applyProtection="1">
      <alignment horizontal="center" vertical="center"/>
      <protection hidden="1"/>
    </xf>
    <xf numFmtId="38" fontId="64" fillId="0" borderId="394" xfId="3" applyFont="1" applyBorder="1" applyAlignment="1" applyProtection="1">
      <alignment horizontal="center" vertical="center"/>
      <protection hidden="1"/>
    </xf>
    <xf numFmtId="0" fontId="10" fillId="0" borderId="120" xfId="0" applyFont="1" applyBorder="1" applyAlignment="1">
      <alignment horizontal="center" vertical="center"/>
    </xf>
    <xf numFmtId="0" fontId="10" fillId="0" borderId="276" xfId="0" applyFont="1" applyBorder="1" applyAlignment="1">
      <alignment horizontal="center" vertical="center"/>
    </xf>
    <xf numFmtId="0" fontId="10" fillId="0" borderId="0" xfId="0" applyFont="1" applyBorder="1" applyAlignment="1">
      <alignment horizontal="center" vertical="center"/>
    </xf>
    <xf numFmtId="0" fontId="10" fillId="0" borderId="282" xfId="0" applyFont="1" applyBorder="1" applyAlignment="1">
      <alignment horizontal="center" vertical="center"/>
    </xf>
    <xf numFmtId="0" fontId="10" fillId="0" borderId="121" xfId="0" applyFont="1" applyBorder="1" applyAlignment="1">
      <alignment horizontal="center" vertical="center"/>
    </xf>
    <xf numFmtId="0" fontId="10" fillId="0" borderId="277" xfId="0" applyFont="1" applyBorder="1" applyAlignment="1">
      <alignment horizontal="center" vertical="center"/>
    </xf>
    <xf numFmtId="0" fontId="10" fillId="0" borderId="120" xfId="0" applyFont="1" applyFill="1" applyBorder="1" applyAlignment="1">
      <alignment horizontal="center" vertical="center"/>
    </xf>
    <xf numFmtId="0" fontId="10" fillId="0" borderId="276" xfId="0" applyFont="1" applyFill="1" applyBorder="1" applyAlignment="1">
      <alignment horizontal="center" vertical="center"/>
    </xf>
    <xf numFmtId="0" fontId="10" fillId="0" borderId="77" xfId="0" applyFont="1" applyBorder="1" applyAlignment="1">
      <alignment horizontal="center" vertical="center"/>
    </xf>
    <xf numFmtId="0" fontId="10" fillId="0" borderId="119" xfId="0" applyFont="1" applyBorder="1" applyAlignment="1">
      <alignment horizontal="center" vertical="center"/>
    </xf>
    <xf numFmtId="0" fontId="10" fillId="0" borderId="67" xfId="0" applyFont="1" applyBorder="1" applyAlignment="1">
      <alignment horizontal="center" vertical="center"/>
    </xf>
    <xf numFmtId="38" fontId="10" fillId="0" borderId="120" xfId="3" applyFont="1" applyBorder="1" applyAlignment="1" applyProtection="1">
      <alignment horizontal="center" vertical="center"/>
      <protection hidden="1"/>
    </xf>
    <xf numFmtId="0" fontId="7" fillId="0" borderId="141" xfId="0" applyNumberFormat="1" applyFont="1" applyBorder="1" applyAlignment="1" applyProtection="1">
      <alignment horizontal="center" vertical="center"/>
      <protection hidden="1"/>
    </xf>
    <xf numFmtId="38" fontId="64" fillId="0" borderId="375" xfId="3" applyFont="1" applyBorder="1" applyAlignment="1" applyProtection="1">
      <alignment horizontal="center" vertical="center"/>
      <protection hidden="1"/>
    </xf>
  </cellXfs>
  <cellStyles count="7">
    <cellStyle name="パーセント" xfId="1" builtinId="5"/>
    <cellStyle name="ハイパーリンク" xfId="2" builtinId="8"/>
    <cellStyle name="桁区切り" xfId="3" builtinId="6"/>
    <cellStyle name="標準" xfId="0" builtinId="0"/>
    <cellStyle name="標準_y_houkoku" xfId="4"/>
    <cellStyle name="標準_富山局　開始届様式" xfId="5"/>
    <cellStyle name="標準_富山局　総括表" xfId="6"/>
  </cellStyles>
  <dxfs count="49">
    <dxf>
      <fill>
        <patternFill>
          <bgColor indexed="42"/>
        </patternFill>
      </fill>
    </dxf>
    <dxf>
      <font>
        <b/>
        <i val="0"/>
        <condense val="0"/>
        <extend val="0"/>
      </font>
      <fill>
        <patternFill patternType="solid">
          <bgColor rgb="FF92D05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ont>
        <color theme="0"/>
      </font>
      <fill>
        <patternFill patternType="solid">
          <fgColor indexed="64"/>
          <bgColor theme="6" tint="-0.499984740745262"/>
        </patternFill>
      </fill>
    </dxf>
    <dxf>
      <font>
        <color theme="0"/>
      </font>
      <fill>
        <patternFill patternType="solid">
          <fgColor indexed="64"/>
          <bgColor theme="6" tint="-0.499984740745262"/>
        </patternFill>
      </fill>
    </dxf>
    <dxf>
      <font>
        <b/>
        <i val="0"/>
        <condense val="0"/>
        <extend val="0"/>
      </font>
    </dxf>
    <dxf>
      <font>
        <b/>
        <i val="0"/>
        <condense val="0"/>
        <extend val="0"/>
      </font>
      <fill>
        <patternFill patternType="solid">
          <bgColor rgb="FF92D050"/>
        </patternFill>
      </fill>
    </dxf>
    <dxf>
      <font>
        <color theme="0"/>
      </font>
      <fill>
        <patternFill patternType="solid">
          <fgColor indexed="64"/>
          <bgColor theme="6" tint="-0.499984740745262"/>
        </patternFill>
      </fill>
    </dxf>
    <dxf>
      <font>
        <color theme="0"/>
      </font>
      <fill>
        <patternFill patternType="solid">
          <fgColor indexed="64"/>
          <bgColor theme="6" tint="-0.499984740745262"/>
        </patternFill>
      </fill>
    </dxf>
    <dxf>
      <font>
        <b/>
        <i val="0"/>
        <condense val="0"/>
        <extend val="0"/>
      </font>
    </dxf>
    <dxf>
      <font>
        <b/>
        <i val="0"/>
        <condense val="0"/>
        <extend val="0"/>
      </font>
      <fill>
        <patternFill patternType="solid">
          <bgColor rgb="FF92D050"/>
        </patternFill>
      </fill>
    </dxf>
    <dxf>
      <font>
        <b/>
        <i val="0"/>
        <condense val="0"/>
        <extend val="0"/>
      </font>
    </dxf>
    <dxf>
      <font>
        <b/>
        <i val="0"/>
        <condense val="0"/>
        <extend val="0"/>
      </font>
      <fill>
        <patternFill patternType="solid">
          <bgColor rgb="FF92D050"/>
        </patternFill>
      </fill>
    </dxf>
    <dxf>
      <fill>
        <patternFill>
          <bgColor indexed="42"/>
        </patternFill>
      </fill>
    </dxf>
    <dxf>
      <fill>
        <patternFill>
          <bgColor indexed="42"/>
        </patternFill>
      </fill>
    </dxf>
    <dxf>
      <fill>
        <patternFill>
          <bgColor indexed="42"/>
        </patternFill>
      </fill>
    </dxf>
    <dxf>
      <font>
        <color theme="0"/>
      </font>
      <fill>
        <patternFill>
          <bgColor theme="6" tint="-0.499984740745262"/>
        </patternFill>
      </fill>
    </dxf>
    <dxf>
      <fill>
        <patternFill>
          <bgColor indexed="42"/>
        </patternFill>
      </fill>
    </dxf>
  </dxfs>
  <tableStyles count="0" defaultTableStyle="TableStyleMedium2" defaultPivotStyle="PivotStyleLight16"/>
  <colors>
    <mruColors>
      <color rgb="FFFFCC00"/>
      <color rgb="FFFFFF66"/>
      <color rgb="FFFF9900"/>
      <color rgb="FFCCFF33"/>
      <color rgb="FF99FF66"/>
      <color rgb="FF66FF33"/>
      <color rgb="FF006600"/>
      <color rgb="FF99FF99"/>
      <color rgb="FF003366"/>
      <color rgb="FF66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21360;&#21047;&#65289;&#22577;&#21578;&#26360;'!C34"/><Relationship Id="rId2" Type="http://schemas.openxmlformats.org/officeDocument/2006/relationships/hyperlink" Target="#'(&#20837;&#21147;)&#12487;&#12540;&#12479;'!A6"/><Relationship Id="rId1" Type="http://schemas.openxmlformats.org/officeDocument/2006/relationships/hyperlink" Target="#'(&#21360;&#21047;)&#38283;&#22987;&#23626;'!B42"/><Relationship Id="rId5" Type="http://schemas.openxmlformats.org/officeDocument/2006/relationships/hyperlink" Target="#'&#65288;&#20837;&#21147;&#65289;&#22522;&#26412;&#24773;&#22577;'!A1"/><Relationship Id="rId4" Type="http://schemas.openxmlformats.org/officeDocument/2006/relationships/hyperlink" Target="#'(&#21360;&#21047;)&#32207;&#25324;&#34920;'!Print_Area"/></Relationships>
</file>

<file path=xl/drawings/_rels/drawing2.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3.xml.rels><?xml version="1.0" encoding="UTF-8" standalone="yes"?>
<Relationships xmlns="http://schemas.openxmlformats.org/package/2006/relationships"><Relationship Id="rId3" Type="http://schemas.openxmlformats.org/officeDocument/2006/relationships/hyperlink" Target="#'(&#21360;&#21047;&#65289;&#22577;&#21578;&#26360;'!C34"/><Relationship Id="rId2" Type="http://schemas.openxmlformats.org/officeDocument/2006/relationships/hyperlink" Target="#'(&#21360;&#21047;)&#38283;&#22987;&#23626;'!B42"/><Relationship Id="rId1" Type="http://schemas.openxmlformats.org/officeDocument/2006/relationships/hyperlink" Target="#&#12513;&#12491;&#12517;&#12540;!A1"/><Relationship Id="rId6" Type="http://schemas.openxmlformats.org/officeDocument/2006/relationships/hyperlink" Target="#&#20107;&#26989;&#32048;&#30446;!A1"/><Relationship Id="rId5" Type="http://schemas.openxmlformats.org/officeDocument/2006/relationships/image" Target="../media/image1.wmf"/><Relationship Id="rId4" Type="http://schemas.openxmlformats.org/officeDocument/2006/relationships/hyperlink" Target="#'(&#21360;&#21047;)&#32207;&#25324;&#34920;'!D74"/></Relationships>
</file>

<file path=xl/drawings/_rels/drawing4.xml.rels><?xml version="1.0" encoding="UTF-8" standalone="yes"?>
<Relationships xmlns="http://schemas.openxmlformats.org/package/2006/relationships"><Relationship Id="rId2" Type="http://schemas.openxmlformats.org/officeDocument/2006/relationships/hyperlink" Target="#'(&#20837;&#21147;)&#12487;&#12540;&#12479;'!L5"/><Relationship Id="rId1" Type="http://schemas.openxmlformats.org/officeDocument/2006/relationships/hyperlink" Target="#&#12513;&#12491;&#12517;&#12540;!A1"/></Relationships>
</file>

<file path=xl/drawings/_rels/drawing5.xml.rels><?xml version="1.0" encoding="UTF-8" standalone="yes"?>
<Relationships xmlns="http://schemas.openxmlformats.org/package/2006/relationships"><Relationship Id="rId3" Type="http://schemas.openxmlformats.org/officeDocument/2006/relationships/hyperlink" Target="#'(&#21360;&#21047;)&#32207;&#25324;&#34920;'!D74"/><Relationship Id="rId2" Type="http://schemas.openxmlformats.org/officeDocument/2006/relationships/hyperlink" Target="#'(&#20837;&#21147;)&#12487;&#12540;&#12479;'!V5"/><Relationship Id="rId1" Type="http://schemas.openxmlformats.org/officeDocument/2006/relationships/hyperlink" Target="#&#12513;&#12491;&#12517;&#12540;!A1"/></Relationships>
</file>

<file path=xl/drawings/_rels/drawing6.xml.rels><?xml version="1.0" encoding="UTF-8" standalone="yes"?>
<Relationships xmlns="http://schemas.openxmlformats.org/package/2006/relationships"><Relationship Id="rId3" Type="http://schemas.openxmlformats.org/officeDocument/2006/relationships/hyperlink" Target="#'(&#21360;&#21047;&#65289;&#22577;&#21578;&#26360;'!C34"/><Relationship Id="rId2" Type="http://schemas.openxmlformats.org/officeDocument/2006/relationships/hyperlink" Target="#'(&#20837;&#21147;)&#12487;&#12540;&#12479;'!V5"/><Relationship Id="rId1" Type="http://schemas.openxmlformats.org/officeDocument/2006/relationships/hyperlink" Target="#&#12513;&#12491;&#12517;&#12540;!A1"/></Relationships>
</file>

<file path=xl/drawings/drawing1.xml><?xml version="1.0" encoding="utf-8"?>
<xdr:wsDr xmlns:xdr="http://schemas.openxmlformats.org/drawingml/2006/spreadsheetDrawing" xmlns:a="http://schemas.openxmlformats.org/drawingml/2006/main">
  <xdr:twoCellAnchor>
    <xdr:from>
      <xdr:col>10</xdr:col>
      <xdr:colOff>180975</xdr:colOff>
      <xdr:row>2</xdr:row>
      <xdr:rowOff>9525</xdr:rowOff>
    </xdr:from>
    <xdr:to>
      <xdr:col>13</xdr:col>
      <xdr:colOff>38100</xdr:colOff>
      <xdr:row>2</xdr:row>
      <xdr:rowOff>323850</xdr:rowOff>
    </xdr:to>
    <xdr:sp macro="" textlink="">
      <xdr:nvSpPr>
        <xdr:cNvPr id="16463" name="Document"/>
        <xdr:cNvSpPr>
          <a:spLocks noEditPoints="1" noChangeArrowheads="1"/>
        </xdr:cNvSpPr>
      </xdr:nvSpPr>
      <xdr:spPr bwMode="auto">
        <a:xfrm rot="-5400000">
          <a:off x="3081337" y="328613"/>
          <a:ext cx="314325" cy="533400"/>
        </a:xfrm>
        <a:custGeom>
          <a:avLst/>
          <a:gdLst>
            <a:gd name="T0" fmla="*/ 2147483647 w 21600"/>
            <a:gd name="T1" fmla="*/ 2147483647 h 21600"/>
            <a:gd name="T2" fmla="*/ 2147483647 w 21600"/>
            <a:gd name="T3" fmla="*/ 2147483647 h 21600"/>
            <a:gd name="T4" fmla="*/ 2147483647 w 21600"/>
            <a:gd name="T5" fmla="*/ 2147483647 h 21600"/>
            <a:gd name="T6" fmla="*/ 2147483647 w 21600"/>
            <a:gd name="T7" fmla="*/ 2147483647 h 21600"/>
            <a:gd name="T8" fmla="*/ 2147483647 w 21600"/>
            <a:gd name="T9" fmla="*/ 2147483647 h 21600"/>
            <a:gd name="T10" fmla="*/ 0 w 21600"/>
            <a:gd name="T11" fmla="*/ 0 h 21600"/>
            <a:gd name="T12" fmla="*/ 2147483647 w 21600"/>
            <a:gd name="T13" fmla="*/ 0 h 21600"/>
            <a:gd name="T14" fmla="*/ 2147483647 w 21600"/>
            <a:gd name="T15" fmla="*/ 2147483647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sp>
    <xdr:clientData/>
  </xdr:twoCellAnchor>
  <xdr:twoCellAnchor>
    <xdr:from>
      <xdr:col>15</xdr:col>
      <xdr:colOff>304800</xdr:colOff>
      <xdr:row>1</xdr:row>
      <xdr:rowOff>38100</xdr:rowOff>
    </xdr:from>
    <xdr:to>
      <xdr:col>17</xdr:col>
      <xdr:colOff>190500</xdr:colOff>
      <xdr:row>2</xdr:row>
      <xdr:rowOff>323850</xdr:rowOff>
    </xdr:to>
    <xdr:sp macro="" textlink="">
      <xdr:nvSpPr>
        <xdr:cNvPr id="16464" name="File"/>
        <xdr:cNvSpPr>
          <a:spLocks noEditPoints="1" noChangeArrowheads="1"/>
        </xdr:cNvSpPr>
      </xdr:nvSpPr>
      <xdr:spPr bwMode="auto">
        <a:xfrm>
          <a:off x="4210050" y="400050"/>
          <a:ext cx="495300" cy="352425"/>
        </a:xfrm>
        <a:custGeom>
          <a:avLst/>
          <a:gdLst>
            <a:gd name="T0" fmla="*/ 2147483647 w 21600"/>
            <a:gd name="T1" fmla="*/ 2147483647 h 21600"/>
            <a:gd name="T2" fmla="*/ 0 w 21600"/>
            <a:gd name="T3" fmla="*/ 2147483647 h 21600"/>
            <a:gd name="T4" fmla="*/ 2147483647 w 21600"/>
            <a:gd name="T5" fmla="*/ 2147483647 h 21600"/>
            <a:gd name="T6" fmla="*/ 2147483647 w 21600"/>
            <a:gd name="T7" fmla="*/ 2147483647 h 21600"/>
            <a:gd name="T8" fmla="*/ 0 w 21600"/>
            <a:gd name="T9" fmla="*/ 2147483647 h 21600"/>
            <a:gd name="T10" fmla="*/ 2147483647 w 21600"/>
            <a:gd name="T11" fmla="*/ 2147483647 h 21600"/>
            <a:gd name="T12" fmla="*/ 0 60000 65536"/>
            <a:gd name="T13" fmla="*/ 0 60000 65536"/>
            <a:gd name="T14" fmla="*/ 0 60000 65536"/>
            <a:gd name="T15" fmla="*/ 0 60000 65536"/>
            <a:gd name="T16" fmla="*/ 0 60000 65536"/>
            <a:gd name="T17" fmla="*/ 0 60000 65536"/>
            <a:gd name="T18" fmla="*/ 1086 w 21600"/>
            <a:gd name="T19" fmla="*/ 4628 h 21600"/>
            <a:gd name="T20" fmla="*/ 20635 w 21600"/>
            <a:gd name="T21" fmla="*/ 20289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lnTo>
                <a:pt x="19790" y="324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sp>
    <xdr:clientData/>
  </xdr:twoCellAnchor>
  <xdr:twoCellAnchor>
    <xdr:from>
      <xdr:col>17</xdr:col>
      <xdr:colOff>247650</xdr:colOff>
      <xdr:row>2</xdr:row>
      <xdr:rowOff>0</xdr:rowOff>
    </xdr:from>
    <xdr:to>
      <xdr:col>19</xdr:col>
      <xdr:colOff>123825</xdr:colOff>
      <xdr:row>3</xdr:row>
      <xdr:rowOff>104775</xdr:rowOff>
    </xdr:to>
    <xdr:sp macro="" textlink="">
      <xdr:nvSpPr>
        <xdr:cNvPr id="16465" name="Documents"/>
        <xdr:cNvSpPr>
          <a:spLocks noEditPoints="1" noChangeArrowheads="1"/>
        </xdr:cNvSpPr>
      </xdr:nvSpPr>
      <xdr:spPr bwMode="auto">
        <a:xfrm>
          <a:off x="4762500" y="428625"/>
          <a:ext cx="514350" cy="466725"/>
        </a:xfrm>
        <a:custGeom>
          <a:avLst/>
          <a:gdLst>
            <a:gd name="T0" fmla="*/ 0 w 21600"/>
            <a:gd name="T1" fmla="*/ 2147483647 h 21600"/>
            <a:gd name="T2" fmla="*/ 2147483647 w 21600"/>
            <a:gd name="T3" fmla="*/ 0 h 21600"/>
            <a:gd name="T4" fmla="*/ 2147483647 w 21600"/>
            <a:gd name="T5" fmla="*/ 2147483647 h 21600"/>
            <a:gd name="T6" fmla="*/ 2147483647 w 21600"/>
            <a:gd name="T7" fmla="*/ 2147483647 h 21600"/>
            <a:gd name="T8" fmla="*/ 2147483647 w 21600"/>
            <a:gd name="T9" fmla="*/ 2147483647 h 21600"/>
            <a:gd name="T10" fmla="*/ 2147483647 w 21600"/>
            <a:gd name="T11" fmla="*/ 2147483647 h 21600"/>
            <a:gd name="T12" fmla="*/ 2147483647 w 21600"/>
            <a:gd name="T13" fmla="*/ 2147483647 h 21600"/>
            <a:gd name="T14" fmla="*/ 2147483647 w 21600"/>
            <a:gd name="T15" fmla="*/ 2147483647 h 21600"/>
            <a:gd name="T16" fmla="*/ 2147483647 w 21600"/>
            <a:gd name="T17" fmla="*/ 0 h 21600"/>
            <a:gd name="T18" fmla="*/ 2147483647 w 21600"/>
            <a:gd name="T19" fmla="*/ 0 h 21600"/>
            <a:gd name="T20" fmla="*/ 0 w 21600"/>
            <a:gd name="T21" fmla="*/ 2147483647 h 21600"/>
            <a:gd name="T22" fmla="*/ 2147483647 w 21600"/>
            <a:gd name="T23" fmla="*/ 2147483647 h 21600"/>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1645 w 21600"/>
            <a:gd name="T37" fmla="*/ 4171 h 21600"/>
            <a:gd name="T38" fmla="*/ 16522 w 21600"/>
            <a:gd name="T39" fmla="*/ 17314 h 2160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1600" h="21600" extrusionOk="0">
              <a:moveTo>
                <a:pt x="0" y="18014"/>
              </a:moveTo>
              <a:lnTo>
                <a:pt x="0" y="2800"/>
              </a:lnTo>
              <a:lnTo>
                <a:pt x="1645" y="2800"/>
              </a:lnTo>
              <a:lnTo>
                <a:pt x="1645" y="1428"/>
              </a:lnTo>
              <a:lnTo>
                <a:pt x="3468" y="1428"/>
              </a:lnTo>
              <a:lnTo>
                <a:pt x="3468" y="0"/>
              </a:lnTo>
              <a:lnTo>
                <a:pt x="21653" y="0"/>
              </a:lnTo>
              <a:lnTo>
                <a:pt x="21653" y="18828"/>
              </a:lnTo>
              <a:lnTo>
                <a:pt x="19954" y="18828"/>
              </a:lnTo>
              <a:lnTo>
                <a:pt x="19954" y="20214"/>
              </a:lnTo>
              <a:lnTo>
                <a:pt x="18256" y="20214"/>
              </a:lnTo>
              <a:lnTo>
                <a:pt x="18256" y="21600"/>
              </a:lnTo>
              <a:lnTo>
                <a:pt x="4434" y="21600"/>
              </a:lnTo>
              <a:lnTo>
                <a:pt x="0" y="18014"/>
              </a:lnTo>
              <a:close/>
            </a:path>
            <a:path w="21600" h="21600" extrusionOk="0">
              <a:moveTo>
                <a:pt x="3486" y="1428"/>
              </a:moveTo>
              <a:lnTo>
                <a:pt x="19954" y="1428"/>
              </a:lnTo>
              <a:lnTo>
                <a:pt x="19954" y="20214"/>
              </a:lnTo>
              <a:lnTo>
                <a:pt x="18256" y="20214"/>
              </a:lnTo>
              <a:lnTo>
                <a:pt x="18256" y="2800"/>
              </a:lnTo>
              <a:lnTo>
                <a:pt x="1645" y="2800"/>
              </a:lnTo>
              <a:lnTo>
                <a:pt x="1645" y="1428"/>
              </a:lnTo>
              <a:lnTo>
                <a:pt x="3486" y="1428"/>
              </a:lnTo>
              <a:close/>
            </a:path>
            <a:path w="21600" h="21600" extrusionOk="0">
              <a:moveTo>
                <a:pt x="0" y="18014"/>
              </a:moveTo>
              <a:lnTo>
                <a:pt x="4434" y="18000"/>
              </a:lnTo>
              <a:lnTo>
                <a:pt x="4434" y="21600"/>
              </a:lnTo>
              <a:lnTo>
                <a:pt x="0" y="18014"/>
              </a:lnTo>
              <a:close/>
            </a:path>
          </a:pathLst>
        </a:custGeom>
        <a:solidFill>
          <a:srgbClr xmlns:mc="http://schemas.openxmlformats.org/markup-compatibility/2006" xmlns:a14="http://schemas.microsoft.com/office/drawing/2010/main" val="FFFFFF" mc:Ignorable="a14" a14:legacySpreadsheetColorIndex="9"/>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sp>
    <xdr:clientData/>
  </xdr:twoCellAnchor>
  <xdr:twoCellAnchor>
    <xdr:from>
      <xdr:col>20</xdr:col>
      <xdr:colOff>19050</xdr:colOff>
      <xdr:row>2</xdr:row>
      <xdr:rowOff>0</xdr:rowOff>
    </xdr:from>
    <xdr:to>
      <xdr:col>21</xdr:col>
      <xdr:colOff>114300</xdr:colOff>
      <xdr:row>3</xdr:row>
      <xdr:rowOff>85725</xdr:rowOff>
    </xdr:to>
    <xdr:sp macro="" textlink="">
      <xdr:nvSpPr>
        <xdr:cNvPr id="16466" name="Document"/>
        <xdr:cNvSpPr>
          <a:spLocks noEditPoints="1" noChangeArrowheads="1"/>
        </xdr:cNvSpPr>
      </xdr:nvSpPr>
      <xdr:spPr bwMode="auto">
        <a:xfrm>
          <a:off x="5448300" y="428625"/>
          <a:ext cx="371475" cy="447675"/>
        </a:xfrm>
        <a:custGeom>
          <a:avLst/>
          <a:gdLst>
            <a:gd name="T0" fmla="*/ 2147483647 w 21600"/>
            <a:gd name="T1" fmla="*/ 2147483647 h 21600"/>
            <a:gd name="T2" fmla="*/ 2147483647 w 21600"/>
            <a:gd name="T3" fmla="*/ 2147483647 h 21600"/>
            <a:gd name="T4" fmla="*/ 2147483647 w 21600"/>
            <a:gd name="T5" fmla="*/ 2147483647 h 21600"/>
            <a:gd name="T6" fmla="*/ 2147483647 w 21600"/>
            <a:gd name="T7" fmla="*/ 2147483647 h 21600"/>
            <a:gd name="T8" fmla="*/ 2147483647 w 21600"/>
            <a:gd name="T9" fmla="*/ 2147483647 h 21600"/>
            <a:gd name="T10" fmla="*/ 0 w 21600"/>
            <a:gd name="T11" fmla="*/ 0 h 21600"/>
            <a:gd name="T12" fmla="*/ 2147483647 w 21600"/>
            <a:gd name="T13" fmla="*/ 0 h 21600"/>
            <a:gd name="T14" fmla="*/ 2147483647 w 21600"/>
            <a:gd name="T15" fmla="*/ 2147483647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sp>
    <xdr:clientData/>
  </xdr:twoCellAnchor>
  <xdr:twoCellAnchor>
    <xdr:from>
      <xdr:col>2</xdr:col>
      <xdr:colOff>19050</xdr:colOff>
      <xdr:row>13</xdr:row>
      <xdr:rowOff>114300</xdr:rowOff>
    </xdr:from>
    <xdr:to>
      <xdr:col>9</xdr:col>
      <xdr:colOff>304800</xdr:colOff>
      <xdr:row>23</xdr:row>
      <xdr:rowOff>38100</xdr:rowOff>
    </xdr:to>
    <xdr:grpSp>
      <xdr:nvGrpSpPr>
        <xdr:cNvPr id="16467" name="Group 34"/>
        <xdr:cNvGrpSpPr>
          <a:grpSpLocks/>
        </xdr:cNvGrpSpPr>
      </xdr:nvGrpSpPr>
      <xdr:grpSpPr bwMode="auto">
        <a:xfrm>
          <a:off x="285750" y="2705100"/>
          <a:ext cx="2406650" cy="1701800"/>
          <a:chOff x="30" y="219"/>
          <a:chExt cx="243" cy="177"/>
        </a:xfrm>
      </xdr:grpSpPr>
      <xdr:sp macro="" textlink="">
        <xdr:nvSpPr>
          <xdr:cNvPr id="23" name="Document">
            <a:hlinkClick xmlns:r="http://schemas.openxmlformats.org/officeDocument/2006/relationships" r:id="rId1"/>
          </xdr:cNvPr>
          <xdr:cNvSpPr>
            <a:spLocks noEditPoints="1" noChangeArrowheads="1"/>
          </xdr:cNvSpPr>
        </xdr:nvSpPr>
        <xdr:spPr bwMode="auto">
          <a:xfrm rot="16200000">
            <a:off x="71" y="194"/>
            <a:ext cx="161" cy="243"/>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800"/>
              </a:lnSpc>
              <a:defRPr sz="1000"/>
            </a:pPr>
            <a:r>
              <a:rPr lang="ja-JP" altLang="en-US" sz="1800" b="0" i="0" u="none" strike="noStrike" baseline="0">
                <a:solidFill>
                  <a:srgbClr val="008000"/>
                </a:solidFill>
                <a:latin typeface="ＭＳ Ｐゴシック"/>
                <a:ea typeface="ＭＳ Ｐゴシック"/>
              </a:rPr>
              <a:t>（印刷）開始届</a:t>
            </a:r>
          </a:p>
          <a:p>
            <a:pPr algn="ctr" rtl="0">
              <a:lnSpc>
                <a:spcPts val="1100"/>
              </a:lnSpc>
              <a:defRPr sz="1000"/>
            </a:pPr>
            <a:r>
              <a:rPr lang="ja-JP" altLang="en-US" sz="1200" b="0" i="0" u="none" strike="noStrike" baseline="0">
                <a:solidFill>
                  <a:srgbClr val="008000"/>
                </a:solidFill>
                <a:latin typeface="ＭＳ Ｐゴシック"/>
                <a:ea typeface="ＭＳ Ｐゴシック"/>
              </a:rPr>
              <a:t>へ移動</a:t>
            </a:r>
          </a:p>
        </xdr:txBody>
      </xdr:sp>
      <xdr:sp macro="" textlink="">
        <xdr:nvSpPr>
          <xdr:cNvPr id="24" name="AutoShape 29"/>
          <xdr:cNvSpPr>
            <a:spLocks noChangeArrowheads="1"/>
          </xdr:cNvSpPr>
        </xdr:nvSpPr>
        <xdr:spPr bwMode="auto">
          <a:xfrm>
            <a:off x="150" y="219"/>
            <a:ext cx="122" cy="42"/>
          </a:xfrm>
          <a:prstGeom prst="wedgeRoundRectCallout">
            <a:avLst>
              <a:gd name="adj1" fmla="val 435"/>
              <a:gd name="adj2" fmla="val 8333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PｺﾞｼｯｸE"/>
                <a:ea typeface="HGPｺﾞｼｯｸE"/>
              </a:rPr>
              <a:t>クリック!</a:t>
            </a:r>
          </a:p>
        </xdr:txBody>
      </xdr:sp>
    </xdr:grpSp>
    <xdr:clientData/>
  </xdr:twoCellAnchor>
  <xdr:twoCellAnchor>
    <xdr:from>
      <xdr:col>12</xdr:col>
      <xdr:colOff>19050</xdr:colOff>
      <xdr:row>13</xdr:row>
      <xdr:rowOff>0</xdr:rowOff>
    </xdr:from>
    <xdr:to>
      <xdr:col>22</xdr:col>
      <xdr:colOff>152400</xdr:colOff>
      <xdr:row>23</xdr:row>
      <xdr:rowOff>85725</xdr:rowOff>
    </xdr:to>
    <xdr:grpSp>
      <xdr:nvGrpSpPr>
        <xdr:cNvPr id="16468" name="Group 35">
          <a:hlinkClick xmlns:r="http://schemas.openxmlformats.org/officeDocument/2006/relationships" r:id="rId2"/>
        </xdr:cNvPr>
        <xdr:cNvGrpSpPr>
          <a:grpSpLocks/>
        </xdr:cNvGrpSpPr>
      </xdr:nvGrpSpPr>
      <xdr:grpSpPr bwMode="auto">
        <a:xfrm>
          <a:off x="3206750" y="2590800"/>
          <a:ext cx="2952750" cy="1863725"/>
          <a:chOff x="327" y="209"/>
          <a:chExt cx="292" cy="195"/>
        </a:xfrm>
      </xdr:grpSpPr>
      <xdr:sp macro="" textlink="">
        <xdr:nvSpPr>
          <xdr:cNvPr id="26" name="File"/>
          <xdr:cNvSpPr>
            <a:spLocks noEditPoints="1" noChangeArrowheads="1"/>
          </xdr:cNvSpPr>
        </xdr:nvSpPr>
        <xdr:spPr bwMode="auto">
          <a:xfrm>
            <a:off x="327" y="209"/>
            <a:ext cx="292" cy="195"/>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xmlns:mc="http://schemas.openxmlformats.org/markup-compatibility/2006" xmlns:a14="http://schemas.microsoft.com/office/drawing/2010/main" val="99CC00" mc:Ignorable="a14" a14:legacySpreadsheetColorIndex="50"/>
          </a:solidFill>
          <a:ln w="38100">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a:t>
            </a:r>
          </a:p>
          <a:p>
            <a:pPr algn="ctr" rtl="0">
              <a:lnSpc>
                <a:spcPts val="2200"/>
              </a:lnSpc>
              <a:defRPr sz="1000"/>
            </a:pPr>
            <a:r>
              <a:rPr lang="ja-JP" altLang="en-US" sz="1200" b="0" i="0" u="none" strike="noStrike" baseline="0">
                <a:solidFill>
                  <a:srgbClr val="000000"/>
                </a:solidFill>
                <a:latin typeface="ＭＳ Ｐゴシック"/>
                <a:ea typeface="ＭＳ Ｐゴシック"/>
              </a:rPr>
              <a:t>　</a:t>
            </a:r>
            <a:r>
              <a:rPr lang="en-US" altLang="ja-JP" sz="2000" b="0" i="0" u="none" strike="noStrike" baseline="0">
                <a:solidFill>
                  <a:srgbClr val="000000"/>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入力</a:t>
            </a:r>
            <a:r>
              <a:rPr lang="en-US" altLang="ja-JP" sz="2000" b="0" i="0" u="none" strike="noStrike" baseline="0">
                <a:solidFill>
                  <a:srgbClr val="000000"/>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データ</a:t>
            </a:r>
            <a:endParaRPr lang="en-US" altLang="ja-JP" sz="2000" b="0" i="0" u="none" strike="noStrike" baseline="0">
              <a:solidFill>
                <a:srgbClr val="000000"/>
              </a:solidFill>
              <a:latin typeface="ＭＳ Ｐゴシック"/>
              <a:ea typeface="ＭＳ Ｐゴシック"/>
            </a:endParaRPr>
          </a:p>
          <a:p>
            <a:pPr algn="ctr" rtl="0">
              <a:lnSpc>
                <a:spcPts val="2200"/>
              </a:lnSpc>
              <a:defRPr sz="1000"/>
            </a:pPr>
            <a:r>
              <a:rPr lang="ja-JP" altLang="en-US" sz="1200" b="0" i="0" u="none" strike="noStrike" baseline="0">
                <a:solidFill>
                  <a:srgbClr val="000000"/>
                </a:solidFill>
                <a:latin typeface="ＭＳ Ｐゴシック"/>
                <a:ea typeface="ＭＳ Ｐゴシック"/>
              </a:rPr>
              <a:t>へ移動</a:t>
            </a:r>
          </a:p>
        </xdr:txBody>
      </xdr:sp>
      <xdr:sp macro="" textlink="">
        <xdr:nvSpPr>
          <xdr:cNvPr id="27" name="AutoShape 31"/>
          <xdr:cNvSpPr>
            <a:spLocks noChangeArrowheads="1"/>
          </xdr:cNvSpPr>
        </xdr:nvSpPr>
        <xdr:spPr bwMode="auto">
          <a:xfrm>
            <a:off x="495" y="211"/>
            <a:ext cx="115" cy="42"/>
          </a:xfrm>
          <a:prstGeom prst="wedgeRoundRectCallout">
            <a:avLst>
              <a:gd name="adj1" fmla="val 3042"/>
              <a:gd name="adj2" fmla="val 9047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PｺﾞｼｯｸE"/>
                <a:ea typeface="HGPｺﾞｼｯｸE"/>
              </a:rPr>
              <a:t>クリック!</a:t>
            </a:r>
          </a:p>
        </xdr:txBody>
      </xdr:sp>
    </xdr:grpSp>
    <xdr:clientData/>
  </xdr:twoCellAnchor>
  <xdr:twoCellAnchor>
    <xdr:from>
      <xdr:col>24</xdr:col>
      <xdr:colOff>123825</xdr:colOff>
      <xdr:row>11</xdr:row>
      <xdr:rowOff>47625</xdr:rowOff>
    </xdr:from>
    <xdr:to>
      <xdr:col>32</xdr:col>
      <xdr:colOff>247650</xdr:colOff>
      <xdr:row>25</xdr:row>
      <xdr:rowOff>0</xdr:rowOff>
    </xdr:to>
    <xdr:grpSp>
      <xdr:nvGrpSpPr>
        <xdr:cNvPr id="16469" name="Group 51"/>
        <xdr:cNvGrpSpPr>
          <a:grpSpLocks/>
        </xdr:cNvGrpSpPr>
      </xdr:nvGrpSpPr>
      <xdr:grpSpPr bwMode="auto">
        <a:xfrm>
          <a:off x="6588125" y="2320925"/>
          <a:ext cx="2359025" cy="2403475"/>
          <a:chOff x="675" y="176"/>
          <a:chExt cx="245" cy="252"/>
        </a:xfrm>
      </xdr:grpSpPr>
      <xdr:sp macro="" textlink="">
        <xdr:nvSpPr>
          <xdr:cNvPr id="29" name="Documents">
            <a:hlinkClick xmlns:r="http://schemas.openxmlformats.org/officeDocument/2006/relationships" r:id="rId3"/>
          </xdr:cNvPr>
          <xdr:cNvSpPr>
            <a:spLocks noEditPoints="1" noChangeArrowheads="1"/>
          </xdr:cNvSpPr>
        </xdr:nvSpPr>
        <xdr:spPr bwMode="auto">
          <a:xfrm>
            <a:off x="675" y="176"/>
            <a:ext cx="245" cy="252"/>
          </a:xfrm>
          <a:custGeom>
            <a:avLst/>
            <a:gdLst>
              <a:gd name="T0" fmla="*/ 0 w 21600"/>
              <a:gd name="T1" fmla="*/ 2800 h 21600"/>
              <a:gd name="T2" fmla="*/ 3468 w 21600"/>
              <a:gd name="T3" fmla="*/ 0 h 21600"/>
              <a:gd name="T4" fmla="*/ 21653 w 21600"/>
              <a:gd name="T5" fmla="*/ 18828 h 21600"/>
              <a:gd name="T6" fmla="*/ 19954 w 21600"/>
              <a:gd name="T7" fmla="*/ 20214 h 21600"/>
              <a:gd name="T8" fmla="*/ 18256 w 21600"/>
              <a:gd name="T9" fmla="*/ 21628 h 21600"/>
              <a:gd name="T10" fmla="*/ 19954 w 21600"/>
              <a:gd name="T11" fmla="*/ 1428 h 21600"/>
              <a:gd name="T12" fmla="*/ 18256 w 21600"/>
              <a:gd name="T13" fmla="*/ 2800 h 21600"/>
              <a:gd name="T14" fmla="*/ 1645 w 21600"/>
              <a:gd name="T15" fmla="*/ 1428 h 21600"/>
              <a:gd name="T16" fmla="*/ 21600 w 21600"/>
              <a:gd name="T17" fmla="*/ 0 h 21600"/>
              <a:gd name="T18" fmla="*/ 10800 w 21600"/>
              <a:gd name="T19" fmla="*/ 0 h 21600"/>
              <a:gd name="T20" fmla="*/ 0 w 21600"/>
              <a:gd name="T21" fmla="*/ 10800 h 21600"/>
              <a:gd name="T22" fmla="*/ 21600 w 21600"/>
              <a:gd name="T23" fmla="*/ 10800 h 21600"/>
              <a:gd name="T24" fmla="*/ 1645 w 21600"/>
              <a:gd name="T25" fmla="*/ 4171 h 21600"/>
              <a:gd name="T26" fmla="*/ 16522 w 21600"/>
              <a:gd name="T27" fmla="*/ 17314 h 2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1600" h="21600" extrusionOk="0">
                <a:moveTo>
                  <a:pt x="0" y="18014"/>
                </a:moveTo>
                <a:lnTo>
                  <a:pt x="0" y="2800"/>
                </a:lnTo>
                <a:lnTo>
                  <a:pt x="1645" y="2800"/>
                </a:lnTo>
                <a:lnTo>
                  <a:pt x="1645" y="1428"/>
                </a:lnTo>
                <a:lnTo>
                  <a:pt x="3468" y="1428"/>
                </a:lnTo>
                <a:lnTo>
                  <a:pt x="3468" y="0"/>
                </a:lnTo>
                <a:lnTo>
                  <a:pt x="21653" y="0"/>
                </a:lnTo>
                <a:lnTo>
                  <a:pt x="21653" y="18828"/>
                </a:lnTo>
                <a:lnTo>
                  <a:pt x="19954" y="18828"/>
                </a:lnTo>
                <a:lnTo>
                  <a:pt x="19954" y="20214"/>
                </a:lnTo>
                <a:lnTo>
                  <a:pt x="18256" y="20214"/>
                </a:lnTo>
                <a:lnTo>
                  <a:pt x="18256" y="21600"/>
                </a:lnTo>
                <a:lnTo>
                  <a:pt x="4434" y="21600"/>
                </a:lnTo>
                <a:lnTo>
                  <a:pt x="0" y="18014"/>
                </a:lnTo>
                <a:close/>
              </a:path>
              <a:path w="21600" h="21600" extrusionOk="0">
                <a:moveTo>
                  <a:pt x="3486" y="1428"/>
                </a:moveTo>
                <a:lnTo>
                  <a:pt x="19954" y="1428"/>
                </a:lnTo>
                <a:lnTo>
                  <a:pt x="19954" y="20214"/>
                </a:lnTo>
                <a:lnTo>
                  <a:pt x="18256" y="20214"/>
                </a:lnTo>
                <a:lnTo>
                  <a:pt x="18256" y="2800"/>
                </a:lnTo>
                <a:lnTo>
                  <a:pt x="1645" y="2800"/>
                </a:lnTo>
                <a:lnTo>
                  <a:pt x="1645" y="1428"/>
                </a:lnTo>
                <a:lnTo>
                  <a:pt x="3486" y="1428"/>
                </a:lnTo>
                <a:close/>
              </a:path>
              <a:path w="21600" h="21600" extrusionOk="0">
                <a:moveTo>
                  <a:pt x="0" y="18014"/>
                </a:moveTo>
                <a:lnTo>
                  <a:pt x="4434" y="18000"/>
                </a:lnTo>
                <a:lnTo>
                  <a:pt x="4434" y="21600"/>
                </a:lnTo>
                <a:lnTo>
                  <a:pt x="0" y="18014"/>
                </a:lnTo>
                <a:close/>
              </a:path>
            </a:pathLst>
          </a:custGeom>
          <a:solidFill>
            <a:srgbClr xmlns:mc="http://schemas.openxmlformats.org/markup-compatibility/2006" xmlns:a14="http://schemas.microsoft.com/office/drawing/2010/main" val="FFFFFF" mc:Ignorable="a14" a14:legacySpreadsheetColorIndex="9"/>
          </a:solidFill>
          <a:ln w="38100">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700"/>
              </a:lnSpc>
              <a:defRPr sz="1000"/>
            </a:pPr>
            <a:r>
              <a:rPr lang="ja-JP" altLang="en-US" sz="1800" b="0" i="0" u="none" strike="noStrike" baseline="0">
                <a:solidFill>
                  <a:srgbClr val="008000"/>
                </a:solidFill>
                <a:latin typeface="ＭＳ Ｐゴシック"/>
                <a:ea typeface="ＭＳ Ｐゴシック"/>
              </a:rPr>
              <a:t>(印刷)報告書</a:t>
            </a:r>
          </a:p>
          <a:p>
            <a:pPr algn="ctr" rtl="0">
              <a:lnSpc>
                <a:spcPts val="1200"/>
              </a:lnSpc>
              <a:defRPr sz="1000"/>
            </a:pPr>
            <a:r>
              <a:rPr lang="ja-JP" altLang="en-US" sz="1200" b="0" i="0" u="none" strike="noStrike" baseline="0">
                <a:solidFill>
                  <a:srgbClr val="008000"/>
                </a:solidFill>
                <a:latin typeface="ＭＳ Ｐゴシック"/>
                <a:ea typeface="ＭＳ Ｐゴシック"/>
              </a:rPr>
              <a:t>へ移動</a:t>
            </a:r>
          </a:p>
        </xdr:txBody>
      </xdr:sp>
      <xdr:sp macro="" textlink="">
        <xdr:nvSpPr>
          <xdr:cNvPr id="30" name="AutoShape 32"/>
          <xdr:cNvSpPr>
            <a:spLocks noChangeArrowheads="1"/>
          </xdr:cNvSpPr>
        </xdr:nvSpPr>
        <xdr:spPr bwMode="auto">
          <a:xfrm>
            <a:off x="797" y="184"/>
            <a:ext cx="115" cy="42"/>
          </a:xfrm>
          <a:prstGeom prst="wedgeRoundRectCallout">
            <a:avLst>
              <a:gd name="adj1" fmla="val -35218"/>
              <a:gd name="adj2" fmla="val 7619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PｺﾞｼｯｸE"/>
                <a:ea typeface="HGPｺﾞｼｯｸE"/>
              </a:rPr>
              <a:t>クリック!</a:t>
            </a:r>
          </a:p>
        </xdr:txBody>
      </xdr:sp>
    </xdr:grpSp>
    <xdr:clientData/>
  </xdr:twoCellAnchor>
  <xdr:twoCellAnchor>
    <xdr:from>
      <xdr:col>24</xdr:col>
      <xdr:colOff>247650</xdr:colOff>
      <xdr:row>26</xdr:row>
      <xdr:rowOff>0</xdr:rowOff>
    </xdr:from>
    <xdr:to>
      <xdr:col>32</xdr:col>
      <xdr:colOff>85725</xdr:colOff>
      <xdr:row>38</xdr:row>
      <xdr:rowOff>123825</xdr:rowOff>
    </xdr:to>
    <xdr:grpSp>
      <xdr:nvGrpSpPr>
        <xdr:cNvPr id="16470" name="Group 37"/>
        <xdr:cNvGrpSpPr>
          <a:grpSpLocks/>
        </xdr:cNvGrpSpPr>
      </xdr:nvGrpSpPr>
      <xdr:grpSpPr bwMode="auto">
        <a:xfrm>
          <a:off x="6711950" y="4800600"/>
          <a:ext cx="2073275" cy="2320925"/>
          <a:chOff x="688" y="439"/>
          <a:chExt cx="215" cy="237"/>
        </a:xfrm>
      </xdr:grpSpPr>
      <xdr:sp macro="" textlink="">
        <xdr:nvSpPr>
          <xdr:cNvPr id="32" name="Document">
            <a:hlinkClick xmlns:r="http://schemas.openxmlformats.org/officeDocument/2006/relationships" r:id="rId4"/>
          </xdr:cNvPr>
          <xdr:cNvSpPr>
            <a:spLocks noEditPoints="1" noChangeArrowheads="1"/>
          </xdr:cNvSpPr>
        </xdr:nvSpPr>
        <xdr:spPr bwMode="auto">
          <a:xfrm>
            <a:off x="688" y="445"/>
            <a:ext cx="203" cy="231"/>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38100">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900"/>
              </a:lnSpc>
              <a:defRPr sz="1000"/>
            </a:pPr>
            <a:r>
              <a:rPr lang="ja-JP" altLang="en-US" sz="1800" b="0" i="0" u="none" strike="noStrike" baseline="0">
                <a:solidFill>
                  <a:srgbClr val="008000"/>
                </a:solidFill>
                <a:latin typeface="ＭＳ Ｐゴシック"/>
                <a:ea typeface="ＭＳ Ｐゴシック"/>
              </a:rPr>
              <a:t>(印刷)総括表</a:t>
            </a:r>
          </a:p>
          <a:p>
            <a:pPr algn="ctr" rtl="0">
              <a:lnSpc>
                <a:spcPts val="1000"/>
              </a:lnSpc>
              <a:defRPr sz="1000"/>
            </a:pPr>
            <a:r>
              <a:rPr lang="ja-JP" altLang="en-US" sz="1200" b="0" i="0" u="none" strike="noStrike" baseline="0">
                <a:solidFill>
                  <a:srgbClr val="008000"/>
                </a:solidFill>
                <a:latin typeface="ＭＳ Ｐゴシック"/>
                <a:ea typeface="ＭＳ Ｐゴシック"/>
              </a:rPr>
              <a:t>へ移動</a:t>
            </a:r>
          </a:p>
        </xdr:txBody>
      </xdr:sp>
      <xdr:sp macro="" textlink="">
        <xdr:nvSpPr>
          <xdr:cNvPr id="33" name="AutoShape 33"/>
          <xdr:cNvSpPr>
            <a:spLocks noChangeArrowheads="1"/>
          </xdr:cNvSpPr>
        </xdr:nvSpPr>
        <xdr:spPr bwMode="auto">
          <a:xfrm>
            <a:off x="788" y="439"/>
            <a:ext cx="115" cy="42"/>
          </a:xfrm>
          <a:prstGeom prst="wedgeRoundRectCallout">
            <a:avLst>
              <a:gd name="adj1" fmla="val -30870"/>
              <a:gd name="adj2" fmla="val 7619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PｺﾞｼｯｸE"/>
                <a:ea typeface="HGPｺﾞｼｯｸE"/>
              </a:rPr>
              <a:t>クリック!</a:t>
            </a:r>
          </a:p>
        </xdr:txBody>
      </xdr:sp>
    </xdr:grpSp>
    <xdr:clientData/>
  </xdr:twoCellAnchor>
  <xdr:twoCellAnchor>
    <xdr:from>
      <xdr:col>24</xdr:col>
      <xdr:colOff>201705</xdr:colOff>
      <xdr:row>5</xdr:row>
      <xdr:rowOff>44823</xdr:rowOff>
    </xdr:from>
    <xdr:to>
      <xdr:col>27</xdr:col>
      <xdr:colOff>178173</xdr:colOff>
      <xdr:row>7</xdr:row>
      <xdr:rowOff>168089</xdr:rowOff>
    </xdr:to>
    <xdr:sp macro="" textlink="">
      <xdr:nvSpPr>
        <xdr:cNvPr id="34" name="File">
          <a:hlinkClick xmlns:r="http://schemas.openxmlformats.org/officeDocument/2006/relationships" r:id="rId5"/>
        </xdr:cNvPr>
        <xdr:cNvSpPr>
          <a:spLocks noEditPoints="1" noChangeArrowheads="1"/>
        </xdr:cNvSpPr>
      </xdr:nvSpPr>
      <xdr:spPr bwMode="auto">
        <a:xfrm>
          <a:off x="6640605" y="1092573"/>
          <a:ext cx="805143" cy="580466"/>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val="FFC000"/>
        </a:solidFill>
        <a:ln w="38100">
          <a:solidFill>
            <a:srgbClr val="000000"/>
          </a:solidFill>
          <a:miter lim="800000"/>
          <a:headEnd/>
          <a:tailEnd/>
        </a:ln>
        <a:effectLst/>
      </xdr:spPr>
      <xdr:txBody>
        <a:bodyPr vertOverflow="clip" wrap="square" lIns="91440" tIns="45720" rIns="91440" bIns="45720" anchor="ctr"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　　　　　　　　</a:t>
          </a:r>
        </a:p>
        <a:p>
          <a:pPr marL="0" marR="0" lvl="0" indent="0" algn="l" defTabSz="914400" rtl="0" eaLnBrk="1" fontAlgn="auto" latinLnBrk="0" hangingPunct="1">
            <a:lnSpc>
              <a:spcPts val="23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　</a:t>
          </a:r>
          <a:r>
            <a:rPr kumimoji="0" lang="ja-JP" altLang="en-US" sz="2000" b="0" i="0" u="none" strike="noStrike" kern="0" cap="none" spc="0" normalizeH="0" baseline="0" noProof="0" smtClean="0">
              <a:ln>
                <a:noFill/>
              </a:ln>
              <a:solidFill>
                <a:srgbClr val="000000"/>
              </a:solidFill>
              <a:effectLst/>
              <a:uLnTx/>
              <a:uFillTx/>
              <a:latin typeface="ＭＳ Ｐゴシック"/>
              <a:ea typeface="ＭＳ Ｐゴシック"/>
            </a:rPr>
            <a:t>データ入力のﾍﾟｰｼﾞ</a:t>
          </a:r>
        </a:p>
        <a:p>
          <a:pPr marL="0" marR="0" lvl="0" indent="0" algn="l" defTabSz="914400" rtl="0" eaLnBrk="1" fontAlgn="auto" latinLnBrk="0" hangingPunct="1">
            <a:lnSpc>
              <a:spcPts val="2200"/>
            </a:lnSpc>
            <a:spcBef>
              <a:spcPts val="0"/>
            </a:spcBef>
            <a:spcAft>
              <a:spcPts val="0"/>
            </a:spcAft>
            <a:buClrTx/>
            <a:buSzTx/>
            <a:buFontTx/>
            <a:buNone/>
            <a:tabLst/>
            <a:defRPr sz="1000"/>
          </a:pPr>
          <a:r>
            <a:rPr kumimoji="0" lang="ja-JP" altLang="en-US" sz="2000" b="0" i="0" u="none" strike="noStrike" kern="0" cap="none" spc="0" normalizeH="0" baseline="0" noProof="0" smtClean="0">
              <a:ln>
                <a:noFill/>
              </a:ln>
              <a:solidFill>
                <a:srgbClr val="000000"/>
              </a:solidFill>
              <a:effectLst/>
              <a:uLnTx/>
              <a:uFillTx/>
              <a:latin typeface="ＭＳ Ｐゴシック"/>
              <a:ea typeface="ＭＳ Ｐゴシック"/>
            </a:rPr>
            <a:t>　　　　　</a:t>
          </a: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へ移動</a:t>
          </a:r>
        </a:p>
      </xdr:txBody>
    </xdr:sp>
    <xdr:clientData/>
  </xdr:twoCellAnchor>
  <xdr:twoCellAnchor>
    <xdr:from>
      <xdr:col>38</xdr:col>
      <xdr:colOff>178648</xdr:colOff>
      <xdr:row>4</xdr:row>
      <xdr:rowOff>45686</xdr:rowOff>
    </xdr:from>
    <xdr:to>
      <xdr:col>42</xdr:col>
      <xdr:colOff>347769</xdr:colOff>
      <xdr:row>6</xdr:row>
      <xdr:rowOff>95337</xdr:rowOff>
    </xdr:to>
    <xdr:sp macro="" textlink="">
      <xdr:nvSpPr>
        <xdr:cNvPr id="35" name="AutoShape 31"/>
        <xdr:cNvSpPr>
          <a:spLocks noChangeArrowheads="1"/>
        </xdr:cNvSpPr>
      </xdr:nvSpPr>
      <xdr:spPr bwMode="auto">
        <a:xfrm>
          <a:off x="10275148" y="1007711"/>
          <a:ext cx="1274021" cy="363976"/>
        </a:xfrm>
        <a:prstGeom prst="wedgeRoundRectCallout">
          <a:avLst>
            <a:gd name="adj1" fmla="val 3042"/>
            <a:gd name="adj2" fmla="val 9047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smtClean="0">
              <a:ln>
                <a:noFill/>
              </a:ln>
              <a:solidFill>
                <a:srgbClr val="000000"/>
              </a:solidFill>
              <a:effectLst/>
              <a:uLnTx/>
              <a:uFillTx/>
              <a:latin typeface="HGPｺﾞｼｯｸE"/>
              <a:ea typeface="HGPｺﾞｼｯｸE"/>
            </a:rPr>
            <a:t>クリック!</a:t>
          </a:r>
        </a:p>
      </xdr:txBody>
    </xdr:sp>
    <xdr:clientData/>
  </xdr:twoCellAnchor>
  <xdr:twoCellAnchor>
    <xdr:from>
      <xdr:col>13</xdr:col>
      <xdr:colOff>142875</xdr:colOff>
      <xdr:row>1</xdr:row>
      <xdr:rowOff>47625</xdr:rowOff>
    </xdr:from>
    <xdr:to>
      <xdr:col>15</xdr:col>
      <xdr:colOff>209550</xdr:colOff>
      <xdr:row>2</xdr:row>
      <xdr:rowOff>323850</xdr:rowOff>
    </xdr:to>
    <xdr:sp macro="" textlink="">
      <xdr:nvSpPr>
        <xdr:cNvPr id="16473" name="File"/>
        <xdr:cNvSpPr>
          <a:spLocks noEditPoints="1" noChangeArrowheads="1"/>
        </xdr:cNvSpPr>
      </xdr:nvSpPr>
      <xdr:spPr bwMode="auto">
        <a:xfrm>
          <a:off x="3609975" y="409575"/>
          <a:ext cx="504825" cy="342900"/>
        </a:xfrm>
        <a:custGeom>
          <a:avLst/>
          <a:gdLst>
            <a:gd name="T0" fmla="*/ 2147483647 w 21600"/>
            <a:gd name="T1" fmla="*/ 2147483647 h 21600"/>
            <a:gd name="T2" fmla="*/ 0 w 21600"/>
            <a:gd name="T3" fmla="*/ 2147483647 h 21600"/>
            <a:gd name="T4" fmla="*/ 2147483647 w 21600"/>
            <a:gd name="T5" fmla="*/ 2147483647 h 21600"/>
            <a:gd name="T6" fmla="*/ 2147483647 w 21600"/>
            <a:gd name="T7" fmla="*/ 2147483647 h 21600"/>
            <a:gd name="T8" fmla="*/ 0 w 21600"/>
            <a:gd name="T9" fmla="*/ 2147483647 h 21600"/>
            <a:gd name="T10" fmla="*/ 2147483647 w 21600"/>
            <a:gd name="T11" fmla="*/ 2147483647 h 21600"/>
            <a:gd name="T12" fmla="*/ 0 60000 65536"/>
            <a:gd name="T13" fmla="*/ 0 60000 65536"/>
            <a:gd name="T14" fmla="*/ 0 60000 65536"/>
            <a:gd name="T15" fmla="*/ 0 60000 65536"/>
            <a:gd name="T16" fmla="*/ 0 60000 65536"/>
            <a:gd name="T17" fmla="*/ 0 60000 65536"/>
            <a:gd name="T18" fmla="*/ 1086 w 21600"/>
            <a:gd name="T19" fmla="*/ 4628 h 21600"/>
            <a:gd name="T20" fmla="*/ 20635 w 21600"/>
            <a:gd name="T21" fmla="*/ 20289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lnTo>
                <a:pt x="19790" y="3240"/>
              </a:lnTo>
              <a:close/>
            </a:path>
          </a:pathLst>
        </a:custGeom>
        <a:solidFill>
          <a:srgbClr val="FFC000"/>
        </a:solidFill>
        <a:ln w="9525">
          <a:solidFill>
            <a:srgbClr val="000000"/>
          </a:solidFill>
          <a:miter lim="800000"/>
          <a:headEnd/>
          <a:tailEnd/>
        </a:ln>
      </xdr:spPr>
    </xdr:sp>
    <xdr:clientData/>
  </xdr:twoCellAnchor>
  <xdr:twoCellAnchor>
    <xdr:from>
      <xdr:col>4</xdr:col>
      <xdr:colOff>201705</xdr:colOff>
      <xdr:row>5</xdr:row>
      <xdr:rowOff>56030</xdr:rowOff>
    </xdr:from>
    <xdr:to>
      <xdr:col>6</xdr:col>
      <xdr:colOff>200585</xdr:colOff>
      <xdr:row>7</xdr:row>
      <xdr:rowOff>179296</xdr:rowOff>
    </xdr:to>
    <xdr:sp macro="" textlink="">
      <xdr:nvSpPr>
        <xdr:cNvPr id="37" name="File">
          <a:hlinkClick xmlns:r="http://schemas.openxmlformats.org/officeDocument/2006/relationships" r:id="rId5"/>
        </xdr:cNvPr>
        <xdr:cNvSpPr>
          <a:spLocks noEditPoints="1" noChangeArrowheads="1"/>
        </xdr:cNvSpPr>
      </xdr:nvSpPr>
      <xdr:spPr bwMode="auto">
        <a:xfrm>
          <a:off x="763680" y="1103780"/>
          <a:ext cx="818030" cy="580466"/>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val="FFC000"/>
        </a:solidFill>
        <a:ln w="38100">
          <a:solidFill>
            <a:srgbClr val="000000"/>
          </a:solidFill>
          <a:miter lim="800000"/>
          <a:headEnd/>
          <a:tailEnd/>
        </a:ln>
        <a:effectLst/>
      </xdr:spPr>
      <xdr:txBody>
        <a:bodyPr vertOverflow="clip" wrap="square" lIns="91440" tIns="45720" rIns="91440" bIns="45720" anchor="ctr"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　　　　　　　　</a:t>
          </a:r>
        </a:p>
        <a:p>
          <a:pPr marL="0" marR="0" lvl="0" indent="0" algn="l" defTabSz="914400" rtl="0" eaLnBrk="1" fontAlgn="auto" latinLnBrk="0" hangingPunct="1">
            <a:lnSpc>
              <a:spcPts val="23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　</a:t>
          </a:r>
          <a:r>
            <a:rPr kumimoji="0" lang="ja-JP" altLang="en-US" sz="2000" b="0" i="0" u="none" strike="noStrike" kern="0" cap="none" spc="0" normalizeH="0" baseline="0" noProof="0" smtClean="0">
              <a:ln>
                <a:noFill/>
              </a:ln>
              <a:solidFill>
                <a:srgbClr val="000000"/>
              </a:solidFill>
              <a:effectLst/>
              <a:uLnTx/>
              <a:uFillTx/>
              <a:latin typeface="ＭＳ Ｐゴシック"/>
              <a:ea typeface="ＭＳ Ｐゴシック"/>
            </a:rPr>
            <a:t>データ入力のﾍﾟｰｼﾞ</a:t>
          </a:r>
        </a:p>
        <a:p>
          <a:pPr marL="0" marR="0" lvl="0" indent="0" algn="l" defTabSz="914400" rtl="0" eaLnBrk="1" fontAlgn="auto" latinLnBrk="0" hangingPunct="1">
            <a:lnSpc>
              <a:spcPts val="2200"/>
            </a:lnSpc>
            <a:spcBef>
              <a:spcPts val="0"/>
            </a:spcBef>
            <a:spcAft>
              <a:spcPts val="0"/>
            </a:spcAft>
            <a:buClrTx/>
            <a:buSzTx/>
            <a:buFontTx/>
            <a:buNone/>
            <a:tabLst/>
            <a:defRPr sz="1000"/>
          </a:pPr>
          <a:r>
            <a:rPr kumimoji="0" lang="ja-JP" altLang="en-US" sz="2000" b="0" i="0" u="none" strike="noStrike" kern="0" cap="none" spc="0" normalizeH="0" baseline="0" noProof="0" smtClean="0">
              <a:ln>
                <a:noFill/>
              </a:ln>
              <a:solidFill>
                <a:srgbClr val="000000"/>
              </a:solidFill>
              <a:effectLst/>
              <a:uLnTx/>
              <a:uFillTx/>
              <a:latin typeface="ＭＳ Ｐゴシック"/>
              <a:ea typeface="ＭＳ Ｐゴシック"/>
            </a:rPr>
            <a:t>　　　　　</a:t>
          </a: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へ移動</a:t>
          </a:r>
        </a:p>
      </xdr:txBody>
    </xdr:sp>
    <xdr:clientData/>
  </xdr:twoCellAnchor>
  <xdr:twoCellAnchor>
    <xdr:from>
      <xdr:col>18</xdr:col>
      <xdr:colOff>78441</xdr:colOff>
      <xdr:row>4</xdr:row>
      <xdr:rowOff>22412</xdr:rowOff>
    </xdr:from>
    <xdr:to>
      <xdr:col>22</xdr:col>
      <xdr:colOff>247561</xdr:colOff>
      <xdr:row>6</xdr:row>
      <xdr:rowOff>72063</xdr:rowOff>
    </xdr:to>
    <xdr:sp macro="" textlink="">
      <xdr:nvSpPr>
        <xdr:cNvPr id="38" name="AutoShape 31"/>
        <xdr:cNvSpPr>
          <a:spLocks noChangeArrowheads="1"/>
        </xdr:cNvSpPr>
      </xdr:nvSpPr>
      <xdr:spPr bwMode="auto">
        <a:xfrm>
          <a:off x="4955241" y="984437"/>
          <a:ext cx="1274020" cy="363976"/>
        </a:xfrm>
        <a:prstGeom prst="wedgeRoundRectCallout">
          <a:avLst>
            <a:gd name="adj1" fmla="val 3042"/>
            <a:gd name="adj2" fmla="val 9047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smtClean="0">
              <a:ln>
                <a:noFill/>
              </a:ln>
              <a:solidFill>
                <a:srgbClr val="000000"/>
              </a:solidFill>
              <a:effectLst/>
              <a:uLnTx/>
              <a:uFillTx/>
              <a:latin typeface="HGPｺﾞｼｯｸE"/>
              <a:ea typeface="HGPｺﾞｼｯｸE"/>
            </a:rPr>
            <a:t>クリック!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0</xdr:row>
      <xdr:rowOff>95250</xdr:rowOff>
    </xdr:from>
    <xdr:to>
      <xdr:col>9</xdr:col>
      <xdr:colOff>142875</xdr:colOff>
      <xdr:row>0</xdr:row>
      <xdr:rowOff>704850</xdr:rowOff>
    </xdr:to>
    <xdr:sp macro="" textlink="">
      <xdr:nvSpPr>
        <xdr:cNvPr id="2" name="PubCross">
          <a:hlinkClick xmlns:r="http://schemas.openxmlformats.org/officeDocument/2006/relationships" r:id="rId1"/>
        </xdr:cNvPr>
        <xdr:cNvSpPr>
          <a:spLocks noEditPoints="1" noChangeArrowheads="1"/>
        </xdr:cNvSpPr>
      </xdr:nvSpPr>
      <xdr:spPr bwMode="auto">
        <a:xfrm>
          <a:off x="3105150" y="95250"/>
          <a:ext cx="781050" cy="609600"/>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marL="0" marR="0" lvl="0" indent="0" algn="ctr" defTabSz="914400" rtl="0" eaLnBrk="1" fontAlgn="auto" latinLnBrk="0" hangingPunct="1">
            <a:lnSpc>
              <a:spcPts val="600"/>
            </a:lnSpc>
            <a:spcBef>
              <a:spcPts val="0"/>
            </a:spcBef>
            <a:spcAft>
              <a:spcPts val="0"/>
            </a:spcAft>
            <a:buClrTx/>
            <a:buSzTx/>
            <a:buFontTx/>
            <a:buNone/>
            <a:tabLst/>
            <a:defRPr sz="1000"/>
          </a:pPr>
          <a:r>
            <a:rPr kumimoji="0" lang="ja-JP" altLang="en-US" sz="800" b="1" i="0" u="none" strike="noStrike" kern="0" cap="none" spc="0" normalizeH="0" baseline="0" noProof="0" smtClean="0">
              <a:ln>
                <a:noFill/>
              </a:ln>
              <a:solidFill>
                <a:srgbClr val="000000"/>
              </a:solidFill>
              <a:effectLst/>
              <a:uLnTx/>
              <a:uFillTx/>
              <a:latin typeface="ＭＳ Ｐゴシック"/>
              <a:ea typeface="ＭＳ Ｐゴシック"/>
            </a:rPr>
            <a:t>MENUへ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1057275</xdr:colOff>
      <xdr:row>1</xdr:row>
      <xdr:rowOff>66675</xdr:rowOff>
    </xdr:from>
    <xdr:to>
      <xdr:col>1</xdr:col>
      <xdr:colOff>1838325</xdr:colOff>
      <xdr:row>1</xdr:row>
      <xdr:rowOff>676275</xdr:rowOff>
    </xdr:to>
    <xdr:sp macro="" textlink="">
      <xdr:nvSpPr>
        <xdr:cNvPr id="4205" name="PubCross">
          <a:hlinkClick xmlns:r="http://schemas.openxmlformats.org/officeDocument/2006/relationships" r:id="rId1"/>
        </xdr:cNvPr>
        <xdr:cNvSpPr>
          <a:spLocks noEditPoints="1" noChangeArrowheads="1"/>
        </xdr:cNvSpPr>
      </xdr:nvSpPr>
      <xdr:spPr bwMode="auto">
        <a:xfrm>
          <a:off x="1628775" y="66675"/>
          <a:ext cx="781050" cy="609600"/>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ctr" rtl="0">
            <a:lnSpc>
              <a:spcPts val="800"/>
            </a:lnSpc>
            <a:defRPr sz="1000"/>
          </a:pPr>
          <a:r>
            <a:rPr lang="ja-JP" altLang="en-US" sz="900" b="1" i="0" u="none" strike="noStrike" baseline="0">
              <a:solidFill>
                <a:srgbClr val="000000"/>
              </a:solidFill>
              <a:latin typeface="ＭＳ Ｐゴシック"/>
              <a:ea typeface="ＭＳ Ｐゴシック"/>
            </a:rPr>
            <a:t>MENUへ</a:t>
          </a:r>
        </a:p>
      </xdr:txBody>
    </xdr:sp>
    <xdr:clientData/>
  </xdr:twoCellAnchor>
  <xdr:twoCellAnchor>
    <xdr:from>
      <xdr:col>11</xdr:col>
      <xdr:colOff>314325</xdr:colOff>
      <xdr:row>1</xdr:row>
      <xdr:rowOff>123825</xdr:rowOff>
    </xdr:from>
    <xdr:to>
      <xdr:col>12</xdr:col>
      <xdr:colOff>371475</xdr:colOff>
      <xdr:row>1</xdr:row>
      <xdr:rowOff>590550</xdr:rowOff>
    </xdr:to>
    <xdr:sp macro="" textlink="">
      <xdr:nvSpPr>
        <xdr:cNvPr id="4206" name="Document">
          <a:hlinkClick xmlns:r="http://schemas.openxmlformats.org/officeDocument/2006/relationships" r:id="rId2"/>
        </xdr:cNvPr>
        <xdr:cNvSpPr>
          <a:spLocks noEditPoints="1" noChangeArrowheads="1"/>
        </xdr:cNvSpPr>
      </xdr:nvSpPr>
      <xdr:spPr bwMode="auto">
        <a:xfrm rot="16200000">
          <a:off x="11730037" y="-147637"/>
          <a:ext cx="466725" cy="1009650"/>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r" rtl="0">
            <a:defRPr sz="1000"/>
          </a:pPr>
          <a:r>
            <a:rPr lang="ja-JP" altLang="en-US" sz="900" b="1" i="0" u="none" strike="noStrike" baseline="0">
              <a:solidFill>
                <a:srgbClr val="008000"/>
              </a:solidFill>
              <a:latin typeface="ＭＳ Ｐゴシック"/>
              <a:ea typeface="ＭＳ Ｐゴシック"/>
            </a:rPr>
            <a:t>開始届へ</a:t>
          </a:r>
        </a:p>
      </xdr:txBody>
    </xdr:sp>
    <xdr:clientData/>
  </xdr:twoCellAnchor>
  <xdr:twoCellAnchor>
    <xdr:from>
      <xdr:col>21</xdr:col>
      <xdr:colOff>312209</xdr:colOff>
      <xdr:row>1</xdr:row>
      <xdr:rowOff>74083</xdr:rowOff>
    </xdr:from>
    <xdr:to>
      <xdr:col>22</xdr:col>
      <xdr:colOff>240242</xdr:colOff>
      <xdr:row>1</xdr:row>
      <xdr:rowOff>636058</xdr:rowOff>
    </xdr:to>
    <xdr:sp macro="" textlink="">
      <xdr:nvSpPr>
        <xdr:cNvPr id="4207" name="Documents">
          <a:hlinkClick xmlns:r="http://schemas.openxmlformats.org/officeDocument/2006/relationships" r:id="rId3"/>
        </xdr:cNvPr>
        <xdr:cNvSpPr>
          <a:spLocks noEditPoints="1" noChangeArrowheads="1"/>
        </xdr:cNvSpPr>
      </xdr:nvSpPr>
      <xdr:spPr bwMode="auto">
        <a:xfrm>
          <a:off x="16801042" y="74083"/>
          <a:ext cx="838200" cy="561975"/>
        </a:xfrm>
        <a:custGeom>
          <a:avLst/>
          <a:gdLst>
            <a:gd name="T0" fmla="*/ 0 w 21600"/>
            <a:gd name="T1" fmla="*/ 2800 h 21600"/>
            <a:gd name="T2" fmla="*/ 3468 w 21600"/>
            <a:gd name="T3" fmla="*/ 0 h 21600"/>
            <a:gd name="T4" fmla="*/ 21653 w 21600"/>
            <a:gd name="T5" fmla="*/ 18828 h 21600"/>
            <a:gd name="T6" fmla="*/ 19954 w 21600"/>
            <a:gd name="T7" fmla="*/ 20214 h 21600"/>
            <a:gd name="T8" fmla="*/ 18256 w 21600"/>
            <a:gd name="T9" fmla="*/ 21628 h 21600"/>
            <a:gd name="T10" fmla="*/ 19954 w 21600"/>
            <a:gd name="T11" fmla="*/ 1428 h 21600"/>
            <a:gd name="T12" fmla="*/ 18256 w 21600"/>
            <a:gd name="T13" fmla="*/ 2800 h 21600"/>
            <a:gd name="T14" fmla="*/ 1645 w 21600"/>
            <a:gd name="T15" fmla="*/ 1428 h 21600"/>
            <a:gd name="T16" fmla="*/ 21600 w 21600"/>
            <a:gd name="T17" fmla="*/ 0 h 21600"/>
            <a:gd name="T18" fmla="*/ 10800 w 21600"/>
            <a:gd name="T19" fmla="*/ 0 h 21600"/>
            <a:gd name="T20" fmla="*/ 0 w 21600"/>
            <a:gd name="T21" fmla="*/ 10800 h 21600"/>
            <a:gd name="T22" fmla="*/ 21600 w 21600"/>
            <a:gd name="T23" fmla="*/ 10800 h 21600"/>
            <a:gd name="T24" fmla="*/ 1645 w 21600"/>
            <a:gd name="T25" fmla="*/ 4171 h 21600"/>
            <a:gd name="T26" fmla="*/ 16522 w 21600"/>
            <a:gd name="T27" fmla="*/ 17314 h 2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1600" h="21600" extrusionOk="0">
              <a:moveTo>
                <a:pt x="0" y="18014"/>
              </a:moveTo>
              <a:lnTo>
                <a:pt x="0" y="2800"/>
              </a:lnTo>
              <a:lnTo>
                <a:pt x="1645" y="2800"/>
              </a:lnTo>
              <a:lnTo>
                <a:pt x="1645" y="1428"/>
              </a:lnTo>
              <a:lnTo>
                <a:pt x="3468" y="1428"/>
              </a:lnTo>
              <a:lnTo>
                <a:pt x="3468" y="0"/>
              </a:lnTo>
              <a:lnTo>
                <a:pt x="21653" y="0"/>
              </a:lnTo>
              <a:lnTo>
                <a:pt x="21653" y="18828"/>
              </a:lnTo>
              <a:lnTo>
                <a:pt x="19954" y="18828"/>
              </a:lnTo>
              <a:lnTo>
                <a:pt x="19954" y="20214"/>
              </a:lnTo>
              <a:lnTo>
                <a:pt x="18256" y="20214"/>
              </a:lnTo>
              <a:lnTo>
                <a:pt x="18256" y="21600"/>
              </a:lnTo>
              <a:lnTo>
                <a:pt x="4434" y="21600"/>
              </a:lnTo>
              <a:lnTo>
                <a:pt x="0" y="18014"/>
              </a:lnTo>
              <a:close/>
            </a:path>
            <a:path w="21600" h="21600" extrusionOk="0">
              <a:moveTo>
                <a:pt x="3486" y="1428"/>
              </a:moveTo>
              <a:lnTo>
                <a:pt x="19954" y="1428"/>
              </a:lnTo>
              <a:lnTo>
                <a:pt x="19954" y="20214"/>
              </a:lnTo>
              <a:lnTo>
                <a:pt x="18256" y="20214"/>
              </a:lnTo>
              <a:lnTo>
                <a:pt x="18256" y="2800"/>
              </a:lnTo>
              <a:lnTo>
                <a:pt x="1645" y="2800"/>
              </a:lnTo>
              <a:lnTo>
                <a:pt x="1645" y="1428"/>
              </a:lnTo>
              <a:lnTo>
                <a:pt x="3486" y="1428"/>
              </a:lnTo>
              <a:close/>
            </a:path>
            <a:path w="21600" h="21600" extrusionOk="0">
              <a:moveTo>
                <a:pt x="0" y="18014"/>
              </a:moveTo>
              <a:lnTo>
                <a:pt x="4434" y="18000"/>
              </a:lnTo>
              <a:lnTo>
                <a:pt x="4434" y="21600"/>
              </a:lnTo>
              <a:lnTo>
                <a:pt x="0" y="18014"/>
              </a:lnTo>
              <a:close/>
            </a:path>
          </a:pathLst>
        </a:custGeom>
        <a:solidFill>
          <a:srgbClr xmlns:mc="http://schemas.openxmlformats.org/markup-compatibility/2006" xmlns:a14="http://schemas.microsoft.com/office/drawing/2010/main" val="FFFFFF" mc:Ignorable="a14" a14:legacySpreadsheetColorIndex="9"/>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lnSpc>
              <a:spcPts val="1000"/>
            </a:lnSpc>
            <a:defRPr sz="1000"/>
          </a:pPr>
          <a:r>
            <a:rPr lang="ja-JP" altLang="en-US" sz="900" b="1" i="0" u="none" strike="noStrike" baseline="0">
              <a:solidFill>
                <a:srgbClr val="008000"/>
              </a:solidFill>
              <a:latin typeface="ＭＳ Ｐゴシック"/>
              <a:ea typeface="ＭＳ Ｐゴシック"/>
            </a:rPr>
            <a:t>報告書へ</a:t>
          </a:r>
        </a:p>
      </xdr:txBody>
    </xdr:sp>
    <xdr:clientData/>
  </xdr:twoCellAnchor>
  <xdr:twoCellAnchor>
    <xdr:from>
      <xdr:col>22</xdr:col>
      <xdr:colOff>426509</xdr:colOff>
      <xdr:row>1</xdr:row>
      <xdr:rowOff>83608</xdr:rowOff>
    </xdr:from>
    <xdr:to>
      <xdr:col>22</xdr:col>
      <xdr:colOff>1055159</xdr:colOff>
      <xdr:row>1</xdr:row>
      <xdr:rowOff>626533</xdr:rowOff>
    </xdr:to>
    <xdr:sp macro="" textlink="">
      <xdr:nvSpPr>
        <xdr:cNvPr id="4208" name="Document">
          <a:hlinkClick xmlns:r="http://schemas.openxmlformats.org/officeDocument/2006/relationships" r:id="rId4"/>
        </xdr:cNvPr>
        <xdr:cNvSpPr>
          <a:spLocks noEditPoints="1" noChangeArrowheads="1"/>
        </xdr:cNvSpPr>
      </xdr:nvSpPr>
      <xdr:spPr bwMode="auto">
        <a:xfrm>
          <a:off x="17825509" y="83608"/>
          <a:ext cx="628650" cy="542925"/>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lnSpc>
              <a:spcPts val="1000"/>
            </a:lnSpc>
            <a:defRPr sz="1000"/>
          </a:pPr>
          <a:r>
            <a:rPr lang="ja-JP" altLang="en-US" sz="900" b="1" i="0" u="none" strike="noStrike" baseline="0">
              <a:solidFill>
                <a:srgbClr val="008000"/>
              </a:solidFill>
              <a:latin typeface="ＭＳ Ｐゴシック"/>
              <a:ea typeface="ＭＳ Ｐゴシック"/>
            </a:rPr>
            <a:t>総括表へ</a:t>
          </a:r>
        </a:p>
      </xdr:txBody>
    </xdr:sp>
    <xdr:clientData/>
  </xdr:twoCellAnchor>
  <xdr:twoCellAnchor>
    <xdr:from>
      <xdr:col>3</xdr:col>
      <xdr:colOff>400050</xdr:colOff>
      <xdr:row>1</xdr:row>
      <xdr:rowOff>66675</xdr:rowOff>
    </xdr:from>
    <xdr:to>
      <xdr:col>4</xdr:col>
      <xdr:colOff>9525</xdr:colOff>
      <xdr:row>3</xdr:row>
      <xdr:rowOff>19050</xdr:rowOff>
    </xdr:to>
    <xdr:grpSp>
      <xdr:nvGrpSpPr>
        <xdr:cNvPr id="14632" name="Group 1316"/>
        <xdr:cNvGrpSpPr>
          <a:grpSpLocks/>
        </xdr:cNvGrpSpPr>
      </xdr:nvGrpSpPr>
      <xdr:grpSpPr bwMode="auto">
        <a:xfrm>
          <a:off x="3596217" y="66675"/>
          <a:ext cx="900641" cy="724958"/>
          <a:chOff x="569" y="2318"/>
          <a:chExt cx="70" cy="77"/>
        </a:xfrm>
      </xdr:grpSpPr>
      <xdr:sp macro="" textlink="">
        <xdr:nvSpPr>
          <xdr:cNvPr id="14633" name="AutoShape 1317"/>
          <xdr:cNvSpPr>
            <a:spLocks noChangeArrowheads="1"/>
          </xdr:cNvSpPr>
        </xdr:nvSpPr>
        <xdr:spPr bwMode="auto">
          <a:xfrm>
            <a:off x="569" y="2318"/>
            <a:ext cx="70" cy="7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86 w 21600"/>
              <a:gd name="T25" fmla="*/ 3086 h 21600"/>
              <a:gd name="T26" fmla="*/ 18514 w 21600"/>
              <a:gd name="T27" fmla="*/ 18514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17096" y="14698"/>
                </a:moveTo>
                <a:cubicBezTo>
                  <a:pt x="17821" y="13527"/>
                  <a:pt x="18206" y="12177"/>
                  <a:pt x="18206" y="10800"/>
                </a:cubicBezTo>
                <a:cubicBezTo>
                  <a:pt x="18206" y="6709"/>
                  <a:pt x="14890" y="3394"/>
                  <a:pt x="10800" y="3394"/>
                </a:cubicBezTo>
                <a:cubicBezTo>
                  <a:pt x="9422" y="3393"/>
                  <a:pt x="8072" y="3778"/>
                  <a:pt x="6901" y="4503"/>
                </a:cubicBezTo>
                <a:lnTo>
                  <a:pt x="17096" y="14698"/>
                </a:lnTo>
                <a:close/>
                <a:moveTo>
                  <a:pt x="4503" y="6901"/>
                </a:moveTo>
                <a:cubicBezTo>
                  <a:pt x="3778" y="8072"/>
                  <a:pt x="3394" y="9422"/>
                  <a:pt x="3394" y="10799"/>
                </a:cubicBezTo>
                <a:cubicBezTo>
                  <a:pt x="3394" y="14890"/>
                  <a:pt x="6709" y="18206"/>
                  <a:pt x="10800" y="18206"/>
                </a:cubicBezTo>
                <a:cubicBezTo>
                  <a:pt x="12177" y="18206"/>
                  <a:pt x="13527" y="17821"/>
                  <a:pt x="14698" y="17096"/>
                </a:cubicBezTo>
                <a:lnTo>
                  <a:pt x="4503" y="6901"/>
                </a:lnTo>
                <a:close/>
              </a:path>
            </a:pathLst>
          </a:cu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FF0000" mc:Ignorable="a14" a14:legacySpreadsheetColorIndex="10"/>
            </a:solidFill>
            <a:miter lim="800000"/>
            <a:headEnd/>
            <a:tailEnd/>
          </a:ln>
        </xdr:spPr>
      </xdr:sp>
      <xdr:pic>
        <xdr:nvPicPr>
          <xdr:cNvPr id="14634" name="Picture 1318" descr="MCj03256620000[1]"/>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rot="8840345">
            <a:off x="585" y="2328"/>
            <a:ext cx="39" cy="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91" name="Text Box 1319"/>
          <xdr:cNvSpPr txBox="1">
            <a:spLocks noChangeArrowheads="1"/>
          </xdr:cNvSpPr>
        </xdr:nvSpPr>
        <xdr:spPr bwMode="auto">
          <a:xfrm>
            <a:off x="583" y="2363"/>
            <a:ext cx="48" cy="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ja-JP" altLang="en-US" sz="1400" b="0" i="0" u="none" strike="noStrike" baseline="0">
                <a:solidFill>
                  <a:srgbClr val="000000"/>
                </a:solidFill>
                <a:ea typeface="ふみゴシック"/>
              </a:rPr>
              <a:t>禁止</a:t>
            </a:r>
          </a:p>
        </xdr:txBody>
      </xdr:sp>
    </xdr:grpSp>
    <xdr:clientData/>
  </xdr:twoCellAnchor>
  <xdr:twoCellAnchor>
    <xdr:from>
      <xdr:col>8</xdr:col>
      <xdr:colOff>127000</xdr:colOff>
      <xdr:row>6</xdr:row>
      <xdr:rowOff>296332</xdr:rowOff>
    </xdr:from>
    <xdr:to>
      <xdr:col>12</xdr:col>
      <xdr:colOff>518583</xdr:colOff>
      <xdr:row>14</xdr:row>
      <xdr:rowOff>317500</xdr:rowOff>
    </xdr:to>
    <xdr:sp macro="" textlink="">
      <xdr:nvSpPr>
        <xdr:cNvPr id="2" name="テキスト ボックス 1"/>
        <xdr:cNvSpPr txBox="1"/>
      </xdr:nvSpPr>
      <xdr:spPr>
        <a:xfrm>
          <a:off x="7503583" y="2095499"/>
          <a:ext cx="4497917" cy="383116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920"/>
            </a:lnSpc>
          </a:pP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H27.4.1</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より請負金額が</a:t>
          </a: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消費税込</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消費税抜</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となる影響で、</a:t>
          </a: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920"/>
            </a:lnSpc>
          </a:pPr>
          <a:r>
            <a:rPr kumimoji="1" lang="en-US" altLang="ja-JP"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27</a:t>
          </a:r>
          <a:r>
            <a:rPr kumimoji="1" lang="ja-JP" altLang="en-US"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年度申告版</a:t>
          </a:r>
          <a:endParaRPr kumimoji="1" lang="en-US" altLang="ja-JP"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920"/>
            </a:lnSpc>
          </a:pPr>
          <a:r>
            <a:rPr kumimoji="1" lang="ja-JP" altLang="en-US"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◆らくらくシステム</a:t>
          </a:r>
          <a:r>
            <a:rPr kumimoji="1" lang="en-US" altLang="ja-JP"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15</a:t>
          </a:r>
        </a:p>
        <a:p>
          <a:pPr>
            <a:lnSpc>
              <a:spcPts val="1920"/>
            </a:lnSpc>
          </a:pP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では、</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開始届の作成はできません。</a:t>
          </a:r>
          <a:endPar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nSpc>
              <a:spcPts val="1920"/>
            </a:lnSpc>
          </a:pPr>
          <a:endPar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nSpc>
              <a:spcPts val="1920"/>
            </a:lnSpc>
          </a:pP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そのため、</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開始届作成のための</a:t>
          </a: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青色の</a:t>
          </a: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欄は、データの入力ができません</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ので、ご了承ください。</a:t>
          </a: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a:r>
          <a:b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b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a:r>
          <a:b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b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開始届を作成するときは、別途</a:t>
          </a: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920"/>
            </a:lnSpc>
          </a:pP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◆らくらくシステム</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ダッシュ◆</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15</a:t>
          </a:r>
        </a:p>
        <a:p>
          <a:pPr>
            <a:lnSpc>
              <a:spcPts val="1920"/>
            </a:lnSpc>
          </a:pP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をご利用ください！</a:t>
          </a:r>
        </a:p>
      </xdr:txBody>
    </xdr:sp>
    <xdr:clientData/>
  </xdr:twoCellAnchor>
  <xdr:twoCellAnchor>
    <xdr:from>
      <xdr:col>23</xdr:col>
      <xdr:colOff>169334</xdr:colOff>
      <xdr:row>1</xdr:row>
      <xdr:rowOff>116416</xdr:rowOff>
    </xdr:from>
    <xdr:to>
      <xdr:col>23</xdr:col>
      <xdr:colOff>1185334</xdr:colOff>
      <xdr:row>1</xdr:row>
      <xdr:rowOff>621241</xdr:rowOff>
    </xdr:to>
    <xdr:sp macro="" textlink="">
      <xdr:nvSpPr>
        <xdr:cNvPr id="16" name="角丸四角形 15">
          <a:hlinkClick xmlns:r="http://schemas.openxmlformats.org/officeDocument/2006/relationships" r:id="rId6"/>
        </xdr:cNvPr>
        <xdr:cNvSpPr/>
      </xdr:nvSpPr>
      <xdr:spPr>
        <a:xfrm>
          <a:off x="18669001" y="116416"/>
          <a:ext cx="1016000" cy="504825"/>
        </a:xfrm>
        <a:prstGeom prst="roundRect">
          <a:avLst/>
        </a:prstGeom>
        <a:solidFill>
          <a:schemeClr val="accent5">
            <a:lumMod val="40000"/>
            <a:lumOff val="60000"/>
          </a:schemeClr>
        </a:solidFill>
        <a:ln w="28575">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b="1"/>
            <a:t>事業細目</a:t>
          </a:r>
          <a:endParaRPr kumimoji="1" lang="en-US" altLang="ja-JP" sz="1100" b="1"/>
        </a:p>
        <a:p>
          <a:pPr algn="ctr"/>
          <a:r>
            <a:rPr kumimoji="1" lang="ja-JP" altLang="en-US" sz="1100" b="1"/>
            <a:t>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180975</xdr:colOff>
      <xdr:row>56</xdr:row>
      <xdr:rowOff>85725</xdr:rowOff>
    </xdr:from>
    <xdr:to>
      <xdr:col>33</xdr:col>
      <xdr:colOff>295275</xdr:colOff>
      <xdr:row>57</xdr:row>
      <xdr:rowOff>228600</xdr:rowOff>
    </xdr:to>
    <xdr:sp macro="" textlink="">
      <xdr:nvSpPr>
        <xdr:cNvPr id="3624" name="Oval 1"/>
        <xdr:cNvSpPr>
          <a:spLocks noChangeArrowheads="1"/>
        </xdr:cNvSpPr>
      </xdr:nvSpPr>
      <xdr:spPr bwMode="auto">
        <a:xfrm>
          <a:off x="9134475" y="9067800"/>
          <a:ext cx="466725" cy="447675"/>
        </a:xfrm>
        <a:prstGeom prst="ellipse">
          <a:avLst/>
        </a:prstGeom>
        <a:noFill/>
        <a:ln w="158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152400</xdr:colOff>
      <xdr:row>43</xdr:row>
      <xdr:rowOff>19050</xdr:rowOff>
    </xdr:from>
    <xdr:to>
      <xdr:col>37</xdr:col>
      <xdr:colOff>104775</xdr:colOff>
      <xdr:row>43</xdr:row>
      <xdr:rowOff>238125</xdr:rowOff>
    </xdr:to>
    <xdr:sp macro="" textlink="">
      <xdr:nvSpPr>
        <xdr:cNvPr id="3074" name="Text Box 2"/>
        <xdr:cNvSpPr txBox="1">
          <a:spLocks noChangeArrowheads="1"/>
        </xdr:cNvSpPr>
      </xdr:nvSpPr>
      <xdr:spPr bwMode="auto">
        <a:xfrm>
          <a:off x="9458325" y="7143750"/>
          <a:ext cx="971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700" b="0" i="0" u="none" strike="noStrike" baseline="0">
              <a:solidFill>
                <a:srgbClr val="008000"/>
              </a:solidFill>
              <a:latin typeface="ＭＳ Ｐ明朝"/>
              <a:ea typeface="ＭＳ Ｐ明朝"/>
            </a:rPr>
            <a:t>記名押印又は署名</a:t>
          </a:r>
        </a:p>
      </xdr:txBody>
    </xdr:sp>
    <xdr:clientData/>
  </xdr:twoCellAnchor>
  <xdr:twoCellAnchor>
    <xdr:from>
      <xdr:col>32</xdr:col>
      <xdr:colOff>180975</xdr:colOff>
      <xdr:row>152</xdr:row>
      <xdr:rowOff>104775</xdr:rowOff>
    </xdr:from>
    <xdr:to>
      <xdr:col>33</xdr:col>
      <xdr:colOff>295275</xdr:colOff>
      <xdr:row>153</xdr:row>
      <xdr:rowOff>247650</xdr:rowOff>
    </xdr:to>
    <xdr:sp macro="" textlink="">
      <xdr:nvSpPr>
        <xdr:cNvPr id="3626" name="Oval 3"/>
        <xdr:cNvSpPr>
          <a:spLocks noChangeArrowheads="1"/>
        </xdr:cNvSpPr>
      </xdr:nvSpPr>
      <xdr:spPr bwMode="auto">
        <a:xfrm>
          <a:off x="9134475" y="23926800"/>
          <a:ext cx="466725" cy="447675"/>
        </a:xfrm>
        <a:prstGeom prst="ellipse">
          <a:avLst/>
        </a:prstGeom>
        <a:noFill/>
        <a:ln w="158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219075</xdr:colOff>
      <xdr:row>91</xdr:row>
      <xdr:rowOff>28575</xdr:rowOff>
    </xdr:from>
    <xdr:to>
      <xdr:col>38</xdr:col>
      <xdr:colOff>9525</xdr:colOff>
      <xdr:row>91</xdr:row>
      <xdr:rowOff>247650</xdr:rowOff>
    </xdr:to>
    <xdr:sp macro="" textlink="">
      <xdr:nvSpPr>
        <xdr:cNvPr id="3076" name="Text Box 4"/>
        <xdr:cNvSpPr txBox="1">
          <a:spLocks noChangeArrowheads="1"/>
        </xdr:cNvSpPr>
      </xdr:nvSpPr>
      <xdr:spPr bwMode="auto">
        <a:xfrm>
          <a:off x="9525000" y="14582775"/>
          <a:ext cx="971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700" b="0" i="0" u="none" strike="noStrike" baseline="0">
              <a:solidFill>
                <a:srgbClr val="008000"/>
              </a:solidFill>
              <a:latin typeface="ＭＳ Ｐ明朝"/>
              <a:ea typeface="ＭＳ Ｐ明朝"/>
            </a:rPr>
            <a:t>記名押印又は署名</a:t>
          </a:r>
        </a:p>
      </xdr:txBody>
    </xdr:sp>
    <xdr:clientData/>
  </xdr:twoCellAnchor>
  <xdr:twoCellAnchor>
    <xdr:from>
      <xdr:col>33</xdr:col>
      <xdr:colOff>180975</xdr:colOff>
      <xdr:row>52</xdr:row>
      <xdr:rowOff>95250</xdr:rowOff>
    </xdr:from>
    <xdr:to>
      <xdr:col>35</xdr:col>
      <xdr:colOff>9525</xdr:colOff>
      <xdr:row>53</xdr:row>
      <xdr:rowOff>104775</xdr:rowOff>
    </xdr:to>
    <xdr:sp macro="" textlink="">
      <xdr:nvSpPr>
        <xdr:cNvPr id="3077" name="Text Box 5"/>
        <xdr:cNvSpPr txBox="1">
          <a:spLocks noChangeArrowheads="1"/>
        </xdr:cNvSpPr>
      </xdr:nvSpPr>
      <xdr:spPr bwMode="auto">
        <a:xfrm>
          <a:off x="9486900" y="8591550"/>
          <a:ext cx="2952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ja-JP" altLang="en-US" sz="900" b="0" i="0" u="none" strike="noStrike" baseline="0">
              <a:solidFill>
                <a:srgbClr val="008000"/>
              </a:solidFill>
              <a:latin typeface="ＭＳ Ｐ明朝"/>
              <a:ea typeface="ＭＳ Ｐ明朝"/>
            </a:rPr>
            <a:t>㊞</a:t>
          </a:r>
        </a:p>
      </xdr:txBody>
    </xdr:sp>
    <xdr:clientData/>
  </xdr:twoCellAnchor>
  <xdr:twoCellAnchor>
    <xdr:from>
      <xdr:col>33</xdr:col>
      <xdr:colOff>161925</xdr:colOff>
      <xdr:row>100</xdr:row>
      <xdr:rowOff>95250</xdr:rowOff>
    </xdr:from>
    <xdr:to>
      <xdr:col>34</xdr:col>
      <xdr:colOff>114300</xdr:colOff>
      <xdr:row>101</xdr:row>
      <xdr:rowOff>104775</xdr:rowOff>
    </xdr:to>
    <xdr:sp macro="" textlink="">
      <xdr:nvSpPr>
        <xdr:cNvPr id="3078" name="Text Box 6"/>
        <xdr:cNvSpPr txBox="1">
          <a:spLocks noChangeArrowheads="1"/>
        </xdr:cNvSpPr>
      </xdr:nvSpPr>
      <xdr:spPr bwMode="auto">
        <a:xfrm>
          <a:off x="9467850" y="16059150"/>
          <a:ext cx="2952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ja-JP" altLang="en-US" sz="900" b="0" i="0" u="none" strike="noStrike" baseline="0">
              <a:solidFill>
                <a:srgbClr val="008000"/>
              </a:solidFill>
              <a:latin typeface="ＭＳ Ｐ明朝"/>
              <a:ea typeface="ＭＳ Ｐ明朝"/>
            </a:rPr>
            <a:t>㊞</a:t>
          </a:r>
        </a:p>
      </xdr:txBody>
    </xdr:sp>
    <xdr:clientData/>
  </xdr:twoCellAnchor>
  <xdr:twoCellAnchor>
    <xdr:from>
      <xdr:col>6</xdr:col>
      <xdr:colOff>38100</xdr:colOff>
      <xdr:row>2</xdr:row>
      <xdr:rowOff>368300</xdr:rowOff>
    </xdr:from>
    <xdr:to>
      <xdr:col>37</xdr:col>
      <xdr:colOff>66675</xdr:colOff>
      <xdr:row>6</xdr:row>
      <xdr:rowOff>38100</xdr:rowOff>
    </xdr:to>
    <xdr:sp macro="" textlink="">
      <xdr:nvSpPr>
        <xdr:cNvPr id="3630" name="Rectangle 9"/>
        <xdr:cNvSpPr>
          <a:spLocks noChangeArrowheads="1"/>
        </xdr:cNvSpPr>
      </xdr:nvSpPr>
      <xdr:spPr bwMode="auto">
        <a:xfrm>
          <a:off x="2108200" y="1130300"/>
          <a:ext cx="8321675" cy="1143000"/>
        </a:xfrm>
        <a:prstGeom prst="rect">
          <a:avLst/>
        </a:prstGeom>
        <a:noFill/>
        <a:ln w="5715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30196"/>
                </a:srgbClr>
              </a:solidFill>
            </a14:hiddenFill>
          </a:ext>
        </a:extLst>
      </xdr:spPr>
    </xdr:sp>
    <xdr:clientData/>
  </xdr:twoCellAnchor>
  <xdr:twoCellAnchor>
    <xdr:from>
      <xdr:col>10</xdr:col>
      <xdr:colOff>47625</xdr:colOff>
      <xdr:row>4</xdr:row>
      <xdr:rowOff>428625</xdr:rowOff>
    </xdr:from>
    <xdr:to>
      <xdr:col>33</xdr:col>
      <xdr:colOff>123825</xdr:colOff>
      <xdr:row>4</xdr:row>
      <xdr:rowOff>428625</xdr:rowOff>
    </xdr:to>
    <xdr:sp macro="" textlink="">
      <xdr:nvSpPr>
        <xdr:cNvPr id="3631" name="Line 10"/>
        <xdr:cNvSpPr>
          <a:spLocks noChangeShapeType="1"/>
        </xdr:cNvSpPr>
      </xdr:nvSpPr>
      <xdr:spPr bwMode="auto">
        <a:xfrm>
          <a:off x="2952750" y="1095375"/>
          <a:ext cx="6477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3</xdr:row>
      <xdr:rowOff>104775</xdr:rowOff>
    </xdr:from>
    <xdr:to>
      <xdr:col>2</xdr:col>
      <xdr:colOff>66675</xdr:colOff>
      <xdr:row>6</xdr:row>
      <xdr:rowOff>19050</xdr:rowOff>
    </xdr:to>
    <xdr:sp macro="" textlink="">
      <xdr:nvSpPr>
        <xdr:cNvPr id="3091" name="PubCross">
          <a:hlinkClick xmlns:r="http://schemas.openxmlformats.org/officeDocument/2006/relationships" r:id="rId1"/>
        </xdr:cNvPr>
        <xdr:cNvSpPr>
          <a:spLocks noEditPoints="1" noChangeArrowheads="1"/>
        </xdr:cNvSpPr>
      </xdr:nvSpPr>
      <xdr:spPr bwMode="auto">
        <a:xfrm>
          <a:off x="28575" y="257175"/>
          <a:ext cx="971550" cy="971550"/>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MENU</a:t>
          </a:r>
        </a:p>
      </xdr:txBody>
    </xdr:sp>
    <xdr:clientData/>
  </xdr:twoCellAnchor>
  <xdr:twoCellAnchor>
    <xdr:from>
      <xdr:col>2</xdr:col>
      <xdr:colOff>180975</xdr:colOff>
      <xdr:row>3</xdr:row>
      <xdr:rowOff>219075</xdr:rowOff>
    </xdr:from>
    <xdr:to>
      <xdr:col>5</xdr:col>
      <xdr:colOff>114300</xdr:colOff>
      <xdr:row>4</xdr:row>
      <xdr:rowOff>352425</xdr:rowOff>
    </xdr:to>
    <xdr:sp macro="" textlink="">
      <xdr:nvSpPr>
        <xdr:cNvPr id="3093" name="File">
          <a:hlinkClick xmlns:r="http://schemas.openxmlformats.org/officeDocument/2006/relationships" r:id="rId2"/>
        </xdr:cNvPr>
        <xdr:cNvSpPr>
          <a:spLocks noEditPoints="1" noChangeArrowheads="1"/>
        </xdr:cNvSpPr>
      </xdr:nvSpPr>
      <xdr:spPr bwMode="auto">
        <a:xfrm>
          <a:off x="1114425" y="371475"/>
          <a:ext cx="838200" cy="647700"/>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xmlns:mc="http://schemas.openxmlformats.org/markup-compatibility/2006" xmlns:a14="http://schemas.microsoft.com/office/drawing/2010/main" val="99CC00" mc:Ignorable="a14" a14:legacySpreadsheetColorIndex="50"/>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データ</a:t>
          </a:r>
        </a:p>
      </xdr:txBody>
    </xdr:sp>
    <xdr:clientData/>
  </xdr:twoCellAnchor>
  <xdr:twoCellAnchor>
    <xdr:from>
      <xdr:col>4</xdr:col>
      <xdr:colOff>266700</xdr:colOff>
      <xdr:row>13</xdr:row>
      <xdr:rowOff>304800</xdr:rowOff>
    </xdr:from>
    <xdr:to>
      <xdr:col>29</xdr:col>
      <xdr:colOff>736600</xdr:colOff>
      <xdr:row>37</xdr:row>
      <xdr:rowOff>12700</xdr:rowOff>
    </xdr:to>
    <xdr:sp macro="" textlink="">
      <xdr:nvSpPr>
        <xdr:cNvPr id="14" name="テキスト ボックス 13"/>
        <xdr:cNvSpPr txBox="1"/>
      </xdr:nvSpPr>
      <xdr:spPr>
        <a:xfrm>
          <a:off x="1841500" y="3848100"/>
          <a:ext cx="6464300" cy="35306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920"/>
            </a:lnSpc>
          </a:pPr>
          <a:r>
            <a:rPr kumimoji="1" lang="ja-JP" altLang="en-US" sz="28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おことわり</a:t>
          </a:r>
          <a:endParaRPr kumimoji="1" lang="en-US" altLang="ja-JP" sz="28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endPar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H27.4.1</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より請負金額が</a:t>
          </a: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消費税込</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消費税抜</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となる影響で、</a:t>
          </a: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ja-JP" altLang="en-US" sz="1600" b="1" u="none"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27</a:t>
          </a:r>
          <a:r>
            <a:rPr kumimoji="1" lang="ja-JP" altLang="en-US"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年度申告版 ◆らくらくシステム</a:t>
          </a:r>
          <a:r>
            <a:rPr kumimoji="1" lang="en-US" altLang="ja-JP"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15</a:t>
          </a:r>
        </a:p>
        <a:p>
          <a:pPr>
            <a:lnSpc>
              <a:spcPts val="1920"/>
            </a:lnSpc>
          </a:pP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では、</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開始届の作成はできません。</a:t>
          </a:r>
          <a:endPar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nSpc>
              <a:spcPts val="1920"/>
            </a:lnSpc>
          </a:pP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a:r>
          <a:b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b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開始届を作成するときは、別途</a:t>
          </a: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ja-JP" altLang="en-US" sz="1600" b="1" u="none">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◆らくらくシステム</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ダッシュ◆</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15</a:t>
          </a:r>
        </a:p>
        <a:p>
          <a:pPr>
            <a:lnSpc>
              <a:spcPts val="1920"/>
            </a:lnSpc>
          </a:pP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をご利用ください！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38100</xdr:colOff>
      <xdr:row>1</xdr:row>
      <xdr:rowOff>123825</xdr:rowOff>
    </xdr:from>
    <xdr:to>
      <xdr:col>44</xdr:col>
      <xdr:colOff>57150</xdr:colOff>
      <xdr:row>5</xdr:row>
      <xdr:rowOff>47625</xdr:rowOff>
    </xdr:to>
    <xdr:sp macro="" textlink="">
      <xdr:nvSpPr>
        <xdr:cNvPr id="5451" name="Rectangle 15"/>
        <xdr:cNvSpPr>
          <a:spLocks noChangeArrowheads="1"/>
        </xdr:cNvSpPr>
      </xdr:nvSpPr>
      <xdr:spPr bwMode="auto">
        <a:xfrm>
          <a:off x="3086100" y="123825"/>
          <a:ext cx="7410450" cy="1133475"/>
        </a:xfrm>
        <a:prstGeom prst="rect">
          <a:avLst/>
        </a:prstGeom>
        <a:noFill/>
        <a:ln w="5715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30196"/>
                </a:srgbClr>
              </a:solidFill>
            </a14:hiddenFill>
          </a:ext>
        </a:extLst>
      </xdr:spPr>
    </xdr:sp>
    <xdr:clientData/>
  </xdr:twoCellAnchor>
  <xdr:twoCellAnchor>
    <xdr:from>
      <xdr:col>13</xdr:col>
      <xdr:colOff>66675</xdr:colOff>
      <xdr:row>3</xdr:row>
      <xdr:rowOff>428625</xdr:rowOff>
    </xdr:from>
    <xdr:to>
      <xdr:col>41</xdr:col>
      <xdr:colOff>85725</xdr:colOff>
      <xdr:row>3</xdr:row>
      <xdr:rowOff>428625</xdr:rowOff>
    </xdr:to>
    <xdr:sp macro="" textlink="">
      <xdr:nvSpPr>
        <xdr:cNvPr id="5452" name="Line 17"/>
        <xdr:cNvSpPr>
          <a:spLocks noChangeShapeType="1"/>
        </xdr:cNvSpPr>
      </xdr:nvSpPr>
      <xdr:spPr bwMode="auto">
        <a:xfrm>
          <a:off x="3667125" y="1095375"/>
          <a:ext cx="6372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xdr:row>
      <xdr:rowOff>104775</xdr:rowOff>
    </xdr:from>
    <xdr:to>
      <xdr:col>3</xdr:col>
      <xdr:colOff>161925</xdr:colOff>
      <xdr:row>5</xdr:row>
      <xdr:rowOff>19050</xdr:rowOff>
    </xdr:to>
    <xdr:sp macro="" textlink="">
      <xdr:nvSpPr>
        <xdr:cNvPr id="5147" name="PubCross">
          <a:hlinkClick xmlns:r="http://schemas.openxmlformats.org/officeDocument/2006/relationships" r:id="rId1"/>
        </xdr:cNvPr>
        <xdr:cNvSpPr>
          <a:spLocks noEditPoints="1" noChangeArrowheads="1"/>
        </xdr:cNvSpPr>
      </xdr:nvSpPr>
      <xdr:spPr bwMode="auto">
        <a:xfrm>
          <a:off x="28575" y="257175"/>
          <a:ext cx="971550" cy="971550"/>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MENU</a:t>
          </a:r>
        </a:p>
      </xdr:txBody>
    </xdr:sp>
    <xdr:clientData/>
  </xdr:twoCellAnchor>
  <xdr:twoCellAnchor>
    <xdr:from>
      <xdr:col>4</xdr:col>
      <xdr:colOff>0</xdr:colOff>
      <xdr:row>2</xdr:row>
      <xdr:rowOff>219075</xdr:rowOff>
    </xdr:from>
    <xdr:to>
      <xdr:col>7</xdr:col>
      <xdr:colOff>9525</xdr:colOff>
      <xdr:row>3</xdr:row>
      <xdr:rowOff>352425</xdr:rowOff>
    </xdr:to>
    <xdr:sp macro="" textlink="">
      <xdr:nvSpPr>
        <xdr:cNvPr id="5148" name="File">
          <a:hlinkClick xmlns:r="http://schemas.openxmlformats.org/officeDocument/2006/relationships" r:id="rId2"/>
        </xdr:cNvPr>
        <xdr:cNvSpPr>
          <a:spLocks noEditPoints="1" noChangeArrowheads="1"/>
        </xdr:cNvSpPr>
      </xdr:nvSpPr>
      <xdr:spPr bwMode="auto">
        <a:xfrm>
          <a:off x="1114425" y="371475"/>
          <a:ext cx="838200" cy="647700"/>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xmlns:mc="http://schemas.openxmlformats.org/markup-compatibility/2006" xmlns:a14="http://schemas.microsoft.com/office/drawing/2010/main" val="99CC00" mc:Ignorable="a14" a14:legacySpreadsheetColorIndex="50"/>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データ</a:t>
          </a:r>
        </a:p>
      </xdr:txBody>
    </xdr:sp>
    <xdr:clientData/>
  </xdr:twoCellAnchor>
  <xdr:twoCellAnchor>
    <xdr:from>
      <xdr:col>7</xdr:col>
      <xdr:colOff>152400</xdr:colOff>
      <xdr:row>2</xdr:row>
      <xdr:rowOff>123825</xdr:rowOff>
    </xdr:from>
    <xdr:to>
      <xdr:col>10</xdr:col>
      <xdr:colOff>104775</xdr:colOff>
      <xdr:row>5</xdr:row>
      <xdr:rowOff>76200</xdr:rowOff>
    </xdr:to>
    <xdr:sp macro="" textlink="">
      <xdr:nvSpPr>
        <xdr:cNvPr id="5149" name="Document">
          <a:hlinkClick xmlns:r="http://schemas.openxmlformats.org/officeDocument/2006/relationships" r:id="rId3"/>
        </xdr:cNvPr>
        <xdr:cNvSpPr>
          <a:spLocks noEditPoints="1" noChangeArrowheads="1"/>
        </xdr:cNvSpPr>
      </xdr:nvSpPr>
      <xdr:spPr bwMode="auto">
        <a:xfrm>
          <a:off x="2095500" y="276225"/>
          <a:ext cx="781050" cy="1009650"/>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8000"/>
              </a:solidFill>
              <a:latin typeface="ＭＳ Ｐゴシック"/>
              <a:ea typeface="ＭＳ Ｐゴシック"/>
            </a:rPr>
            <a:t>総括表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74</xdr:row>
      <xdr:rowOff>9525</xdr:rowOff>
    </xdr:from>
    <xdr:to>
      <xdr:col>3</xdr:col>
      <xdr:colOff>0</xdr:colOff>
      <xdr:row>74</xdr:row>
      <xdr:rowOff>219075</xdr:rowOff>
    </xdr:to>
    <xdr:sp macro="" textlink="">
      <xdr:nvSpPr>
        <xdr:cNvPr id="8990" name="Line 1"/>
        <xdr:cNvSpPr>
          <a:spLocks noChangeShapeType="1"/>
        </xdr:cNvSpPr>
      </xdr:nvSpPr>
      <xdr:spPr bwMode="auto">
        <a:xfrm flipH="1">
          <a:off x="76200" y="9505950"/>
          <a:ext cx="228600" cy="20955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74</xdr:row>
      <xdr:rowOff>0</xdr:rowOff>
    </xdr:from>
    <xdr:to>
      <xdr:col>31</xdr:col>
      <xdr:colOff>0</xdr:colOff>
      <xdr:row>75</xdr:row>
      <xdr:rowOff>9525</xdr:rowOff>
    </xdr:to>
    <xdr:sp macro="" textlink="">
      <xdr:nvSpPr>
        <xdr:cNvPr id="8991" name="Line 2"/>
        <xdr:cNvSpPr>
          <a:spLocks noChangeShapeType="1"/>
        </xdr:cNvSpPr>
      </xdr:nvSpPr>
      <xdr:spPr bwMode="auto">
        <a:xfrm flipH="1">
          <a:off x="3676650" y="9496425"/>
          <a:ext cx="247650" cy="23812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9525</xdr:colOff>
      <xdr:row>74</xdr:row>
      <xdr:rowOff>0</xdr:rowOff>
    </xdr:from>
    <xdr:to>
      <xdr:col>44</xdr:col>
      <xdr:colOff>9525</xdr:colOff>
      <xdr:row>75</xdr:row>
      <xdr:rowOff>9525</xdr:rowOff>
    </xdr:to>
    <xdr:sp macro="" textlink="">
      <xdr:nvSpPr>
        <xdr:cNvPr id="8992" name="Line 3"/>
        <xdr:cNvSpPr>
          <a:spLocks noChangeShapeType="1"/>
        </xdr:cNvSpPr>
      </xdr:nvSpPr>
      <xdr:spPr bwMode="auto">
        <a:xfrm flipH="1">
          <a:off x="5172075" y="9496425"/>
          <a:ext cx="371475" cy="23812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74</xdr:row>
      <xdr:rowOff>9525</xdr:rowOff>
    </xdr:from>
    <xdr:to>
      <xdr:col>46</xdr:col>
      <xdr:colOff>114300</xdr:colOff>
      <xdr:row>74</xdr:row>
      <xdr:rowOff>219075</xdr:rowOff>
    </xdr:to>
    <xdr:sp macro="" textlink="">
      <xdr:nvSpPr>
        <xdr:cNvPr id="8993" name="Line 4"/>
        <xdr:cNvSpPr>
          <a:spLocks noChangeShapeType="1"/>
        </xdr:cNvSpPr>
      </xdr:nvSpPr>
      <xdr:spPr bwMode="auto">
        <a:xfrm flipH="1">
          <a:off x="5534025" y="9505950"/>
          <a:ext cx="361950" cy="20955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160</xdr:row>
      <xdr:rowOff>9525</xdr:rowOff>
    </xdr:from>
    <xdr:to>
      <xdr:col>3</xdr:col>
      <xdr:colOff>0</xdr:colOff>
      <xdr:row>161</xdr:row>
      <xdr:rowOff>0</xdr:rowOff>
    </xdr:to>
    <xdr:sp macro="" textlink="">
      <xdr:nvSpPr>
        <xdr:cNvPr id="8994" name="Line 6"/>
        <xdr:cNvSpPr>
          <a:spLocks noChangeShapeType="1"/>
        </xdr:cNvSpPr>
      </xdr:nvSpPr>
      <xdr:spPr bwMode="auto">
        <a:xfrm flipV="1">
          <a:off x="57150" y="20278725"/>
          <a:ext cx="247650"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160</xdr:row>
      <xdr:rowOff>9525</xdr:rowOff>
    </xdr:from>
    <xdr:to>
      <xdr:col>31</xdr:col>
      <xdr:colOff>0</xdr:colOff>
      <xdr:row>161</xdr:row>
      <xdr:rowOff>0</xdr:rowOff>
    </xdr:to>
    <xdr:sp macro="" textlink="">
      <xdr:nvSpPr>
        <xdr:cNvPr id="8995" name="Line 7"/>
        <xdr:cNvSpPr>
          <a:spLocks noChangeShapeType="1"/>
        </xdr:cNvSpPr>
      </xdr:nvSpPr>
      <xdr:spPr bwMode="auto">
        <a:xfrm flipH="1">
          <a:off x="3676650" y="20278725"/>
          <a:ext cx="247650"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40</xdr:col>
      <xdr:colOff>114300</xdr:colOff>
      <xdr:row>160</xdr:row>
      <xdr:rowOff>9525</xdr:rowOff>
    </xdr:from>
    <xdr:to>
      <xdr:col>44</xdr:col>
      <xdr:colOff>0</xdr:colOff>
      <xdr:row>161</xdr:row>
      <xdr:rowOff>9525</xdr:rowOff>
    </xdr:to>
    <xdr:sp macro="" textlink="">
      <xdr:nvSpPr>
        <xdr:cNvPr id="8996" name="Line 8"/>
        <xdr:cNvSpPr>
          <a:spLocks noChangeShapeType="1"/>
        </xdr:cNvSpPr>
      </xdr:nvSpPr>
      <xdr:spPr bwMode="auto">
        <a:xfrm flipH="1">
          <a:off x="5153025" y="20278725"/>
          <a:ext cx="381000" cy="22860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44</xdr:col>
      <xdr:colOff>9525</xdr:colOff>
      <xdr:row>160</xdr:row>
      <xdr:rowOff>9525</xdr:rowOff>
    </xdr:from>
    <xdr:to>
      <xdr:col>47</xdr:col>
      <xdr:colOff>0</xdr:colOff>
      <xdr:row>161</xdr:row>
      <xdr:rowOff>0</xdr:rowOff>
    </xdr:to>
    <xdr:sp macro="" textlink="">
      <xdr:nvSpPr>
        <xdr:cNvPr id="8997" name="Line 9"/>
        <xdr:cNvSpPr>
          <a:spLocks noChangeShapeType="1"/>
        </xdr:cNvSpPr>
      </xdr:nvSpPr>
      <xdr:spPr bwMode="auto">
        <a:xfrm flipH="1">
          <a:off x="5543550" y="20278725"/>
          <a:ext cx="361950"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246</xdr:row>
      <xdr:rowOff>9525</xdr:rowOff>
    </xdr:from>
    <xdr:to>
      <xdr:col>3</xdr:col>
      <xdr:colOff>0</xdr:colOff>
      <xdr:row>247</xdr:row>
      <xdr:rowOff>0</xdr:rowOff>
    </xdr:to>
    <xdr:sp macro="" textlink="">
      <xdr:nvSpPr>
        <xdr:cNvPr id="8998" name="Line 10"/>
        <xdr:cNvSpPr>
          <a:spLocks noChangeShapeType="1"/>
        </xdr:cNvSpPr>
      </xdr:nvSpPr>
      <xdr:spPr bwMode="auto">
        <a:xfrm flipH="1">
          <a:off x="57150" y="31146750"/>
          <a:ext cx="247650"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246</xdr:row>
      <xdr:rowOff>9525</xdr:rowOff>
    </xdr:from>
    <xdr:to>
      <xdr:col>44</xdr:col>
      <xdr:colOff>0</xdr:colOff>
      <xdr:row>247</xdr:row>
      <xdr:rowOff>0</xdr:rowOff>
    </xdr:to>
    <xdr:sp macro="" textlink="">
      <xdr:nvSpPr>
        <xdr:cNvPr id="8999" name="Line 11"/>
        <xdr:cNvSpPr>
          <a:spLocks noChangeShapeType="1"/>
        </xdr:cNvSpPr>
      </xdr:nvSpPr>
      <xdr:spPr bwMode="auto">
        <a:xfrm flipH="1">
          <a:off x="5162550" y="31146750"/>
          <a:ext cx="371475"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246</xdr:row>
      <xdr:rowOff>9525</xdr:rowOff>
    </xdr:from>
    <xdr:to>
      <xdr:col>46</xdr:col>
      <xdr:colOff>114300</xdr:colOff>
      <xdr:row>246</xdr:row>
      <xdr:rowOff>219075</xdr:rowOff>
    </xdr:to>
    <xdr:sp macro="" textlink="">
      <xdr:nvSpPr>
        <xdr:cNvPr id="9000" name="Line 12"/>
        <xdr:cNvSpPr>
          <a:spLocks noChangeShapeType="1"/>
        </xdr:cNvSpPr>
      </xdr:nvSpPr>
      <xdr:spPr bwMode="auto">
        <a:xfrm flipH="1">
          <a:off x="5534025" y="31146750"/>
          <a:ext cx="361950" cy="20955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246</xdr:row>
      <xdr:rowOff>0</xdr:rowOff>
    </xdr:from>
    <xdr:to>
      <xdr:col>31</xdr:col>
      <xdr:colOff>0</xdr:colOff>
      <xdr:row>247</xdr:row>
      <xdr:rowOff>0</xdr:rowOff>
    </xdr:to>
    <xdr:sp macro="" textlink="">
      <xdr:nvSpPr>
        <xdr:cNvPr id="9001" name="Line 13"/>
        <xdr:cNvSpPr>
          <a:spLocks noChangeShapeType="1"/>
        </xdr:cNvSpPr>
      </xdr:nvSpPr>
      <xdr:spPr bwMode="auto">
        <a:xfrm flipH="1">
          <a:off x="3676650" y="31137225"/>
          <a:ext cx="247650" cy="22860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57149</xdr:colOff>
      <xdr:row>1</xdr:row>
      <xdr:rowOff>142875</xdr:rowOff>
    </xdr:from>
    <xdr:to>
      <xdr:col>9</xdr:col>
      <xdr:colOff>28574</xdr:colOff>
      <xdr:row>5</xdr:row>
      <xdr:rowOff>287936</xdr:rowOff>
    </xdr:to>
    <xdr:sp macro="" textlink="">
      <xdr:nvSpPr>
        <xdr:cNvPr id="8213" name="PubCross">
          <a:hlinkClick xmlns:r="http://schemas.openxmlformats.org/officeDocument/2006/relationships" r:id="rId1"/>
        </xdr:cNvPr>
        <xdr:cNvSpPr>
          <a:spLocks noEditPoints="1" noChangeArrowheads="1"/>
        </xdr:cNvSpPr>
      </xdr:nvSpPr>
      <xdr:spPr bwMode="auto">
        <a:xfrm>
          <a:off x="57149" y="190500"/>
          <a:ext cx="1019175" cy="1002311"/>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28575">
          <a:solidFill>
            <a:srgbClr val="000000"/>
          </a:solidFill>
          <a:miter lim="800000"/>
          <a:headEnd/>
          <a:tailEnd/>
        </a:ln>
        <a:effec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MENU</a:t>
          </a:r>
        </a:p>
      </xdr:txBody>
    </xdr:sp>
    <xdr:clientData/>
  </xdr:twoCellAnchor>
  <xdr:twoCellAnchor>
    <xdr:from>
      <xdr:col>10</xdr:col>
      <xdr:colOff>19050</xdr:colOff>
      <xdr:row>1</xdr:row>
      <xdr:rowOff>171451</xdr:rowOff>
    </xdr:from>
    <xdr:to>
      <xdr:col>17</xdr:col>
      <xdr:colOff>9525</xdr:colOff>
      <xdr:row>5</xdr:row>
      <xdr:rowOff>8747</xdr:rowOff>
    </xdr:to>
    <xdr:sp macro="" textlink="">
      <xdr:nvSpPr>
        <xdr:cNvPr id="8214" name="File">
          <a:hlinkClick xmlns:r="http://schemas.openxmlformats.org/officeDocument/2006/relationships" r:id="rId2"/>
        </xdr:cNvPr>
        <xdr:cNvSpPr>
          <a:spLocks noEditPoints="1" noChangeArrowheads="1"/>
        </xdr:cNvSpPr>
      </xdr:nvSpPr>
      <xdr:spPr bwMode="auto">
        <a:xfrm>
          <a:off x="1190625" y="219076"/>
          <a:ext cx="1009650" cy="694546"/>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xmlns:mc="http://schemas.openxmlformats.org/markup-compatibility/2006" xmlns:a14="http://schemas.microsoft.com/office/drawing/2010/main" val="99CC00" mc:Ignorable="a14" a14:legacySpreadsheetColorIndex="50"/>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データ</a:t>
          </a:r>
        </a:p>
      </xdr:txBody>
    </xdr:sp>
    <xdr:clientData/>
  </xdr:twoCellAnchor>
  <xdr:twoCellAnchor>
    <xdr:from>
      <xdr:col>17</xdr:col>
      <xdr:colOff>114300</xdr:colOff>
      <xdr:row>1</xdr:row>
      <xdr:rowOff>95250</xdr:rowOff>
    </xdr:from>
    <xdr:to>
      <xdr:col>25</xdr:col>
      <xdr:colOff>76200</xdr:colOff>
      <xdr:row>6</xdr:row>
      <xdr:rowOff>38100</xdr:rowOff>
    </xdr:to>
    <xdr:sp macro="" textlink="">
      <xdr:nvSpPr>
        <xdr:cNvPr id="8215" name="Documents">
          <a:hlinkClick xmlns:r="http://schemas.openxmlformats.org/officeDocument/2006/relationships" r:id="rId3"/>
        </xdr:cNvPr>
        <xdr:cNvSpPr>
          <a:spLocks noEditPoints="1" noChangeArrowheads="1"/>
        </xdr:cNvSpPr>
      </xdr:nvSpPr>
      <xdr:spPr bwMode="auto">
        <a:xfrm>
          <a:off x="2305050" y="142875"/>
          <a:ext cx="952500" cy="1104900"/>
        </a:xfrm>
        <a:custGeom>
          <a:avLst/>
          <a:gdLst>
            <a:gd name="T0" fmla="*/ 0 w 21600"/>
            <a:gd name="T1" fmla="*/ 2800 h 21600"/>
            <a:gd name="T2" fmla="*/ 3468 w 21600"/>
            <a:gd name="T3" fmla="*/ 0 h 21600"/>
            <a:gd name="T4" fmla="*/ 21653 w 21600"/>
            <a:gd name="T5" fmla="*/ 18828 h 21600"/>
            <a:gd name="T6" fmla="*/ 19954 w 21600"/>
            <a:gd name="T7" fmla="*/ 20214 h 21600"/>
            <a:gd name="T8" fmla="*/ 18256 w 21600"/>
            <a:gd name="T9" fmla="*/ 21628 h 21600"/>
            <a:gd name="T10" fmla="*/ 19954 w 21600"/>
            <a:gd name="T11" fmla="*/ 1428 h 21600"/>
            <a:gd name="T12" fmla="*/ 18256 w 21600"/>
            <a:gd name="T13" fmla="*/ 2800 h 21600"/>
            <a:gd name="T14" fmla="*/ 1645 w 21600"/>
            <a:gd name="T15" fmla="*/ 1428 h 21600"/>
            <a:gd name="T16" fmla="*/ 21600 w 21600"/>
            <a:gd name="T17" fmla="*/ 0 h 21600"/>
            <a:gd name="T18" fmla="*/ 10800 w 21600"/>
            <a:gd name="T19" fmla="*/ 0 h 21600"/>
            <a:gd name="T20" fmla="*/ 0 w 21600"/>
            <a:gd name="T21" fmla="*/ 10800 h 21600"/>
            <a:gd name="T22" fmla="*/ 21600 w 21600"/>
            <a:gd name="T23" fmla="*/ 10800 h 21600"/>
            <a:gd name="T24" fmla="*/ 1645 w 21600"/>
            <a:gd name="T25" fmla="*/ 4171 h 21600"/>
            <a:gd name="T26" fmla="*/ 16522 w 21600"/>
            <a:gd name="T27" fmla="*/ 17314 h 2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1600" h="21600" extrusionOk="0">
              <a:moveTo>
                <a:pt x="0" y="18014"/>
              </a:moveTo>
              <a:lnTo>
                <a:pt x="0" y="2800"/>
              </a:lnTo>
              <a:lnTo>
                <a:pt x="1645" y="2800"/>
              </a:lnTo>
              <a:lnTo>
                <a:pt x="1645" y="1428"/>
              </a:lnTo>
              <a:lnTo>
                <a:pt x="3468" y="1428"/>
              </a:lnTo>
              <a:lnTo>
                <a:pt x="3468" y="0"/>
              </a:lnTo>
              <a:lnTo>
                <a:pt x="21653" y="0"/>
              </a:lnTo>
              <a:lnTo>
                <a:pt x="21653" y="18828"/>
              </a:lnTo>
              <a:lnTo>
                <a:pt x="19954" y="18828"/>
              </a:lnTo>
              <a:lnTo>
                <a:pt x="19954" y="20214"/>
              </a:lnTo>
              <a:lnTo>
                <a:pt x="18256" y="20214"/>
              </a:lnTo>
              <a:lnTo>
                <a:pt x="18256" y="21600"/>
              </a:lnTo>
              <a:lnTo>
                <a:pt x="4434" y="21600"/>
              </a:lnTo>
              <a:lnTo>
                <a:pt x="0" y="18014"/>
              </a:lnTo>
              <a:close/>
            </a:path>
            <a:path w="21600" h="21600" extrusionOk="0">
              <a:moveTo>
                <a:pt x="3486" y="1428"/>
              </a:moveTo>
              <a:lnTo>
                <a:pt x="19954" y="1428"/>
              </a:lnTo>
              <a:lnTo>
                <a:pt x="19954" y="20214"/>
              </a:lnTo>
              <a:lnTo>
                <a:pt x="18256" y="20214"/>
              </a:lnTo>
              <a:lnTo>
                <a:pt x="18256" y="2800"/>
              </a:lnTo>
              <a:lnTo>
                <a:pt x="1645" y="2800"/>
              </a:lnTo>
              <a:lnTo>
                <a:pt x="1645" y="1428"/>
              </a:lnTo>
              <a:lnTo>
                <a:pt x="3486" y="1428"/>
              </a:lnTo>
              <a:close/>
            </a:path>
            <a:path w="21600" h="21600" extrusionOk="0">
              <a:moveTo>
                <a:pt x="0" y="18014"/>
              </a:moveTo>
              <a:lnTo>
                <a:pt x="4434" y="18000"/>
              </a:lnTo>
              <a:lnTo>
                <a:pt x="4434" y="21600"/>
              </a:lnTo>
              <a:lnTo>
                <a:pt x="0" y="18014"/>
              </a:lnTo>
              <a:close/>
            </a:path>
          </a:pathLst>
        </a:custGeom>
        <a:solidFill>
          <a:srgbClr xmlns:mc="http://schemas.openxmlformats.org/markup-compatibility/2006" xmlns:a14="http://schemas.microsoft.com/office/drawing/2010/main" val="FFFFFF" mc:Ignorable="a14" a14:legacySpreadsheetColorIndex="9"/>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8000"/>
              </a:solidFill>
              <a:latin typeface="ＭＳ Ｐゴシック"/>
              <a:ea typeface="ＭＳ Ｐゴシック"/>
            </a:rPr>
            <a:t>報告書</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266700</xdr:colOff>
      <xdr:row>10</xdr:row>
      <xdr:rowOff>276225</xdr:rowOff>
    </xdr:from>
    <xdr:to>
      <xdr:col>18</xdr:col>
      <xdr:colOff>342900</xdr:colOff>
      <xdr:row>13</xdr:row>
      <xdr:rowOff>190500</xdr:rowOff>
    </xdr:to>
    <xdr:sp macro="" textlink="">
      <xdr:nvSpPr>
        <xdr:cNvPr id="7171" name="AutoShape 3"/>
        <xdr:cNvSpPr>
          <a:spLocks noChangeArrowheads="1"/>
        </xdr:cNvSpPr>
      </xdr:nvSpPr>
      <xdr:spPr bwMode="auto">
        <a:xfrm>
          <a:off x="6429375" y="2895600"/>
          <a:ext cx="1905000" cy="657225"/>
        </a:xfrm>
        <a:prstGeom prst="wedgeRoundRectCallout">
          <a:avLst>
            <a:gd name="adj1" fmla="val -7000"/>
            <a:gd name="adj2" fmla="val 64491"/>
            <a:gd name="adj3"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8000"/>
              </a:solidFill>
              <a:latin typeface="ＭＳ Ｐゴシック"/>
              <a:ea typeface="ＭＳ Ｐゴシック"/>
            </a:rPr>
            <a:t>この範囲外の日付を入力すると、</a:t>
          </a:r>
        </a:p>
        <a:p>
          <a:pPr algn="ctr" rtl="0">
            <a:lnSpc>
              <a:spcPts val="900"/>
            </a:lnSpc>
            <a:defRPr sz="1000"/>
          </a:pPr>
          <a:r>
            <a:rPr lang="ja-JP" altLang="en-US" sz="900" b="0" i="0" u="none" strike="noStrike" baseline="0">
              <a:solidFill>
                <a:srgbClr val="008000"/>
              </a:solidFill>
              <a:latin typeface="ＭＳ Ｐゴシック"/>
              <a:ea typeface="ＭＳ Ｐゴシック"/>
            </a:rPr>
            <a:t>エラーが表示される</a:t>
          </a:r>
        </a:p>
      </xdr:txBody>
    </xdr:sp>
    <xdr:clientData/>
  </xdr:twoCellAnchor>
  <xdr:twoCellAnchor>
    <xdr:from>
      <xdr:col>5</xdr:col>
      <xdr:colOff>11906</xdr:colOff>
      <xdr:row>23</xdr:row>
      <xdr:rowOff>71438</xdr:rowOff>
    </xdr:from>
    <xdr:to>
      <xdr:col>5</xdr:col>
      <xdr:colOff>16996</xdr:colOff>
      <xdr:row>24</xdr:row>
      <xdr:rowOff>230190</xdr:rowOff>
    </xdr:to>
    <xdr:cxnSp macro="">
      <xdr:nvCxnSpPr>
        <xdr:cNvPr id="4" name="直線矢印コネクタ 3"/>
        <xdr:cNvCxnSpPr/>
      </xdr:nvCxnSpPr>
      <xdr:spPr>
        <a:xfrm>
          <a:off x="2750344" y="6286501"/>
          <a:ext cx="5090" cy="444502"/>
        </a:xfrm>
        <a:prstGeom prst="straightConnector1">
          <a:avLst/>
        </a:prstGeom>
        <a:ln w="50800">
          <a:solidFill>
            <a:schemeClr val="accent5">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266700</xdr:colOff>
      <xdr:row>25</xdr:row>
      <xdr:rowOff>161925</xdr:rowOff>
    </xdr:from>
    <xdr:to>
      <xdr:col>3</xdr:col>
      <xdr:colOff>85725</xdr:colOff>
      <xdr:row>30</xdr:row>
      <xdr:rowOff>228600</xdr:rowOff>
    </xdr:to>
    <xdr:sp macro="" textlink="">
      <xdr:nvSpPr>
        <xdr:cNvPr id="7327" name="Line 5"/>
        <xdr:cNvSpPr>
          <a:spLocks noChangeShapeType="1"/>
        </xdr:cNvSpPr>
      </xdr:nvSpPr>
      <xdr:spPr bwMode="auto">
        <a:xfrm flipV="1">
          <a:off x="990600" y="6953250"/>
          <a:ext cx="1066800" cy="1495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2178844</xdr:colOff>
      <xdr:row>22</xdr:row>
      <xdr:rowOff>11905</xdr:rowOff>
    </xdr:from>
    <xdr:to>
      <xdr:col>22</xdr:col>
      <xdr:colOff>3048000</xdr:colOff>
      <xdr:row>23</xdr:row>
      <xdr:rowOff>11905</xdr:rowOff>
    </xdr:to>
    <xdr:sp macro="" textlink="">
      <xdr:nvSpPr>
        <xdr:cNvPr id="2" name="正方形/長方形 1"/>
        <xdr:cNvSpPr/>
      </xdr:nvSpPr>
      <xdr:spPr>
        <a:xfrm>
          <a:off x="12299157" y="5941218"/>
          <a:ext cx="869156" cy="285750"/>
        </a:xfrm>
        <a:prstGeom prst="rect">
          <a:avLst/>
        </a:prstGeom>
        <a:solidFill>
          <a:srgbClr val="FFCC00"/>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29</xdr:col>
      <xdr:colOff>78106</xdr:colOff>
      <xdr:row>4</xdr:row>
      <xdr:rowOff>28575</xdr:rowOff>
    </xdr:from>
    <xdr:to>
      <xdr:col>29</xdr:col>
      <xdr:colOff>161925</xdr:colOff>
      <xdr:row>7</xdr:row>
      <xdr:rowOff>47625</xdr:rowOff>
    </xdr:to>
    <xdr:sp macro="" textlink="">
      <xdr:nvSpPr>
        <xdr:cNvPr id="2" name="右中かっこ 1"/>
        <xdr:cNvSpPr/>
      </xdr:nvSpPr>
      <xdr:spPr>
        <a:xfrm>
          <a:off x="17127856" y="1038225"/>
          <a:ext cx="83819" cy="6762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riginal&#21172;&#20685;&#20445;&#38522;&#9670;&#12425;&#12367;&#12425;&#12367;&#12471;&#12473;&#12486;&#12512;(&#24314;&#35373;&#26989;)&#9670;J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chive%20Original&#21172;&#20685;&#20445;&#38522;&#9670;&#12425;&#12367;&#12425;&#12367;&#12471;&#12473;&#12486;&#12512;(&#24314;&#35373;&#26989;)&#9670;/&#38598;&#35336;&#34920;&#31561;&#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1172;&#20685;&#20445;&#38522;&#9670;&#21172;&#22522;&#25552;&#20986;&#12425;&#12367;&#12425;&#12367;&#12471;&#12473;&#12486;&#12512;(&#24314;&#35373;&#26989;)&#967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rchive%20Original&#21172;&#20685;&#20445;&#38522;&#9670;&#12425;&#12367;&#12425;&#12367;&#12471;&#12473;&#12486;&#12512;(&#24314;&#35373;&#26989;)&#9670;/&#21172;&#20685;&#20445;&#38522;&#9670;&#21172;&#22522;&#25552;&#20986;&#12425;&#12367;&#12425;&#12367;&#12471;&#12473;&#12486;&#12512;(&#24314;&#35373;&#26989;)&#967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入力）基本情報"/>
      <sheetName val="(入力)データ"/>
      <sheetName val="(印刷)開始届"/>
      <sheetName val="(印刷）報告書"/>
      <sheetName val="(印刷)事務組合総括表"/>
      <sheetName val="work1基本情報"/>
      <sheetName val="Work2工事データ"/>
      <sheetName val="work3開始届"/>
      <sheetName val="work4報告書"/>
      <sheetName val="work5労務比率・保険料率"/>
      <sheetName val="work6総括表"/>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賃金集計表"/>
      <sheetName val="総括表"/>
      <sheetName val="報告書"/>
      <sheetName val="報告書 (別紙)"/>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入力)基本情報"/>
      <sheetName val="(入力)メリット"/>
      <sheetName val="(入力)データ"/>
      <sheetName val="Work1"/>
      <sheetName val="work2"/>
      <sheetName val="(印刷)開始届"/>
      <sheetName val="(印刷)報告書「控」「正」「副」"/>
      <sheetName val="(印刷)報告書②「控」"/>
      <sheetName val="(印刷)総括表「控」「正」「副｣"/>
      <sheetName val="労務比率・保険料率"/>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入力)基本情報"/>
      <sheetName val="(入力)メリット"/>
      <sheetName val="(入力)データ"/>
      <sheetName val="Work1"/>
      <sheetName val="work2"/>
      <sheetName val="(印刷)開始届"/>
      <sheetName val="(印刷)報告書「控」「正」「副」"/>
      <sheetName val="(印刷)報告書②「控」"/>
      <sheetName val="(印刷)総括表「控」「正」「副｣"/>
      <sheetName val="労務比率・保険料率"/>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pageSetUpPr fitToPage="1"/>
  </sheetPr>
  <dimension ref="A1:AT45"/>
  <sheetViews>
    <sheetView showGridLines="0" showRowColHeaders="0" tabSelected="1" zoomScale="75" zoomScaleNormal="75" workbookViewId="0">
      <selection activeCell="B6" sqref="B6:W8"/>
    </sheetView>
  </sheetViews>
  <sheetFormatPr defaultColWidth="3.625" defaultRowHeight="13.5"/>
  <cols>
    <col min="1" max="1" width="2.375" style="58" customWidth="1"/>
    <col min="2" max="2" width="1.125" style="58" customWidth="1"/>
    <col min="3" max="3" width="2" style="58" customWidth="1"/>
    <col min="4" max="4" width="1.875" style="58" customWidth="1"/>
    <col min="5" max="5" width="7.125" style="58" customWidth="1"/>
    <col min="6" max="8" width="3.625" style="58" customWidth="1"/>
    <col min="9" max="9" width="5.875" style="58" customWidth="1"/>
    <col min="10" max="10" width="5.375" style="58" customWidth="1"/>
    <col min="11" max="11" width="2.375" style="58" customWidth="1"/>
    <col min="12" max="12" width="2.875" style="58" customWidth="1"/>
    <col min="13" max="13" width="3.625" style="58" customWidth="1"/>
    <col min="14" max="14" width="2.125" style="58" customWidth="1"/>
    <col min="15" max="15" width="3.625" style="58" customWidth="1"/>
    <col min="16" max="16" width="4.375" style="58" customWidth="1"/>
    <col min="17" max="17" width="3.625" style="58" customWidth="1"/>
    <col min="18" max="18" width="4.75" style="58" customWidth="1"/>
    <col min="19" max="23" width="3.625" style="58" customWidth="1"/>
    <col min="24" max="24" width="2.375" style="58" customWidth="1"/>
    <col min="25" max="33" width="3.625" style="58" customWidth="1"/>
    <col min="34" max="35" width="2.25" style="58" customWidth="1"/>
    <col min="36" max="42" width="3.625" style="58" customWidth="1"/>
    <col min="43" max="43" width="5.625" style="58" customWidth="1"/>
    <col min="44" max="44" width="2.5" style="58" customWidth="1"/>
    <col min="45" max="16384" width="3.625" style="58"/>
  </cols>
  <sheetData>
    <row r="1" spans="1:46" ht="28.5">
      <c r="A1" s="1163" t="s">
        <v>492</v>
      </c>
      <c r="B1" s="1163"/>
      <c r="C1" s="1163"/>
      <c r="D1" s="1163"/>
      <c r="E1" s="1163"/>
      <c r="F1" s="1163"/>
      <c r="G1" s="1163"/>
      <c r="H1" s="1163"/>
      <c r="I1" s="1163"/>
      <c r="J1" s="1163"/>
      <c r="K1" s="1163"/>
      <c r="L1" s="1163"/>
      <c r="M1" s="1163"/>
      <c r="N1" s="1163"/>
      <c r="O1" s="1163"/>
      <c r="P1" s="1163"/>
      <c r="Q1" s="1163"/>
      <c r="R1" s="1163"/>
      <c r="S1" s="1163"/>
      <c r="T1" s="1163"/>
      <c r="U1" s="1163"/>
      <c r="V1" s="1163"/>
      <c r="W1" s="1163"/>
      <c r="X1" s="1163"/>
      <c r="Y1" s="1163"/>
      <c r="Z1" s="1163"/>
      <c r="AA1" s="1163"/>
      <c r="AB1" s="1163"/>
      <c r="AC1" s="1163"/>
      <c r="AD1" s="1163"/>
      <c r="AE1" s="1163"/>
      <c r="AF1" s="1163"/>
      <c r="AG1" s="1163"/>
      <c r="AH1" s="1163"/>
      <c r="AI1" s="1163"/>
      <c r="AJ1" s="1163"/>
      <c r="AK1" s="1163"/>
      <c r="AL1" s="1163"/>
      <c r="AM1" s="1163"/>
      <c r="AN1" s="1163"/>
      <c r="AO1" s="1163"/>
      <c r="AP1" s="1163"/>
      <c r="AQ1" s="1163"/>
      <c r="AR1" s="1163"/>
    </row>
    <row r="2" spans="1:46" ht="5.25" customHeight="1">
      <c r="A2" s="1117"/>
      <c r="B2" s="1117"/>
      <c r="C2" s="1118"/>
      <c r="D2" s="1117"/>
      <c r="E2" s="1117"/>
      <c r="F2" s="1117"/>
      <c r="G2" s="1117"/>
      <c r="H2" s="1117"/>
      <c r="I2" s="1117"/>
      <c r="J2" s="1117"/>
      <c r="K2" s="1117"/>
      <c r="L2" s="1117"/>
      <c r="M2" s="1117"/>
      <c r="N2" s="1117"/>
      <c r="O2" s="1117"/>
      <c r="P2" s="1117"/>
      <c r="Q2" s="1117"/>
      <c r="R2" s="1117"/>
      <c r="S2" s="1117"/>
      <c r="T2" s="1117"/>
      <c r="U2" s="1117"/>
      <c r="V2" s="1117"/>
      <c r="W2" s="1117"/>
      <c r="X2" s="1117"/>
      <c r="Y2" s="1117"/>
      <c r="Z2" s="1117"/>
      <c r="AA2" s="1117"/>
      <c r="AB2" s="1118"/>
      <c r="AC2" s="1117"/>
      <c r="AD2" s="1117"/>
      <c r="AE2" s="1117"/>
      <c r="AF2" s="1117"/>
      <c r="AG2" s="1117"/>
      <c r="AH2" s="1117"/>
      <c r="AI2" s="1117"/>
      <c r="AJ2" s="1117"/>
      <c r="AK2" s="1117"/>
      <c r="AL2" s="1117"/>
      <c r="AM2" s="1117"/>
      <c r="AN2" s="1117"/>
      <c r="AO2" s="1117"/>
      <c r="AP2" s="1117"/>
      <c r="AQ2" s="1117"/>
      <c r="AR2" s="1117"/>
    </row>
    <row r="3" spans="1:46" ht="28.5">
      <c r="A3" s="1117"/>
      <c r="B3" s="1117"/>
      <c r="C3" s="1118"/>
      <c r="D3" s="1117"/>
      <c r="E3" s="1117"/>
      <c r="F3" s="1117"/>
      <c r="G3" s="1117"/>
      <c r="H3" s="1117"/>
      <c r="I3" s="1117"/>
      <c r="J3" s="1119" t="s">
        <v>343</v>
      </c>
      <c r="K3" s="1120"/>
      <c r="L3" s="1120"/>
      <c r="M3" s="1120"/>
      <c r="N3" s="1120"/>
      <c r="O3" s="1120"/>
      <c r="P3" s="1120"/>
      <c r="Q3" s="1120"/>
      <c r="R3" s="1120"/>
      <c r="S3" s="1120"/>
      <c r="T3" s="1120"/>
      <c r="U3" s="1120"/>
      <c r="V3" s="1120"/>
      <c r="W3" s="1120" t="s">
        <v>344</v>
      </c>
      <c r="X3" s="1120"/>
      <c r="Y3" s="1120"/>
      <c r="Z3" s="1120"/>
      <c r="AA3" s="1120"/>
      <c r="AB3" s="1121"/>
      <c r="AC3" s="1120"/>
      <c r="AD3" s="1120"/>
      <c r="AE3" s="1120"/>
      <c r="AF3" s="1120"/>
      <c r="AG3" s="1120"/>
      <c r="AH3" s="1120"/>
      <c r="AI3" s="1117"/>
      <c r="AJ3" s="1117"/>
      <c r="AK3" s="1117"/>
      <c r="AL3" s="1117"/>
      <c r="AM3" s="1117"/>
      <c r="AN3" s="1117"/>
      <c r="AO3" s="1117"/>
      <c r="AP3" s="1117"/>
      <c r="AQ3" s="1117"/>
      <c r="AR3" s="1117"/>
    </row>
    <row r="4" spans="1:46">
      <c r="A4" s="1117"/>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row>
    <row r="5" spans="1:46" ht="6.75" customHeight="1" thickBot="1"/>
    <row r="6" spans="1:46" ht="18" customHeight="1" thickTop="1">
      <c r="B6" s="1164" t="s">
        <v>483</v>
      </c>
      <c r="C6" s="1165"/>
      <c r="D6" s="1165"/>
      <c r="E6" s="1165"/>
      <c r="F6" s="1165"/>
      <c r="G6" s="1165"/>
      <c r="H6" s="1165"/>
      <c r="I6" s="1165"/>
      <c r="J6" s="1165"/>
      <c r="K6" s="1165"/>
      <c r="L6" s="1165"/>
      <c r="M6" s="1165"/>
      <c r="N6" s="1165"/>
      <c r="O6" s="1165"/>
      <c r="P6" s="1165"/>
      <c r="Q6" s="1165"/>
      <c r="R6" s="1165"/>
      <c r="S6" s="1165"/>
      <c r="T6" s="1165"/>
      <c r="U6" s="1165"/>
      <c r="V6" s="1165"/>
      <c r="W6" s="1166"/>
      <c r="X6" s="756"/>
      <c r="Y6" s="1173" t="s">
        <v>484</v>
      </c>
      <c r="Z6" s="1174"/>
      <c r="AA6" s="1174"/>
      <c r="AB6" s="1174"/>
      <c r="AC6" s="1174"/>
      <c r="AD6" s="1174"/>
      <c r="AE6" s="1174"/>
      <c r="AF6" s="1174"/>
      <c r="AG6" s="1174"/>
      <c r="AH6" s="1174"/>
      <c r="AI6" s="1174"/>
      <c r="AJ6" s="1174"/>
      <c r="AK6" s="1174"/>
      <c r="AL6" s="1174"/>
      <c r="AM6" s="1174"/>
      <c r="AN6" s="1174"/>
      <c r="AO6" s="1174"/>
      <c r="AP6" s="1174"/>
      <c r="AQ6" s="1175"/>
    </row>
    <row r="7" spans="1:46" ht="18" customHeight="1">
      <c r="B7" s="1167"/>
      <c r="C7" s="1168"/>
      <c r="D7" s="1168"/>
      <c r="E7" s="1168"/>
      <c r="F7" s="1168"/>
      <c r="G7" s="1168"/>
      <c r="H7" s="1168"/>
      <c r="I7" s="1168"/>
      <c r="J7" s="1168"/>
      <c r="K7" s="1168"/>
      <c r="L7" s="1168"/>
      <c r="M7" s="1168"/>
      <c r="N7" s="1168"/>
      <c r="O7" s="1168"/>
      <c r="P7" s="1168"/>
      <c r="Q7" s="1168"/>
      <c r="R7" s="1168"/>
      <c r="S7" s="1168"/>
      <c r="T7" s="1168"/>
      <c r="U7" s="1168"/>
      <c r="V7" s="1168"/>
      <c r="W7" s="1169"/>
      <c r="X7" s="756"/>
      <c r="Y7" s="1176"/>
      <c r="Z7" s="1177"/>
      <c r="AA7" s="1177"/>
      <c r="AB7" s="1177"/>
      <c r="AC7" s="1177"/>
      <c r="AD7" s="1177"/>
      <c r="AE7" s="1177"/>
      <c r="AF7" s="1177"/>
      <c r="AG7" s="1177"/>
      <c r="AH7" s="1177"/>
      <c r="AI7" s="1177"/>
      <c r="AJ7" s="1177"/>
      <c r="AK7" s="1177"/>
      <c r="AL7" s="1177"/>
      <c r="AM7" s="1177"/>
      <c r="AN7" s="1177"/>
      <c r="AO7" s="1177"/>
      <c r="AP7" s="1177"/>
      <c r="AQ7" s="1178"/>
    </row>
    <row r="8" spans="1:46" ht="18" customHeight="1" thickBot="1">
      <c r="B8" s="1170"/>
      <c r="C8" s="1171"/>
      <c r="D8" s="1171"/>
      <c r="E8" s="1171"/>
      <c r="F8" s="1171"/>
      <c r="G8" s="1171"/>
      <c r="H8" s="1171"/>
      <c r="I8" s="1171"/>
      <c r="J8" s="1171"/>
      <c r="K8" s="1171"/>
      <c r="L8" s="1171"/>
      <c r="M8" s="1171"/>
      <c r="N8" s="1171"/>
      <c r="O8" s="1171"/>
      <c r="P8" s="1171"/>
      <c r="Q8" s="1171"/>
      <c r="R8" s="1171"/>
      <c r="S8" s="1171"/>
      <c r="T8" s="1171"/>
      <c r="U8" s="1171"/>
      <c r="V8" s="1171"/>
      <c r="W8" s="1172"/>
      <c r="X8" s="756"/>
      <c r="Y8" s="1179"/>
      <c r="Z8" s="1180"/>
      <c r="AA8" s="1180"/>
      <c r="AB8" s="1180"/>
      <c r="AC8" s="1180"/>
      <c r="AD8" s="1180"/>
      <c r="AE8" s="1180"/>
      <c r="AF8" s="1180"/>
      <c r="AG8" s="1180"/>
      <c r="AH8" s="1180"/>
      <c r="AI8" s="1180"/>
      <c r="AJ8" s="1180"/>
      <c r="AK8" s="1180"/>
      <c r="AL8" s="1180"/>
      <c r="AM8" s="1180"/>
      <c r="AN8" s="1180"/>
      <c r="AO8" s="1180"/>
      <c r="AP8" s="1180"/>
      <c r="AQ8" s="1181"/>
    </row>
    <row r="9" spans="1:46" ht="7.5" customHeight="1" thickTop="1" thickBot="1"/>
    <row r="10" spans="1:46" s="444" customFormat="1" ht="27.75" customHeight="1" thickTop="1">
      <c r="B10" s="1182" t="s">
        <v>341</v>
      </c>
      <c r="C10" s="1183"/>
      <c r="D10" s="1183"/>
      <c r="E10" s="1183"/>
      <c r="F10" s="1183"/>
      <c r="G10" s="1183"/>
      <c r="H10" s="1183"/>
      <c r="I10" s="1183"/>
      <c r="J10" s="1184"/>
      <c r="L10" s="1185" t="s">
        <v>345</v>
      </c>
      <c r="M10" s="1186"/>
      <c r="N10" s="1186"/>
      <c r="O10" s="1186"/>
      <c r="P10" s="1186"/>
      <c r="Q10" s="1186"/>
      <c r="R10" s="1186"/>
      <c r="S10" s="1186"/>
      <c r="T10" s="1186"/>
      <c r="U10" s="1186"/>
      <c r="V10" s="1186"/>
      <c r="W10" s="1187"/>
      <c r="Y10" s="1188" t="s">
        <v>342</v>
      </c>
      <c r="Z10" s="1189"/>
      <c r="AA10" s="1189"/>
      <c r="AB10" s="1189"/>
      <c r="AC10" s="1189"/>
      <c r="AD10" s="1189"/>
      <c r="AE10" s="1189"/>
      <c r="AF10" s="1189"/>
      <c r="AG10" s="1189"/>
      <c r="AH10" s="1189"/>
      <c r="AI10" s="1189"/>
      <c r="AJ10" s="1189"/>
      <c r="AK10" s="1189"/>
      <c r="AL10" s="1189"/>
      <c r="AM10" s="1189"/>
      <c r="AN10" s="1189"/>
      <c r="AO10" s="1189"/>
      <c r="AP10" s="1189"/>
      <c r="AQ10" s="1190"/>
    </row>
    <row r="11" spans="1:46" ht="4.5" customHeight="1">
      <c r="B11" s="419"/>
      <c r="C11" s="420"/>
      <c r="D11" s="420"/>
      <c r="E11" s="420"/>
      <c r="F11" s="420"/>
      <c r="G11" s="420"/>
      <c r="H11" s="420"/>
      <c r="I11" s="420"/>
      <c r="J11" s="421"/>
      <c r="L11" s="439"/>
      <c r="M11" s="422"/>
      <c r="N11" s="422"/>
      <c r="O11" s="422"/>
      <c r="P11" s="422"/>
      <c r="Q11" s="422"/>
      <c r="R11" s="422"/>
      <c r="S11" s="422"/>
      <c r="T11" s="422"/>
      <c r="U11" s="422"/>
      <c r="V11" s="422"/>
      <c r="W11" s="440"/>
      <c r="Y11" s="423"/>
      <c r="Z11" s="424"/>
      <c r="AA11" s="424"/>
      <c r="AB11" s="424"/>
      <c r="AC11" s="424"/>
      <c r="AD11" s="424"/>
      <c r="AE11" s="424"/>
      <c r="AF11" s="424"/>
      <c r="AG11" s="424"/>
      <c r="AH11" s="424"/>
      <c r="AI11" s="424"/>
      <c r="AJ11" s="424"/>
      <c r="AK11" s="424"/>
      <c r="AL11" s="424"/>
      <c r="AM11" s="424"/>
      <c r="AN11" s="424"/>
      <c r="AO11" s="424"/>
      <c r="AP11" s="424"/>
      <c r="AQ11" s="425"/>
    </row>
    <row r="12" spans="1:46" ht="8.25" customHeight="1">
      <c r="B12" s="419"/>
      <c r="C12" s="420"/>
      <c r="D12" s="420"/>
      <c r="E12" s="420"/>
      <c r="F12" s="420"/>
      <c r="G12" s="420"/>
      <c r="H12" s="420"/>
      <c r="I12" s="420"/>
      <c r="J12" s="421"/>
      <c r="K12" s="426"/>
      <c r="L12" s="439"/>
      <c r="M12" s="422"/>
      <c r="N12" s="422"/>
      <c r="O12" s="422"/>
      <c r="P12" s="422"/>
      <c r="Q12" s="422"/>
      <c r="R12" s="422"/>
      <c r="S12" s="422"/>
      <c r="T12" s="422"/>
      <c r="U12" s="422"/>
      <c r="V12" s="422"/>
      <c r="W12" s="440"/>
      <c r="Y12" s="427"/>
      <c r="Z12" s="428"/>
      <c r="AA12" s="428"/>
      <c r="AB12" s="428"/>
      <c r="AC12" s="428"/>
      <c r="AD12" s="428"/>
      <c r="AE12" s="428"/>
      <c r="AF12" s="428"/>
      <c r="AG12" s="428"/>
      <c r="AH12" s="429"/>
      <c r="AI12" s="429"/>
      <c r="AJ12" s="429"/>
      <c r="AK12" s="428"/>
      <c r="AL12" s="428"/>
      <c r="AM12" s="428"/>
      <c r="AN12" s="428"/>
      <c r="AO12" s="428"/>
      <c r="AP12" s="428"/>
      <c r="AQ12" s="430"/>
    </row>
    <row r="13" spans="1:46" ht="17.25">
      <c r="B13" s="419"/>
      <c r="C13" s="420"/>
      <c r="D13" s="420"/>
      <c r="E13" s="420"/>
      <c r="F13" s="420"/>
      <c r="G13" s="420"/>
      <c r="H13" s="420"/>
      <c r="I13" s="420"/>
      <c r="J13" s="421"/>
      <c r="K13" s="431"/>
      <c r="L13" s="439"/>
      <c r="M13" s="422"/>
      <c r="N13" s="422"/>
      <c r="O13" s="422"/>
      <c r="P13" s="422"/>
      <c r="Q13" s="422"/>
      <c r="R13" s="422"/>
      <c r="S13" s="422"/>
      <c r="T13" s="422"/>
      <c r="U13" s="422"/>
      <c r="V13" s="422"/>
      <c r="W13" s="440"/>
      <c r="Y13" s="427"/>
      <c r="Z13" s="428"/>
      <c r="AA13" s="428"/>
      <c r="AB13" s="428"/>
      <c r="AC13" s="428"/>
      <c r="AD13" s="428"/>
      <c r="AE13" s="428"/>
      <c r="AF13" s="428"/>
      <c r="AG13" s="428"/>
      <c r="AH13" s="429"/>
      <c r="AI13" s="448" t="s">
        <v>337</v>
      </c>
      <c r="AJ13" s="449"/>
      <c r="AK13" s="428"/>
      <c r="AL13" s="428"/>
      <c r="AM13" s="428"/>
      <c r="AN13" s="428"/>
      <c r="AO13" s="428"/>
      <c r="AP13" s="428"/>
      <c r="AQ13" s="430"/>
    </row>
    <row r="14" spans="1:46" ht="13.5" customHeight="1">
      <c r="B14" s="419"/>
      <c r="C14" s="420"/>
      <c r="D14" s="420"/>
      <c r="E14" s="420"/>
      <c r="F14" s="420"/>
      <c r="G14" s="420"/>
      <c r="H14" s="420"/>
      <c r="I14" s="420"/>
      <c r="J14" s="421"/>
      <c r="K14" s="432"/>
      <c r="L14" s="439"/>
      <c r="M14" s="422"/>
      <c r="N14" s="422"/>
      <c r="O14" s="422"/>
      <c r="P14" s="422"/>
      <c r="Q14" s="422"/>
      <c r="R14" s="422"/>
      <c r="S14" s="422"/>
      <c r="T14" s="422"/>
      <c r="U14" s="422"/>
      <c r="V14" s="422"/>
      <c r="W14" s="440"/>
      <c r="Y14" s="427"/>
      <c r="Z14" s="428"/>
      <c r="AA14" s="428"/>
      <c r="AB14" s="428"/>
      <c r="AC14" s="428"/>
      <c r="AD14" s="428"/>
      <c r="AE14" s="428"/>
      <c r="AF14" s="428"/>
      <c r="AG14" s="428"/>
      <c r="AH14" s="428"/>
      <c r="AI14" s="429"/>
      <c r="AJ14" s="428" t="s">
        <v>347</v>
      </c>
      <c r="AK14" s="428"/>
      <c r="AL14" s="428"/>
      <c r="AM14" s="428"/>
      <c r="AN14" s="428"/>
      <c r="AO14" s="428"/>
      <c r="AP14" s="428"/>
      <c r="AQ14" s="430"/>
      <c r="AT14" s="477"/>
    </row>
    <row r="15" spans="1:46">
      <c r="B15" s="419"/>
      <c r="C15" s="420"/>
      <c r="D15" s="420"/>
      <c r="E15" s="420"/>
      <c r="F15" s="420"/>
      <c r="G15" s="420"/>
      <c r="H15" s="420"/>
      <c r="I15" s="420"/>
      <c r="J15" s="421"/>
      <c r="K15" s="431"/>
      <c r="L15" s="439"/>
      <c r="M15" s="422"/>
      <c r="N15" s="422"/>
      <c r="O15" s="422"/>
      <c r="P15" s="422"/>
      <c r="Q15" s="422"/>
      <c r="R15" s="422"/>
      <c r="S15" s="422"/>
      <c r="T15" s="422"/>
      <c r="U15" s="422"/>
      <c r="V15" s="422"/>
      <c r="W15" s="440"/>
      <c r="Y15" s="427"/>
      <c r="Z15" s="428"/>
      <c r="AA15" s="428"/>
      <c r="AB15" s="428"/>
      <c r="AC15" s="428"/>
      <c r="AD15" s="428"/>
      <c r="AE15" s="428"/>
      <c r="AF15" s="428"/>
      <c r="AG15" s="428"/>
      <c r="AH15" s="428"/>
      <c r="AI15" s="429"/>
      <c r="AJ15" s="428" t="s">
        <v>0</v>
      </c>
      <c r="AK15" s="428"/>
      <c r="AL15" s="428"/>
      <c r="AM15" s="428"/>
      <c r="AN15" s="428"/>
      <c r="AO15" s="428"/>
      <c r="AP15" s="428"/>
      <c r="AQ15" s="430"/>
      <c r="AT15" s="477"/>
    </row>
    <row r="16" spans="1:46">
      <c r="B16" s="419"/>
      <c r="C16" s="420"/>
      <c r="D16" s="420"/>
      <c r="E16" s="420"/>
      <c r="F16" s="420"/>
      <c r="G16" s="420"/>
      <c r="H16" s="420"/>
      <c r="I16" s="420"/>
      <c r="J16" s="421"/>
      <c r="K16" s="431"/>
      <c r="L16" s="439"/>
      <c r="M16" s="422"/>
      <c r="N16" s="422"/>
      <c r="O16" s="422"/>
      <c r="P16" s="422"/>
      <c r="Q16" s="422"/>
      <c r="R16" s="422"/>
      <c r="S16" s="422"/>
      <c r="T16" s="422"/>
      <c r="U16" s="422"/>
      <c r="V16" s="422"/>
      <c r="W16" s="440"/>
      <c r="Y16" s="427"/>
      <c r="Z16" s="428"/>
      <c r="AA16" s="428"/>
      <c r="AB16" s="428"/>
      <c r="AC16" s="428"/>
      <c r="AD16" s="428"/>
      <c r="AE16" s="428"/>
      <c r="AF16" s="428"/>
      <c r="AG16" s="428"/>
      <c r="AH16" s="428"/>
      <c r="AI16" s="429"/>
      <c r="AJ16" s="428" t="s">
        <v>485</v>
      </c>
      <c r="AK16" s="428"/>
      <c r="AL16" s="428"/>
      <c r="AM16" s="428"/>
      <c r="AN16" s="428"/>
      <c r="AO16" s="428"/>
      <c r="AP16" s="428"/>
      <c r="AQ16" s="430"/>
    </row>
    <row r="17" spans="2:43">
      <c r="B17" s="419"/>
      <c r="C17" s="420"/>
      <c r="D17" s="420"/>
      <c r="E17" s="420"/>
      <c r="F17" s="420"/>
      <c r="G17" s="420"/>
      <c r="H17" s="420"/>
      <c r="I17" s="420"/>
      <c r="J17" s="421"/>
      <c r="K17" s="431"/>
      <c r="L17" s="439"/>
      <c r="M17" s="422"/>
      <c r="N17" s="422"/>
      <c r="O17" s="422"/>
      <c r="P17" s="422"/>
      <c r="Q17" s="422"/>
      <c r="R17" s="422"/>
      <c r="S17" s="422"/>
      <c r="T17" s="422"/>
      <c r="U17" s="422"/>
      <c r="V17" s="422"/>
      <c r="W17" s="440"/>
      <c r="Y17" s="427"/>
      <c r="Z17" s="428"/>
      <c r="AA17" s="428"/>
      <c r="AB17" s="428"/>
      <c r="AC17" s="428"/>
      <c r="AD17" s="428"/>
      <c r="AE17" s="428"/>
      <c r="AF17" s="428"/>
      <c r="AG17" s="428"/>
      <c r="AH17" s="428"/>
      <c r="AI17" s="429"/>
      <c r="AJ17" s="428" t="s">
        <v>486</v>
      </c>
      <c r="AK17" s="428"/>
      <c r="AL17" s="428"/>
      <c r="AM17" s="428"/>
      <c r="AN17" s="428"/>
      <c r="AO17" s="428"/>
      <c r="AP17" s="428"/>
      <c r="AQ17" s="430"/>
    </row>
    <row r="18" spans="2:43">
      <c r="B18" s="419"/>
      <c r="C18" s="420"/>
      <c r="D18" s="420"/>
      <c r="E18" s="420"/>
      <c r="F18" s="420"/>
      <c r="G18" s="420"/>
      <c r="H18" s="420"/>
      <c r="I18" s="420"/>
      <c r="J18" s="421"/>
      <c r="K18" s="431"/>
      <c r="L18" s="439"/>
      <c r="M18" s="422"/>
      <c r="N18" s="422"/>
      <c r="O18" s="422"/>
      <c r="P18" s="422"/>
      <c r="Q18" s="422"/>
      <c r="R18" s="422"/>
      <c r="S18" s="422"/>
      <c r="T18" s="422"/>
      <c r="U18" s="422"/>
      <c r="V18" s="422"/>
      <c r="W18" s="440"/>
      <c r="Y18" s="427"/>
      <c r="Z18" s="428"/>
      <c r="AA18" s="428"/>
      <c r="AB18" s="428"/>
      <c r="AC18" s="428"/>
      <c r="AD18" s="428"/>
      <c r="AE18" s="428"/>
      <c r="AF18" s="428"/>
      <c r="AG18" s="428"/>
      <c r="AH18" s="428"/>
      <c r="AI18" s="429"/>
      <c r="AJ18" s="428" t="s">
        <v>487</v>
      </c>
      <c r="AK18" s="428"/>
      <c r="AL18" s="428"/>
      <c r="AM18" s="428"/>
      <c r="AN18" s="428"/>
      <c r="AO18" s="428"/>
      <c r="AP18" s="428"/>
      <c r="AQ18" s="430"/>
    </row>
    <row r="19" spans="2:43">
      <c r="B19" s="419"/>
      <c r="C19" s="420"/>
      <c r="D19" s="420"/>
      <c r="E19" s="420"/>
      <c r="F19" s="420"/>
      <c r="G19" s="420"/>
      <c r="H19" s="420"/>
      <c r="I19" s="420"/>
      <c r="J19" s="421"/>
      <c r="K19" s="431"/>
      <c r="L19" s="439"/>
      <c r="M19" s="422"/>
      <c r="N19" s="422"/>
      <c r="O19" s="422"/>
      <c r="P19" s="422"/>
      <c r="Q19" s="422"/>
      <c r="R19" s="422"/>
      <c r="S19" s="422"/>
      <c r="T19" s="422"/>
      <c r="U19" s="422"/>
      <c r="V19" s="422"/>
      <c r="W19" s="440"/>
      <c r="Y19" s="427"/>
      <c r="Z19" s="428"/>
      <c r="AA19" s="428"/>
      <c r="AB19" s="428"/>
      <c r="AC19" s="428"/>
      <c r="AD19" s="428"/>
      <c r="AE19" s="428"/>
      <c r="AF19" s="428"/>
      <c r="AG19" s="428"/>
      <c r="AH19" s="428"/>
      <c r="AI19" s="429"/>
      <c r="AJ19" s="428" t="s">
        <v>488</v>
      </c>
      <c r="AK19" s="428"/>
      <c r="AL19" s="428"/>
      <c r="AM19" s="428"/>
      <c r="AN19" s="428"/>
      <c r="AO19" s="428"/>
      <c r="AP19" s="428"/>
      <c r="AQ19" s="430"/>
    </row>
    <row r="20" spans="2:43">
      <c r="B20" s="419"/>
      <c r="C20" s="420"/>
      <c r="D20" s="420"/>
      <c r="E20" s="420"/>
      <c r="F20" s="420"/>
      <c r="G20" s="420"/>
      <c r="H20" s="420"/>
      <c r="I20" s="420"/>
      <c r="J20" s="421"/>
      <c r="K20" s="431"/>
      <c r="L20" s="439"/>
      <c r="M20" s="422"/>
      <c r="N20" s="422"/>
      <c r="O20" s="422"/>
      <c r="P20" s="422"/>
      <c r="Q20" s="422"/>
      <c r="R20" s="422"/>
      <c r="S20" s="422"/>
      <c r="T20" s="422"/>
      <c r="U20" s="422"/>
      <c r="V20" s="422"/>
      <c r="W20" s="440"/>
      <c r="Y20" s="427"/>
      <c r="Z20" s="428"/>
      <c r="AA20" s="428"/>
      <c r="AB20" s="428"/>
      <c r="AC20" s="428"/>
      <c r="AD20" s="428"/>
      <c r="AE20" s="428"/>
      <c r="AF20" s="428"/>
      <c r="AG20" s="428"/>
      <c r="AH20" s="428"/>
      <c r="AI20" s="428"/>
      <c r="AJ20" s="428" t="s">
        <v>489</v>
      </c>
      <c r="AK20" s="428"/>
      <c r="AL20" s="428"/>
      <c r="AM20" s="428"/>
      <c r="AN20" s="428"/>
      <c r="AO20" s="428"/>
      <c r="AP20" s="428"/>
      <c r="AQ20" s="430"/>
    </row>
    <row r="21" spans="2:43">
      <c r="B21" s="419"/>
      <c r="C21" s="420"/>
      <c r="D21" s="420"/>
      <c r="E21" s="420"/>
      <c r="F21" s="420"/>
      <c r="G21" s="420"/>
      <c r="H21" s="420"/>
      <c r="I21" s="420"/>
      <c r="J21" s="421"/>
      <c r="K21" s="431"/>
      <c r="L21" s="439"/>
      <c r="M21" s="422"/>
      <c r="N21" s="422"/>
      <c r="O21" s="422"/>
      <c r="P21" s="422"/>
      <c r="Q21" s="422"/>
      <c r="R21" s="422"/>
      <c r="S21" s="422"/>
      <c r="T21" s="422"/>
      <c r="U21" s="422"/>
      <c r="V21" s="422"/>
      <c r="W21" s="440"/>
      <c r="Y21" s="427"/>
      <c r="Z21" s="428"/>
      <c r="AA21" s="428"/>
      <c r="AB21" s="428"/>
      <c r="AC21" s="428"/>
      <c r="AD21" s="428"/>
      <c r="AE21" s="428"/>
      <c r="AF21" s="428"/>
      <c r="AG21" s="428"/>
      <c r="AH21" s="428"/>
      <c r="AI21" s="428"/>
      <c r="AJ21" s="428"/>
      <c r="AK21" s="428"/>
      <c r="AL21" s="428"/>
      <c r="AM21" s="428"/>
      <c r="AN21" s="428"/>
      <c r="AO21" s="428"/>
      <c r="AP21" s="428"/>
      <c r="AQ21" s="430"/>
    </row>
    <row r="22" spans="2:43">
      <c r="B22" s="419"/>
      <c r="C22" s="420"/>
      <c r="D22" s="420"/>
      <c r="E22" s="420"/>
      <c r="F22" s="420"/>
      <c r="G22" s="420"/>
      <c r="H22" s="420"/>
      <c r="I22" s="420"/>
      <c r="J22" s="421"/>
      <c r="K22" s="431"/>
      <c r="L22" s="439"/>
      <c r="M22" s="422"/>
      <c r="N22" s="422"/>
      <c r="O22" s="422"/>
      <c r="P22" s="422"/>
      <c r="Q22" s="422"/>
      <c r="R22" s="422"/>
      <c r="S22" s="422"/>
      <c r="T22" s="422"/>
      <c r="U22" s="422"/>
      <c r="V22" s="422"/>
      <c r="W22" s="440"/>
      <c r="Y22" s="427"/>
      <c r="Z22" s="428"/>
      <c r="AA22" s="428"/>
      <c r="AB22" s="428"/>
      <c r="AC22" s="428"/>
      <c r="AD22" s="428"/>
      <c r="AE22" s="428"/>
      <c r="AF22" s="428"/>
      <c r="AG22" s="428"/>
      <c r="AH22" s="428"/>
      <c r="AI22" s="428"/>
      <c r="AJ22" s="428"/>
      <c r="AK22" s="428"/>
      <c r="AL22" s="428"/>
      <c r="AM22" s="428"/>
      <c r="AN22" s="428"/>
      <c r="AO22" s="428"/>
      <c r="AP22" s="428"/>
      <c r="AQ22" s="430"/>
    </row>
    <row r="23" spans="2:43">
      <c r="B23" s="419"/>
      <c r="C23" s="420"/>
      <c r="D23" s="420"/>
      <c r="E23" s="420"/>
      <c r="F23" s="420"/>
      <c r="G23" s="420"/>
      <c r="H23" s="420"/>
      <c r="I23" s="420"/>
      <c r="J23" s="421"/>
      <c r="K23" s="431"/>
      <c r="L23" s="439"/>
      <c r="M23" s="422"/>
      <c r="N23" s="422"/>
      <c r="O23" s="422"/>
      <c r="P23" s="422"/>
      <c r="Q23" s="422"/>
      <c r="R23" s="422"/>
      <c r="S23" s="422"/>
      <c r="T23" s="422"/>
      <c r="U23" s="422"/>
      <c r="V23" s="422"/>
      <c r="W23" s="440"/>
      <c r="Y23" s="427"/>
      <c r="Z23" s="428"/>
      <c r="AA23" s="428"/>
      <c r="AB23" s="428"/>
      <c r="AC23" s="428"/>
      <c r="AD23" s="428"/>
      <c r="AE23" s="428"/>
      <c r="AF23" s="428"/>
      <c r="AG23" s="428"/>
      <c r="AH23" s="428"/>
      <c r="AI23" s="428"/>
      <c r="AJ23" s="428"/>
      <c r="AK23" s="428"/>
      <c r="AL23" s="428"/>
      <c r="AM23" s="428"/>
      <c r="AN23" s="428"/>
      <c r="AO23" s="428"/>
      <c r="AP23" s="428"/>
      <c r="AQ23" s="430"/>
    </row>
    <row r="24" spans="2:43">
      <c r="B24" s="419"/>
      <c r="C24" s="420"/>
      <c r="D24" s="420"/>
      <c r="E24" s="420"/>
      <c r="F24" s="420"/>
      <c r="G24" s="420"/>
      <c r="H24" s="420"/>
      <c r="I24" s="420"/>
      <c r="J24" s="421"/>
      <c r="K24" s="431"/>
      <c r="L24" s="439"/>
      <c r="M24" s="422"/>
      <c r="N24" s="422"/>
      <c r="O24" s="422"/>
      <c r="P24" s="422"/>
      <c r="Q24" s="544"/>
      <c r="R24" s="422"/>
      <c r="S24" s="422"/>
      <c r="T24" s="422"/>
      <c r="U24" s="422"/>
      <c r="V24" s="422"/>
      <c r="W24" s="440"/>
      <c r="Y24" s="427"/>
      <c r="Z24" s="428"/>
      <c r="AA24" s="428"/>
      <c r="AB24" s="428"/>
      <c r="AC24" s="428"/>
      <c r="AD24" s="428"/>
      <c r="AE24" s="428"/>
      <c r="AF24" s="428"/>
      <c r="AG24" s="428"/>
      <c r="AH24" s="428"/>
      <c r="AI24" s="428"/>
      <c r="AJ24" s="428"/>
      <c r="AK24" s="428"/>
      <c r="AL24" s="428"/>
      <c r="AM24" s="428"/>
      <c r="AN24" s="428"/>
      <c r="AO24" s="428"/>
      <c r="AP24" s="428"/>
      <c r="AQ24" s="430"/>
    </row>
    <row r="25" spans="2:43">
      <c r="B25" s="419"/>
      <c r="C25" s="420"/>
      <c r="D25" s="420"/>
      <c r="E25" s="420"/>
      <c r="F25" s="420"/>
      <c r="G25" s="420"/>
      <c r="H25" s="420"/>
      <c r="I25" s="420"/>
      <c r="J25" s="421"/>
      <c r="K25" s="431"/>
      <c r="L25" s="439"/>
      <c r="M25" s="422"/>
      <c r="N25" s="422"/>
      <c r="O25" s="422"/>
      <c r="P25" s="422"/>
      <c r="Q25" s="422"/>
      <c r="R25" s="422"/>
      <c r="S25" s="422"/>
      <c r="T25" s="422"/>
      <c r="U25" s="422"/>
      <c r="V25" s="422"/>
      <c r="W25" s="440"/>
      <c r="Y25" s="427"/>
      <c r="Z25" s="428"/>
      <c r="AA25" s="428"/>
      <c r="AB25" s="428"/>
      <c r="AC25" s="428"/>
      <c r="AD25" s="428"/>
      <c r="AE25" s="428"/>
      <c r="AF25" s="428"/>
      <c r="AG25" s="428"/>
      <c r="AH25" s="428"/>
      <c r="AI25" s="428"/>
      <c r="AJ25" s="428"/>
      <c r="AK25" s="428"/>
      <c r="AL25" s="428"/>
      <c r="AM25" s="428"/>
      <c r="AN25" s="428"/>
      <c r="AO25" s="428"/>
      <c r="AP25" s="428"/>
      <c r="AQ25" s="430"/>
    </row>
    <row r="26" spans="2:43" ht="6" customHeight="1">
      <c r="B26" s="419"/>
      <c r="C26" s="420"/>
      <c r="D26" s="420"/>
      <c r="E26" s="420"/>
      <c r="F26" s="420"/>
      <c r="G26" s="420"/>
      <c r="H26" s="420"/>
      <c r="I26" s="420"/>
      <c r="J26" s="421"/>
      <c r="K26" s="431"/>
      <c r="L26" s="439"/>
      <c r="M26" s="422"/>
      <c r="N26" s="422"/>
      <c r="O26" s="422"/>
      <c r="P26" s="422"/>
      <c r="Q26" s="422"/>
      <c r="R26" s="422"/>
      <c r="S26" s="422"/>
      <c r="T26" s="422"/>
      <c r="U26" s="422"/>
      <c r="V26" s="422"/>
      <c r="W26" s="440"/>
      <c r="Y26" s="427"/>
      <c r="Z26" s="428"/>
      <c r="AA26" s="428"/>
      <c r="AB26" s="428"/>
      <c r="AC26" s="428"/>
      <c r="AD26" s="428"/>
      <c r="AE26" s="428"/>
      <c r="AF26" s="428"/>
      <c r="AG26" s="428"/>
      <c r="AH26" s="428"/>
      <c r="AI26" s="428"/>
      <c r="AJ26" s="428"/>
      <c r="AK26" s="428"/>
      <c r="AL26" s="428"/>
      <c r="AM26" s="428"/>
      <c r="AN26" s="428"/>
      <c r="AO26" s="428"/>
      <c r="AP26" s="428"/>
      <c r="AQ26" s="430"/>
    </row>
    <row r="27" spans="2:43" ht="18.75">
      <c r="B27" s="419"/>
      <c r="C27" s="420"/>
      <c r="D27" s="446" t="s">
        <v>336</v>
      </c>
      <c r="E27" s="420"/>
      <c r="F27" s="420"/>
      <c r="G27" s="420"/>
      <c r="H27" s="420"/>
      <c r="I27" s="420"/>
      <c r="J27" s="421"/>
      <c r="K27" s="431"/>
      <c r="L27" s="439"/>
      <c r="M27" s="422"/>
      <c r="N27" s="447" t="s">
        <v>340</v>
      </c>
      <c r="O27" s="422"/>
      <c r="P27" s="422"/>
      <c r="Q27" s="422"/>
      <c r="R27" s="422"/>
      <c r="S27" s="422"/>
      <c r="T27" s="422"/>
      <c r="U27" s="422"/>
      <c r="V27" s="422"/>
      <c r="W27" s="440"/>
      <c r="Y27" s="427"/>
      <c r="Z27" s="428"/>
      <c r="AA27" s="428"/>
      <c r="AB27" s="428"/>
      <c r="AC27" s="428"/>
      <c r="AD27" s="428"/>
      <c r="AE27" s="428"/>
      <c r="AF27" s="428"/>
      <c r="AG27" s="428"/>
      <c r="AH27" s="428"/>
      <c r="AI27" s="428"/>
      <c r="AJ27" s="428"/>
      <c r="AK27" s="428"/>
      <c r="AL27" s="428"/>
      <c r="AM27" s="428"/>
      <c r="AN27" s="428"/>
      <c r="AO27" s="428"/>
      <c r="AP27" s="428"/>
      <c r="AQ27" s="430"/>
    </row>
    <row r="28" spans="2:43">
      <c r="B28" s="419"/>
      <c r="C28" s="420"/>
      <c r="D28" s="420"/>
      <c r="E28" s="420" t="s">
        <v>346</v>
      </c>
      <c r="F28" s="420"/>
      <c r="G28" s="420"/>
      <c r="H28" s="420"/>
      <c r="I28" s="420"/>
      <c r="J28" s="421"/>
      <c r="K28" s="431"/>
      <c r="L28" s="439"/>
      <c r="M28" s="422"/>
      <c r="N28" s="422"/>
      <c r="O28" s="422" t="s">
        <v>339</v>
      </c>
      <c r="P28" s="422"/>
      <c r="Q28" s="422"/>
      <c r="R28" s="422"/>
      <c r="S28" s="422"/>
      <c r="T28" s="422"/>
      <c r="U28" s="422"/>
      <c r="V28" s="422"/>
      <c r="W28" s="440"/>
      <c r="Y28" s="427"/>
      <c r="Z28" s="428"/>
      <c r="AA28" s="428"/>
      <c r="AB28" s="428"/>
      <c r="AC28" s="428"/>
      <c r="AD28" s="428"/>
      <c r="AE28" s="428"/>
      <c r="AF28" s="428"/>
      <c r="AG28" s="428"/>
      <c r="AH28" s="429"/>
      <c r="AI28" s="1161" t="s">
        <v>338</v>
      </c>
      <c r="AJ28" s="1161"/>
      <c r="AK28" s="1161"/>
      <c r="AL28" s="1161"/>
      <c r="AM28" s="1161"/>
      <c r="AN28" s="428"/>
      <c r="AO28" s="428"/>
      <c r="AP28" s="428"/>
      <c r="AQ28" s="430"/>
    </row>
    <row r="29" spans="2:43" ht="13.5" customHeight="1">
      <c r="B29" s="419"/>
      <c r="C29" s="420"/>
      <c r="D29" s="420"/>
      <c r="E29" s="420" t="s">
        <v>352</v>
      </c>
      <c r="F29" s="420"/>
      <c r="G29" s="420"/>
      <c r="H29" s="420"/>
      <c r="I29" s="420"/>
      <c r="J29" s="421"/>
      <c r="K29" s="431"/>
      <c r="L29" s="439"/>
      <c r="M29" s="422"/>
      <c r="N29" s="422"/>
      <c r="O29" s="422" t="s">
        <v>569</v>
      </c>
      <c r="P29" s="422"/>
      <c r="Q29" s="422"/>
      <c r="R29" s="422"/>
      <c r="S29" s="422"/>
      <c r="T29" s="422"/>
      <c r="U29" s="422"/>
      <c r="V29" s="422"/>
      <c r="W29" s="440"/>
      <c r="Y29" s="427"/>
      <c r="Z29" s="428"/>
      <c r="AA29" s="428"/>
      <c r="AB29" s="428"/>
      <c r="AC29" s="428"/>
      <c r="AD29" s="428"/>
      <c r="AE29" s="428"/>
      <c r="AF29" s="428"/>
      <c r="AG29" s="428"/>
      <c r="AH29" s="429"/>
      <c r="AI29" s="1161"/>
      <c r="AJ29" s="1161"/>
      <c r="AK29" s="1161"/>
      <c r="AL29" s="1161"/>
      <c r="AM29" s="1161"/>
      <c r="AN29" s="428"/>
      <c r="AO29" s="428"/>
      <c r="AP29" s="428"/>
      <c r="AQ29" s="430"/>
    </row>
    <row r="30" spans="2:43">
      <c r="B30" s="419"/>
      <c r="C30" s="420"/>
      <c r="D30" s="420"/>
      <c r="E30" s="420" t="s">
        <v>412</v>
      </c>
      <c r="F30" s="420"/>
      <c r="G30" s="420"/>
      <c r="H30" s="420"/>
      <c r="I30" s="420"/>
      <c r="J30" s="421"/>
      <c r="K30" s="431"/>
      <c r="L30" s="439"/>
      <c r="M30" s="422"/>
      <c r="N30" s="422"/>
      <c r="O30" s="422" t="s">
        <v>351</v>
      </c>
      <c r="P30" s="422"/>
      <c r="Q30" s="422"/>
      <c r="R30" s="422"/>
      <c r="S30" s="422"/>
      <c r="T30" s="422"/>
      <c r="U30" s="422"/>
      <c r="V30" s="422"/>
      <c r="W30" s="440"/>
      <c r="Y30" s="427"/>
      <c r="Z30" s="428"/>
      <c r="AA30" s="428"/>
      <c r="AB30" s="428"/>
      <c r="AC30" s="428"/>
      <c r="AD30" s="428"/>
      <c r="AE30" s="428"/>
      <c r="AF30" s="428"/>
      <c r="AG30" s="428"/>
      <c r="AH30" s="429"/>
      <c r="AI30" s="428"/>
      <c r="AJ30" s="428" t="s">
        <v>347</v>
      </c>
      <c r="AK30" s="428"/>
      <c r="AL30" s="428"/>
      <c r="AM30" s="428"/>
      <c r="AN30" s="428"/>
      <c r="AO30" s="428"/>
      <c r="AP30" s="428"/>
      <c r="AQ30" s="430"/>
    </row>
    <row r="31" spans="2:43">
      <c r="B31" s="419"/>
      <c r="C31" s="420"/>
      <c r="D31" s="420"/>
      <c r="E31" s="420" t="s">
        <v>413</v>
      </c>
      <c r="F31" s="420"/>
      <c r="G31" s="420"/>
      <c r="H31" s="420"/>
      <c r="I31" s="420"/>
      <c r="J31" s="421"/>
      <c r="K31" s="431"/>
      <c r="L31" s="439"/>
      <c r="M31" s="422"/>
      <c r="N31" s="422"/>
      <c r="O31" s="422"/>
      <c r="P31" s="422"/>
      <c r="Q31" s="422"/>
      <c r="R31" s="422"/>
      <c r="S31" s="422"/>
      <c r="T31" s="422"/>
      <c r="U31" s="422"/>
      <c r="V31" s="422"/>
      <c r="W31" s="440"/>
      <c r="Y31" s="427"/>
      <c r="Z31" s="428"/>
      <c r="AA31" s="428"/>
      <c r="AB31" s="428"/>
      <c r="AC31" s="428"/>
      <c r="AD31" s="428"/>
      <c r="AE31" s="428"/>
      <c r="AF31" s="428"/>
      <c r="AG31" s="428"/>
      <c r="AH31" s="429"/>
      <c r="AI31" s="428"/>
      <c r="AJ31" s="428" t="s">
        <v>1</v>
      </c>
      <c r="AK31" s="428"/>
      <c r="AL31" s="428"/>
      <c r="AM31" s="428"/>
      <c r="AN31" s="428"/>
      <c r="AO31" s="428"/>
      <c r="AP31" s="428"/>
      <c r="AQ31" s="430"/>
    </row>
    <row r="32" spans="2:43">
      <c r="B32" s="419"/>
      <c r="C32" s="420"/>
      <c r="D32" s="420"/>
      <c r="E32" s="420" t="s">
        <v>353</v>
      </c>
      <c r="F32" s="420"/>
      <c r="G32" s="420"/>
      <c r="H32" s="420"/>
      <c r="I32" s="420"/>
      <c r="J32" s="421"/>
      <c r="K32" s="431"/>
      <c r="L32" s="439"/>
      <c r="M32" s="422"/>
      <c r="N32" s="422"/>
      <c r="O32" s="422"/>
      <c r="P32" s="422"/>
      <c r="Q32" s="422"/>
      <c r="R32" s="422"/>
      <c r="S32" s="422"/>
      <c r="T32" s="422"/>
      <c r="U32" s="422"/>
      <c r="V32" s="422"/>
      <c r="W32" s="440"/>
      <c r="Y32" s="427"/>
      <c r="Z32" s="428"/>
      <c r="AA32" s="428"/>
      <c r="AB32" s="428"/>
      <c r="AC32" s="428"/>
      <c r="AD32" s="428"/>
      <c r="AE32" s="428"/>
      <c r="AF32" s="428"/>
      <c r="AG32" s="428"/>
      <c r="AH32" s="429"/>
      <c r="AI32" s="428"/>
      <c r="AJ32" s="428" t="s">
        <v>490</v>
      </c>
      <c r="AK32" s="428"/>
      <c r="AL32" s="428"/>
      <c r="AM32" s="428"/>
      <c r="AN32" s="428"/>
      <c r="AO32" s="428"/>
      <c r="AP32" s="428"/>
      <c r="AQ32" s="430"/>
    </row>
    <row r="33" spans="2:43">
      <c r="B33" s="419"/>
      <c r="C33" s="420"/>
      <c r="D33" s="420"/>
      <c r="E33" s="420" t="s">
        <v>354</v>
      </c>
      <c r="F33" s="420"/>
      <c r="G33" s="420"/>
      <c r="H33" s="420"/>
      <c r="I33" s="420"/>
      <c r="J33" s="421"/>
      <c r="K33" s="431"/>
      <c r="L33" s="439"/>
      <c r="M33" s="422"/>
      <c r="N33" s="422"/>
      <c r="O33" s="422"/>
      <c r="P33" s="422"/>
      <c r="Q33" s="422"/>
      <c r="R33" s="422"/>
      <c r="S33" s="422"/>
      <c r="T33" s="422"/>
      <c r="U33" s="422"/>
      <c r="V33" s="422"/>
      <c r="W33" s="440"/>
      <c r="Y33" s="427"/>
      <c r="Z33" s="428"/>
      <c r="AA33" s="428"/>
      <c r="AB33" s="428"/>
      <c r="AC33" s="428"/>
      <c r="AD33" s="428"/>
      <c r="AE33" s="428"/>
      <c r="AF33" s="428"/>
      <c r="AG33" s="428"/>
      <c r="AH33" s="429"/>
      <c r="AI33" s="428"/>
      <c r="AJ33" s="428" t="s">
        <v>348</v>
      </c>
      <c r="AK33" s="428"/>
      <c r="AL33" s="428"/>
      <c r="AM33" s="428"/>
      <c r="AN33" s="428"/>
      <c r="AO33" s="428"/>
      <c r="AP33" s="428"/>
      <c r="AQ33" s="430"/>
    </row>
    <row r="34" spans="2:43" ht="14.25" thickBot="1">
      <c r="B34" s="433"/>
      <c r="C34" s="434"/>
      <c r="D34" s="434"/>
      <c r="E34" s="434"/>
      <c r="F34" s="434"/>
      <c r="G34" s="434"/>
      <c r="H34" s="434"/>
      <c r="I34" s="434"/>
      <c r="J34" s="435"/>
      <c r="K34" s="431"/>
      <c r="L34" s="441"/>
      <c r="M34" s="442"/>
      <c r="N34" s="442"/>
      <c r="O34" s="442"/>
      <c r="P34" s="442"/>
      <c r="Q34" s="442"/>
      <c r="R34" s="442"/>
      <c r="S34" s="442"/>
      <c r="T34" s="442"/>
      <c r="U34" s="442"/>
      <c r="V34" s="442"/>
      <c r="W34" s="443"/>
      <c r="Y34" s="427"/>
      <c r="Z34" s="428"/>
      <c r="AA34" s="428"/>
      <c r="AB34" s="428"/>
      <c r="AC34" s="428"/>
      <c r="AD34" s="428"/>
      <c r="AE34" s="428"/>
      <c r="AF34" s="428"/>
      <c r="AG34" s="428"/>
      <c r="AH34" s="429"/>
      <c r="AI34" s="428"/>
      <c r="AJ34" s="428" t="s">
        <v>349</v>
      </c>
      <c r="AK34" s="428"/>
      <c r="AL34" s="428"/>
      <c r="AM34" s="428"/>
      <c r="AN34" s="428"/>
      <c r="AO34" s="428"/>
      <c r="AP34" s="428"/>
      <c r="AQ34" s="430"/>
    </row>
    <row r="35" spans="2:43">
      <c r="Y35" s="427"/>
      <c r="Z35" s="428"/>
      <c r="AA35" s="428"/>
      <c r="AB35" s="428"/>
      <c r="AC35" s="428"/>
      <c r="AD35" s="428"/>
      <c r="AE35" s="428"/>
      <c r="AF35" s="428"/>
      <c r="AG35" s="428"/>
      <c r="AH35" s="429"/>
      <c r="AI35" s="428"/>
      <c r="AJ35" s="428" t="s">
        <v>350</v>
      </c>
      <c r="AK35" s="428"/>
      <c r="AL35" s="428"/>
      <c r="AM35" s="428"/>
      <c r="AN35" s="428"/>
      <c r="AO35" s="428"/>
      <c r="AP35" s="428"/>
      <c r="AQ35" s="430"/>
    </row>
    <row r="36" spans="2:43" ht="13.5" customHeight="1">
      <c r="B36" s="58" t="s">
        <v>422</v>
      </c>
      <c r="Y36" s="427"/>
      <c r="Z36" s="428"/>
      <c r="AA36" s="428"/>
      <c r="AB36" s="428"/>
      <c r="AC36" s="428"/>
      <c r="AD36" s="428"/>
      <c r="AE36" s="428"/>
      <c r="AF36" s="428"/>
      <c r="AG36" s="428"/>
      <c r="AH36" s="429"/>
      <c r="AI36" s="428"/>
      <c r="AJ36" s="428"/>
      <c r="AK36" s="428"/>
      <c r="AL36" s="428"/>
      <c r="AM36" s="428"/>
      <c r="AN36" s="428"/>
      <c r="AO36" s="428"/>
      <c r="AP36" s="428"/>
      <c r="AQ36" s="430"/>
    </row>
    <row r="37" spans="2:43">
      <c r="B37" s="58" t="s">
        <v>355</v>
      </c>
      <c r="Y37" s="427"/>
      <c r="Z37" s="428"/>
      <c r="AA37" s="428"/>
      <c r="AB37" s="428"/>
      <c r="AC37" s="428"/>
      <c r="AD37" s="428"/>
      <c r="AE37" s="428"/>
      <c r="AF37" s="428"/>
      <c r="AG37" s="428"/>
      <c r="AH37" s="428"/>
      <c r="AI37" s="428"/>
      <c r="AJ37" s="428"/>
      <c r="AK37" s="428"/>
      <c r="AL37" s="428"/>
      <c r="AM37" s="428"/>
      <c r="AN37" s="428"/>
      <c r="AO37" s="428"/>
      <c r="AP37" s="428"/>
      <c r="AQ37" s="430"/>
    </row>
    <row r="38" spans="2:43">
      <c r="Y38" s="427"/>
      <c r="Z38" s="428"/>
      <c r="AA38" s="428"/>
      <c r="AB38" s="428"/>
      <c r="AC38" s="428"/>
      <c r="AD38" s="428"/>
      <c r="AE38" s="428"/>
      <c r="AF38" s="428"/>
      <c r="AG38" s="428"/>
      <c r="AH38" s="428"/>
      <c r="AI38" s="428"/>
      <c r="AJ38" s="428"/>
      <c r="AK38" s="428"/>
      <c r="AL38" s="428"/>
      <c r="AM38" s="428"/>
      <c r="AN38" s="428"/>
      <c r="AO38" s="428"/>
      <c r="AP38" s="428"/>
      <c r="AQ38" s="430"/>
    </row>
    <row r="39" spans="2:43" ht="14.25" thickBot="1">
      <c r="B39" s="58" t="s">
        <v>416</v>
      </c>
      <c r="Y39" s="436"/>
      <c r="Z39" s="437"/>
      <c r="AA39" s="437"/>
      <c r="AB39" s="437"/>
      <c r="AC39" s="437"/>
      <c r="AD39" s="437"/>
      <c r="AE39" s="437"/>
      <c r="AF39" s="437"/>
      <c r="AG39" s="437"/>
      <c r="AH39" s="437"/>
      <c r="AI39" s="437"/>
      <c r="AJ39" s="437"/>
      <c r="AK39" s="437"/>
      <c r="AL39" s="437"/>
      <c r="AM39" s="437"/>
      <c r="AN39" s="437"/>
      <c r="AO39" s="437"/>
      <c r="AP39" s="437"/>
      <c r="AQ39" s="438"/>
    </row>
    <row r="40" spans="2:43">
      <c r="B40" s="58" t="s">
        <v>491</v>
      </c>
      <c r="G40" s="58" t="s">
        <v>415</v>
      </c>
      <c r="I40" t="s">
        <v>748</v>
      </c>
      <c r="AQ40" s="546" t="s">
        <v>414</v>
      </c>
    </row>
    <row r="41" spans="2:43">
      <c r="AQ41" s="546" t="s">
        <v>746</v>
      </c>
    </row>
    <row r="44" spans="2:43">
      <c r="B44" s="1162"/>
      <c r="C44" s="1162"/>
      <c r="D44" s="1162"/>
      <c r="E44" s="1162"/>
      <c r="F44" s="1162"/>
      <c r="G44" s="1162"/>
      <c r="H44" s="1162"/>
      <c r="I44" s="1162"/>
      <c r="J44" s="1162"/>
      <c r="K44" s="1162"/>
      <c r="L44" s="1162"/>
      <c r="M44" s="1162"/>
      <c r="N44" s="1162"/>
      <c r="O44" s="1162"/>
      <c r="P44" s="1162"/>
      <c r="Q44" s="1162"/>
      <c r="R44" s="1162"/>
      <c r="S44" s="1162"/>
      <c r="T44" s="1162"/>
      <c r="U44" s="1162"/>
      <c r="V44" s="1162"/>
      <c r="W44" s="1162"/>
      <c r="X44" s="1162"/>
      <c r="Y44" s="1162"/>
      <c r="Z44" s="1162"/>
      <c r="AA44" s="1162"/>
      <c r="AB44" s="1162"/>
      <c r="AC44" s="1162"/>
      <c r="AD44" s="1162"/>
      <c r="AE44" s="1162"/>
      <c r="AF44" s="1162"/>
      <c r="AG44" s="1162"/>
      <c r="AH44" s="1162"/>
      <c r="AI44" s="1162"/>
      <c r="AJ44" s="1162"/>
      <c r="AK44" s="1162"/>
      <c r="AL44" s="1162"/>
      <c r="AM44" s="1162"/>
      <c r="AN44" s="1162"/>
      <c r="AO44" s="1162"/>
      <c r="AP44" s="1162"/>
      <c r="AQ44" s="1162"/>
    </row>
    <row r="45" spans="2:43">
      <c r="B45" s="1162"/>
      <c r="C45" s="1162"/>
      <c r="D45" s="1162"/>
      <c r="E45" s="1162"/>
      <c r="F45" s="1162"/>
      <c r="G45" s="1162"/>
      <c r="H45" s="1162"/>
      <c r="I45" s="1162"/>
      <c r="J45" s="1162"/>
      <c r="K45" s="1162"/>
      <c r="L45" s="1162"/>
      <c r="M45" s="1162"/>
      <c r="N45" s="1162"/>
      <c r="O45" s="1162"/>
      <c r="P45" s="1162"/>
      <c r="Q45" s="1162"/>
      <c r="R45" s="1162"/>
      <c r="S45" s="1162"/>
      <c r="T45" s="1162"/>
      <c r="U45" s="1162"/>
      <c r="V45" s="1162"/>
      <c r="W45" s="1162"/>
      <c r="X45" s="1162"/>
      <c r="Y45" s="1162"/>
      <c r="Z45" s="1162"/>
      <c r="AA45" s="1162"/>
      <c r="AB45" s="1162"/>
      <c r="AC45" s="1162"/>
      <c r="AD45" s="1162"/>
      <c r="AE45" s="1162"/>
      <c r="AF45" s="1162"/>
      <c r="AG45" s="1162"/>
      <c r="AH45" s="1162"/>
      <c r="AI45" s="1162"/>
      <c r="AJ45" s="1162"/>
      <c r="AK45" s="1162"/>
      <c r="AL45" s="1162"/>
      <c r="AM45" s="1162"/>
      <c r="AN45" s="1162"/>
      <c r="AO45" s="1162"/>
      <c r="AP45" s="1162"/>
      <c r="AQ45" s="1162"/>
    </row>
  </sheetData>
  <sheetProtection password="C7BF" sheet="1" objects="1" scenarios="1"/>
  <mergeCells count="8">
    <mergeCell ref="AI28:AM29"/>
    <mergeCell ref="B44:AQ45"/>
    <mergeCell ref="A1:AR1"/>
    <mergeCell ref="B6:W8"/>
    <mergeCell ref="Y6:AQ8"/>
    <mergeCell ref="B10:J10"/>
    <mergeCell ref="L10:W10"/>
    <mergeCell ref="Y10:AQ10"/>
  </mergeCells>
  <phoneticPr fontId="4"/>
  <hyperlinks>
    <hyperlink ref="Y6:AQ8" location="'（入力）基本情報'!A1" display="'（入力）基本情報'!A1"/>
    <hyperlink ref="B6:W8" location="'（入力）基本情報'!A1" display="'（入力）基本情報'!A1"/>
  </hyperlinks>
  <printOptions horizontalCentered="1"/>
  <pageMargins left="0.39370078740157483" right="0.39370078740157483" top="0.98425196850393704" bottom="0.78740157480314965" header="0.51181102362204722" footer="0.51181102362204722"/>
  <pageSetup paperSize="9" scale="81" orientation="landscape" horizontalDpi="4294967293" verticalDpi="0" r:id="rId1"/>
  <headerFooter alignWithMargins="0">
    <oddHeader>&amp;R&amp;14河社会保険労務士事務所</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D3" sqref="D3"/>
    </sheetView>
  </sheetViews>
  <sheetFormatPr defaultColWidth="5.5" defaultRowHeight="19.5" customHeight="1"/>
  <cols>
    <col min="1" max="1" width="2.375" style="1" customWidth="1"/>
    <col min="2" max="2" width="5.5" style="2" customWidth="1"/>
    <col min="3" max="3" width="10.375" style="7" customWidth="1"/>
    <col min="4" max="4" width="5.5" style="2" customWidth="1"/>
    <col min="5" max="16384" width="5.5" style="1"/>
  </cols>
  <sheetData>
    <row r="1" spans="1:4" ht="19.5" customHeight="1">
      <c r="A1" s="1" t="s">
        <v>52</v>
      </c>
    </row>
    <row r="2" spans="1:4" ht="19.5" customHeight="1">
      <c r="B2" s="11"/>
      <c r="C2" s="12" t="s">
        <v>28</v>
      </c>
      <c r="D2" s="13" t="s">
        <v>53</v>
      </c>
    </row>
    <row r="3" spans="1:4" ht="19.5" customHeight="1">
      <c r="B3" s="4">
        <v>1</v>
      </c>
      <c r="C3" s="8">
        <f>IF(ISERROR(VLOOKUP(B3,Work2工事データ!$D$3:$R$52,4,FALSE)),0,VLOOKUP(B3,Work2工事データ!$D$3:$R$52,4,FALSE))</f>
        <v>0</v>
      </c>
      <c r="D3" s="5" t="str">
        <f>IF(ISERROR(VLOOKUP(B3,Work2工事データ!D3:R52,6,FALSE)),"",VLOOKUP(B3,Work2工事データ!D3:R52,6,FALSE))</f>
        <v/>
      </c>
    </row>
    <row r="4" spans="1:4" ht="19.5" customHeight="1">
      <c r="B4" s="4">
        <v>2</v>
      </c>
      <c r="C4" s="8">
        <f>IF(ISERROR(VLOOKUP(B4,Work2工事データ!$D$3:$R$52,4,FALSE)),0,VLOOKUP(B4,Work2工事データ!$D$3:$R$52,4,FALSE))</f>
        <v>0</v>
      </c>
    </row>
    <row r="5" spans="1:4" ht="19.5" customHeight="1">
      <c r="B5" s="4">
        <v>3</v>
      </c>
      <c r="C5" s="8">
        <f>IF(ISERROR(VLOOKUP(B5,Work2工事データ!$D$3:$R$52,4,FALSE)),0,VLOOKUP(B5,Work2工事データ!$D$3:$R$52,4,FALSE))</f>
        <v>0</v>
      </c>
    </row>
    <row r="6" spans="1:4" ht="19.5" customHeight="1">
      <c r="B6" s="4">
        <v>4</v>
      </c>
      <c r="C6" s="8">
        <f>IF(ISERROR(VLOOKUP(B6,Work2工事データ!$D$3:$R$52,4,FALSE)),0,VLOOKUP(B6,Work2工事データ!$D$3:$R$52,4,FALSE))</f>
        <v>0</v>
      </c>
    </row>
    <row r="7" spans="1:4" ht="19.5" customHeight="1">
      <c r="B7" s="6">
        <v>5</v>
      </c>
      <c r="C7" s="9">
        <f>IF(ISERROR(VLOOKUP(B7,Work2工事データ!$D$3:$R$52,4,FALSE)),0,VLOOKUP(B7,Work2工事データ!$D$3:$R$52,4,FALSE))</f>
        <v>0</v>
      </c>
    </row>
    <row r="8" spans="1:4" ht="19.5" customHeight="1">
      <c r="B8" s="3">
        <v>6</v>
      </c>
      <c r="C8" s="10">
        <f>IF(ISERROR(VLOOKUP(B8,Work2工事データ!$D$3:$R$52,4,FALSE)),0,VLOOKUP(B8,Work2工事データ!$D$3:$R$52,4,FALSE))</f>
        <v>0</v>
      </c>
    </row>
    <row r="9" spans="1:4" ht="19.5" customHeight="1">
      <c r="B9" s="4">
        <v>7</v>
      </c>
      <c r="C9" s="8">
        <f>IF(ISERROR(VLOOKUP(B9,Work2工事データ!$D$3:$R$52,4,FALSE)),0,VLOOKUP(B9,Work2工事データ!$D$3:$R$52,4,FALSE))</f>
        <v>0</v>
      </c>
    </row>
    <row r="10" spans="1:4" ht="19.5" customHeight="1">
      <c r="B10" s="4">
        <v>8</v>
      </c>
      <c r="C10" s="8">
        <f>IF(ISERROR(VLOOKUP(B10,Work2工事データ!$D$3:$R$52,4,FALSE)),0,VLOOKUP(B10,Work2工事データ!$D$3:$R$52,4,FALSE))</f>
        <v>0</v>
      </c>
    </row>
    <row r="11" spans="1:4" ht="19.5" customHeight="1">
      <c r="B11" s="4">
        <v>9</v>
      </c>
      <c r="C11" s="8">
        <f>IF(ISERROR(VLOOKUP(B11,Work2工事データ!$D$3:$R$52,4,FALSE)),0,VLOOKUP(B11,Work2工事データ!$D$3:$R$52,4,FALSE))</f>
        <v>0</v>
      </c>
    </row>
    <row r="12" spans="1:4" ht="19.5" customHeight="1">
      <c r="B12" s="4">
        <v>10</v>
      </c>
      <c r="C12" s="8">
        <f>IF(ISERROR(VLOOKUP(B12,Work2工事データ!$D$3:$R$52,4,FALSE)),0,VLOOKUP(B12,Work2工事データ!$D$3:$R$52,4,FALSE))</f>
        <v>0</v>
      </c>
    </row>
    <row r="13" spans="1:4" ht="19.5" customHeight="1">
      <c r="B13" s="4">
        <v>11</v>
      </c>
      <c r="C13" s="8">
        <f>IF(ISERROR(VLOOKUP(B13,Work2工事データ!$D$3:$R$52,4,FALSE)),0,VLOOKUP(B13,Work2工事データ!$D$3:$R$52,4,FALSE))</f>
        <v>0</v>
      </c>
    </row>
    <row r="14" spans="1:4" ht="19.5" customHeight="1">
      <c r="B14" s="4">
        <v>12</v>
      </c>
      <c r="C14" s="8">
        <f>IF(ISERROR(VLOOKUP(B14,Work2工事データ!$D$3:$R$52,4,FALSE)),0,VLOOKUP(B14,Work2工事データ!$D$3:$R$52,4,FALSE))</f>
        <v>0</v>
      </c>
    </row>
    <row r="15" spans="1:4" ht="19.5" customHeight="1">
      <c r="B15" s="4">
        <v>13</v>
      </c>
      <c r="C15" s="8">
        <f>IF(ISERROR(VLOOKUP(B15,Work2工事データ!$D$3:$R$52,4,FALSE)),0,VLOOKUP(B15,Work2工事データ!$D$3:$R$52,4,FALSE))</f>
        <v>0</v>
      </c>
    </row>
    <row r="16" spans="1:4" ht="19.5" customHeight="1">
      <c r="B16" s="6">
        <v>14</v>
      </c>
      <c r="C16" s="9">
        <f>IF(ISERROR(VLOOKUP(B16,Work2工事データ!$D$3:$R$52,4,FALSE)),0,VLOOKUP(B16,Work2工事データ!$D$3:$R$52,4,FALSE))</f>
        <v>0</v>
      </c>
    </row>
  </sheetData>
  <phoneticPr fontId="4"/>
  <pageMargins left="0.75" right="0.75" top="1" bottom="1" header="0.51200000000000001" footer="0.5120000000000000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topLeftCell="Y1" workbookViewId="0">
      <selection activeCell="B15" sqref="B15"/>
    </sheetView>
  </sheetViews>
  <sheetFormatPr defaultRowHeight="18.75" customHeight="1"/>
  <cols>
    <col min="1" max="1" width="1.875" style="614" customWidth="1"/>
    <col min="2" max="3" width="14.75" style="614" customWidth="1"/>
    <col min="4" max="4" width="6.875" style="614" customWidth="1"/>
    <col min="5" max="5" width="11.625" style="637" customWidth="1"/>
    <col min="6" max="6" width="2.125" style="601" customWidth="1"/>
    <col min="7" max="7" width="2" style="601" customWidth="1"/>
    <col min="8" max="8" width="5.5" style="601" customWidth="1"/>
    <col min="9" max="9" width="9.75" style="602" customWidth="1"/>
    <col min="10" max="10" width="9.5" style="603" customWidth="1"/>
    <col min="11" max="11" width="21.25" style="604" customWidth="1"/>
    <col min="12" max="12" width="18" style="603" customWidth="1"/>
    <col min="13" max="13" width="4.25" style="601" customWidth="1"/>
    <col min="14" max="14" width="5.75" style="660" customWidth="1"/>
    <col min="15" max="15" width="20" style="603" customWidth="1"/>
    <col min="16" max="16" width="9.5" style="601" bestFit="1" customWidth="1"/>
    <col min="17" max="17" width="6.875" style="601" customWidth="1"/>
    <col min="18" max="18" width="2.125" style="557" customWidth="1"/>
    <col min="19" max="19" width="4.5" style="557" customWidth="1"/>
    <col min="20" max="20" width="7.125" style="602" customWidth="1"/>
    <col min="21" max="21" width="6.375" style="557" customWidth="1"/>
    <col min="22" max="22" width="11.625" style="607" customWidth="1"/>
    <col min="23" max="23" width="9" style="602"/>
    <col min="24" max="24" width="18.75" style="602" customWidth="1"/>
    <col min="25" max="25" width="10" style="643" customWidth="1"/>
    <col min="26" max="26" width="2.75" style="609" customWidth="1"/>
    <col min="27" max="27" width="5.5" style="661" customWidth="1"/>
    <col min="28" max="28" width="10" style="611" customWidth="1"/>
    <col min="29" max="29" width="11.25" style="611" customWidth="1"/>
    <col min="30" max="30" width="11.25" style="557" customWidth="1"/>
    <col min="31" max="31" width="10" style="611" customWidth="1"/>
    <col min="32" max="32" width="17.375" style="557" customWidth="1"/>
    <col min="33" max="33" width="2.125" style="557" customWidth="1"/>
    <col min="34" max="34" width="12" style="664" customWidth="1"/>
    <col min="35" max="35" width="9.5" style="180" customWidth="1"/>
    <col min="36" max="36" width="17.125" style="180" customWidth="1"/>
    <col min="37" max="37" width="9" style="602"/>
    <col min="38" max="38" width="8.25" style="936" customWidth="1"/>
    <col min="39" max="40" width="9" style="601"/>
    <col min="41" max="41" width="4" style="1054" customWidth="1"/>
    <col min="42" max="16384" width="9" style="601"/>
  </cols>
  <sheetData>
    <row r="1" spans="1:41" s="587" customFormat="1" ht="18.75" customHeight="1">
      <c r="A1" s="585" t="s">
        <v>39</v>
      </c>
      <c r="B1" s="585"/>
      <c r="C1" s="586">
        <v>2</v>
      </c>
      <c r="D1" s="586">
        <v>3</v>
      </c>
      <c r="E1" s="586">
        <v>4</v>
      </c>
      <c r="G1" s="587" t="s">
        <v>118</v>
      </c>
      <c r="I1" s="588"/>
      <c r="J1" s="589"/>
      <c r="K1" s="590"/>
      <c r="L1" s="589"/>
      <c r="N1" s="591"/>
      <c r="O1" s="589"/>
      <c r="R1" s="592"/>
      <c r="S1" s="592"/>
      <c r="T1" s="588"/>
      <c r="U1" s="592"/>
      <c r="V1" s="593"/>
      <c r="W1" s="588"/>
      <c r="X1" s="588"/>
      <c r="Y1" s="594"/>
      <c r="Z1" s="595"/>
      <c r="AA1" s="596"/>
      <c r="AB1" s="597"/>
      <c r="AC1" s="597"/>
      <c r="AD1" s="592"/>
      <c r="AE1" s="597"/>
      <c r="AF1" s="592"/>
      <c r="AG1" s="592"/>
      <c r="AH1" s="598"/>
      <c r="AI1" s="599"/>
      <c r="AJ1" s="599"/>
      <c r="AK1" s="588"/>
      <c r="AL1" s="935"/>
      <c r="AO1" s="1054"/>
    </row>
    <row r="2" spans="1:41" ht="18.75" customHeight="1">
      <c r="A2" s="585"/>
      <c r="B2" s="2743" t="s">
        <v>184</v>
      </c>
      <c r="C2" s="2744"/>
      <c r="D2" s="2744"/>
      <c r="E2" s="600">
        <v>1310</v>
      </c>
      <c r="H2" s="601" t="s">
        <v>218</v>
      </c>
      <c r="N2" s="605" t="s">
        <v>219</v>
      </c>
      <c r="S2" s="606" t="s">
        <v>220</v>
      </c>
      <c r="Y2" s="608" t="s">
        <v>458</v>
      </c>
      <c r="AA2" s="610"/>
      <c r="AH2" s="612" t="s">
        <v>315</v>
      </c>
      <c r="AI2" s="613"/>
      <c r="AJ2" s="613"/>
    </row>
    <row r="3" spans="1:41" s="155" customFormat="1" ht="18.75" customHeight="1">
      <c r="A3" s="154"/>
      <c r="B3" s="2745" t="s">
        <v>185</v>
      </c>
      <c r="C3" s="2746"/>
      <c r="D3" s="2746"/>
      <c r="E3" s="260">
        <v>2320</v>
      </c>
      <c r="I3" s="155">
        <v>1</v>
      </c>
      <c r="J3" s="156">
        <v>2</v>
      </c>
      <c r="K3" s="157"/>
      <c r="L3" s="156"/>
      <c r="N3" s="155">
        <v>1</v>
      </c>
      <c r="O3" s="148">
        <v>2</v>
      </c>
      <c r="P3" s="155">
        <v>3</v>
      </c>
      <c r="Q3" s="155">
        <v>4</v>
      </c>
      <c r="R3" s="175"/>
      <c r="S3" s="175"/>
      <c r="T3" s="2"/>
      <c r="U3" s="175"/>
      <c r="V3" s="173"/>
      <c r="X3" s="155">
        <v>1</v>
      </c>
      <c r="Y3" s="174">
        <v>2</v>
      </c>
      <c r="Z3" s="181"/>
      <c r="AA3" s="179"/>
      <c r="AB3" s="176"/>
      <c r="AC3" s="176"/>
      <c r="AD3" s="175">
        <v>1</v>
      </c>
      <c r="AE3" s="175">
        <v>2</v>
      </c>
      <c r="AF3" s="175">
        <v>3</v>
      </c>
      <c r="AG3" s="175"/>
      <c r="AH3" s="243"/>
      <c r="AI3" s="172"/>
      <c r="AJ3" s="172"/>
      <c r="AK3" s="2"/>
      <c r="AL3" s="177"/>
      <c r="AO3" s="1055"/>
    </row>
    <row r="4" spans="1:41" s="2" customFormat="1" ht="18.75" customHeight="1">
      <c r="A4" s="153"/>
      <c r="B4" s="2745" t="s">
        <v>198</v>
      </c>
      <c r="C4" s="2746"/>
      <c r="D4" s="2746"/>
      <c r="E4" s="260">
        <v>3330</v>
      </c>
      <c r="H4" s="244"/>
      <c r="I4" s="245" t="s">
        <v>28</v>
      </c>
      <c r="J4" s="246" t="s">
        <v>117</v>
      </c>
      <c r="K4" s="247" t="s">
        <v>202</v>
      </c>
      <c r="L4" s="248" t="s">
        <v>193</v>
      </c>
      <c r="N4" s="244" t="s">
        <v>192</v>
      </c>
      <c r="O4" s="246" t="s">
        <v>212</v>
      </c>
      <c r="P4" s="245" t="s">
        <v>39</v>
      </c>
      <c r="Q4" s="249" t="s">
        <v>195</v>
      </c>
      <c r="R4" s="176"/>
      <c r="S4" s="250"/>
      <c r="T4" s="251" t="s">
        <v>197</v>
      </c>
      <c r="U4" s="251" t="s">
        <v>195</v>
      </c>
      <c r="V4" s="252" t="s">
        <v>216</v>
      </c>
      <c r="W4" s="251" t="s">
        <v>214</v>
      </c>
      <c r="X4" s="251" t="s">
        <v>221</v>
      </c>
      <c r="Y4" s="253" t="s">
        <v>215</v>
      </c>
      <c r="Z4" s="178"/>
      <c r="AA4" s="254"/>
      <c r="AB4" s="251" t="s">
        <v>217</v>
      </c>
      <c r="AC4" s="249" t="s">
        <v>222</v>
      </c>
      <c r="AD4" s="255" t="s">
        <v>223</v>
      </c>
      <c r="AE4" s="251" t="s">
        <v>39</v>
      </c>
      <c r="AF4" s="249" t="s">
        <v>202</v>
      </c>
      <c r="AG4" s="176"/>
      <c r="AH4" s="256" t="s">
        <v>196</v>
      </c>
      <c r="AI4" s="257" t="s">
        <v>215</v>
      </c>
      <c r="AJ4" s="258" t="s">
        <v>202</v>
      </c>
      <c r="AK4" s="259" t="s">
        <v>28</v>
      </c>
      <c r="AL4" s="934" t="s">
        <v>190</v>
      </c>
      <c r="AM4" s="1009" t="s">
        <v>721</v>
      </c>
      <c r="AN4" s="1010" t="s">
        <v>722</v>
      </c>
      <c r="AO4" s="1055"/>
    </row>
    <row r="5" spans="1:41" ht="18.75" customHeight="1">
      <c r="B5" s="2745" t="s">
        <v>186</v>
      </c>
      <c r="C5" s="2746"/>
      <c r="D5" s="2746"/>
      <c r="E5" s="615">
        <v>4340</v>
      </c>
      <c r="H5" s="267">
        <v>1</v>
      </c>
      <c r="I5" s="616">
        <f>IF(ISERROR(VLOOKUP(H5,Work2工事データ!$F$3:$R$52,2,FALSE)),0,VLOOKUP(H5,Work2工事データ!$F$3:$R$52,2,FALSE))</f>
        <v>0</v>
      </c>
      <c r="J5" s="617">
        <f>IF(ISERROR(VLOOKUP(I5,Work2工事データ!$G$3:$R$52,8)),0,VLOOKUP(I5,Work2工事データ!$G$3:$R$52,8))</f>
        <v>0</v>
      </c>
      <c r="K5" s="618" t="str">
        <f>IF(J5=0,"",J5&amp;I5)</f>
        <v/>
      </c>
      <c r="L5" s="619">
        <f>IF(ISERROR(VALUE(K5)),999999999999,VALUE(K5))</f>
        <v>999999999999</v>
      </c>
      <c r="N5" s="265">
        <v>1</v>
      </c>
      <c r="O5" s="617">
        <f>SMALL($L$5:$L$54,N5)</f>
        <v>999999999999</v>
      </c>
      <c r="P5" s="616">
        <f>IF(O5=999999999999,0,TEXT(O5/10000,0))</f>
        <v>0</v>
      </c>
      <c r="Q5" s="620">
        <f>IF(P5=0,0,COUNTIF($P$5:$P$44,P5))</f>
        <v>0</v>
      </c>
      <c r="S5" s="263">
        <v>1</v>
      </c>
      <c r="T5" s="616">
        <v>1</v>
      </c>
      <c r="U5" s="621">
        <f>IF((T6-T5)&lt;0,0,T6-T5)</f>
        <v>0</v>
      </c>
      <c r="V5" s="622">
        <v>1</v>
      </c>
      <c r="W5" s="616">
        <f>VLOOKUP(T5,$N$5:$P$44,3,0)</f>
        <v>0</v>
      </c>
      <c r="X5" s="616">
        <f>VLOOKUP(W5,AE5:AG44,2,0)</f>
        <v>0</v>
      </c>
      <c r="Y5" s="623">
        <f>IF(U5=0,0,CHOOSE(V5,1,6,15,24,33,42,51,60,69,78,87,96))</f>
        <v>0</v>
      </c>
      <c r="AA5" s="261">
        <v>1</v>
      </c>
      <c r="AB5" s="624">
        <v>1</v>
      </c>
      <c r="AC5" s="625">
        <f>IF(ISERROR(VLOOKUP(AF5,$X$5:$Y$14,2,0)),0,VLOOKUP(AF5,$X$5:$Y$14,2,0))</f>
        <v>0</v>
      </c>
      <c r="AD5" s="626">
        <v>1</v>
      </c>
      <c r="AE5" s="624">
        <f>P5</f>
        <v>0</v>
      </c>
      <c r="AF5" s="625">
        <f>IF(O5=999999999999,0,TEXT(O5,0))</f>
        <v>0</v>
      </c>
      <c r="AH5" s="627">
        <v>1</v>
      </c>
      <c r="AI5" s="182">
        <v>1</v>
      </c>
      <c r="AJ5" s="242">
        <f>IF(ISERROR(VLOOKUP(AI5,$AD$5:$AF$44,3,0)),0,VLOOKUP(AI5,$AD$5:$AF$44,3,0))</f>
        <v>0</v>
      </c>
      <c r="AK5" s="628" t="str">
        <f>RIGHT(AJ5,4)</f>
        <v>0</v>
      </c>
      <c r="AL5" s="937">
        <f>IF(ISERROR(VLOOKUP(AK5,Work2工事データ!$G$3:$O$52,9,0)),0,VLOOKUP(AK5,Work2工事データ!$G$3:$O$52,9,0))</f>
        <v>0</v>
      </c>
      <c r="AM5" s="1011">
        <f>VALUE(LEFT(AJ5,4))</f>
        <v>0</v>
      </c>
      <c r="AN5" s="1012">
        <f>AM5-1988</f>
        <v>-1988</v>
      </c>
      <c r="AO5" s="1056">
        <v>5</v>
      </c>
    </row>
    <row r="6" spans="1:41" ht="18.75" customHeight="1">
      <c r="B6" s="2745" t="s">
        <v>187</v>
      </c>
      <c r="C6" s="2746"/>
      <c r="D6" s="2746"/>
      <c r="E6" s="615">
        <v>5350</v>
      </c>
      <c r="H6" s="267">
        <f>H5+1</f>
        <v>2</v>
      </c>
      <c r="I6" s="616">
        <f>IF(ISERROR(VLOOKUP(H6,Work2工事データ!$F$3:$R$52,2,FALSE)),0,VLOOKUP(H6,Work2工事データ!$F$3:$R$52,2,FALSE))</f>
        <v>0</v>
      </c>
      <c r="J6" s="617">
        <f>IF(ISERROR(VLOOKUP(I6,Work2工事データ!$G$3:$R$52,8)),0,VLOOKUP(I6,Work2工事データ!$G$3:$R$52,8))</f>
        <v>0</v>
      </c>
      <c r="K6" s="618" t="str">
        <f t="shared" ref="K6:K54" si="0">IF(J6=0,"",J6&amp;I6)</f>
        <v/>
      </c>
      <c r="L6" s="619">
        <f t="shared" ref="L6:L54" si="1">IF(ISERROR(VALUE(K6)),999999999999,VALUE(K6))</f>
        <v>999999999999</v>
      </c>
      <c r="N6" s="265">
        <f>N5+1</f>
        <v>2</v>
      </c>
      <c r="O6" s="617">
        <f t="shared" ref="O6:O44" si="2">SMALL($L$5:$L$54,N6)</f>
        <v>999999999999</v>
      </c>
      <c r="P6" s="616">
        <f t="shared" ref="P6:P44" si="3">IF(O6=999999999999,0,TEXT(O6/10000,0))</f>
        <v>0</v>
      </c>
      <c r="Q6" s="620">
        <f t="shared" ref="Q6:Q44" si="4">IF(P6=0,0,COUNTIF($P$5:$P$44,P6))</f>
        <v>0</v>
      </c>
      <c r="S6" s="263">
        <f t="shared" ref="S6:S14" si="5">S5+1</f>
        <v>2</v>
      </c>
      <c r="T6" s="616">
        <f>Q5+1</f>
        <v>1</v>
      </c>
      <c r="U6" s="621">
        <f t="shared" ref="U6:U14" si="6">IF((T7-T6)&lt;0,0,T7-T6)</f>
        <v>0</v>
      </c>
      <c r="V6" s="814">
        <f>IF(U6=0,0,IF(U5&lt;=5,V5+1,V5+1+ROUNDUP((U5-5)/9,0)))</f>
        <v>0</v>
      </c>
      <c r="W6" s="616">
        <f t="shared" ref="W6:W14" si="7">VLOOKUP(T6,$N$5:$P$44,3,0)</f>
        <v>0</v>
      </c>
      <c r="X6" s="616">
        <f t="shared" ref="X6:X14" si="8">VLOOKUP(W6,AE6:AG45,2,0)</f>
        <v>0</v>
      </c>
      <c r="Y6" s="623">
        <f t="shared" ref="Y6:Y14" si="9">IF(U6=0,0,CHOOSE(V6,1,6,15,24,33,42,51,60,69,78,87,96))</f>
        <v>0</v>
      </c>
      <c r="AA6" s="261">
        <f>AA5+1</f>
        <v>2</v>
      </c>
      <c r="AB6" s="624">
        <f t="shared" ref="AB6:AB29" si="10">IF(P6=0,0,IF(P5=P6,AB5+1,1))</f>
        <v>0</v>
      </c>
      <c r="AC6" s="625">
        <f t="shared" ref="AC6:AC44" si="11">IF(ISERROR(VLOOKUP(AF6,$X$5:$Y$14,2,0)),0,VLOOKUP(AF6,$X$5:$Y$14,2,0))</f>
        <v>0</v>
      </c>
      <c r="AD6" s="626">
        <f>IF(AC6=0,AD5+1,AC6)</f>
        <v>2</v>
      </c>
      <c r="AE6" s="624">
        <f t="shared" ref="AE6:AE29" si="12">P6</f>
        <v>0</v>
      </c>
      <c r="AF6" s="625">
        <f t="shared" ref="AF6:AF29" si="13">IF(O6=999999999999,0,TEXT(O6,0))</f>
        <v>0</v>
      </c>
      <c r="AH6" s="629"/>
      <c r="AI6" s="630">
        <v>2</v>
      </c>
      <c r="AJ6" s="240">
        <f t="shared" ref="AJ6:AJ69" si="14">IF(ISERROR(VLOOKUP(AI6,$AD$5:$AF$44,3,0)),0,VLOOKUP(AI6,$AD$5:$AF$44,3,0))</f>
        <v>0</v>
      </c>
      <c r="AK6" s="631" t="str">
        <f t="shared" ref="AK6:AK69" si="15">RIGHT(AJ6,4)</f>
        <v>0</v>
      </c>
      <c r="AL6" s="937"/>
      <c r="AM6" s="1013"/>
      <c r="AN6" s="1014"/>
      <c r="AO6" s="1054">
        <f>AO5+1</f>
        <v>6</v>
      </c>
    </row>
    <row r="7" spans="1:41" ht="18.75" customHeight="1">
      <c r="B7" s="2747" t="s">
        <v>189</v>
      </c>
      <c r="C7" s="2748"/>
      <c r="D7" s="2748"/>
      <c r="E7" s="632">
        <v>6380</v>
      </c>
      <c r="H7" s="267">
        <f t="shared" ref="H7:H54" si="16">H6+1</f>
        <v>3</v>
      </c>
      <c r="I7" s="616">
        <f>IF(ISERROR(VLOOKUP(H7,Work2工事データ!$F$3:$R$52,2,FALSE)),0,VLOOKUP(H7,Work2工事データ!$F$3:$R$52,2,FALSE))</f>
        <v>0</v>
      </c>
      <c r="J7" s="617">
        <f>IF(ISERROR(VLOOKUP(I7,Work2工事データ!$G$3:$R$52,8)),0,VLOOKUP(I7,Work2工事データ!$G$3:$R$52,8))</f>
        <v>0</v>
      </c>
      <c r="K7" s="618" t="str">
        <f t="shared" si="0"/>
        <v/>
      </c>
      <c r="L7" s="619">
        <f t="shared" si="1"/>
        <v>999999999999</v>
      </c>
      <c r="N7" s="265">
        <f t="shared" ref="N7:N29" si="17">N6+1</f>
        <v>3</v>
      </c>
      <c r="O7" s="617">
        <f t="shared" si="2"/>
        <v>999999999999</v>
      </c>
      <c r="P7" s="616">
        <f t="shared" si="3"/>
        <v>0</v>
      </c>
      <c r="Q7" s="620">
        <f t="shared" si="4"/>
        <v>0</v>
      </c>
      <c r="S7" s="263">
        <f t="shared" si="5"/>
        <v>3</v>
      </c>
      <c r="T7" s="616">
        <f>VLOOKUP(T6,$N$4:$Q$44,4,0)+T6</f>
        <v>1</v>
      </c>
      <c r="U7" s="621">
        <f t="shared" si="6"/>
        <v>0</v>
      </c>
      <c r="V7" s="622">
        <f t="shared" ref="V7:V14" si="18">IF(U7=0,0,IF(U6&lt;=9,V6+1,V6+ROUNDUP((U6)/9,0)))</f>
        <v>0</v>
      </c>
      <c r="W7" s="616">
        <f t="shared" si="7"/>
        <v>0</v>
      </c>
      <c r="X7" s="616">
        <f t="shared" si="8"/>
        <v>0</v>
      </c>
      <c r="Y7" s="623">
        <f t="shared" si="9"/>
        <v>0</v>
      </c>
      <c r="AA7" s="261">
        <f t="shared" ref="AA7:AA29" si="19">AA6+1</f>
        <v>3</v>
      </c>
      <c r="AB7" s="624">
        <f t="shared" si="10"/>
        <v>0</v>
      </c>
      <c r="AC7" s="625">
        <f t="shared" si="11"/>
        <v>0</v>
      </c>
      <c r="AD7" s="626">
        <f t="shared" ref="AD7:AD29" si="20">IF(AC7=0,AD6+1,AC7)</f>
        <v>3</v>
      </c>
      <c r="AE7" s="624">
        <f t="shared" si="12"/>
        <v>0</v>
      </c>
      <c r="AF7" s="625">
        <f t="shared" si="13"/>
        <v>0</v>
      </c>
      <c r="AH7" s="629"/>
      <c r="AI7" s="630">
        <v>3</v>
      </c>
      <c r="AJ7" s="240">
        <f t="shared" si="14"/>
        <v>0</v>
      </c>
      <c r="AK7" s="631" t="str">
        <f t="shared" si="15"/>
        <v>0</v>
      </c>
      <c r="AL7" s="937"/>
      <c r="AM7" s="1013"/>
      <c r="AN7" s="1014"/>
      <c r="AO7" s="1054">
        <f t="shared" ref="AO7:AO70" si="21">AO6+1</f>
        <v>7</v>
      </c>
    </row>
    <row r="8" spans="1:41" ht="18.75" customHeight="1">
      <c r="B8" s="2745" t="s">
        <v>533</v>
      </c>
      <c r="C8" s="2746"/>
      <c r="D8" s="2746"/>
      <c r="E8" s="615">
        <v>7361</v>
      </c>
      <c r="H8" s="267">
        <f t="shared" si="16"/>
        <v>4</v>
      </c>
      <c r="I8" s="616">
        <f>IF(ISERROR(VLOOKUP(H8,Work2工事データ!$F$3:$R$52,2,FALSE)),0,VLOOKUP(H8,Work2工事データ!$F$3:$R$52,2,FALSE))</f>
        <v>0</v>
      </c>
      <c r="J8" s="617">
        <f>IF(ISERROR(VLOOKUP(I8,Work2工事データ!$G$3:$R$52,8)),0,VLOOKUP(I8,Work2工事データ!$G$3:$R$52,8))</f>
        <v>0</v>
      </c>
      <c r="K8" s="618" t="str">
        <f t="shared" si="0"/>
        <v/>
      </c>
      <c r="L8" s="619">
        <f t="shared" si="1"/>
        <v>999999999999</v>
      </c>
      <c r="N8" s="265">
        <f t="shared" si="17"/>
        <v>4</v>
      </c>
      <c r="O8" s="617">
        <f t="shared" si="2"/>
        <v>999999999999</v>
      </c>
      <c r="P8" s="616">
        <f t="shared" si="3"/>
        <v>0</v>
      </c>
      <c r="Q8" s="620">
        <f t="shared" si="4"/>
        <v>0</v>
      </c>
      <c r="S8" s="263">
        <f t="shared" si="5"/>
        <v>4</v>
      </c>
      <c r="T8" s="616">
        <f t="shared" ref="T8:T14" si="22">VLOOKUP(T7,$N$4:$Q$44,4,0)+T7</f>
        <v>1</v>
      </c>
      <c r="U8" s="621">
        <f t="shared" si="6"/>
        <v>0</v>
      </c>
      <c r="V8" s="622">
        <f t="shared" si="18"/>
        <v>0</v>
      </c>
      <c r="W8" s="616">
        <f t="shared" si="7"/>
        <v>0</v>
      </c>
      <c r="X8" s="616">
        <f t="shared" si="8"/>
        <v>0</v>
      </c>
      <c r="Y8" s="623">
        <f t="shared" si="9"/>
        <v>0</v>
      </c>
      <c r="AA8" s="261">
        <f t="shared" si="19"/>
        <v>4</v>
      </c>
      <c r="AB8" s="624">
        <f t="shared" si="10"/>
        <v>0</v>
      </c>
      <c r="AC8" s="625">
        <f t="shared" si="11"/>
        <v>0</v>
      </c>
      <c r="AD8" s="626">
        <f t="shared" si="20"/>
        <v>4</v>
      </c>
      <c r="AE8" s="624">
        <f t="shared" si="12"/>
        <v>0</v>
      </c>
      <c r="AF8" s="625">
        <f t="shared" si="13"/>
        <v>0</v>
      </c>
      <c r="AH8" s="629"/>
      <c r="AI8" s="630">
        <v>4</v>
      </c>
      <c r="AJ8" s="240">
        <f t="shared" si="14"/>
        <v>0</v>
      </c>
      <c r="AK8" s="631" t="str">
        <f t="shared" si="15"/>
        <v>0</v>
      </c>
      <c r="AL8" s="937"/>
      <c r="AM8" s="1013"/>
      <c r="AN8" s="1014"/>
      <c r="AO8" s="1054">
        <f t="shared" si="21"/>
        <v>8</v>
      </c>
    </row>
    <row r="9" spans="1:41" ht="18.75" customHeight="1">
      <c r="B9" s="2745" t="s">
        <v>534</v>
      </c>
      <c r="C9" s="2746"/>
      <c r="D9" s="2746"/>
      <c r="E9" s="615">
        <v>8362</v>
      </c>
      <c r="H9" s="267">
        <f t="shared" si="16"/>
        <v>5</v>
      </c>
      <c r="I9" s="616">
        <f>IF(ISERROR(VLOOKUP(H9,Work2工事データ!$F$3:$R$52,2,FALSE)),0,VLOOKUP(H9,Work2工事データ!$F$3:$R$52,2,FALSE))</f>
        <v>0</v>
      </c>
      <c r="J9" s="617">
        <f>IF(ISERROR(VLOOKUP(I9,Work2工事データ!$G$3:$R$52,8)),0,VLOOKUP(I9,Work2工事データ!$G$3:$R$52,8))</f>
        <v>0</v>
      </c>
      <c r="K9" s="618" t="str">
        <f t="shared" si="0"/>
        <v/>
      </c>
      <c r="L9" s="619">
        <f t="shared" si="1"/>
        <v>999999999999</v>
      </c>
      <c r="N9" s="265">
        <f t="shared" si="17"/>
        <v>5</v>
      </c>
      <c r="O9" s="617">
        <f t="shared" si="2"/>
        <v>999999999999</v>
      </c>
      <c r="P9" s="616">
        <f t="shared" si="3"/>
        <v>0</v>
      </c>
      <c r="Q9" s="620">
        <f t="shared" si="4"/>
        <v>0</v>
      </c>
      <c r="S9" s="263">
        <f t="shared" si="5"/>
        <v>5</v>
      </c>
      <c r="T9" s="616">
        <f t="shared" si="22"/>
        <v>1</v>
      </c>
      <c r="U9" s="621">
        <f t="shared" si="6"/>
        <v>0</v>
      </c>
      <c r="V9" s="622">
        <f t="shared" si="18"/>
        <v>0</v>
      </c>
      <c r="W9" s="616">
        <f t="shared" si="7"/>
        <v>0</v>
      </c>
      <c r="X9" s="616">
        <f t="shared" si="8"/>
        <v>0</v>
      </c>
      <c r="Y9" s="623">
        <f t="shared" si="9"/>
        <v>0</v>
      </c>
      <c r="AA9" s="261">
        <f t="shared" si="19"/>
        <v>5</v>
      </c>
      <c r="AB9" s="624">
        <f t="shared" si="10"/>
        <v>0</v>
      </c>
      <c r="AC9" s="625">
        <f t="shared" si="11"/>
        <v>0</v>
      </c>
      <c r="AD9" s="626">
        <f t="shared" si="20"/>
        <v>5</v>
      </c>
      <c r="AE9" s="624">
        <f t="shared" si="12"/>
        <v>0</v>
      </c>
      <c r="AF9" s="625">
        <f t="shared" si="13"/>
        <v>0</v>
      </c>
      <c r="AH9" s="633"/>
      <c r="AI9" s="634">
        <v>5</v>
      </c>
      <c r="AJ9" s="241">
        <f t="shared" si="14"/>
        <v>0</v>
      </c>
      <c r="AK9" s="635" t="str">
        <f t="shared" si="15"/>
        <v>0</v>
      </c>
      <c r="AL9" s="938"/>
      <c r="AM9" s="1015"/>
      <c r="AN9" s="1016"/>
      <c r="AO9" s="1054">
        <f t="shared" si="21"/>
        <v>9</v>
      </c>
    </row>
    <row r="10" spans="1:41" ht="18.75" customHeight="1">
      <c r="B10" s="2741" t="s">
        <v>188</v>
      </c>
      <c r="C10" s="2742"/>
      <c r="D10" s="2742"/>
      <c r="E10" s="636">
        <v>9370</v>
      </c>
      <c r="H10" s="267">
        <f t="shared" si="16"/>
        <v>6</v>
      </c>
      <c r="I10" s="616">
        <f>IF(ISERROR(VLOOKUP(H10,Work2工事データ!$F$3:$R$52,2,FALSE)),0,VLOOKUP(H10,Work2工事データ!$F$3:$R$52,2,FALSE))</f>
        <v>0</v>
      </c>
      <c r="J10" s="617">
        <f>IF(ISERROR(VLOOKUP(I10,Work2工事データ!$G$3:$R$52,8)),0,VLOOKUP(I10,Work2工事データ!$G$3:$R$52,8))</f>
        <v>0</v>
      </c>
      <c r="K10" s="618" t="str">
        <f t="shared" si="0"/>
        <v/>
      </c>
      <c r="L10" s="619">
        <f t="shared" si="1"/>
        <v>999999999999</v>
      </c>
      <c r="N10" s="265">
        <f t="shared" si="17"/>
        <v>6</v>
      </c>
      <c r="O10" s="617">
        <f t="shared" si="2"/>
        <v>999999999999</v>
      </c>
      <c r="P10" s="616">
        <f t="shared" si="3"/>
        <v>0</v>
      </c>
      <c r="Q10" s="620">
        <f t="shared" si="4"/>
        <v>0</v>
      </c>
      <c r="S10" s="263">
        <f t="shared" si="5"/>
        <v>6</v>
      </c>
      <c r="T10" s="616">
        <f t="shared" si="22"/>
        <v>1</v>
      </c>
      <c r="U10" s="621">
        <f t="shared" si="6"/>
        <v>0</v>
      </c>
      <c r="V10" s="622">
        <f t="shared" si="18"/>
        <v>0</v>
      </c>
      <c r="W10" s="616">
        <f t="shared" si="7"/>
        <v>0</v>
      </c>
      <c r="X10" s="616">
        <f t="shared" si="8"/>
        <v>0</v>
      </c>
      <c r="Y10" s="623">
        <f t="shared" si="9"/>
        <v>0</v>
      </c>
      <c r="AA10" s="261">
        <f t="shared" si="19"/>
        <v>6</v>
      </c>
      <c r="AB10" s="624">
        <f t="shared" si="10"/>
        <v>0</v>
      </c>
      <c r="AC10" s="625">
        <f t="shared" si="11"/>
        <v>0</v>
      </c>
      <c r="AD10" s="626">
        <f t="shared" si="20"/>
        <v>6</v>
      </c>
      <c r="AE10" s="624">
        <f t="shared" si="12"/>
        <v>0</v>
      </c>
      <c r="AF10" s="625">
        <f t="shared" si="13"/>
        <v>0</v>
      </c>
      <c r="AH10" s="627">
        <v>2</v>
      </c>
      <c r="AI10" s="182">
        <v>6</v>
      </c>
      <c r="AJ10" s="239">
        <f t="shared" si="14"/>
        <v>0</v>
      </c>
      <c r="AK10" s="628" t="str">
        <f t="shared" si="15"/>
        <v>0</v>
      </c>
      <c r="AL10" s="939">
        <f>IF(ISERROR(VLOOKUP(AK10,Work2工事データ!$G$3:$O$52,9,0)),0,VLOOKUP(AK10,Work2工事データ!$G$3:$O$52,9,0))</f>
        <v>0</v>
      </c>
      <c r="AM10" s="1013">
        <f>VALUE(LEFT(AJ10,4))</f>
        <v>0</v>
      </c>
      <c r="AN10" s="1014">
        <f>AM10-1988</f>
        <v>-1988</v>
      </c>
      <c r="AO10" s="1056">
        <f t="shared" si="21"/>
        <v>10</v>
      </c>
    </row>
    <row r="11" spans="1:41" ht="18.75" customHeight="1">
      <c r="H11" s="267">
        <f t="shared" si="16"/>
        <v>7</v>
      </c>
      <c r="I11" s="616">
        <f>IF(ISERROR(VLOOKUP(H11,Work2工事データ!$F$3:$R$52,2,FALSE)),0,VLOOKUP(H11,Work2工事データ!$F$3:$R$52,2,FALSE))</f>
        <v>0</v>
      </c>
      <c r="J11" s="617">
        <f>IF(ISERROR(VLOOKUP(I11,Work2工事データ!$G$3:$R$52,8)),0,VLOOKUP(I11,Work2工事データ!$G$3:$R$52,8))</f>
        <v>0</v>
      </c>
      <c r="K11" s="618" t="str">
        <f t="shared" si="0"/>
        <v/>
      </c>
      <c r="L11" s="619">
        <f t="shared" si="1"/>
        <v>999999999999</v>
      </c>
      <c r="N11" s="265">
        <f t="shared" si="17"/>
        <v>7</v>
      </c>
      <c r="O11" s="617">
        <f t="shared" si="2"/>
        <v>999999999999</v>
      </c>
      <c r="P11" s="616">
        <f t="shared" si="3"/>
        <v>0</v>
      </c>
      <c r="Q11" s="638">
        <f t="shared" si="4"/>
        <v>0</v>
      </c>
      <c r="S11" s="263">
        <f t="shared" si="5"/>
        <v>7</v>
      </c>
      <c r="T11" s="616">
        <f t="shared" si="22"/>
        <v>1</v>
      </c>
      <c r="U11" s="621">
        <f t="shared" si="6"/>
        <v>0</v>
      </c>
      <c r="V11" s="622">
        <f t="shared" si="18"/>
        <v>0</v>
      </c>
      <c r="W11" s="616">
        <f t="shared" si="7"/>
        <v>0</v>
      </c>
      <c r="X11" s="616">
        <f t="shared" si="8"/>
        <v>0</v>
      </c>
      <c r="Y11" s="623">
        <f t="shared" si="9"/>
        <v>0</v>
      </c>
      <c r="AA11" s="261">
        <f t="shared" si="19"/>
        <v>7</v>
      </c>
      <c r="AB11" s="624">
        <f t="shared" si="10"/>
        <v>0</v>
      </c>
      <c r="AC11" s="625">
        <f t="shared" si="11"/>
        <v>0</v>
      </c>
      <c r="AD11" s="626">
        <f t="shared" si="20"/>
        <v>7</v>
      </c>
      <c r="AE11" s="624">
        <f t="shared" si="12"/>
        <v>0</v>
      </c>
      <c r="AF11" s="625">
        <f t="shared" si="13"/>
        <v>0</v>
      </c>
      <c r="AH11" s="629"/>
      <c r="AI11" s="630">
        <v>7</v>
      </c>
      <c r="AJ11" s="240">
        <f t="shared" si="14"/>
        <v>0</v>
      </c>
      <c r="AK11" s="631" t="str">
        <f t="shared" si="15"/>
        <v>0</v>
      </c>
      <c r="AL11" s="938"/>
      <c r="AM11" s="1013"/>
      <c r="AN11" s="1014"/>
      <c r="AO11" s="1054">
        <f t="shared" si="21"/>
        <v>11</v>
      </c>
    </row>
    <row r="12" spans="1:41" ht="18.75" customHeight="1">
      <c r="H12" s="267">
        <f t="shared" si="16"/>
        <v>8</v>
      </c>
      <c r="I12" s="616">
        <f>IF(ISERROR(VLOOKUP(H12,Work2工事データ!$F$3:$R$52,2,FALSE)),0,VLOOKUP(H12,Work2工事データ!$F$3:$R$52,2,FALSE))</f>
        <v>0</v>
      </c>
      <c r="J12" s="617">
        <f>IF(ISERROR(VLOOKUP(I12,Work2工事データ!$G$3:$R$52,8)),0,VLOOKUP(I12,Work2工事データ!$G$3:$R$52,8))</f>
        <v>0</v>
      </c>
      <c r="K12" s="618" t="str">
        <f t="shared" si="0"/>
        <v/>
      </c>
      <c r="L12" s="619">
        <f t="shared" si="1"/>
        <v>999999999999</v>
      </c>
      <c r="N12" s="265">
        <f t="shared" si="17"/>
        <v>8</v>
      </c>
      <c r="O12" s="617">
        <f t="shared" si="2"/>
        <v>999999999999</v>
      </c>
      <c r="P12" s="616">
        <f t="shared" si="3"/>
        <v>0</v>
      </c>
      <c r="Q12" s="638">
        <f t="shared" si="4"/>
        <v>0</v>
      </c>
      <c r="S12" s="263">
        <f t="shared" si="5"/>
        <v>8</v>
      </c>
      <c r="T12" s="616">
        <f t="shared" si="22"/>
        <v>1</v>
      </c>
      <c r="U12" s="621">
        <f t="shared" si="6"/>
        <v>0</v>
      </c>
      <c r="V12" s="622">
        <f t="shared" si="18"/>
        <v>0</v>
      </c>
      <c r="W12" s="616">
        <f t="shared" si="7"/>
        <v>0</v>
      </c>
      <c r="X12" s="616">
        <f t="shared" si="8"/>
        <v>0</v>
      </c>
      <c r="Y12" s="623">
        <f t="shared" si="9"/>
        <v>0</v>
      </c>
      <c r="AA12" s="261">
        <f t="shared" si="19"/>
        <v>8</v>
      </c>
      <c r="AB12" s="624">
        <f t="shared" si="10"/>
        <v>0</v>
      </c>
      <c r="AC12" s="625">
        <f t="shared" si="11"/>
        <v>0</v>
      </c>
      <c r="AD12" s="626">
        <f t="shared" si="20"/>
        <v>8</v>
      </c>
      <c r="AE12" s="624">
        <f t="shared" si="12"/>
        <v>0</v>
      </c>
      <c r="AF12" s="625">
        <f t="shared" si="13"/>
        <v>0</v>
      </c>
      <c r="AH12" s="629"/>
      <c r="AI12" s="630">
        <v>8</v>
      </c>
      <c r="AJ12" s="240">
        <f t="shared" si="14"/>
        <v>0</v>
      </c>
      <c r="AK12" s="631" t="str">
        <f t="shared" si="15"/>
        <v>0</v>
      </c>
      <c r="AL12" s="938"/>
      <c r="AM12" s="1013"/>
      <c r="AN12" s="1014"/>
      <c r="AO12" s="1054">
        <f t="shared" si="21"/>
        <v>12</v>
      </c>
    </row>
    <row r="13" spans="1:41" ht="18.75" customHeight="1">
      <c r="H13" s="267">
        <f t="shared" si="16"/>
        <v>9</v>
      </c>
      <c r="I13" s="616">
        <f>IF(ISERROR(VLOOKUP(H13,Work2工事データ!$F$3:$R$52,2,FALSE)),0,VLOOKUP(H13,Work2工事データ!$F$3:$R$52,2,FALSE))</f>
        <v>0</v>
      </c>
      <c r="J13" s="617">
        <f>IF(ISERROR(VLOOKUP(I13,Work2工事データ!$G$3:$R$52,8)),0,VLOOKUP(I13,Work2工事データ!$G$3:$R$52,8))</f>
        <v>0</v>
      </c>
      <c r="K13" s="618" t="str">
        <f t="shared" si="0"/>
        <v/>
      </c>
      <c r="L13" s="619">
        <f t="shared" si="1"/>
        <v>999999999999</v>
      </c>
      <c r="N13" s="265">
        <f t="shared" si="17"/>
        <v>9</v>
      </c>
      <c r="O13" s="617">
        <f t="shared" si="2"/>
        <v>999999999999</v>
      </c>
      <c r="P13" s="616">
        <f t="shared" si="3"/>
        <v>0</v>
      </c>
      <c r="Q13" s="638">
        <f t="shared" si="4"/>
        <v>0</v>
      </c>
      <c r="S13" s="263">
        <f t="shared" si="5"/>
        <v>9</v>
      </c>
      <c r="T13" s="616">
        <f t="shared" si="22"/>
        <v>1</v>
      </c>
      <c r="U13" s="621">
        <f t="shared" si="6"/>
        <v>0</v>
      </c>
      <c r="V13" s="622">
        <f t="shared" si="18"/>
        <v>0</v>
      </c>
      <c r="W13" s="616">
        <f t="shared" si="7"/>
        <v>0</v>
      </c>
      <c r="X13" s="616">
        <f t="shared" si="8"/>
        <v>0</v>
      </c>
      <c r="Y13" s="623">
        <f t="shared" si="9"/>
        <v>0</v>
      </c>
      <c r="AA13" s="261">
        <f t="shared" si="19"/>
        <v>9</v>
      </c>
      <c r="AB13" s="624">
        <f t="shared" si="10"/>
        <v>0</v>
      </c>
      <c r="AC13" s="625">
        <f t="shared" si="11"/>
        <v>0</v>
      </c>
      <c r="AD13" s="626">
        <f t="shared" si="20"/>
        <v>9</v>
      </c>
      <c r="AE13" s="624">
        <f t="shared" si="12"/>
        <v>0</v>
      </c>
      <c r="AF13" s="625">
        <f t="shared" si="13"/>
        <v>0</v>
      </c>
      <c r="AH13" s="629"/>
      <c r="AI13" s="630">
        <v>9</v>
      </c>
      <c r="AJ13" s="240">
        <f t="shared" si="14"/>
        <v>0</v>
      </c>
      <c r="AK13" s="631" t="str">
        <f t="shared" si="15"/>
        <v>0</v>
      </c>
      <c r="AL13" s="938"/>
      <c r="AM13" s="1013"/>
      <c r="AN13" s="1014"/>
      <c r="AO13" s="1054">
        <f t="shared" si="21"/>
        <v>13</v>
      </c>
    </row>
    <row r="14" spans="1:41" ht="18.75" customHeight="1">
      <c r="H14" s="267">
        <f t="shared" si="16"/>
        <v>10</v>
      </c>
      <c r="I14" s="616">
        <f>IF(ISERROR(VLOOKUP(H14,Work2工事データ!$F$3:$R$52,2,FALSE)),0,VLOOKUP(H14,Work2工事データ!$F$3:$R$52,2,FALSE))</f>
        <v>0</v>
      </c>
      <c r="J14" s="617">
        <f>IF(ISERROR(VLOOKUP(I14,Work2工事データ!$G$3:$R$52,8)),0,VLOOKUP(I14,Work2工事データ!$G$3:$R$52,8))</f>
        <v>0</v>
      </c>
      <c r="K14" s="618" t="str">
        <f t="shared" si="0"/>
        <v/>
      </c>
      <c r="L14" s="619">
        <f t="shared" si="1"/>
        <v>999999999999</v>
      </c>
      <c r="N14" s="265">
        <f t="shared" si="17"/>
        <v>10</v>
      </c>
      <c r="O14" s="617">
        <f t="shared" si="2"/>
        <v>999999999999</v>
      </c>
      <c r="P14" s="616">
        <f t="shared" si="3"/>
        <v>0</v>
      </c>
      <c r="Q14" s="638">
        <f t="shared" si="4"/>
        <v>0</v>
      </c>
      <c r="S14" s="264">
        <f t="shared" si="5"/>
        <v>10</v>
      </c>
      <c r="T14" s="639">
        <f t="shared" si="22"/>
        <v>1</v>
      </c>
      <c r="U14" s="640">
        <f t="shared" si="6"/>
        <v>0</v>
      </c>
      <c r="V14" s="641">
        <f t="shared" si="18"/>
        <v>0</v>
      </c>
      <c r="W14" s="639">
        <f t="shared" si="7"/>
        <v>0</v>
      </c>
      <c r="X14" s="639">
        <f t="shared" si="8"/>
        <v>0</v>
      </c>
      <c r="Y14" s="642">
        <f t="shared" si="9"/>
        <v>0</v>
      </c>
      <c r="AA14" s="261">
        <f t="shared" si="19"/>
        <v>10</v>
      </c>
      <c r="AB14" s="624">
        <f t="shared" si="10"/>
        <v>0</v>
      </c>
      <c r="AC14" s="625">
        <f t="shared" si="11"/>
        <v>0</v>
      </c>
      <c r="AD14" s="626">
        <f t="shared" si="20"/>
        <v>10</v>
      </c>
      <c r="AE14" s="624">
        <f t="shared" si="12"/>
        <v>0</v>
      </c>
      <c r="AF14" s="625">
        <f t="shared" si="13"/>
        <v>0</v>
      </c>
      <c r="AH14" s="629"/>
      <c r="AI14" s="630">
        <v>10</v>
      </c>
      <c r="AJ14" s="240">
        <f t="shared" si="14"/>
        <v>0</v>
      </c>
      <c r="AK14" s="631" t="str">
        <f t="shared" si="15"/>
        <v>0</v>
      </c>
      <c r="AL14" s="938"/>
      <c r="AM14" s="1013"/>
      <c r="AN14" s="1014"/>
      <c r="AO14" s="1054">
        <f t="shared" si="21"/>
        <v>14</v>
      </c>
    </row>
    <row r="15" spans="1:41" ht="18.75" customHeight="1">
      <c r="A15" s="1029" t="s">
        <v>767</v>
      </c>
      <c r="H15" s="267">
        <f t="shared" si="16"/>
        <v>11</v>
      </c>
      <c r="I15" s="616">
        <f>IF(ISERROR(VLOOKUP(H15,Work2工事データ!$F$3:$R$52,2,FALSE)),0,VLOOKUP(H15,Work2工事データ!$F$3:$R$52,2,FALSE))</f>
        <v>0</v>
      </c>
      <c r="J15" s="617">
        <f>IF(ISERROR(VLOOKUP(I15,Work2工事データ!$G$3:$R$52,8)),0,VLOOKUP(I15,Work2工事データ!$G$3:$R$52,8))</f>
        <v>0</v>
      </c>
      <c r="K15" s="618" t="str">
        <f t="shared" si="0"/>
        <v/>
      </c>
      <c r="L15" s="619">
        <f t="shared" si="1"/>
        <v>999999999999</v>
      </c>
      <c r="N15" s="265">
        <f t="shared" si="17"/>
        <v>11</v>
      </c>
      <c r="O15" s="617">
        <f t="shared" si="2"/>
        <v>999999999999</v>
      </c>
      <c r="P15" s="616">
        <f t="shared" si="3"/>
        <v>0</v>
      </c>
      <c r="Q15" s="638">
        <f t="shared" si="4"/>
        <v>0</v>
      </c>
      <c r="V15" s="643"/>
      <c r="AA15" s="261">
        <f t="shared" si="19"/>
        <v>11</v>
      </c>
      <c r="AB15" s="624">
        <f t="shared" si="10"/>
        <v>0</v>
      </c>
      <c r="AC15" s="625">
        <f t="shared" si="11"/>
        <v>0</v>
      </c>
      <c r="AD15" s="626">
        <f t="shared" si="20"/>
        <v>11</v>
      </c>
      <c r="AE15" s="624">
        <f t="shared" si="12"/>
        <v>0</v>
      </c>
      <c r="AF15" s="625">
        <f t="shared" si="13"/>
        <v>0</v>
      </c>
      <c r="AH15" s="629"/>
      <c r="AI15" s="630">
        <v>11</v>
      </c>
      <c r="AJ15" s="240">
        <f t="shared" si="14"/>
        <v>0</v>
      </c>
      <c r="AK15" s="631" t="str">
        <f t="shared" si="15"/>
        <v>0</v>
      </c>
      <c r="AL15" s="938"/>
      <c r="AM15" s="1013"/>
      <c r="AN15" s="1014"/>
      <c r="AO15" s="1054">
        <f t="shared" si="21"/>
        <v>15</v>
      </c>
    </row>
    <row r="16" spans="1:41" ht="18.75" customHeight="1">
      <c r="A16" s="614" t="s">
        <v>319</v>
      </c>
      <c r="H16" s="267">
        <f t="shared" si="16"/>
        <v>12</v>
      </c>
      <c r="I16" s="616">
        <f>IF(ISERROR(VLOOKUP(H16,Work2工事データ!$F$3:$R$52,2,FALSE)),0,VLOOKUP(H16,Work2工事データ!$F$3:$R$52,2,FALSE))</f>
        <v>0</v>
      </c>
      <c r="J16" s="617">
        <f>IF(ISERROR(VLOOKUP(I16,Work2工事データ!$G$3:$R$52,8)),0,VLOOKUP(I16,Work2工事データ!$G$3:$R$52,8))</f>
        <v>0</v>
      </c>
      <c r="K16" s="618" t="str">
        <f t="shared" si="0"/>
        <v/>
      </c>
      <c r="L16" s="619">
        <f t="shared" si="1"/>
        <v>999999999999</v>
      </c>
      <c r="N16" s="265">
        <f t="shared" si="17"/>
        <v>12</v>
      </c>
      <c r="O16" s="617">
        <f t="shared" si="2"/>
        <v>999999999999</v>
      </c>
      <c r="P16" s="616">
        <f t="shared" si="3"/>
        <v>0</v>
      </c>
      <c r="Q16" s="638">
        <f t="shared" si="4"/>
        <v>0</v>
      </c>
      <c r="AA16" s="261">
        <f t="shared" si="19"/>
        <v>12</v>
      </c>
      <c r="AB16" s="624">
        <f t="shared" si="10"/>
        <v>0</v>
      </c>
      <c r="AC16" s="625">
        <f t="shared" si="11"/>
        <v>0</v>
      </c>
      <c r="AD16" s="626">
        <f t="shared" si="20"/>
        <v>12</v>
      </c>
      <c r="AE16" s="624">
        <f t="shared" si="12"/>
        <v>0</v>
      </c>
      <c r="AF16" s="625">
        <f t="shared" si="13"/>
        <v>0</v>
      </c>
      <c r="AH16" s="629"/>
      <c r="AI16" s="630">
        <v>12</v>
      </c>
      <c r="AJ16" s="240">
        <f t="shared" si="14"/>
        <v>0</v>
      </c>
      <c r="AK16" s="631" t="str">
        <f t="shared" si="15"/>
        <v>0</v>
      </c>
      <c r="AL16" s="938"/>
      <c r="AM16" s="1013"/>
      <c r="AN16" s="1014"/>
      <c r="AO16" s="1054">
        <f t="shared" si="21"/>
        <v>16</v>
      </c>
    </row>
    <row r="17" spans="2:41" ht="18.75" customHeight="1">
      <c r="B17" s="363" t="s">
        <v>45</v>
      </c>
      <c r="C17" s="364" t="s">
        <v>320</v>
      </c>
      <c r="D17" s="2755" t="s">
        <v>316</v>
      </c>
      <c r="E17" s="2756"/>
      <c r="H17" s="267">
        <f t="shared" si="16"/>
        <v>13</v>
      </c>
      <c r="I17" s="616">
        <f>IF(ISERROR(VLOOKUP(H17,Work2工事データ!$F$3:$R$52,2,FALSE)),0,VLOOKUP(H17,Work2工事データ!$F$3:$R$52,2,FALSE))</f>
        <v>0</v>
      </c>
      <c r="J17" s="617">
        <f>IF(ISERROR(VLOOKUP(I17,Work2工事データ!$G$3:$R$52,8)),0,VLOOKUP(I17,Work2工事データ!$G$3:$R$52,8))</f>
        <v>0</v>
      </c>
      <c r="K17" s="618" t="str">
        <f t="shared" si="0"/>
        <v/>
      </c>
      <c r="L17" s="619">
        <f t="shared" si="1"/>
        <v>999999999999</v>
      </c>
      <c r="N17" s="265">
        <f t="shared" si="17"/>
        <v>13</v>
      </c>
      <c r="O17" s="617">
        <f t="shared" si="2"/>
        <v>999999999999</v>
      </c>
      <c r="P17" s="616">
        <f t="shared" si="3"/>
        <v>0</v>
      </c>
      <c r="Q17" s="638">
        <f t="shared" si="4"/>
        <v>0</v>
      </c>
      <c r="AA17" s="261">
        <f t="shared" si="19"/>
        <v>13</v>
      </c>
      <c r="AB17" s="624">
        <f t="shared" si="10"/>
        <v>0</v>
      </c>
      <c r="AC17" s="625">
        <f t="shared" si="11"/>
        <v>0</v>
      </c>
      <c r="AD17" s="626">
        <f t="shared" si="20"/>
        <v>13</v>
      </c>
      <c r="AE17" s="624">
        <f t="shared" si="12"/>
        <v>0</v>
      </c>
      <c r="AF17" s="625">
        <f t="shared" si="13"/>
        <v>0</v>
      </c>
      <c r="AH17" s="629"/>
      <c r="AI17" s="630">
        <v>13</v>
      </c>
      <c r="AJ17" s="240">
        <f t="shared" si="14"/>
        <v>0</v>
      </c>
      <c r="AK17" s="631" t="str">
        <f t="shared" si="15"/>
        <v>0</v>
      </c>
      <c r="AL17" s="938"/>
      <c r="AM17" s="1013"/>
      <c r="AN17" s="1014"/>
      <c r="AO17" s="1054">
        <f t="shared" si="21"/>
        <v>17</v>
      </c>
    </row>
    <row r="18" spans="2:41" ht="18.75" customHeight="1">
      <c r="B18" s="644">
        <v>2008</v>
      </c>
      <c r="C18" s="645">
        <v>2008</v>
      </c>
      <c r="D18" s="2757" t="s">
        <v>317</v>
      </c>
      <c r="E18" s="2758"/>
      <c r="H18" s="267">
        <f t="shared" si="16"/>
        <v>14</v>
      </c>
      <c r="I18" s="616">
        <f>IF(ISERROR(VLOOKUP(H18,Work2工事データ!$F$3:$R$52,2,FALSE)),0,VLOOKUP(H18,Work2工事データ!$F$3:$R$52,2,FALSE))</f>
        <v>0</v>
      </c>
      <c r="J18" s="617">
        <f>IF(ISERROR(VLOOKUP(I18,Work2工事データ!$G$3:$R$52,8)),0,VLOOKUP(I18,Work2工事データ!$G$3:$R$52,8))</f>
        <v>0</v>
      </c>
      <c r="K18" s="618" t="str">
        <f t="shared" si="0"/>
        <v/>
      </c>
      <c r="L18" s="619">
        <f t="shared" si="1"/>
        <v>999999999999</v>
      </c>
      <c r="N18" s="265">
        <f t="shared" si="17"/>
        <v>14</v>
      </c>
      <c r="O18" s="617">
        <f t="shared" si="2"/>
        <v>999999999999</v>
      </c>
      <c r="P18" s="616">
        <f t="shared" si="3"/>
        <v>0</v>
      </c>
      <c r="Q18" s="638">
        <f t="shared" si="4"/>
        <v>0</v>
      </c>
      <c r="AA18" s="261">
        <f t="shared" si="19"/>
        <v>14</v>
      </c>
      <c r="AB18" s="624">
        <f t="shared" si="10"/>
        <v>0</v>
      </c>
      <c r="AC18" s="625">
        <f t="shared" si="11"/>
        <v>0</v>
      </c>
      <c r="AD18" s="626">
        <f t="shared" si="20"/>
        <v>14</v>
      </c>
      <c r="AE18" s="624">
        <f t="shared" si="12"/>
        <v>0</v>
      </c>
      <c r="AF18" s="625">
        <f t="shared" si="13"/>
        <v>0</v>
      </c>
      <c r="AH18" s="633"/>
      <c r="AI18" s="634">
        <v>14</v>
      </c>
      <c r="AJ18" s="241">
        <f t="shared" si="14"/>
        <v>0</v>
      </c>
      <c r="AK18" s="635" t="str">
        <f t="shared" si="15"/>
        <v>0</v>
      </c>
      <c r="AL18" s="940"/>
      <c r="AM18" s="1013"/>
      <c r="AN18" s="1014"/>
      <c r="AO18" s="1054">
        <f t="shared" si="21"/>
        <v>18</v>
      </c>
    </row>
    <row r="19" spans="2:41" ht="18.75" customHeight="1">
      <c r="B19" s="646">
        <f t="shared" ref="B19:B24" si="23">B18+1</f>
        <v>2009</v>
      </c>
      <c r="C19" s="647">
        <v>2009</v>
      </c>
      <c r="D19" s="2759" t="s">
        <v>321</v>
      </c>
      <c r="E19" s="2760"/>
      <c r="H19" s="267">
        <f t="shared" si="16"/>
        <v>15</v>
      </c>
      <c r="I19" s="616">
        <f>IF(ISERROR(VLOOKUP(H19,Work2工事データ!$F$3:$R$52,2,FALSE)),0,VLOOKUP(H19,Work2工事データ!$F$3:$R$52,2,FALSE))</f>
        <v>0</v>
      </c>
      <c r="J19" s="617">
        <f>IF(ISERROR(VLOOKUP(I19,Work2工事データ!$G$3:$R$52,8)),0,VLOOKUP(I19,Work2工事データ!$G$3:$R$52,8))</f>
        <v>0</v>
      </c>
      <c r="K19" s="618" t="str">
        <f t="shared" si="0"/>
        <v/>
      </c>
      <c r="L19" s="619">
        <f t="shared" si="1"/>
        <v>999999999999</v>
      </c>
      <c r="N19" s="265">
        <f t="shared" si="17"/>
        <v>15</v>
      </c>
      <c r="O19" s="617">
        <f t="shared" si="2"/>
        <v>999999999999</v>
      </c>
      <c r="P19" s="616">
        <f t="shared" si="3"/>
        <v>0</v>
      </c>
      <c r="Q19" s="638">
        <f t="shared" si="4"/>
        <v>0</v>
      </c>
      <c r="AA19" s="261">
        <f t="shared" si="19"/>
        <v>15</v>
      </c>
      <c r="AB19" s="624">
        <f t="shared" si="10"/>
        <v>0</v>
      </c>
      <c r="AC19" s="625">
        <f t="shared" si="11"/>
        <v>0</v>
      </c>
      <c r="AD19" s="626">
        <f t="shared" si="20"/>
        <v>15</v>
      </c>
      <c r="AE19" s="624">
        <f t="shared" si="12"/>
        <v>0</v>
      </c>
      <c r="AF19" s="625">
        <f t="shared" si="13"/>
        <v>0</v>
      </c>
      <c r="AH19" s="627">
        <v>3</v>
      </c>
      <c r="AI19" s="182">
        <v>15</v>
      </c>
      <c r="AJ19" s="239">
        <f t="shared" si="14"/>
        <v>0</v>
      </c>
      <c r="AK19" s="628" t="str">
        <f t="shared" si="15"/>
        <v>0</v>
      </c>
      <c r="AL19" s="938">
        <f>IF(ISERROR(VLOOKUP(AK19,Work2工事データ!$G$3:$O$52,9,0)),0,VLOOKUP(AK19,Work2工事データ!$G$3:$O$52,9,0))</f>
        <v>0</v>
      </c>
      <c r="AM19" s="1011">
        <f>VALUE(LEFT(AJ19,4))</f>
        <v>0</v>
      </c>
      <c r="AN19" s="1012">
        <f>AM19-1988</f>
        <v>-1988</v>
      </c>
      <c r="AO19" s="1056">
        <f t="shared" si="21"/>
        <v>19</v>
      </c>
    </row>
    <row r="20" spans="2:41" ht="18.75" customHeight="1">
      <c r="B20" s="648">
        <f t="shared" si="23"/>
        <v>2010</v>
      </c>
      <c r="C20" s="630">
        <v>2009</v>
      </c>
      <c r="D20" s="2751"/>
      <c r="E20" s="2752"/>
      <c r="H20" s="267">
        <f t="shared" si="16"/>
        <v>16</v>
      </c>
      <c r="I20" s="616">
        <f>IF(ISERROR(VLOOKUP(H20,Work2工事データ!$F$3:$R$52,2,FALSE)),0,VLOOKUP(H20,Work2工事データ!$F$3:$R$52,2,FALSE))</f>
        <v>0</v>
      </c>
      <c r="J20" s="617">
        <f>IF(ISERROR(VLOOKUP(I20,Work2工事データ!$G$3:$R$52,8)),0,VLOOKUP(I20,Work2工事データ!$G$3:$R$52,8))</f>
        <v>0</v>
      </c>
      <c r="K20" s="618" t="str">
        <f t="shared" si="0"/>
        <v/>
      </c>
      <c r="L20" s="619">
        <f t="shared" si="1"/>
        <v>999999999999</v>
      </c>
      <c r="N20" s="265">
        <f t="shared" si="17"/>
        <v>16</v>
      </c>
      <c r="O20" s="617">
        <f t="shared" si="2"/>
        <v>999999999999</v>
      </c>
      <c r="P20" s="616">
        <f t="shared" si="3"/>
        <v>0</v>
      </c>
      <c r="Q20" s="638">
        <f t="shared" si="4"/>
        <v>0</v>
      </c>
      <c r="AA20" s="261">
        <f t="shared" si="19"/>
        <v>16</v>
      </c>
      <c r="AB20" s="624">
        <f t="shared" si="10"/>
        <v>0</v>
      </c>
      <c r="AC20" s="625">
        <f t="shared" si="11"/>
        <v>0</v>
      </c>
      <c r="AD20" s="626">
        <f t="shared" si="20"/>
        <v>16</v>
      </c>
      <c r="AE20" s="624">
        <f t="shared" si="12"/>
        <v>0</v>
      </c>
      <c r="AF20" s="625">
        <f t="shared" si="13"/>
        <v>0</v>
      </c>
      <c r="AH20" s="629"/>
      <c r="AI20" s="630">
        <v>16</v>
      </c>
      <c r="AJ20" s="240">
        <f t="shared" si="14"/>
        <v>0</v>
      </c>
      <c r="AK20" s="631" t="str">
        <f t="shared" si="15"/>
        <v>0</v>
      </c>
      <c r="AL20" s="938"/>
      <c r="AM20" s="1013"/>
      <c r="AN20" s="1014"/>
      <c r="AO20" s="1054">
        <f t="shared" si="21"/>
        <v>20</v>
      </c>
    </row>
    <row r="21" spans="2:41" ht="18.75" customHeight="1">
      <c r="B21" s="649">
        <f t="shared" si="23"/>
        <v>2011</v>
      </c>
      <c r="C21" s="634">
        <v>2009</v>
      </c>
      <c r="D21" s="2753"/>
      <c r="E21" s="2754"/>
      <c r="H21" s="267">
        <f t="shared" si="16"/>
        <v>17</v>
      </c>
      <c r="I21" s="616">
        <f>IF(ISERROR(VLOOKUP(H21,Work2工事データ!$F$3:$R$52,2,FALSE)),0,VLOOKUP(H21,Work2工事データ!$F$3:$R$52,2,FALSE))</f>
        <v>0</v>
      </c>
      <c r="J21" s="617">
        <f>IF(ISERROR(VLOOKUP(I21,Work2工事データ!$G$3:$R$52,8)),0,VLOOKUP(I21,Work2工事データ!$G$3:$R$52,8))</f>
        <v>0</v>
      </c>
      <c r="K21" s="618" t="str">
        <f t="shared" si="0"/>
        <v/>
      </c>
      <c r="L21" s="619">
        <f t="shared" si="1"/>
        <v>999999999999</v>
      </c>
      <c r="N21" s="265">
        <f t="shared" si="17"/>
        <v>17</v>
      </c>
      <c r="O21" s="617">
        <f t="shared" si="2"/>
        <v>999999999999</v>
      </c>
      <c r="P21" s="616">
        <f t="shared" si="3"/>
        <v>0</v>
      </c>
      <c r="Q21" s="638">
        <f t="shared" si="4"/>
        <v>0</v>
      </c>
      <c r="AA21" s="261">
        <f t="shared" si="19"/>
        <v>17</v>
      </c>
      <c r="AB21" s="624">
        <f t="shared" si="10"/>
        <v>0</v>
      </c>
      <c r="AC21" s="615">
        <f t="shared" si="11"/>
        <v>0</v>
      </c>
      <c r="AD21" s="650">
        <f t="shared" si="20"/>
        <v>17</v>
      </c>
      <c r="AE21" s="624">
        <f t="shared" si="12"/>
        <v>0</v>
      </c>
      <c r="AF21" s="615">
        <f t="shared" si="13"/>
        <v>0</v>
      </c>
      <c r="AH21" s="629"/>
      <c r="AI21" s="630">
        <v>17</v>
      </c>
      <c r="AJ21" s="240">
        <f t="shared" si="14"/>
        <v>0</v>
      </c>
      <c r="AK21" s="631" t="str">
        <f t="shared" si="15"/>
        <v>0</v>
      </c>
      <c r="AL21" s="938"/>
      <c r="AM21" s="1013"/>
      <c r="AN21" s="1014"/>
      <c r="AO21" s="1054">
        <f t="shared" si="21"/>
        <v>21</v>
      </c>
    </row>
    <row r="22" spans="2:41" ht="18.75" customHeight="1">
      <c r="B22" s="651">
        <f t="shared" si="23"/>
        <v>2012</v>
      </c>
      <c r="C22" s="652">
        <v>2012</v>
      </c>
      <c r="D22" s="2749"/>
      <c r="E22" s="2750"/>
      <c r="H22" s="267">
        <f t="shared" si="16"/>
        <v>18</v>
      </c>
      <c r="I22" s="616">
        <f>IF(ISERROR(VLOOKUP(H22,Work2工事データ!$F$3:$R$52,2,FALSE)),0,VLOOKUP(H22,Work2工事データ!$F$3:$R$52,2,FALSE))</f>
        <v>0</v>
      </c>
      <c r="J22" s="617">
        <f>IF(ISERROR(VLOOKUP(I22,Work2工事データ!$G$3:$R$52,8)),0,VLOOKUP(I22,Work2工事データ!$G$3:$R$52,8))</f>
        <v>0</v>
      </c>
      <c r="K22" s="618" t="str">
        <f t="shared" si="0"/>
        <v/>
      </c>
      <c r="L22" s="619">
        <f t="shared" si="1"/>
        <v>999999999999</v>
      </c>
      <c r="N22" s="265">
        <f t="shared" si="17"/>
        <v>18</v>
      </c>
      <c r="O22" s="617">
        <f t="shared" si="2"/>
        <v>999999999999</v>
      </c>
      <c r="P22" s="616">
        <f t="shared" si="3"/>
        <v>0</v>
      </c>
      <c r="Q22" s="638">
        <f t="shared" si="4"/>
        <v>0</v>
      </c>
      <c r="AA22" s="261">
        <f t="shared" si="19"/>
        <v>18</v>
      </c>
      <c r="AB22" s="624">
        <f t="shared" si="10"/>
        <v>0</v>
      </c>
      <c r="AC22" s="615">
        <f t="shared" si="11"/>
        <v>0</v>
      </c>
      <c r="AD22" s="650">
        <f t="shared" si="20"/>
        <v>18</v>
      </c>
      <c r="AE22" s="624">
        <f t="shared" si="12"/>
        <v>0</v>
      </c>
      <c r="AF22" s="615">
        <f t="shared" si="13"/>
        <v>0</v>
      </c>
      <c r="AH22" s="629"/>
      <c r="AI22" s="630">
        <v>18</v>
      </c>
      <c r="AJ22" s="240">
        <f t="shared" si="14"/>
        <v>0</v>
      </c>
      <c r="AK22" s="631" t="str">
        <f t="shared" si="15"/>
        <v>0</v>
      </c>
      <c r="AL22" s="938"/>
      <c r="AM22" s="1013"/>
      <c r="AN22" s="1014"/>
      <c r="AO22" s="1054">
        <f t="shared" si="21"/>
        <v>22</v>
      </c>
    </row>
    <row r="23" spans="2:41" ht="18.75" customHeight="1">
      <c r="B23" s="648">
        <f t="shared" si="23"/>
        <v>2013</v>
      </c>
      <c r="C23" s="653">
        <v>2012</v>
      </c>
      <c r="D23" s="2751"/>
      <c r="E23" s="2752"/>
      <c r="H23" s="267">
        <f t="shared" si="16"/>
        <v>19</v>
      </c>
      <c r="I23" s="616">
        <f>IF(ISERROR(VLOOKUP(H23,Work2工事データ!$F$3:$R$52,2,FALSE)),0,VLOOKUP(H23,Work2工事データ!$F$3:$R$52,2,FALSE))</f>
        <v>0</v>
      </c>
      <c r="J23" s="617">
        <f>IF(ISERROR(VLOOKUP(I23,Work2工事データ!$G$3:$R$52,8)),0,VLOOKUP(I23,Work2工事データ!$G$3:$R$52,8))</f>
        <v>0</v>
      </c>
      <c r="K23" s="618" t="str">
        <f t="shared" si="0"/>
        <v/>
      </c>
      <c r="L23" s="619">
        <f t="shared" si="1"/>
        <v>999999999999</v>
      </c>
      <c r="N23" s="265">
        <f t="shared" si="17"/>
        <v>19</v>
      </c>
      <c r="O23" s="617">
        <f t="shared" si="2"/>
        <v>999999999999</v>
      </c>
      <c r="P23" s="616">
        <f t="shared" si="3"/>
        <v>0</v>
      </c>
      <c r="Q23" s="638">
        <f t="shared" si="4"/>
        <v>0</v>
      </c>
      <c r="AA23" s="261">
        <f t="shared" si="19"/>
        <v>19</v>
      </c>
      <c r="AB23" s="624">
        <f t="shared" si="10"/>
        <v>0</v>
      </c>
      <c r="AC23" s="615">
        <f t="shared" si="11"/>
        <v>0</v>
      </c>
      <c r="AD23" s="650">
        <f t="shared" si="20"/>
        <v>19</v>
      </c>
      <c r="AE23" s="624">
        <f t="shared" si="12"/>
        <v>0</v>
      </c>
      <c r="AF23" s="615">
        <f t="shared" si="13"/>
        <v>0</v>
      </c>
      <c r="AH23" s="629"/>
      <c r="AI23" s="630">
        <v>19</v>
      </c>
      <c r="AJ23" s="240">
        <f t="shared" si="14"/>
        <v>0</v>
      </c>
      <c r="AK23" s="631" t="str">
        <f t="shared" si="15"/>
        <v>0</v>
      </c>
      <c r="AL23" s="938"/>
      <c r="AM23" s="1013"/>
      <c r="AN23" s="1014"/>
      <c r="AO23" s="1054">
        <f t="shared" si="21"/>
        <v>23</v>
      </c>
    </row>
    <row r="24" spans="2:41" ht="18.75" customHeight="1">
      <c r="B24" s="649">
        <f t="shared" si="23"/>
        <v>2014</v>
      </c>
      <c r="C24" s="654">
        <v>2012</v>
      </c>
      <c r="D24" s="2753"/>
      <c r="E24" s="2754"/>
      <c r="H24" s="267">
        <f t="shared" si="16"/>
        <v>20</v>
      </c>
      <c r="I24" s="616">
        <f>IF(ISERROR(VLOOKUP(H24,Work2工事データ!$F$3:$R$52,2,FALSE)),0,VLOOKUP(H24,Work2工事データ!$F$3:$R$52,2,FALSE))</f>
        <v>0</v>
      </c>
      <c r="J24" s="617">
        <f>IF(ISERROR(VLOOKUP(I24,Work2工事データ!$G$3:$R$52,8)),0,VLOOKUP(I24,Work2工事データ!$G$3:$R$52,8))</f>
        <v>0</v>
      </c>
      <c r="K24" s="618" t="str">
        <f t="shared" si="0"/>
        <v/>
      </c>
      <c r="L24" s="619">
        <f t="shared" si="1"/>
        <v>999999999999</v>
      </c>
      <c r="N24" s="265">
        <f t="shared" si="17"/>
        <v>20</v>
      </c>
      <c r="O24" s="617">
        <f t="shared" si="2"/>
        <v>999999999999</v>
      </c>
      <c r="P24" s="616">
        <f t="shared" si="3"/>
        <v>0</v>
      </c>
      <c r="Q24" s="638">
        <f t="shared" si="4"/>
        <v>0</v>
      </c>
      <c r="AA24" s="261">
        <f t="shared" si="19"/>
        <v>20</v>
      </c>
      <c r="AB24" s="624">
        <f t="shared" si="10"/>
        <v>0</v>
      </c>
      <c r="AC24" s="615">
        <f t="shared" si="11"/>
        <v>0</v>
      </c>
      <c r="AD24" s="650">
        <f t="shared" si="20"/>
        <v>20</v>
      </c>
      <c r="AE24" s="624">
        <f t="shared" si="12"/>
        <v>0</v>
      </c>
      <c r="AF24" s="615">
        <f t="shared" si="13"/>
        <v>0</v>
      </c>
      <c r="AH24" s="629"/>
      <c r="AI24" s="630">
        <v>20</v>
      </c>
      <c r="AJ24" s="240">
        <f t="shared" si="14"/>
        <v>0</v>
      </c>
      <c r="AK24" s="631" t="str">
        <f t="shared" si="15"/>
        <v>0</v>
      </c>
      <c r="AL24" s="938"/>
      <c r="AM24" s="1013"/>
      <c r="AN24" s="1014"/>
      <c r="AO24" s="1054">
        <f t="shared" si="21"/>
        <v>24</v>
      </c>
    </row>
    <row r="25" spans="2:41" ht="18.75" customHeight="1">
      <c r="B25" s="1017">
        <f>B24+1</f>
        <v>2015</v>
      </c>
      <c r="C25" s="1018">
        <v>2015</v>
      </c>
      <c r="D25" s="1019"/>
      <c r="E25" s="1020"/>
      <c r="H25" s="267">
        <f t="shared" si="16"/>
        <v>21</v>
      </c>
      <c r="I25" s="616">
        <f>IF(ISERROR(VLOOKUP(H25,Work2工事データ!$F$3:$R$52,2,FALSE)),0,VLOOKUP(H25,Work2工事データ!$F$3:$R$52,2,FALSE))</f>
        <v>0</v>
      </c>
      <c r="J25" s="617">
        <f>IF(ISERROR(VLOOKUP(I25,Work2工事データ!$G$3:$R$52,8)),0,VLOOKUP(I25,Work2工事データ!$G$3:$R$52,8))</f>
        <v>0</v>
      </c>
      <c r="K25" s="618" t="str">
        <f t="shared" si="0"/>
        <v/>
      </c>
      <c r="L25" s="619">
        <f t="shared" si="1"/>
        <v>999999999999</v>
      </c>
      <c r="N25" s="265">
        <f t="shared" si="17"/>
        <v>21</v>
      </c>
      <c r="O25" s="617">
        <f t="shared" si="2"/>
        <v>999999999999</v>
      </c>
      <c r="P25" s="616">
        <f t="shared" si="3"/>
        <v>0</v>
      </c>
      <c r="Q25" s="638">
        <f t="shared" si="4"/>
        <v>0</v>
      </c>
      <c r="AA25" s="261">
        <f t="shared" si="19"/>
        <v>21</v>
      </c>
      <c r="AB25" s="624">
        <f t="shared" si="10"/>
        <v>0</v>
      </c>
      <c r="AC25" s="615">
        <f t="shared" si="11"/>
        <v>0</v>
      </c>
      <c r="AD25" s="650">
        <f t="shared" si="20"/>
        <v>21</v>
      </c>
      <c r="AE25" s="624">
        <f t="shared" si="12"/>
        <v>0</v>
      </c>
      <c r="AF25" s="615">
        <f t="shared" si="13"/>
        <v>0</v>
      </c>
      <c r="AH25" s="629"/>
      <c r="AI25" s="630">
        <v>21</v>
      </c>
      <c r="AJ25" s="240">
        <f t="shared" si="14"/>
        <v>0</v>
      </c>
      <c r="AK25" s="631" t="str">
        <f t="shared" si="15"/>
        <v>0</v>
      </c>
      <c r="AL25" s="938"/>
      <c r="AM25" s="1013"/>
      <c r="AN25" s="1014"/>
      <c r="AO25" s="1054">
        <f t="shared" si="21"/>
        <v>25</v>
      </c>
    </row>
    <row r="26" spans="2:41" ht="18.75" customHeight="1">
      <c r="B26" s="1021">
        <f t="shared" ref="B26:B27" si="24">B25+1</f>
        <v>2016</v>
      </c>
      <c r="C26" s="1022">
        <v>2015</v>
      </c>
      <c r="D26" s="1023"/>
      <c r="E26" s="1024"/>
      <c r="H26" s="267">
        <f t="shared" si="16"/>
        <v>22</v>
      </c>
      <c r="I26" s="616">
        <f>IF(ISERROR(VLOOKUP(H26,Work2工事データ!$F$3:$R$52,2,FALSE)),0,VLOOKUP(H26,Work2工事データ!$F$3:$R$52,2,FALSE))</f>
        <v>0</v>
      </c>
      <c r="J26" s="617">
        <f>IF(ISERROR(VLOOKUP(I26,Work2工事データ!$G$3:$R$52,8)),0,VLOOKUP(I26,Work2工事データ!$G$3:$R$52,8))</f>
        <v>0</v>
      </c>
      <c r="K26" s="618" t="str">
        <f t="shared" si="0"/>
        <v/>
      </c>
      <c r="L26" s="619">
        <f t="shared" si="1"/>
        <v>999999999999</v>
      </c>
      <c r="N26" s="265">
        <f t="shared" si="17"/>
        <v>22</v>
      </c>
      <c r="O26" s="617">
        <f t="shared" si="2"/>
        <v>999999999999</v>
      </c>
      <c r="P26" s="616">
        <f t="shared" si="3"/>
        <v>0</v>
      </c>
      <c r="Q26" s="638">
        <f t="shared" si="4"/>
        <v>0</v>
      </c>
      <c r="AA26" s="261">
        <f t="shared" si="19"/>
        <v>22</v>
      </c>
      <c r="AB26" s="624">
        <f t="shared" si="10"/>
        <v>0</v>
      </c>
      <c r="AC26" s="615">
        <f t="shared" si="11"/>
        <v>0</v>
      </c>
      <c r="AD26" s="650">
        <f t="shared" si="20"/>
        <v>22</v>
      </c>
      <c r="AE26" s="624">
        <f t="shared" si="12"/>
        <v>0</v>
      </c>
      <c r="AF26" s="615">
        <f t="shared" si="13"/>
        <v>0</v>
      </c>
      <c r="AH26" s="629"/>
      <c r="AI26" s="630">
        <v>22</v>
      </c>
      <c r="AJ26" s="240">
        <f t="shared" si="14"/>
        <v>0</v>
      </c>
      <c r="AK26" s="631" t="str">
        <f t="shared" si="15"/>
        <v>0</v>
      </c>
      <c r="AL26" s="938"/>
      <c r="AM26" s="1013"/>
      <c r="AN26" s="1014"/>
      <c r="AO26" s="1054">
        <f t="shared" si="21"/>
        <v>26</v>
      </c>
    </row>
    <row r="27" spans="2:41" ht="18.75" customHeight="1">
      <c r="B27" s="1025">
        <f t="shared" si="24"/>
        <v>2017</v>
      </c>
      <c r="C27" s="1026">
        <v>2015</v>
      </c>
      <c r="D27" s="1027"/>
      <c r="E27" s="1028"/>
      <c r="H27" s="267">
        <f t="shared" si="16"/>
        <v>23</v>
      </c>
      <c r="I27" s="616">
        <f>IF(ISERROR(VLOOKUP(H27,Work2工事データ!$F$3:$R$52,2,FALSE)),0,VLOOKUP(H27,Work2工事データ!$F$3:$R$52,2,FALSE))</f>
        <v>0</v>
      </c>
      <c r="J27" s="617">
        <f>IF(ISERROR(VLOOKUP(I27,Work2工事データ!$G$3:$R$52,8)),0,VLOOKUP(I27,Work2工事データ!$G$3:$R$52,8))</f>
        <v>0</v>
      </c>
      <c r="K27" s="618" t="str">
        <f t="shared" si="0"/>
        <v/>
      </c>
      <c r="L27" s="619">
        <f t="shared" si="1"/>
        <v>999999999999</v>
      </c>
      <c r="N27" s="265">
        <f t="shared" si="17"/>
        <v>23</v>
      </c>
      <c r="O27" s="617">
        <f t="shared" si="2"/>
        <v>999999999999</v>
      </c>
      <c r="P27" s="616">
        <f t="shared" si="3"/>
        <v>0</v>
      </c>
      <c r="Q27" s="638">
        <f t="shared" si="4"/>
        <v>0</v>
      </c>
      <c r="AA27" s="261">
        <f t="shared" si="19"/>
        <v>23</v>
      </c>
      <c r="AB27" s="624">
        <f t="shared" si="10"/>
        <v>0</v>
      </c>
      <c r="AC27" s="615">
        <f t="shared" si="11"/>
        <v>0</v>
      </c>
      <c r="AD27" s="650">
        <f t="shared" si="20"/>
        <v>23</v>
      </c>
      <c r="AE27" s="624">
        <f t="shared" si="12"/>
        <v>0</v>
      </c>
      <c r="AF27" s="615">
        <f t="shared" si="13"/>
        <v>0</v>
      </c>
      <c r="AH27" s="633"/>
      <c r="AI27" s="634">
        <v>23</v>
      </c>
      <c r="AJ27" s="241">
        <f t="shared" si="14"/>
        <v>0</v>
      </c>
      <c r="AK27" s="635" t="str">
        <f t="shared" si="15"/>
        <v>0</v>
      </c>
      <c r="AL27" s="938"/>
      <c r="AM27" s="1015"/>
      <c r="AN27" s="1016"/>
      <c r="AO27" s="1054">
        <f t="shared" si="21"/>
        <v>27</v>
      </c>
    </row>
    <row r="28" spans="2:41" ht="18.75" customHeight="1">
      <c r="H28" s="267">
        <f t="shared" si="16"/>
        <v>24</v>
      </c>
      <c r="I28" s="616">
        <f>IF(ISERROR(VLOOKUP(H28,Work2工事データ!$F$3:$R$52,2,FALSE)),0,VLOOKUP(H28,Work2工事データ!$F$3:$R$52,2,FALSE))</f>
        <v>0</v>
      </c>
      <c r="J28" s="617">
        <f>IF(ISERROR(VLOOKUP(I28,Work2工事データ!$G$3:$R$52,8)),0,VLOOKUP(I28,Work2工事データ!$G$3:$R$52,8))</f>
        <v>0</v>
      </c>
      <c r="K28" s="618" t="str">
        <f t="shared" si="0"/>
        <v/>
      </c>
      <c r="L28" s="619">
        <f t="shared" si="1"/>
        <v>999999999999</v>
      </c>
      <c r="N28" s="265">
        <f t="shared" si="17"/>
        <v>24</v>
      </c>
      <c r="O28" s="617">
        <f t="shared" si="2"/>
        <v>999999999999</v>
      </c>
      <c r="P28" s="616">
        <f t="shared" si="3"/>
        <v>0</v>
      </c>
      <c r="Q28" s="638">
        <f t="shared" si="4"/>
        <v>0</v>
      </c>
      <c r="AA28" s="261">
        <f t="shared" si="19"/>
        <v>24</v>
      </c>
      <c r="AB28" s="624">
        <f t="shared" si="10"/>
        <v>0</v>
      </c>
      <c r="AC28" s="615">
        <f t="shared" si="11"/>
        <v>0</v>
      </c>
      <c r="AD28" s="650">
        <f t="shared" si="20"/>
        <v>24</v>
      </c>
      <c r="AE28" s="624">
        <f t="shared" si="12"/>
        <v>0</v>
      </c>
      <c r="AF28" s="615">
        <f t="shared" si="13"/>
        <v>0</v>
      </c>
      <c r="AH28" s="627">
        <v>4</v>
      </c>
      <c r="AI28" s="182">
        <v>24</v>
      </c>
      <c r="AJ28" s="239">
        <f t="shared" si="14"/>
        <v>0</v>
      </c>
      <c r="AK28" s="628" t="str">
        <f t="shared" si="15"/>
        <v>0</v>
      </c>
      <c r="AL28" s="939">
        <f>IF(ISERROR(VLOOKUP(AK28,Work2工事データ!$G$3:$O$52,9,0)),0,VLOOKUP(AK28,Work2工事データ!$G$3:$O$52,9,0))</f>
        <v>0</v>
      </c>
      <c r="AM28" s="1013">
        <f>VALUE(LEFT(AJ28,4))</f>
        <v>0</v>
      </c>
      <c r="AN28" s="1014">
        <f>AM28-1988</f>
        <v>-1988</v>
      </c>
      <c r="AO28" s="1056">
        <f t="shared" si="21"/>
        <v>28</v>
      </c>
    </row>
    <row r="29" spans="2:41" ht="18.75" customHeight="1">
      <c r="H29" s="267">
        <f t="shared" si="16"/>
        <v>25</v>
      </c>
      <c r="I29" s="616">
        <f>IF(ISERROR(VLOOKUP(H29,Work2工事データ!$F$3:$R$52,2,FALSE)),0,VLOOKUP(H29,Work2工事データ!$F$3:$R$52,2,FALSE))</f>
        <v>0</v>
      </c>
      <c r="J29" s="617">
        <f>IF(ISERROR(VLOOKUP(I29,Work2工事データ!$G$3:$R$52,8)),0,VLOOKUP(I29,Work2工事データ!$G$3:$R$52,8))</f>
        <v>0</v>
      </c>
      <c r="K29" s="618" t="str">
        <f t="shared" si="0"/>
        <v/>
      </c>
      <c r="L29" s="619">
        <f t="shared" si="1"/>
        <v>999999999999</v>
      </c>
      <c r="N29" s="266">
        <f t="shared" si="17"/>
        <v>25</v>
      </c>
      <c r="O29" s="657">
        <f t="shared" si="2"/>
        <v>999999999999</v>
      </c>
      <c r="P29" s="639">
        <f t="shared" si="3"/>
        <v>0</v>
      </c>
      <c r="Q29" s="658">
        <f t="shared" si="4"/>
        <v>0</v>
      </c>
      <c r="AA29" s="262">
        <f t="shared" si="19"/>
        <v>25</v>
      </c>
      <c r="AB29" s="561">
        <f t="shared" si="10"/>
        <v>0</v>
      </c>
      <c r="AC29" s="636">
        <f t="shared" si="11"/>
        <v>0</v>
      </c>
      <c r="AD29" s="659">
        <f t="shared" si="20"/>
        <v>25</v>
      </c>
      <c r="AE29" s="561">
        <f t="shared" si="12"/>
        <v>0</v>
      </c>
      <c r="AF29" s="636">
        <f t="shared" si="13"/>
        <v>0</v>
      </c>
      <c r="AH29" s="629"/>
      <c r="AI29" s="630">
        <v>25</v>
      </c>
      <c r="AJ29" s="240">
        <f t="shared" si="14"/>
        <v>0</v>
      </c>
      <c r="AK29" s="631" t="str">
        <f t="shared" si="15"/>
        <v>0</v>
      </c>
      <c r="AL29" s="938"/>
      <c r="AM29" s="1013"/>
      <c r="AN29" s="1014"/>
      <c r="AO29" s="1054">
        <f t="shared" si="21"/>
        <v>29</v>
      </c>
    </row>
    <row r="30" spans="2:41" ht="18.75" customHeight="1">
      <c r="H30" s="267">
        <f t="shared" si="16"/>
        <v>26</v>
      </c>
      <c r="I30" s="616">
        <f>IF(ISERROR(VLOOKUP(H30,Work2工事データ!$F$3:$R$52,2,FALSE)),0,VLOOKUP(H30,Work2工事データ!$F$3:$R$52,2,FALSE))</f>
        <v>0</v>
      </c>
      <c r="J30" s="617">
        <f>IF(ISERROR(VLOOKUP(I30,Work2工事データ!$G$3:$R$52,8)),0,VLOOKUP(I30,Work2工事データ!$G$3:$R$52,8))</f>
        <v>0</v>
      </c>
      <c r="K30" s="618" t="str">
        <f t="shared" si="0"/>
        <v/>
      </c>
      <c r="L30" s="619">
        <f t="shared" si="1"/>
        <v>999999999999</v>
      </c>
      <c r="N30" s="266">
        <f t="shared" ref="N30:N41" si="25">N29+1</f>
        <v>26</v>
      </c>
      <c r="O30" s="657">
        <f t="shared" si="2"/>
        <v>999999999999</v>
      </c>
      <c r="P30" s="639">
        <f t="shared" si="3"/>
        <v>0</v>
      </c>
      <c r="Q30" s="658">
        <f t="shared" si="4"/>
        <v>0</v>
      </c>
      <c r="AA30" s="262">
        <f t="shared" ref="AA30:AA44" si="26">AA29+1</f>
        <v>26</v>
      </c>
      <c r="AB30" s="561">
        <f t="shared" ref="AB30:AB44" si="27">IF(P30=0,0,IF(P29=P30,AB29+1,1))</f>
        <v>0</v>
      </c>
      <c r="AC30" s="636">
        <f t="shared" si="11"/>
        <v>0</v>
      </c>
      <c r="AD30" s="659">
        <f t="shared" ref="AD30:AD44" si="28">IF(AC30=0,AD29+1,AC30)</f>
        <v>26</v>
      </c>
      <c r="AE30" s="561">
        <f t="shared" ref="AE30:AE44" si="29">P30</f>
        <v>0</v>
      </c>
      <c r="AF30" s="636">
        <f t="shared" ref="AF30:AF44" si="30">IF(O30=999999999999,0,TEXT(O30,0))</f>
        <v>0</v>
      </c>
      <c r="AH30" s="629"/>
      <c r="AI30" s="630">
        <v>26</v>
      </c>
      <c r="AJ30" s="240">
        <f t="shared" si="14"/>
        <v>0</v>
      </c>
      <c r="AK30" s="631" t="str">
        <f t="shared" si="15"/>
        <v>0</v>
      </c>
      <c r="AL30" s="938"/>
      <c r="AM30" s="1013"/>
      <c r="AN30" s="1014"/>
      <c r="AO30" s="1054">
        <f t="shared" si="21"/>
        <v>30</v>
      </c>
    </row>
    <row r="31" spans="2:41" ht="18.75" customHeight="1">
      <c r="H31" s="267">
        <f t="shared" si="16"/>
        <v>27</v>
      </c>
      <c r="I31" s="616">
        <f>IF(ISERROR(VLOOKUP(H31,Work2工事データ!$F$3:$R$52,2,FALSE)),0,VLOOKUP(H31,Work2工事データ!$F$3:$R$52,2,FALSE))</f>
        <v>0</v>
      </c>
      <c r="J31" s="617">
        <f>IF(ISERROR(VLOOKUP(I31,Work2工事データ!$G$3:$R$52,8)),0,VLOOKUP(I31,Work2工事データ!$G$3:$R$52,8))</f>
        <v>0</v>
      </c>
      <c r="K31" s="618" t="str">
        <f t="shared" si="0"/>
        <v/>
      </c>
      <c r="L31" s="619">
        <f t="shared" si="1"/>
        <v>999999999999</v>
      </c>
      <c r="N31" s="266">
        <f t="shared" si="25"/>
        <v>27</v>
      </c>
      <c r="O31" s="657">
        <f t="shared" si="2"/>
        <v>999999999999</v>
      </c>
      <c r="P31" s="639">
        <f t="shared" si="3"/>
        <v>0</v>
      </c>
      <c r="Q31" s="658">
        <f t="shared" si="4"/>
        <v>0</v>
      </c>
      <c r="AA31" s="262">
        <f t="shared" si="26"/>
        <v>27</v>
      </c>
      <c r="AB31" s="561">
        <f t="shared" si="27"/>
        <v>0</v>
      </c>
      <c r="AC31" s="636">
        <f t="shared" si="11"/>
        <v>0</v>
      </c>
      <c r="AD31" s="659">
        <f t="shared" si="28"/>
        <v>27</v>
      </c>
      <c r="AE31" s="561">
        <f t="shared" si="29"/>
        <v>0</v>
      </c>
      <c r="AF31" s="636">
        <f t="shared" si="30"/>
        <v>0</v>
      </c>
      <c r="AH31" s="629"/>
      <c r="AI31" s="630">
        <v>27</v>
      </c>
      <c r="AJ31" s="240">
        <f t="shared" si="14"/>
        <v>0</v>
      </c>
      <c r="AK31" s="631" t="str">
        <f t="shared" si="15"/>
        <v>0</v>
      </c>
      <c r="AL31" s="938"/>
      <c r="AM31" s="1013"/>
      <c r="AN31" s="1014"/>
      <c r="AO31" s="1054">
        <f t="shared" si="21"/>
        <v>31</v>
      </c>
    </row>
    <row r="32" spans="2:41" ht="18.75" customHeight="1">
      <c r="H32" s="267">
        <f t="shared" si="16"/>
        <v>28</v>
      </c>
      <c r="I32" s="616">
        <f>IF(ISERROR(VLOOKUP(H32,Work2工事データ!$F$3:$R$52,2,FALSE)),0,VLOOKUP(H32,Work2工事データ!$F$3:$R$52,2,FALSE))</f>
        <v>0</v>
      </c>
      <c r="J32" s="617">
        <f>IF(ISERROR(VLOOKUP(I32,Work2工事データ!$G$3:$R$52,8)),0,VLOOKUP(I32,Work2工事データ!$G$3:$R$52,8))</f>
        <v>0</v>
      </c>
      <c r="K32" s="618" t="str">
        <f t="shared" si="0"/>
        <v/>
      </c>
      <c r="L32" s="619">
        <f t="shared" si="1"/>
        <v>999999999999</v>
      </c>
      <c r="N32" s="266">
        <f t="shared" si="25"/>
        <v>28</v>
      </c>
      <c r="O32" s="657">
        <f t="shared" si="2"/>
        <v>999999999999</v>
      </c>
      <c r="P32" s="639">
        <f t="shared" si="3"/>
        <v>0</v>
      </c>
      <c r="Q32" s="658">
        <f t="shared" si="4"/>
        <v>0</v>
      </c>
      <c r="AA32" s="262">
        <f t="shared" si="26"/>
        <v>28</v>
      </c>
      <c r="AB32" s="561">
        <f t="shared" si="27"/>
        <v>0</v>
      </c>
      <c r="AC32" s="636">
        <f t="shared" si="11"/>
        <v>0</v>
      </c>
      <c r="AD32" s="659">
        <f t="shared" si="28"/>
        <v>28</v>
      </c>
      <c r="AE32" s="561">
        <f t="shared" si="29"/>
        <v>0</v>
      </c>
      <c r="AF32" s="636">
        <f t="shared" si="30"/>
        <v>0</v>
      </c>
      <c r="AH32" s="629"/>
      <c r="AI32" s="630">
        <v>28</v>
      </c>
      <c r="AJ32" s="240">
        <f t="shared" si="14"/>
        <v>0</v>
      </c>
      <c r="AK32" s="631" t="str">
        <f t="shared" si="15"/>
        <v>0</v>
      </c>
      <c r="AL32" s="938"/>
      <c r="AM32" s="1013"/>
      <c r="AN32" s="1014"/>
      <c r="AO32" s="1054">
        <f t="shared" si="21"/>
        <v>32</v>
      </c>
    </row>
    <row r="33" spans="2:41" ht="18.75" customHeight="1">
      <c r="B33" s="655">
        <v>39539</v>
      </c>
      <c r="C33" s="656">
        <f>B33</f>
        <v>39539</v>
      </c>
      <c r="H33" s="267">
        <f t="shared" si="16"/>
        <v>29</v>
      </c>
      <c r="I33" s="616">
        <f>IF(ISERROR(VLOOKUP(H33,Work2工事データ!$F$3:$R$52,2,FALSE)),0,VLOOKUP(H33,Work2工事データ!$F$3:$R$52,2,FALSE))</f>
        <v>0</v>
      </c>
      <c r="J33" s="617">
        <f>IF(ISERROR(VLOOKUP(I33,Work2工事データ!$G$3:$R$52,8)),0,VLOOKUP(I33,Work2工事データ!$G$3:$R$52,8))</f>
        <v>0</v>
      </c>
      <c r="K33" s="618" t="str">
        <f t="shared" si="0"/>
        <v/>
      </c>
      <c r="L33" s="619">
        <f t="shared" si="1"/>
        <v>999999999999</v>
      </c>
      <c r="N33" s="266">
        <f t="shared" si="25"/>
        <v>29</v>
      </c>
      <c r="O33" s="657">
        <f t="shared" si="2"/>
        <v>999999999999</v>
      </c>
      <c r="P33" s="639">
        <f t="shared" si="3"/>
        <v>0</v>
      </c>
      <c r="Q33" s="658">
        <f t="shared" si="4"/>
        <v>0</v>
      </c>
      <c r="AA33" s="262">
        <f t="shared" si="26"/>
        <v>29</v>
      </c>
      <c r="AB33" s="561">
        <f t="shared" si="27"/>
        <v>0</v>
      </c>
      <c r="AC33" s="636">
        <f t="shared" si="11"/>
        <v>0</v>
      </c>
      <c r="AD33" s="659">
        <f t="shared" si="28"/>
        <v>29</v>
      </c>
      <c r="AE33" s="561">
        <f t="shared" si="29"/>
        <v>0</v>
      </c>
      <c r="AF33" s="636">
        <f t="shared" si="30"/>
        <v>0</v>
      </c>
      <c r="AH33" s="629"/>
      <c r="AI33" s="630">
        <v>29</v>
      </c>
      <c r="AJ33" s="240">
        <f t="shared" si="14"/>
        <v>0</v>
      </c>
      <c r="AK33" s="631" t="str">
        <f t="shared" si="15"/>
        <v>0</v>
      </c>
      <c r="AL33" s="938"/>
      <c r="AM33" s="1013"/>
      <c r="AN33" s="1014"/>
      <c r="AO33" s="1054">
        <f t="shared" si="21"/>
        <v>33</v>
      </c>
    </row>
    <row r="34" spans="2:41" ht="18.75" customHeight="1">
      <c r="B34" s="655">
        <v>39904</v>
      </c>
      <c r="C34" s="656">
        <f>B34</f>
        <v>39904</v>
      </c>
      <c r="H34" s="267">
        <f t="shared" si="16"/>
        <v>30</v>
      </c>
      <c r="I34" s="616">
        <f>IF(ISERROR(VLOOKUP(H34,Work2工事データ!$F$3:$R$52,2,FALSE)),0,VLOOKUP(H34,Work2工事データ!$F$3:$R$52,2,FALSE))</f>
        <v>0</v>
      </c>
      <c r="J34" s="617">
        <f>IF(ISERROR(VLOOKUP(I34,Work2工事データ!$G$3:$R$52,8)),0,VLOOKUP(I34,Work2工事データ!$G$3:$R$52,8))</f>
        <v>0</v>
      </c>
      <c r="K34" s="618" t="str">
        <f t="shared" si="0"/>
        <v/>
      </c>
      <c r="L34" s="619">
        <f t="shared" si="1"/>
        <v>999999999999</v>
      </c>
      <c r="N34" s="266">
        <f t="shared" si="25"/>
        <v>30</v>
      </c>
      <c r="O34" s="657">
        <f t="shared" si="2"/>
        <v>999999999999</v>
      </c>
      <c r="P34" s="639">
        <f t="shared" si="3"/>
        <v>0</v>
      </c>
      <c r="Q34" s="658">
        <f t="shared" si="4"/>
        <v>0</v>
      </c>
      <c r="AA34" s="262">
        <f t="shared" si="26"/>
        <v>30</v>
      </c>
      <c r="AB34" s="561">
        <f t="shared" si="27"/>
        <v>0</v>
      </c>
      <c r="AC34" s="636">
        <f t="shared" si="11"/>
        <v>0</v>
      </c>
      <c r="AD34" s="659">
        <f t="shared" si="28"/>
        <v>30</v>
      </c>
      <c r="AE34" s="561">
        <f t="shared" si="29"/>
        <v>0</v>
      </c>
      <c r="AF34" s="636">
        <f t="shared" si="30"/>
        <v>0</v>
      </c>
      <c r="AH34" s="629"/>
      <c r="AI34" s="630">
        <v>30</v>
      </c>
      <c r="AJ34" s="240">
        <f t="shared" si="14"/>
        <v>0</v>
      </c>
      <c r="AK34" s="631" t="str">
        <f t="shared" si="15"/>
        <v>0</v>
      </c>
      <c r="AL34" s="938"/>
      <c r="AM34" s="1013"/>
      <c r="AN34" s="1014"/>
      <c r="AO34" s="1054">
        <f t="shared" si="21"/>
        <v>34</v>
      </c>
    </row>
    <row r="35" spans="2:41" ht="18.75" customHeight="1">
      <c r="B35" s="655">
        <v>41000</v>
      </c>
      <c r="C35" s="656">
        <f>B35</f>
        <v>41000</v>
      </c>
      <c r="H35" s="267">
        <f t="shared" si="16"/>
        <v>31</v>
      </c>
      <c r="I35" s="616">
        <f>IF(ISERROR(VLOOKUP(H35,Work2工事データ!$F$3:$R$52,2,FALSE)),0,VLOOKUP(H35,Work2工事データ!$F$3:$R$52,2,FALSE))</f>
        <v>0</v>
      </c>
      <c r="J35" s="617">
        <f>IF(ISERROR(VLOOKUP(I35,Work2工事データ!$G$3:$R$52,8)),0,VLOOKUP(I35,Work2工事データ!$G$3:$R$52,8))</f>
        <v>0</v>
      </c>
      <c r="K35" s="618" t="str">
        <f t="shared" si="0"/>
        <v/>
      </c>
      <c r="L35" s="619">
        <f t="shared" si="1"/>
        <v>999999999999</v>
      </c>
      <c r="N35" s="266">
        <f t="shared" si="25"/>
        <v>31</v>
      </c>
      <c r="O35" s="657">
        <f t="shared" si="2"/>
        <v>999999999999</v>
      </c>
      <c r="P35" s="639">
        <f t="shared" si="3"/>
        <v>0</v>
      </c>
      <c r="Q35" s="658">
        <f t="shared" si="4"/>
        <v>0</v>
      </c>
      <c r="AA35" s="262">
        <f t="shared" si="26"/>
        <v>31</v>
      </c>
      <c r="AB35" s="561">
        <f t="shared" si="27"/>
        <v>0</v>
      </c>
      <c r="AC35" s="636">
        <f t="shared" si="11"/>
        <v>0</v>
      </c>
      <c r="AD35" s="659">
        <f t="shared" si="28"/>
        <v>31</v>
      </c>
      <c r="AE35" s="561">
        <f t="shared" si="29"/>
        <v>0</v>
      </c>
      <c r="AF35" s="636">
        <f t="shared" si="30"/>
        <v>0</v>
      </c>
      <c r="AH35" s="629"/>
      <c r="AI35" s="630">
        <v>31</v>
      </c>
      <c r="AJ35" s="240">
        <f t="shared" si="14"/>
        <v>0</v>
      </c>
      <c r="AK35" s="631" t="str">
        <f t="shared" si="15"/>
        <v>0</v>
      </c>
      <c r="AL35" s="938"/>
      <c r="AM35" s="1013"/>
      <c r="AN35" s="1014"/>
      <c r="AO35" s="1054">
        <f t="shared" si="21"/>
        <v>35</v>
      </c>
    </row>
    <row r="36" spans="2:41" ht="18.75" customHeight="1">
      <c r="H36" s="267">
        <f t="shared" si="16"/>
        <v>32</v>
      </c>
      <c r="I36" s="616">
        <f>IF(ISERROR(VLOOKUP(H36,Work2工事データ!$F$3:$R$52,2,FALSE)),0,VLOOKUP(H36,Work2工事データ!$F$3:$R$52,2,FALSE))</f>
        <v>0</v>
      </c>
      <c r="J36" s="617">
        <f>IF(ISERROR(VLOOKUP(I36,Work2工事データ!$G$3:$R$52,8)),0,VLOOKUP(I36,Work2工事データ!$G$3:$R$52,8))</f>
        <v>0</v>
      </c>
      <c r="K36" s="618" t="str">
        <f t="shared" si="0"/>
        <v/>
      </c>
      <c r="L36" s="619">
        <f t="shared" si="1"/>
        <v>999999999999</v>
      </c>
      <c r="N36" s="266">
        <f t="shared" si="25"/>
        <v>32</v>
      </c>
      <c r="O36" s="657">
        <f t="shared" si="2"/>
        <v>999999999999</v>
      </c>
      <c r="P36" s="639">
        <f t="shared" si="3"/>
        <v>0</v>
      </c>
      <c r="Q36" s="658">
        <f t="shared" si="4"/>
        <v>0</v>
      </c>
      <c r="AA36" s="262">
        <f t="shared" si="26"/>
        <v>32</v>
      </c>
      <c r="AB36" s="561">
        <f t="shared" si="27"/>
        <v>0</v>
      </c>
      <c r="AC36" s="636">
        <f t="shared" si="11"/>
        <v>0</v>
      </c>
      <c r="AD36" s="659">
        <f t="shared" si="28"/>
        <v>32</v>
      </c>
      <c r="AE36" s="561">
        <f t="shared" si="29"/>
        <v>0</v>
      </c>
      <c r="AF36" s="636">
        <f t="shared" si="30"/>
        <v>0</v>
      </c>
      <c r="AH36" s="633"/>
      <c r="AI36" s="634">
        <v>32</v>
      </c>
      <c r="AJ36" s="241">
        <f t="shared" si="14"/>
        <v>0</v>
      </c>
      <c r="AK36" s="635" t="str">
        <f t="shared" si="15"/>
        <v>0</v>
      </c>
      <c r="AL36" s="940"/>
      <c r="AM36" s="1013"/>
      <c r="AN36" s="1014"/>
      <c r="AO36" s="1054">
        <f t="shared" si="21"/>
        <v>36</v>
      </c>
    </row>
    <row r="37" spans="2:41" ht="18.75" customHeight="1">
      <c r="H37" s="267">
        <f t="shared" si="16"/>
        <v>33</v>
      </c>
      <c r="I37" s="616">
        <f>IF(ISERROR(VLOOKUP(H37,Work2工事データ!$F$3:$R$52,2,FALSE)),0,VLOOKUP(H37,Work2工事データ!$F$3:$R$52,2,FALSE))</f>
        <v>0</v>
      </c>
      <c r="J37" s="617">
        <f>IF(ISERROR(VLOOKUP(I37,Work2工事データ!$G$3:$R$52,8)),0,VLOOKUP(I37,Work2工事データ!$G$3:$R$52,8))</f>
        <v>0</v>
      </c>
      <c r="K37" s="618" t="str">
        <f t="shared" si="0"/>
        <v/>
      </c>
      <c r="L37" s="619">
        <f t="shared" si="1"/>
        <v>999999999999</v>
      </c>
      <c r="N37" s="266">
        <f t="shared" si="25"/>
        <v>33</v>
      </c>
      <c r="O37" s="657">
        <f t="shared" si="2"/>
        <v>999999999999</v>
      </c>
      <c r="P37" s="639">
        <f t="shared" si="3"/>
        <v>0</v>
      </c>
      <c r="Q37" s="658">
        <f t="shared" si="4"/>
        <v>0</v>
      </c>
      <c r="AA37" s="262">
        <f t="shared" si="26"/>
        <v>33</v>
      </c>
      <c r="AB37" s="561">
        <f t="shared" si="27"/>
        <v>0</v>
      </c>
      <c r="AC37" s="636">
        <f t="shared" si="11"/>
        <v>0</v>
      </c>
      <c r="AD37" s="659">
        <f t="shared" si="28"/>
        <v>33</v>
      </c>
      <c r="AE37" s="561">
        <f t="shared" si="29"/>
        <v>0</v>
      </c>
      <c r="AF37" s="636">
        <f t="shared" si="30"/>
        <v>0</v>
      </c>
      <c r="AH37" s="627">
        <v>5</v>
      </c>
      <c r="AI37" s="182">
        <v>33</v>
      </c>
      <c r="AJ37" s="239">
        <f t="shared" si="14"/>
        <v>0</v>
      </c>
      <c r="AK37" s="628" t="str">
        <f t="shared" si="15"/>
        <v>0</v>
      </c>
      <c r="AL37" s="938">
        <f>IF(ISERROR(VLOOKUP(AK37,Work2工事データ!$G$3:$O$52,9,0)),0,VLOOKUP(AK37,Work2工事データ!$G$3:$O$52,9,0))</f>
        <v>0</v>
      </c>
      <c r="AM37" s="1011">
        <f>VALUE(LEFT(AJ37,4))</f>
        <v>0</v>
      </c>
      <c r="AN37" s="1012">
        <f>AM37-1988</f>
        <v>-1988</v>
      </c>
      <c r="AO37" s="1056">
        <f t="shared" si="21"/>
        <v>37</v>
      </c>
    </row>
    <row r="38" spans="2:41" ht="18.75" customHeight="1">
      <c r="H38" s="267">
        <f t="shared" si="16"/>
        <v>34</v>
      </c>
      <c r="I38" s="616">
        <f>IF(ISERROR(VLOOKUP(H38,Work2工事データ!$F$3:$R$52,2,FALSE)),0,VLOOKUP(H38,Work2工事データ!$F$3:$R$52,2,FALSE))</f>
        <v>0</v>
      </c>
      <c r="J38" s="617">
        <f>IF(ISERROR(VLOOKUP(I38,Work2工事データ!$G$3:$R$52,8)),0,VLOOKUP(I38,Work2工事データ!$G$3:$R$52,8))</f>
        <v>0</v>
      </c>
      <c r="K38" s="618" t="str">
        <f t="shared" si="0"/>
        <v/>
      </c>
      <c r="L38" s="619">
        <f t="shared" si="1"/>
        <v>999999999999</v>
      </c>
      <c r="N38" s="266">
        <f t="shared" si="25"/>
        <v>34</v>
      </c>
      <c r="O38" s="657">
        <f t="shared" si="2"/>
        <v>999999999999</v>
      </c>
      <c r="P38" s="639">
        <f t="shared" si="3"/>
        <v>0</v>
      </c>
      <c r="Q38" s="658">
        <f t="shared" si="4"/>
        <v>0</v>
      </c>
      <c r="AA38" s="262">
        <f t="shared" si="26"/>
        <v>34</v>
      </c>
      <c r="AB38" s="561">
        <f t="shared" si="27"/>
        <v>0</v>
      </c>
      <c r="AC38" s="636">
        <f t="shared" si="11"/>
        <v>0</v>
      </c>
      <c r="AD38" s="659">
        <f t="shared" si="28"/>
        <v>34</v>
      </c>
      <c r="AE38" s="561">
        <f t="shared" si="29"/>
        <v>0</v>
      </c>
      <c r="AF38" s="636">
        <f t="shared" si="30"/>
        <v>0</v>
      </c>
      <c r="AH38" s="629"/>
      <c r="AI38" s="630">
        <v>34</v>
      </c>
      <c r="AJ38" s="240">
        <f t="shared" si="14"/>
        <v>0</v>
      </c>
      <c r="AK38" s="631" t="str">
        <f t="shared" si="15"/>
        <v>0</v>
      </c>
      <c r="AL38" s="938"/>
      <c r="AM38" s="1013"/>
      <c r="AN38" s="1014"/>
      <c r="AO38" s="1054">
        <f t="shared" si="21"/>
        <v>38</v>
      </c>
    </row>
    <row r="39" spans="2:41" ht="18.75" customHeight="1">
      <c r="H39" s="267">
        <f t="shared" si="16"/>
        <v>35</v>
      </c>
      <c r="I39" s="616">
        <f>IF(ISERROR(VLOOKUP(H39,Work2工事データ!$F$3:$R$52,2,FALSE)),0,VLOOKUP(H39,Work2工事データ!$F$3:$R$52,2,FALSE))</f>
        <v>0</v>
      </c>
      <c r="J39" s="617">
        <f>IF(ISERROR(VLOOKUP(I39,Work2工事データ!$G$3:$R$52,8)),0,VLOOKUP(I39,Work2工事データ!$G$3:$R$52,8))</f>
        <v>0</v>
      </c>
      <c r="K39" s="618" t="str">
        <f t="shared" si="0"/>
        <v/>
      </c>
      <c r="L39" s="619">
        <f t="shared" si="1"/>
        <v>999999999999</v>
      </c>
      <c r="N39" s="266">
        <f t="shared" si="25"/>
        <v>35</v>
      </c>
      <c r="O39" s="657">
        <f t="shared" si="2"/>
        <v>999999999999</v>
      </c>
      <c r="P39" s="639">
        <f t="shared" si="3"/>
        <v>0</v>
      </c>
      <c r="Q39" s="658">
        <f t="shared" si="4"/>
        <v>0</v>
      </c>
      <c r="AA39" s="262">
        <f t="shared" si="26"/>
        <v>35</v>
      </c>
      <c r="AB39" s="561">
        <f t="shared" si="27"/>
        <v>0</v>
      </c>
      <c r="AC39" s="636">
        <f t="shared" si="11"/>
        <v>0</v>
      </c>
      <c r="AD39" s="659">
        <f t="shared" si="28"/>
        <v>35</v>
      </c>
      <c r="AE39" s="561">
        <f t="shared" si="29"/>
        <v>0</v>
      </c>
      <c r="AF39" s="636">
        <f t="shared" si="30"/>
        <v>0</v>
      </c>
      <c r="AH39" s="629"/>
      <c r="AI39" s="630">
        <v>35</v>
      </c>
      <c r="AJ39" s="240">
        <f t="shared" si="14"/>
        <v>0</v>
      </c>
      <c r="AK39" s="631" t="str">
        <f t="shared" si="15"/>
        <v>0</v>
      </c>
      <c r="AL39" s="938"/>
      <c r="AM39" s="1013"/>
      <c r="AN39" s="1014"/>
      <c r="AO39" s="1054">
        <f t="shared" si="21"/>
        <v>39</v>
      </c>
    </row>
    <row r="40" spans="2:41" ht="18.75" customHeight="1">
      <c r="H40" s="267">
        <f t="shared" si="16"/>
        <v>36</v>
      </c>
      <c r="I40" s="616">
        <f>IF(ISERROR(VLOOKUP(H40,Work2工事データ!$F$3:$R$52,2,FALSE)),0,VLOOKUP(H40,Work2工事データ!$F$3:$R$52,2,FALSE))</f>
        <v>0</v>
      </c>
      <c r="J40" s="617">
        <f>IF(ISERROR(VLOOKUP(I40,Work2工事データ!$G$3:$R$52,8)),0,VLOOKUP(I40,Work2工事データ!$G$3:$R$52,8))</f>
        <v>0</v>
      </c>
      <c r="K40" s="618" t="str">
        <f t="shared" si="0"/>
        <v/>
      </c>
      <c r="L40" s="619">
        <f t="shared" si="1"/>
        <v>999999999999</v>
      </c>
      <c r="N40" s="266">
        <f t="shared" si="25"/>
        <v>36</v>
      </c>
      <c r="O40" s="657">
        <f t="shared" si="2"/>
        <v>999999999999</v>
      </c>
      <c r="P40" s="639">
        <f t="shared" si="3"/>
        <v>0</v>
      </c>
      <c r="Q40" s="658">
        <f t="shared" si="4"/>
        <v>0</v>
      </c>
      <c r="AA40" s="262">
        <f t="shared" si="26"/>
        <v>36</v>
      </c>
      <c r="AB40" s="561">
        <f t="shared" si="27"/>
        <v>0</v>
      </c>
      <c r="AC40" s="636">
        <f t="shared" si="11"/>
        <v>0</v>
      </c>
      <c r="AD40" s="659">
        <f t="shared" si="28"/>
        <v>36</v>
      </c>
      <c r="AE40" s="561">
        <f t="shared" si="29"/>
        <v>0</v>
      </c>
      <c r="AF40" s="636">
        <f t="shared" si="30"/>
        <v>0</v>
      </c>
      <c r="AH40" s="629"/>
      <c r="AI40" s="630">
        <v>36</v>
      </c>
      <c r="AJ40" s="240">
        <f t="shared" si="14"/>
        <v>0</v>
      </c>
      <c r="AK40" s="631" t="str">
        <f t="shared" si="15"/>
        <v>0</v>
      </c>
      <c r="AL40" s="938"/>
      <c r="AM40" s="1013"/>
      <c r="AN40" s="1014"/>
      <c r="AO40" s="1054">
        <f t="shared" si="21"/>
        <v>40</v>
      </c>
    </row>
    <row r="41" spans="2:41" ht="18.75" customHeight="1">
      <c r="H41" s="267">
        <f t="shared" si="16"/>
        <v>37</v>
      </c>
      <c r="I41" s="616">
        <f>IF(ISERROR(VLOOKUP(H41,Work2工事データ!$F$3:$R$52,2,FALSE)),0,VLOOKUP(H41,Work2工事データ!$F$3:$R$52,2,FALSE))</f>
        <v>0</v>
      </c>
      <c r="J41" s="617">
        <f>IF(ISERROR(VLOOKUP(I41,Work2工事データ!$G$3:$R$52,8)),0,VLOOKUP(I41,Work2工事データ!$G$3:$R$52,8))</f>
        <v>0</v>
      </c>
      <c r="K41" s="618" t="str">
        <f t="shared" si="0"/>
        <v/>
      </c>
      <c r="L41" s="619">
        <f t="shared" si="1"/>
        <v>999999999999</v>
      </c>
      <c r="N41" s="266">
        <f t="shared" si="25"/>
        <v>37</v>
      </c>
      <c r="O41" s="657">
        <f t="shared" si="2"/>
        <v>999999999999</v>
      </c>
      <c r="P41" s="639">
        <f t="shared" si="3"/>
        <v>0</v>
      </c>
      <c r="Q41" s="658">
        <f t="shared" si="4"/>
        <v>0</v>
      </c>
      <c r="AA41" s="262">
        <f t="shared" si="26"/>
        <v>37</v>
      </c>
      <c r="AB41" s="561">
        <f t="shared" si="27"/>
        <v>0</v>
      </c>
      <c r="AC41" s="636">
        <f t="shared" si="11"/>
        <v>0</v>
      </c>
      <c r="AD41" s="659">
        <f t="shared" si="28"/>
        <v>37</v>
      </c>
      <c r="AE41" s="561">
        <f t="shared" si="29"/>
        <v>0</v>
      </c>
      <c r="AF41" s="636">
        <f t="shared" si="30"/>
        <v>0</v>
      </c>
      <c r="AH41" s="629"/>
      <c r="AI41" s="630">
        <v>37</v>
      </c>
      <c r="AJ41" s="240">
        <f t="shared" si="14"/>
        <v>0</v>
      </c>
      <c r="AK41" s="631" t="str">
        <f t="shared" si="15"/>
        <v>0</v>
      </c>
      <c r="AL41" s="938"/>
      <c r="AM41" s="1013"/>
      <c r="AN41" s="1014"/>
      <c r="AO41" s="1054">
        <f t="shared" si="21"/>
        <v>41</v>
      </c>
    </row>
    <row r="42" spans="2:41" ht="18.75" customHeight="1">
      <c r="H42" s="267">
        <f t="shared" si="16"/>
        <v>38</v>
      </c>
      <c r="I42" s="616">
        <f>IF(ISERROR(VLOOKUP(H42,Work2工事データ!$F$3:$R$52,2,FALSE)),0,VLOOKUP(H42,Work2工事データ!$F$3:$R$52,2,FALSE))</f>
        <v>0</v>
      </c>
      <c r="J42" s="617">
        <f>IF(ISERROR(VLOOKUP(I42,Work2工事データ!$G$3:$R$52,8)),0,VLOOKUP(I42,Work2工事データ!$G$3:$R$52,8))</f>
        <v>0</v>
      </c>
      <c r="K42" s="618" t="str">
        <f t="shared" si="0"/>
        <v/>
      </c>
      <c r="L42" s="619">
        <f t="shared" si="1"/>
        <v>999999999999</v>
      </c>
      <c r="N42" s="266">
        <f>N41+1</f>
        <v>38</v>
      </c>
      <c r="O42" s="657">
        <f t="shared" si="2"/>
        <v>999999999999</v>
      </c>
      <c r="P42" s="639">
        <f t="shared" si="3"/>
        <v>0</v>
      </c>
      <c r="Q42" s="658">
        <f t="shared" si="4"/>
        <v>0</v>
      </c>
      <c r="AA42" s="262">
        <f t="shared" si="26"/>
        <v>38</v>
      </c>
      <c r="AB42" s="561">
        <f t="shared" si="27"/>
        <v>0</v>
      </c>
      <c r="AC42" s="636">
        <f t="shared" si="11"/>
        <v>0</v>
      </c>
      <c r="AD42" s="659">
        <f t="shared" si="28"/>
        <v>38</v>
      </c>
      <c r="AE42" s="561">
        <f t="shared" si="29"/>
        <v>0</v>
      </c>
      <c r="AF42" s="636">
        <f t="shared" si="30"/>
        <v>0</v>
      </c>
      <c r="AH42" s="629"/>
      <c r="AI42" s="630">
        <v>38</v>
      </c>
      <c r="AJ42" s="240">
        <f t="shared" si="14"/>
        <v>0</v>
      </c>
      <c r="AK42" s="631" t="str">
        <f t="shared" si="15"/>
        <v>0</v>
      </c>
      <c r="AL42" s="938"/>
      <c r="AM42" s="1013"/>
      <c r="AN42" s="1014"/>
      <c r="AO42" s="1054">
        <f t="shared" si="21"/>
        <v>42</v>
      </c>
    </row>
    <row r="43" spans="2:41" ht="18.75" customHeight="1">
      <c r="H43" s="267">
        <f t="shared" si="16"/>
        <v>39</v>
      </c>
      <c r="I43" s="616">
        <f>IF(ISERROR(VLOOKUP(H43,Work2工事データ!$F$3:$R$52,2,FALSE)),0,VLOOKUP(H43,Work2工事データ!$F$3:$R$52,2,FALSE))</f>
        <v>0</v>
      </c>
      <c r="J43" s="617">
        <f>IF(ISERROR(VLOOKUP(I43,Work2工事データ!$G$3:$R$52,8)),0,VLOOKUP(I43,Work2工事データ!$G$3:$R$52,8))</f>
        <v>0</v>
      </c>
      <c r="K43" s="618" t="str">
        <f t="shared" si="0"/>
        <v/>
      </c>
      <c r="L43" s="619">
        <f t="shared" si="1"/>
        <v>999999999999</v>
      </c>
      <c r="N43" s="266">
        <f>N42+1</f>
        <v>39</v>
      </c>
      <c r="O43" s="657">
        <f t="shared" si="2"/>
        <v>999999999999</v>
      </c>
      <c r="P43" s="639">
        <f t="shared" si="3"/>
        <v>0</v>
      </c>
      <c r="Q43" s="658">
        <f t="shared" si="4"/>
        <v>0</v>
      </c>
      <c r="AA43" s="262">
        <f t="shared" si="26"/>
        <v>39</v>
      </c>
      <c r="AB43" s="561">
        <f t="shared" si="27"/>
        <v>0</v>
      </c>
      <c r="AC43" s="636">
        <f t="shared" si="11"/>
        <v>0</v>
      </c>
      <c r="AD43" s="659">
        <f t="shared" si="28"/>
        <v>39</v>
      </c>
      <c r="AE43" s="561">
        <f t="shared" si="29"/>
        <v>0</v>
      </c>
      <c r="AF43" s="636">
        <f t="shared" si="30"/>
        <v>0</v>
      </c>
      <c r="AH43" s="629"/>
      <c r="AI43" s="630">
        <v>39</v>
      </c>
      <c r="AJ43" s="240">
        <f t="shared" si="14"/>
        <v>0</v>
      </c>
      <c r="AK43" s="631" t="str">
        <f t="shared" si="15"/>
        <v>0</v>
      </c>
      <c r="AL43" s="938"/>
      <c r="AM43" s="1013"/>
      <c r="AN43" s="1014"/>
      <c r="AO43" s="1054">
        <f t="shared" si="21"/>
        <v>43</v>
      </c>
    </row>
    <row r="44" spans="2:41" ht="18.75" customHeight="1">
      <c r="H44" s="267">
        <f t="shared" si="16"/>
        <v>40</v>
      </c>
      <c r="I44" s="616">
        <f>IF(ISERROR(VLOOKUP(H44,Work2工事データ!$F$3:$R$52,2,FALSE)),0,VLOOKUP(H44,Work2工事データ!$F$3:$R$52,2,FALSE))</f>
        <v>0</v>
      </c>
      <c r="J44" s="617">
        <f>IF(ISERROR(VLOOKUP(I44,Work2工事データ!$G$3:$R$52,8)),0,VLOOKUP(I44,Work2工事データ!$G$3:$R$52,8))</f>
        <v>0</v>
      </c>
      <c r="K44" s="618" t="str">
        <f t="shared" si="0"/>
        <v/>
      </c>
      <c r="L44" s="619">
        <f t="shared" si="1"/>
        <v>999999999999</v>
      </c>
      <c r="N44" s="266">
        <f>N43+1</f>
        <v>40</v>
      </c>
      <c r="O44" s="657">
        <f t="shared" si="2"/>
        <v>999999999999</v>
      </c>
      <c r="P44" s="639">
        <f t="shared" si="3"/>
        <v>0</v>
      </c>
      <c r="Q44" s="658">
        <f t="shared" si="4"/>
        <v>0</v>
      </c>
      <c r="AA44" s="262">
        <f t="shared" si="26"/>
        <v>40</v>
      </c>
      <c r="AB44" s="561">
        <f t="shared" si="27"/>
        <v>0</v>
      </c>
      <c r="AC44" s="636">
        <f t="shared" si="11"/>
        <v>0</v>
      </c>
      <c r="AD44" s="659">
        <f t="shared" si="28"/>
        <v>40</v>
      </c>
      <c r="AE44" s="561">
        <f t="shared" si="29"/>
        <v>0</v>
      </c>
      <c r="AF44" s="636">
        <f t="shared" si="30"/>
        <v>0</v>
      </c>
      <c r="AH44" s="629"/>
      <c r="AI44" s="630">
        <v>40</v>
      </c>
      <c r="AJ44" s="240">
        <f t="shared" si="14"/>
        <v>0</v>
      </c>
      <c r="AK44" s="631" t="str">
        <f t="shared" si="15"/>
        <v>0</v>
      </c>
      <c r="AL44" s="938"/>
      <c r="AM44" s="1013"/>
      <c r="AN44" s="1014"/>
      <c r="AO44" s="1054">
        <f t="shared" si="21"/>
        <v>44</v>
      </c>
    </row>
    <row r="45" spans="2:41" ht="18.75" customHeight="1">
      <c r="H45" s="267">
        <f t="shared" si="16"/>
        <v>41</v>
      </c>
      <c r="I45" s="616">
        <f>IF(ISERROR(VLOOKUP(H45,Work2工事データ!$F$3:$R$52,2,FALSE)),0,VLOOKUP(H45,Work2工事データ!$F$3:$R$52,2,FALSE))</f>
        <v>0</v>
      </c>
      <c r="J45" s="617">
        <f>IF(ISERROR(VLOOKUP(I45,Work2工事データ!$G$3:$R$52,8)),0,VLOOKUP(I45,Work2工事データ!$G$3:$R$52,8))</f>
        <v>0</v>
      </c>
      <c r="K45" s="618" t="str">
        <f t="shared" si="0"/>
        <v/>
      </c>
      <c r="L45" s="619">
        <f t="shared" si="1"/>
        <v>999999999999</v>
      </c>
      <c r="AH45" s="633"/>
      <c r="AI45" s="634">
        <v>41</v>
      </c>
      <c r="AJ45" s="241">
        <f t="shared" si="14"/>
        <v>0</v>
      </c>
      <c r="AK45" s="635" t="str">
        <f t="shared" si="15"/>
        <v>0</v>
      </c>
      <c r="AL45" s="938"/>
      <c r="AM45" s="1015"/>
      <c r="AN45" s="1016"/>
      <c r="AO45" s="1054">
        <f t="shared" si="21"/>
        <v>45</v>
      </c>
    </row>
    <row r="46" spans="2:41" ht="18.75" customHeight="1">
      <c r="H46" s="267">
        <f t="shared" si="16"/>
        <v>42</v>
      </c>
      <c r="I46" s="616">
        <f>IF(ISERROR(VLOOKUP(H46,Work2工事データ!$F$3:$R$52,2,FALSE)),0,VLOOKUP(H46,Work2工事データ!$F$3:$R$52,2,FALSE))</f>
        <v>0</v>
      </c>
      <c r="J46" s="617">
        <f>IF(ISERROR(VLOOKUP(I46,Work2工事データ!$G$3:$R$52,8)),0,VLOOKUP(I46,Work2工事データ!$G$3:$R$52,8))</f>
        <v>0</v>
      </c>
      <c r="K46" s="618" t="str">
        <f t="shared" si="0"/>
        <v/>
      </c>
      <c r="L46" s="619">
        <f t="shared" si="1"/>
        <v>999999999999</v>
      </c>
      <c r="AH46" s="627">
        <v>6</v>
      </c>
      <c r="AI46" s="182">
        <f>AI45+1</f>
        <v>42</v>
      </c>
      <c r="AJ46" s="239">
        <f t="shared" si="14"/>
        <v>0</v>
      </c>
      <c r="AK46" s="628" t="str">
        <f t="shared" si="15"/>
        <v>0</v>
      </c>
      <c r="AL46" s="939">
        <f>IF(ISERROR(VLOOKUP(AK46,Work2工事データ!$G$3:$O$52,9,0)),0,VLOOKUP(AK46,Work2工事データ!$G$3:$O$52,9,0))</f>
        <v>0</v>
      </c>
      <c r="AM46" s="1013">
        <f>VALUE(LEFT(AJ46,4))</f>
        <v>0</v>
      </c>
      <c r="AN46" s="1014">
        <f>AM46-1988</f>
        <v>-1988</v>
      </c>
      <c r="AO46" s="1056">
        <f t="shared" si="21"/>
        <v>46</v>
      </c>
    </row>
    <row r="47" spans="2:41" ht="18.75" customHeight="1">
      <c r="H47" s="267">
        <f t="shared" si="16"/>
        <v>43</v>
      </c>
      <c r="I47" s="616">
        <f>IF(ISERROR(VLOOKUP(H47,Work2工事データ!$F$3:$R$52,2,FALSE)),0,VLOOKUP(H47,Work2工事データ!$F$3:$R$52,2,FALSE))</f>
        <v>0</v>
      </c>
      <c r="J47" s="617">
        <f>IF(ISERROR(VLOOKUP(I47,Work2工事データ!$G$3:$R$52,8)),0,VLOOKUP(I47,Work2工事データ!$G$3:$R$52,8))</f>
        <v>0</v>
      </c>
      <c r="K47" s="618" t="str">
        <f t="shared" si="0"/>
        <v/>
      </c>
      <c r="L47" s="619">
        <f t="shared" si="1"/>
        <v>999999999999</v>
      </c>
      <c r="AH47" s="629"/>
      <c r="AI47" s="630">
        <f t="shared" ref="AI47:AI54" si="31">AI46+1</f>
        <v>43</v>
      </c>
      <c r="AJ47" s="240">
        <f t="shared" si="14"/>
        <v>0</v>
      </c>
      <c r="AK47" s="631" t="str">
        <f t="shared" si="15"/>
        <v>0</v>
      </c>
      <c r="AL47" s="938"/>
      <c r="AM47" s="1013"/>
      <c r="AN47" s="1014"/>
      <c r="AO47" s="1054">
        <f t="shared" si="21"/>
        <v>47</v>
      </c>
    </row>
    <row r="48" spans="2:41" ht="18.75" customHeight="1">
      <c r="H48" s="267">
        <f t="shared" si="16"/>
        <v>44</v>
      </c>
      <c r="I48" s="616">
        <f>IF(ISERROR(VLOOKUP(H48,Work2工事データ!$F$3:$R$52,2,FALSE)),0,VLOOKUP(H48,Work2工事データ!$F$3:$R$52,2,FALSE))</f>
        <v>0</v>
      </c>
      <c r="J48" s="617">
        <f>IF(ISERROR(VLOOKUP(I48,Work2工事データ!$G$3:$R$52,8)),0,VLOOKUP(I48,Work2工事データ!$G$3:$R$52,8))</f>
        <v>0</v>
      </c>
      <c r="K48" s="618" t="str">
        <f t="shared" si="0"/>
        <v/>
      </c>
      <c r="L48" s="619">
        <f t="shared" si="1"/>
        <v>999999999999</v>
      </c>
      <c r="AH48" s="629"/>
      <c r="AI48" s="630">
        <f t="shared" si="31"/>
        <v>44</v>
      </c>
      <c r="AJ48" s="240">
        <f t="shared" si="14"/>
        <v>0</v>
      </c>
      <c r="AK48" s="631" t="str">
        <f t="shared" si="15"/>
        <v>0</v>
      </c>
      <c r="AL48" s="938"/>
      <c r="AM48" s="1013"/>
      <c r="AN48" s="1014"/>
      <c r="AO48" s="1054">
        <f t="shared" si="21"/>
        <v>48</v>
      </c>
    </row>
    <row r="49" spans="8:41" ht="18.75" customHeight="1">
      <c r="H49" s="267">
        <f t="shared" si="16"/>
        <v>45</v>
      </c>
      <c r="I49" s="616">
        <f>IF(ISERROR(VLOOKUP(H49,Work2工事データ!$F$3:$R$52,2,FALSE)),0,VLOOKUP(H49,Work2工事データ!$F$3:$R$52,2,FALSE))</f>
        <v>0</v>
      </c>
      <c r="J49" s="617">
        <f>IF(ISERROR(VLOOKUP(I49,Work2工事データ!$G$3:$R$52,8)),0,VLOOKUP(I49,Work2工事データ!$G$3:$R$52,8))</f>
        <v>0</v>
      </c>
      <c r="K49" s="618" t="str">
        <f t="shared" si="0"/>
        <v/>
      </c>
      <c r="L49" s="619">
        <f t="shared" si="1"/>
        <v>999999999999</v>
      </c>
      <c r="AH49" s="629"/>
      <c r="AI49" s="630">
        <f t="shared" si="31"/>
        <v>45</v>
      </c>
      <c r="AJ49" s="240">
        <f t="shared" si="14"/>
        <v>0</v>
      </c>
      <c r="AK49" s="631" t="str">
        <f t="shared" si="15"/>
        <v>0</v>
      </c>
      <c r="AL49" s="938"/>
      <c r="AM49" s="1013"/>
      <c r="AN49" s="1014"/>
      <c r="AO49" s="1054">
        <f t="shared" si="21"/>
        <v>49</v>
      </c>
    </row>
    <row r="50" spans="8:41" ht="18.75" customHeight="1">
      <c r="H50" s="267">
        <f t="shared" si="16"/>
        <v>46</v>
      </c>
      <c r="I50" s="616">
        <f>IF(ISERROR(VLOOKUP(H50,Work2工事データ!$F$3:$R$52,2,FALSE)),0,VLOOKUP(H50,Work2工事データ!$F$3:$R$52,2,FALSE))</f>
        <v>0</v>
      </c>
      <c r="J50" s="617">
        <f>IF(ISERROR(VLOOKUP(I50,Work2工事データ!$G$3:$R$52,8)),0,VLOOKUP(I50,Work2工事データ!$G$3:$R$52,8))</f>
        <v>0</v>
      </c>
      <c r="K50" s="618" t="str">
        <f t="shared" si="0"/>
        <v/>
      </c>
      <c r="L50" s="619">
        <f t="shared" si="1"/>
        <v>999999999999</v>
      </c>
      <c r="AH50" s="629"/>
      <c r="AI50" s="630">
        <f t="shared" si="31"/>
        <v>46</v>
      </c>
      <c r="AJ50" s="240">
        <f t="shared" si="14"/>
        <v>0</v>
      </c>
      <c r="AK50" s="631" t="str">
        <f t="shared" si="15"/>
        <v>0</v>
      </c>
      <c r="AL50" s="938"/>
      <c r="AM50" s="1013"/>
      <c r="AN50" s="1014"/>
      <c r="AO50" s="1054">
        <f t="shared" si="21"/>
        <v>50</v>
      </c>
    </row>
    <row r="51" spans="8:41" ht="18.75" customHeight="1">
      <c r="H51" s="267">
        <f t="shared" si="16"/>
        <v>47</v>
      </c>
      <c r="I51" s="616">
        <f>IF(ISERROR(VLOOKUP(H51,Work2工事データ!$F$3:$R$52,2,FALSE)),0,VLOOKUP(H51,Work2工事データ!$F$3:$R$52,2,FALSE))</f>
        <v>0</v>
      </c>
      <c r="J51" s="617">
        <f>IF(ISERROR(VLOOKUP(I51,Work2工事データ!$G$3:$R$52,8)),0,VLOOKUP(I51,Work2工事データ!$G$3:$R$52,8))</f>
        <v>0</v>
      </c>
      <c r="K51" s="618" t="str">
        <f t="shared" si="0"/>
        <v/>
      </c>
      <c r="L51" s="619">
        <f t="shared" si="1"/>
        <v>999999999999</v>
      </c>
      <c r="AH51" s="629"/>
      <c r="AI51" s="630">
        <f t="shared" si="31"/>
        <v>47</v>
      </c>
      <c r="AJ51" s="240">
        <f t="shared" si="14"/>
        <v>0</v>
      </c>
      <c r="AK51" s="631" t="str">
        <f t="shared" si="15"/>
        <v>0</v>
      </c>
      <c r="AL51" s="938"/>
      <c r="AM51" s="1013"/>
      <c r="AN51" s="1014"/>
      <c r="AO51" s="1054">
        <f t="shared" si="21"/>
        <v>51</v>
      </c>
    </row>
    <row r="52" spans="8:41" ht="18.75" customHeight="1">
      <c r="H52" s="267">
        <f t="shared" si="16"/>
        <v>48</v>
      </c>
      <c r="I52" s="616">
        <f>IF(ISERROR(VLOOKUP(H52,Work2工事データ!$F$3:$R$52,2,FALSE)),0,VLOOKUP(H52,Work2工事データ!$F$3:$R$52,2,FALSE))</f>
        <v>0</v>
      </c>
      <c r="J52" s="617">
        <f>IF(ISERROR(VLOOKUP(I52,Work2工事データ!$G$3:$R$52,8)),0,VLOOKUP(I52,Work2工事データ!$G$3:$R$52,8))</f>
        <v>0</v>
      </c>
      <c r="K52" s="618" t="str">
        <f t="shared" si="0"/>
        <v/>
      </c>
      <c r="L52" s="619">
        <f t="shared" si="1"/>
        <v>999999999999</v>
      </c>
      <c r="AH52" s="629"/>
      <c r="AI52" s="630">
        <f t="shared" si="31"/>
        <v>48</v>
      </c>
      <c r="AJ52" s="240">
        <f t="shared" si="14"/>
        <v>0</v>
      </c>
      <c r="AK52" s="631" t="str">
        <f t="shared" si="15"/>
        <v>0</v>
      </c>
      <c r="AL52" s="938"/>
      <c r="AM52" s="1013"/>
      <c r="AN52" s="1014"/>
      <c r="AO52" s="1054">
        <f t="shared" si="21"/>
        <v>52</v>
      </c>
    </row>
    <row r="53" spans="8:41" ht="18.75" customHeight="1">
      <c r="H53" s="267">
        <f t="shared" si="16"/>
        <v>49</v>
      </c>
      <c r="I53" s="616">
        <f>IF(ISERROR(VLOOKUP(H53,Work2工事データ!$F$3:$R$52,2,FALSE)),0,VLOOKUP(H53,Work2工事データ!$F$3:$R$52,2,FALSE))</f>
        <v>0</v>
      </c>
      <c r="J53" s="617">
        <f>IF(ISERROR(VLOOKUP(I53,Work2工事データ!$G$3:$R$52,8)),0,VLOOKUP(I53,Work2工事データ!$G$3:$R$52,8))</f>
        <v>0</v>
      </c>
      <c r="K53" s="618" t="str">
        <f t="shared" si="0"/>
        <v/>
      </c>
      <c r="L53" s="619">
        <f t="shared" si="1"/>
        <v>999999999999</v>
      </c>
      <c r="AH53" s="629"/>
      <c r="AI53" s="630">
        <f>AI52+1</f>
        <v>49</v>
      </c>
      <c r="AJ53" s="240">
        <f t="shared" si="14"/>
        <v>0</v>
      </c>
      <c r="AK53" s="631" t="str">
        <f t="shared" si="15"/>
        <v>0</v>
      </c>
      <c r="AL53" s="938"/>
      <c r="AM53" s="1013"/>
      <c r="AN53" s="1014"/>
      <c r="AO53" s="1054">
        <f t="shared" si="21"/>
        <v>53</v>
      </c>
    </row>
    <row r="54" spans="8:41" ht="18.75" customHeight="1">
      <c r="H54" s="268">
        <f t="shared" si="16"/>
        <v>50</v>
      </c>
      <c r="I54" s="639">
        <f>IF(ISERROR(VLOOKUP(H54,Work2工事データ!$F$3:$R$52,2,FALSE)),0,VLOOKUP(H54,Work2工事データ!$F$3:$R$52,2,FALSE))</f>
        <v>0</v>
      </c>
      <c r="J54" s="657">
        <f>IF(ISERROR(VLOOKUP(I54,Work2工事データ!$G$3:$R$52,8)),0,VLOOKUP(I54,Work2工事データ!$G$3:$R$52,8))</f>
        <v>0</v>
      </c>
      <c r="K54" s="662" t="str">
        <f t="shared" si="0"/>
        <v/>
      </c>
      <c r="L54" s="663">
        <f t="shared" si="1"/>
        <v>999999999999</v>
      </c>
      <c r="AH54" s="633"/>
      <c r="AI54" s="634">
        <f t="shared" si="31"/>
        <v>50</v>
      </c>
      <c r="AJ54" s="241">
        <f t="shared" si="14"/>
        <v>0</v>
      </c>
      <c r="AK54" s="635" t="str">
        <f t="shared" si="15"/>
        <v>0</v>
      </c>
      <c r="AL54" s="940"/>
      <c r="AM54" s="1013"/>
      <c r="AN54" s="1014"/>
      <c r="AO54" s="1054">
        <f t="shared" si="21"/>
        <v>54</v>
      </c>
    </row>
    <row r="55" spans="8:41" ht="18.75" customHeight="1">
      <c r="AH55" s="627">
        <v>7</v>
      </c>
      <c r="AI55" s="182">
        <f>AI54+1</f>
        <v>51</v>
      </c>
      <c r="AJ55" s="239">
        <f t="shared" si="14"/>
        <v>0</v>
      </c>
      <c r="AK55" s="628" t="str">
        <f t="shared" si="15"/>
        <v>0</v>
      </c>
      <c r="AL55" s="938">
        <f>IF(ISERROR(VLOOKUP(AK55,Work2工事データ!$G$3:$O$52,9,0)),0,VLOOKUP(AK55,Work2工事データ!$G$3:$O$52,9,0))</f>
        <v>0</v>
      </c>
      <c r="AM55" s="1011">
        <f>VALUE(LEFT(AJ55,4))</f>
        <v>0</v>
      </c>
      <c r="AN55" s="1012">
        <f>AM55-1988</f>
        <v>-1988</v>
      </c>
      <c r="AO55" s="1056">
        <f t="shared" si="21"/>
        <v>55</v>
      </c>
    </row>
    <row r="56" spans="8:41" ht="18.75" customHeight="1">
      <c r="AH56" s="629"/>
      <c r="AI56" s="630">
        <f t="shared" ref="AI56:AI72" si="32">AI55+1</f>
        <v>52</v>
      </c>
      <c r="AJ56" s="240">
        <f t="shared" si="14"/>
        <v>0</v>
      </c>
      <c r="AK56" s="631" t="str">
        <f t="shared" si="15"/>
        <v>0</v>
      </c>
      <c r="AL56" s="938"/>
      <c r="AM56" s="1013"/>
      <c r="AN56" s="1014"/>
      <c r="AO56" s="1054">
        <f t="shared" si="21"/>
        <v>56</v>
      </c>
    </row>
    <row r="57" spans="8:41" ht="18.75" customHeight="1">
      <c r="AH57" s="629"/>
      <c r="AI57" s="630">
        <f t="shared" si="32"/>
        <v>53</v>
      </c>
      <c r="AJ57" s="240">
        <f t="shared" si="14"/>
        <v>0</v>
      </c>
      <c r="AK57" s="631" t="str">
        <f t="shared" si="15"/>
        <v>0</v>
      </c>
      <c r="AL57" s="938"/>
      <c r="AM57" s="1013"/>
      <c r="AN57" s="1014"/>
      <c r="AO57" s="1054">
        <f t="shared" si="21"/>
        <v>57</v>
      </c>
    </row>
    <row r="58" spans="8:41" ht="18.75" customHeight="1">
      <c r="AH58" s="629"/>
      <c r="AI58" s="630">
        <f t="shared" si="32"/>
        <v>54</v>
      </c>
      <c r="AJ58" s="240">
        <f t="shared" si="14"/>
        <v>0</v>
      </c>
      <c r="AK58" s="631" t="str">
        <f t="shared" si="15"/>
        <v>0</v>
      </c>
      <c r="AL58" s="938"/>
      <c r="AM58" s="1013"/>
      <c r="AN58" s="1014"/>
      <c r="AO58" s="1054">
        <f t="shared" si="21"/>
        <v>58</v>
      </c>
    </row>
    <row r="59" spans="8:41" ht="18.75" customHeight="1">
      <c r="AH59" s="629"/>
      <c r="AI59" s="630">
        <f t="shared" si="32"/>
        <v>55</v>
      </c>
      <c r="AJ59" s="240">
        <f t="shared" si="14"/>
        <v>0</v>
      </c>
      <c r="AK59" s="631" t="str">
        <f t="shared" si="15"/>
        <v>0</v>
      </c>
      <c r="AL59" s="938"/>
      <c r="AM59" s="1013"/>
      <c r="AN59" s="1014"/>
      <c r="AO59" s="1054">
        <f t="shared" si="21"/>
        <v>59</v>
      </c>
    </row>
    <row r="60" spans="8:41" ht="18.75" customHeight="1">
      <c r="AH60" s="629"/>
      <c r="AI60" s="630">
        <f t="shared" si="32"/>
        <v>56</v>
      </c>
      <c r="AJ60" s="240">
        <f t="shared" si="14"/>
        <v>0</v>
      </c>
      <c r="AK60" s="631" t="str">
        <f t="shared" si="15"/>
        <v>0</v>
      </c>
      <c r="AL60" s="938"/>
      <c r="AM60" s="1013"/>
      <c r="AN60" s="1014"/>
      <c r="AO60" s="1054">
        <f t="shared" si="21"/>
        <v>60</v>
      </c>
    </row>
    <row r="61" spans="8:41" ht="18.75" customHeight="1">
      <c r="AH61" s="629"/>
      <c r="AI61" s="630">
        <f t="shared" si="32"/>
        <v>57</v>
      </c>
      <c r="AJ61" s="240">
        <f t="shared" si="14"/>
        <v>0</v>
      </c>
      <c r="AK61" s="631" t="str">
        <f t="shared" si="15"/>
        <v>0</v>
      </c>
      <c r="AL61" s="938"/>
      <c r="AM61" s="1013"/>
      <c r="AN61" s="1014"/>
      <c r="AO61" s="1054">
        <f t="shared" si="21"/>
        <v>61</v>
      </c>
    </row>
    <row r="62" spans="8:41" ht="18.75" customHeight="1">
      <c r="AH62" s="629"/>
      <c r="AI62" s="630">
        <f t="shared" si="32"/>
        <v>58</v>
      </c>
      <c r="AJ62" s="240">
        <f t="shared" si="14"/>
        <v>0</v>
      </c>
      <c r="AK62" s="631" t="str">
        <f t="shared" si="15"/>
        <v>0</v>
      </c>
      <c r="AL62" s="938"/>
      <c r="AM62" s="1013"/>
      <c r="AN62" s="1014"/>
      <c r="AO62" s="1054">
        <f t="shared" si="21"/>
        <v>62</v>
      </c>
    </row>
    <row r="63" spans="8:41" ht="18.75" customHeight="1">
      <c r="AH63" s="633"/>
      <c r="AI63" s="634">
        <f t="shared" si="32"/>
        <v>59</v>
      </c>
      <c r="AJ63" s="241">
        <f t="shared" si="14"/>
        <v>0</v>
      </c>
      <c r="AK63" s="635" t="str">
        <f t="shared" si="15"/>
        <v>0</v>
      </c>
      <c r="AL63" s="938"/>
      <c r="AM63" s="1015"/>
      <c r="AN63" s="1016"/>
      <c r="AO63" s="1054">
        <f t="shared" si="21"/>
        <v>63</v>
      </c>
    </row>
    <row r="64" spans="8:41" ht="18.75" customHeight="1">
      <c r="AH64" s="1057">
        <v>8</v>
      </c>
      <c r="AI64" s="182">
        <f t="shared" si="32"/>
        <v>60</v>
      </c>
      <c r="AJ64" s="1058">
        <f t="shared" si="14"/>
        <v>0</v>
      </c>
      <c r="AK64" s="1059" t="str">
        <f t="shared" si="15"/>
        <v>0</v>
      </c>
      <c r="AL64" s="1060">
        <f>IF(ISERROR(VLOOKUP(AK64,Work2工事データ!$G$3:$O$52,9,0)),0,VLOOKUP(AK64,Work2工事データ!$G$3:$O$52,9,0))</f>
        <v>0</v>
      </c>
      <c r="AM64" s="1061">
        <f>VALUE(LEFT(AJ64,4))</f>
        <v>0</v>
      </c>
      <c r="AN64" s="1014">
        <f>AM64-1988</f>
        <v>-1988</v>
      </c>
      <c r="AO64" s="1056">
        <f t="shared" si="21"/>
        <v>64</v>
      </c>
    </row>
    <row r="65" spans="34:41" ht="18.75" customHeight="1">
      <c r="AH65" s="1062"/>
      <c r="AI65" s="1063">
        <f t="shared" si="32"/>
        <v>61</v>
      </c>
      <c r="AJ65" s="1064">
        <f t="shared" si="14"/>
        <v>0</v>
      </c>
      <c r="AK65" s="1065" t="str">
        <f t="shared" si="15"/>
        <v>0</v>
      </c>
      <c r="AL65" s="1066"/>
      <c r="AM65" s="1061"/>
      <c r="AN65" s="1014"/>
      <c r="AO65" s="1054">
        <f t="shared" si="21"/>
        <v>65</v>
      </c>
    </row>
    <row r="66" spans="34:41" ht="18.75" customHeight="1">
      <c r="AH66" s="1062"/>
      <c r="AI66" s="1063">
        <f t="shared" si="32"/>
        <v>62</v>
      </c>
      <c r="AJ66" s="1064">
        <f t="shared" si="14"/>
        <v>0</v>
      </c>
      <c r="AK66" s="1065" t="str">
        <f t="shared" si="15"/>
        <v>0</v>
      </c>
      <c r="AL66" s="1066"/>
      <c r="AM66" s="1061"/>
      <c r="AN66" s="1014"/>
      <c r="AO66" s="1054">
        <f t="shared" si="21"/>
        <v>66</v>
      </c>
    </row>
    <row r="67" spans="34:41" ht="18.75" customHeight="1">
      <c r="AH67" s="1062"/>
      <c r="AI67" s="1063">
        <f t="shared" si="32"/>
        <v>63</v>
      </c>
      <c r="AJ67" s="1064">
        <f t="shared" si="14"/>
        <v>0</v>
      </c>
      <c r="AK67" s="1065" t="str">
        <f t="shared" si="15"/>
        <v>0</v>
      </c>
      <c r="AL67" s="1066"/>
      <c r="AM67" s="1061"/>
      <c r="AN67" s="1014"/>
      <c r="AO67" s="1054">
        <f t="shared" si="21"/>
        <v>67</v>
      </c>
    </row>
    <row r="68" spans="34:41" ht="18.75" customHeight="1">
      <c r="AH68" s="1062"/>
      <c r="AI68" s="1063">
        <f t="shared" si="32"/>
        <v>64</v>
      </c>
      <c r="AJ68" s="1064">
        <f t="shared" si="14"/>
        <v>0</v>
      </c>
      <c r="AK68" s="1065" t="str">
        <f t="shared" si="15"/>
        <v>0</v>
      </c>
      <c r="AL68" s="1066"/>
      <c r="AM68" s="1061"/>
      <c r="AN68" s="1014"/>
      <c r="AO68" s="1054">
        <f t="shared" si="21"/>
        <v>68</v>
      </c>
    </row>
    <row r="69" spans="34:41" ht="18.75" customHeight="1">
      <c r="AH69" s="1062"/>
      <c r="AI69" s="1063">
        <f t="shared" si="32"/>
        <v>65</v>
      </c>
      <c r="AJ69" s="1064">
        <f t="shared" si="14"/>
        <v>0</v>
      </c>
      <c r="AK69" s="1065" t="str">
        <f t="shared" si="15"/>
        <v>0</v>
      </c>
      <c r="AL69" s="1066"/>
      <c r="AM69" s="1061"/>
      <c r="AN69" s="1014"/>
      <c r="AO69" s="1054">
        <f t="shared" si="21"/>
        <v>69</v>
      </c>
    </row>
    <row r="70" spans="34:41" ht="18.75" customHeight="1">
      <c r="AH70" s="1062"/>
      <c r="AI70" s="1063">
        <f t="shared" si="32"/>
        <v>66</v>
      </c>
      <c r="AJ70" s="1064">
        <f t="shared" ref="AJ70:AJ90" si="33">IF(ISERROR(VLOOKUP(AI70,$AD$5:$AF$44,3,0)),0,VLOOKUP(AI70,$AD$5:$AF$44,3,0))</f>
        <v>0</v>
      </c>
      <c r="AK70" s="1065" t="str">
        <f>RIGHT(AJ70,4)</f>
        <v>0</v>
      </c>
      <c r="AL70" s="1066"/>
      <c r="AM70" s="1061"/>
      <c r="AN70" s="1014"/>
      <c r="AO70" s="1054">
        <f t="shared" si="21"/>
        <v>70</v>
      </c>
    </row>
    <row r="71" spans="34:41" ht="18.75" customHeight="1">
      <c r="AH71" s="1062"/>
      <c r="AI71" s="1063">
        <f t="shared" si="32"/>
        <v>67</v>
      </c>
      <c r="AJ71" s="1064">
        <f t="shared" si="33"/>
        <v>0</v>
      </c>
      <c r="AK71" s="1065" t="str">
        <f>RIGHT(AJ71,4)</f>
        <v>0</v>
      </c>
      <c r="AL71" s="1066"/>
      <c r="AM71" s="1061"/>
      <c r="AN71" s="1014"/>
      <c r="AO71" s="1054">
        <f t="shared" ref="AO71:AO90" si="34">AO70+1</f>
        <v>71</v>
      </c>
    </row>
    <row r="72" spans="34:41" ht="18.75" customHeight="1">
      <c r="AH72" s="1067"/>
      <c r="AI72" s="1068">
        <f t="shared" si="32"/>
        <v>68</v>
      </c>
      <c r="AJ72" s="1069">
        <f t="shared" si="33"/>
        <v>0</v>
      </c>
      <c r="AK72" s="1070" t="str">
        <f>RIGHT(AJ72,4)</f>
        <v>0</v>
      </c>
      <c r="AL72" s="1071"/>
      <c r="AM72" s="1061"/>
      <c r="AN72" s="1014"/>
      <c r="AO72" s="1054">
        <f t="shared" si="34"/>
        <v>72</v>
      </c>
    </row>
    <row r="73" spans="34:41" ht="18.75" customHeight="1">
      <c r="AH73" s="1072">
        <v>9</v>
      </c>
      <c r="AI73" s="1073">
        <f t="shared" ref="AI73:AI90" si="35">AI72+1</f>
        <v>69</v>
      </c>
      <c r="AJ73" s="1074">
        <f t="shared" si="33"/>
        <v>0</v>
      </c>
      <c r="AK73" s="1075" t="str">
        <f t="shared" ref="AK73:AK78" si="36">RIGHT(AJ73,4)</f>
        <v>0</v>
      </c>
      <c r="AL73" s="1076">
        <f>IF(ISERROR(VLOOKUP(AK73,Work2工事データ!$G$3:$O$52,9,0)),0,VLOOKUP(AK73,Work2工事データ!$G$3:$O$52,9,0))</f>
        <v>0</v>
      </c>
      <c r="AM73" s="1077">
        <f>VALUE(LEFT(AJ73,4))</f>
        <v>0</v>
      </c>
      <c r="AN73" s="1078">
        <f>AM73-1988</f>
        <v>-1988</v>
      </c>
      <c r="AO73" s="1079">
        <f t="shared" si="34"/>
        <v>73</v>
      </c>
    </row>
    <row r="74" spans="34:41" ht="18.75" customHeight="1">
      <c r="AH74" s="1080"/>
      <c r="AI74" s="1081">
        <f t="shared" si="35"/>
        <v>70</v>
      </c>
      <c r="AJ74" s="1082">
        <f t="shared" si="33"/>
        <v>0</v>
      </c>
      <c r="AK74" s="1083" t="str">
        <f t="shared" si="36"/>
        <v>0</v>
      </c>
      <c r="AL74" s="1076"/>
      <c r="AM74" s="1084"/>
      <c r="AN74" s="1085"/>
      <c r="AO74" s="1086">
        <f t="shared" si="34"/>
        <v>74</v>
      </c>
    </row>
    <row r="75" spans="34:41" ht="18.75" customHeight="1">
      <c r="AH75" s="1080"/>
      <c r="AI75" s="1081">
        <f t="shared" si="35"/>
        <v>71</v>
      </c>
      <c r="AJ75" s="1082">
        <f t="shared" si="33"/>
        <v>0</v>
      </c>
      <c r="AK75" s="1083" t="str">
        <f t="shared" si="36"/>
        <v>0</v>
      </c>
      <c r="AL75" s="1076"/>
      <c r="AM75" s="1084"/>
      <c r="AN75" s="1085"/>
      <c r="AO75" s="1086">
        <f t="shared" si="34"/>
        <v>75</v>
      </c>
    </row>
    <row r="76" spans="34:41" ht="18.75" customHeight="1">
      <c r="AH76" s="1080"/>
      <c r="AI76" s="1081">
        <f t="shared" si="35"/>
        <v>72</v>
      </c>
      <c r="AJ76" s="1082">
        <f t="shared" si="33"/>
        <v>0</v>
      </c>
      <c r="AK76" s="1083" t="str">
        <f t="shared" si="36"/>
        <v>0</v>
      </c>
      <c r="AL76" s="1076"/>
      <c r="AM76" s="1084"/>
      <c r="AN76" s="1085"/>
      <c r="AO76" s="1086">
        <f t="shared" si="34"/>
        <v>76</v>
      </c>
    </row>
    <row r="77" spans="34:41" ht="18.75" customHeight="1">
      <c r="AH77" s="1080"/>
      <c r="AI77" s="1081">
        <f t="shared" si="35"/>
        <v>73</v>
      </c>
      <c r="AJ77" s="1082">
        <f t="shared" si="33"/>
        <v>0</v>
      </c>
      <c r="AK77" s="1083" t="str">
        <f t="shared" si="36"/>
        <v>0</v>
      </c>
      <c r="AL77" s="1076"/>
      <c r="AM77" s="1084"/>
      <c r="AN77" s="1085"/>
      <c r="AO77" s="1086">
        <f t="shared" si="34"/>
        <v>77</v>
      </c>
    </row>
    <row r="78" spans="34:41" ht="18.75" customHeight="1">
      <c r="AH78" s="1080"/>
      <c r="AI78" s="1081">
        <f t="shared" si="35"/>
        <v>74</v>
      </c>
      <c r="AJ78" s="1082">
        <f t="shared" si="33"/>
        <v>0</v>
      </c>
      <c r="AK78" s="1083" t="str">
        <f t="shared" si="36"/>
        <v>0</v>
      </c>
      <c r="AL78" s="1076"/>
      <c r="AM78" s="1084"/>
      <c r="AN78" s="1085"/>
      <c r="AO78" s="1086">
        <f t="shared" si="34"/>
        <v>78</v>
      </c>
    </row>
    <row r="79" spans="34:41" ht="18.75" customHeight="1">
      <c r="AH79" s="1080"/>
      <c r="AI79" s="1081">
        <f t="shared" si="35"/>
        <v>75</v>
      </c>
      <c r="AJ79" s="1082">
        <f t="shared" si="33"/>
        <v>0</v>
      </c>
      <c r="AK79" s="1083" t="str">
        <f>RIGHT(AJ79,4)</f>
        <v>0</v>
      </c>
      <c r="AL79" s="1076"/>
      <c r="AM79" s="1084"/>
      <c r="AN79" s="1085"/>
      <c r="AO79" s="1086">
        <f t="shared" si="34"/>
        <v>79</v>
      </c>
    </row>
    <row r="80" spans="34:41" ht="18.75" customHeight="1">
      <c r="AH80" s="1080"/>
      <c r="AI80" s="1081">
        <f t="shared" si="35"/>
        <v>76</v>
      </c>
      <c r="AJ80" s="1082">
        <f t="shared" si="33"/>
        <v>0</v>
      </c>
      <c r="AK80" s="1083" t="str">
        <f>RIGHT(AJ80,4)</f>
        <v>0</v>
      </c>
      <c r="AL80" s="1076"/>
      <c r="AM80" s="1084"/>
      <c r="AN80" s="1085"/>
      <c r="AO80" s="1086">
        <f t="shared" si="34"/>
        <v>80</v>
      </c>
    </row>
    <row r="81" spans="34:41" ht="18.75" customHeight="1">
      <c r="AH81" s="1087"/>
      <c r="AI81" s="1088">
        <f t="shared" si="35"/>
        <v>77</v>
      </c>
      <c r="AJ81" s="1089">
        <f t="shared" si="33"/>
        <v>0</v>
      </c>
      <c r="AK81" s="1090" t="str">
        <f>RIGHT(AJ81,4)</f>
        <v>0</v>
      </c>
      <c r="AL81" s="1076"/>
      <c r="AM81" s="1091"/>
      <c r="AN81" s="1092"/>
      <c r="AO81" s="1086">
        <f t="shared" si="34"/>
        <v>81</v>
      </c>
    </row>
    <row r="82" spans="34:41" ht="18.75" customHeight="1">
      <c r="AH82" s="1072">
        <v>10</v>
      </c>
      <c r="AI82" s="1073">
        <f t="shared" si="35"/>
        <v>78</v>
      </c>
      <c r="AJ82" s="1074">
        <f t="shared" si="33"/>
        <v>0</v>
      </c>
      <c r="AK82" s="1075" t="str">
        <f t="shared" ref="AK82:AK87" si="37">RIGHT(AJ82,4)</f>
        <v>0</v>
      </c>
      <c r="AL82" s="1093">
        <f>IF(ISERROR(VLOOKUP(AK82,Work2工事データ!$G$3:$O$52,9,0)),0,VLOOKUP(AK82,Work2工事データ!$G$3:$O$52,9,0))</f>
        <v>0</v>
      </c>
      <c r="AM82" s="1077">
        <f>VALUE(LEFT(AJ82,4))</f>
        <v>0</v>
      </c>
      <c r="AN82" s="1078">
        <f>AM82-1988</f>
        <v>-1988</v>
      </c>
      <c r="AO82" s="1079">
        <f t="shared" si="34"/>
        <v>82</v>
      </c>
    </row>
    <row r="83" spans="34:41" ht="18.75" customHeight="1">
      <c r="AH83" s="1080"/>
      <c r="AI83" s="1081">
        <f t="shared" si="35"/>
        <v>79</v>
      </c>
      <c r="AJ83" s="1082">
        <f t="shared" si="33"/>
        <v>0</v>
      </c>
      <c r="AK83" s="1083" t="str">
        <f t="shared" si="37"/>
        <v>0</v>
      </c>
      <c r="AL83" s="1076"/>
      <c r="AM83" s="1084"/>
      <c r="AN83" s="1085"/>
      <c r="AO83" s="1086">
        <f t="shared" si="34"/>
        <v>83</v>
      </c>
    </row>
    <row r="84" spans="34:41" ht="18.75" customHeight="1">
      <c r="AH84" s="1080"/>
      <c r="AI84" s="1081">
        <f t="shared" si="35"/>
        <v>80</v>
      </c>
      <c r="AJ84" s="1082">
        <f t="shared" si="33"/>
        <v>0</v>
      </c>
      <c r="AK84" s="1083" t="str">
        <f t="shared" si="37"/>
        <v>0</v>
      </c>
      <c r="AL84" s="1076"/>
      <c r="AM84" s="1084"/>
      <c r="AN84" s="1085"/>
      <c r="AO84" s="1086">
        <f t="shared" si="34"/>
        <v>84</v>
      </c>
    </row>
    <row r="85" spans="34:41" ht="18.75" customHeight="1">
      <c r="AH85" s="1080"/>
      <c r="AI85" s="1081">
        <f t="shared" si="35"/>
        <v>81</v>
      </c>
      <c r="AJ85" s="1082">
        <f t="shared" si="33"/>
        <v>0</v>
      </c>
      <c r="AK85" s="1083" t="str">
        <f t="shared" si="37"/>
        <v>0</v>
      </c>
      <c r="AL85" s="1076"/>
      <c r="AM85" s="1084"/>
      <c r="AN85" s="1085"/>
      <c r="AO85" s="1086">
        <f t="shared" si="34"/>
        <v>85</v>
      </c>
    </row>
    <row r="86" spans="34:41" ht="18.75" customHeight="1">
      <c r="AH86" s="1080"/>
      <c r="AI86" s="1081">
        <f t="shared" si="35"/>
        <v>82</v>
      </c>
      <c r="AJ86" s="1082">
        <f t="shared" si="33"/>
        <v>0</v>
      </c>
      <c r="AK86" s="1083" t="str">
        <f t="shared" si="37"/>
        <v>0</v>
      </c>
      <c r="AL86" s="1076"/>
      <c r="AM86" s="1084"/>
      <c r="AN86" s="1085"/>
      <c r="AO86" s="1086">
        <f t="shared" si="34"/>
        <v>86</v>
      </c>
    </row>
    <row r="87" spans="34:41" ht="18.75" customHeight="1">
      <c r="AH87" s="1080"/>
      <c r="AI87" s="1081">
        <f t="shared" si="35"/>
        <v>83</v>
      </c>
      <c r="AJ87" s="1082">
        <f t="shared" si="33"/>
        <v>0</v>
      </c>
      <c r="AK87" s="1083" t="str">
        <f t="shared" si="37"/>
        <v>0</v>
      </c>
      <c r="AL87" s="1076"/>
      <c r="AM87" s="1084"/>
      <c r="AN87" s="1085"/>
      <c r="AO87" s="1086">
        <f t="shared" si="34"/>
        <v>87</v>
      </c>
    </row>
    <row r="88" spans="34:41" ht="18.75" customHeight="1">
      <c r="AH88" s="1080"/>
      <c r="AI88" s="1081">
        <f t="shared" si="35"/>
        <v>84</v>
      </c>
      <c r="AJ88" s="1082">
        <f t="shared" si="33"/>
        <v>0</v>
      </c>
      <c r="AK88" s="1083" t="str">
        <f>RIGHT(AJ88,4)</f>
        <v>0</v>
      </c>
      <c r="AL88" s="1076"/>
      <c r="AM88" s="1084"/>
      <c r="AN88" s="1085"/>
      <c r="AO88" s="1086">
        <f t="shared" si="34"/>
        <v>88</v>
      </c>
    </row>
    <row r="89" spans="34:41" ht="18.75" customHeight="1">
      <c r="AH89" s="1080"/>
      <c r="AI89" s="1081">
        <f t="shared" si="35"/>
        <v>85</v>
      </c>
      <c r="AJ89" s="1082">
        <f t="shared" si="33"/>
        <v>0</v>
      </c>
      <c r="AK89" s="1083" t="str">
        <f>RIGHT(AJ89,4)</f>
        <v>0</v>
      </c>
      <c r="AL89" s="1076"/>
      <c r="AM89" s="1084"/>
      <c r="AN89" s="1085"/>
      <c r="AO89" s="1086">
        <f t="shared" si="34"/>
        <v>89</v>
      </c>
    </row>
    <row r="90" spans="34:41" ht="18.75" customHeight="1">
      <c r="AH90" s="1087"/>
      <c r="AI90" s="1088">
        <f t="shared" si="35"/>
        <v>86</v>
      </c>
      <c r="AJ90" s="1089">
        <f t="shared" si="33"/>
        <v>0</v>
      </c>
      <c r="AK90" s="1090" t="str">
        <f>RIGHT(AJ90,4)</f>
        <v>0</v>
      </c>
      <c r="AL90" s="1094"/>
      <c r="AM90" s="1091"/>
      <c r="AN90" s="1092"/>
      <c r="AO90" s="1086">
        <f t="shared" si="34"/>
        <v>90</v>
      </c>
    </row>
  </sheetData>
  <mergeCells count="17">
    <mergeCell ref="D22:E22"/>
    <mergeCell ref="D23:E23"/>
    <mergeCell ref="D24:E24"/>
    <mergeCell ref="D17:E17"/>
    <mergeCell ref="D18:E18"/>
    <mergeCell ref="D19:E19"/>
    <mergeCell ref="D20:E20"/>
    <mergeCell ref="D21:E21"/>
    <mergeCell ref="B10:D10"/>
    <mergeCell ref="B2:D2"/>
    <mergeCell ref="B3:D3"/>
    <mergeCell ref="B4:D4"/>
    <mergeCell ref="B5:D5"/>
    <mergeCell ref="B7:D7"/>
    <mergeCell ref="B6:D6"/>
    <mergeCell ref="B8:D8"/>
    <mergeCell ref="B9:D9"/>
  </mergeCells>
  <phoneticPr fontId="4"/>
  <pageMargins left="0.39370078740157483" right="0.39370078740157483" top="0.19685039370078741" bottom="0.19685039370078741" header="0.51181102362204722" footer="0.51181102362204722"/>
  <pageSetup paperSize="9" scale="65" orientation="portrait" horizontalDpi="4294967293" verticalDpi="0" r:id="rId1"/>
  <headerFooter alignWithMargins="0"/>
  <colBreaks count="2" manualBreakCount="2">
    <brk id="13" max="71" man="1"/>
    <brk id="26" max="7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topLeftCell="A27" workbookViewId="0">
      <selection activeCell="J39" sqref="J39"/>
    </sheetView>
  </sheetViews>
  <sheetFormatPr defaultRowHeight="21" customHeight="1"/>
  <cols>
    <col min="1" max="1" width="1.875" style="554" customWidth="1"/>
    <col min="2" max="2" width="15.5" style="676" customWidth="1"/>
    <col min="3" max="3" width="6.125" style="555" customWidth="1"/>
    <col min="4" max="4" width="6.625" style="555" customWidth="1"/>
    <col min="5" max="5" width="7.125" style="556" customWidth="1"/>
    <col min="6" max="6" width="26.125" style="462" customWidth="1"/>
    <col min="7" max="7" width="10.25" style="463" customWidth="1"/>
    <col min="8" max="9" width="8.75" style="555" customWidth="1"/>
    <col min="10" max="16384" width="9" style="554"/>
  </cols>
  <sheetData>
    <row r="1" spans="2:9" s="459" customFormat="1" ht="21" customHeight="1">
      <c r="B1" s="458" t="s">
        <v>104</v>
      </c>
      <c r="E1" s="460"/>
    </row>
    <row r="2" spans="2:9" ht="12" customHeight="1">
      <c r="B2" s="461"/>
      <c r="G2" s="463">
        <v>1</v>
      </c>
      <c r="H2" s="555">
        <v>2</v>
      </c>
      <c r="I2" s="555">
        <v>3</v>
      </c>
    </row>
    <row r="3" spans="2:9" s="468" customFormat="1" ht="21" customHeight="1">
      <c r="B3" s="464" t="s">
        <v>105</v>
      </c>
      <c r="C3" s="465" t="s">
        <v>22</v>
      </c>
      <c r="D3" s="465" t="s">
        <v>194</v>
      </c>
      <c r="E3" s="466" t="s">
        <v>106</v>
      </c>
      <c r="F3" s="465"/>
      <c r="G3" s="465" t="s">
        <v>117</v>
      </c>
      <c r="H3" s="465" t="s">
        <v>190</v>
      </c>
      <c r="I3" s="467" t="s">
        <v>191</v>
      </c>
    </row>
    <row r="4" spans="2:9" ht="21" customHeight="1">
      <c r="B4" s="665" t="s">
        <v>459</v>
      </c>
      <c r="C4" s="558">
        <v>20</v>
      </c>
      <c r="D4" s="558">
        <v>2008</v>
      </c>
      <c r="E4" s="666" t="s">
        <v>460</v>
      </c>
      <c r="F4" s="469" t="s">
        <v>107</v>
      </c>
      <c r="G4" s="470" t="str">
        <f t="shared" ref="G4:G30" si="0">D4&amp;E4</f>
        <v>20081310</v>
      </c>
      <c r="H4" s="471">
        <v>19</v>
      </c>
      <c r="I4" s="472">
        <v>118</v>
      </c>
    </row>
    <row r="5" spans="2:9" ht="21" customHeight="1">
      <c r="B5" s="667"/>
      <c r="C5" s="624">
        <v>20</v>
      </c>
      <c r="D5" s="624">
        <v>2008</v>
      </c>
      <c r="E5" s="668" t="s">
        <v>461</v>
      </c>
      <c r="F5" s="149" t="s">
        <v>108</v>
      </c>
      <c r="G5" s="150" t="str">
        <f t="shared" si="0"/>
        <v>20082320</v>
      </c>
      <c r="H5" s="151">
        <v>21</v>
      </c>
      <c r="I5" s="152">
        <v>21</v>
      </c>
    </row>
    <row r="6" spans="2:9" ht="21" customHeight="1">
      <c r="B6" s="667"/>
      <c r="C6" s="624">
        <v>20</v>
      </c>
      <c r="D6" s="624">
        <v>2008</v>
      </c>
      <c r="E6" s="668" t="s">
        <v>462</v>
      </c>
      <c r="F6" s="149" t="s">
        <v>109</v>
      </c>
      <c r="G6" s="150" t="str">
        <f t="shared" si="0"/>
        <v>20083330</v>
      </c>
      <c r="H6" s="151">
        <v>20</v>
      </c>
      <c r="I6" s="152">
        <v>14</v>
      </c>
    </row>
    <row r="7" spans="2:9" ht="21" customHeight="1">
      <c r="B7" s="667"/>
      <c r="C7" s="624">
        <v>20</v>
      </c>
      <c r="D7" s="624">
        <v>2008</v>
      </c>
      <c r="E7" s="668" t="s">
        <v>463</v>
      </c>
      <c r="F7" s="149" t="s">
        <v>110</v>
      </c>
      <c r="G7" s="150" t="str">
        <f t="shared" si="0"/>
        <v>20084340</v>
      </c>
      <c r="H7" s="151">
        <v>23</v>
      </c>
      <c r="I7" s="152">
        <v>23</v>
      </c>
    </row>
    <row r="8" spans="2:9" ht="21" customHeight="1">
      <c r="B8" s="667"/>
      <c r="C8" s="624">
        <v>20</v>
      </c>
      <c r="D8" s="624">
        <v>2008</v>
      </c>
      <c r="E8" s="668" t="s">
        <v>464</v>
      </c>
      <c r="F8" s="149" t="s">
        <v>111</v>
      </c>
      <c r="G8" s="150" t="str">
        <f t="shared" si="0"/>
        <v>20085350</v>
      </c>
      <c r="H8" s="151">
        <v>21</v>
      </c>
      <c r="I8" s="152">
        <v>15</v>
      </c>
    </row>
    <row r="9" spans="2:9" ht="21" customHeight="1">
      <c r="B9" s="667"/>
      <c r="C9" s="559">
        <v>20</v>
      </c>
      <c r="D9" s="559">
        <v>2008</v>
      </c>
      <c r="E9" s="669" t="s">
        <v>465</v>
      </c>
      <c r="F9" s="450" t="s">
        <v>112</v>
      </c>
      <c r="G9" s="451" t="str">
        <f>D9&amp;E9</f>
        <v>20086380</v>
      </c>
      <c r="H9" s="452">
        <v>21</v>
      </c>
      <c r="I9" s="453">
        <v>14</v>
      </c>
    </row>
    <row r="10" spans="2:9" ht="21" customHeight="1">
      <c r="B10" s="667"/>
      <c r="C10" s="624">
        <v>20</v>
      </c>
      <c r="D10" s="624">
        <v>2008</v>
      </c>
      <c r="E10" s="668" t="s">
        <v>466</v>
      </c>
      <c r="F10" s="149" t="s">
        <v>113</v>
      </c>
      <c r="G10" s="150" t="str">
        <f t="shared" si="0"/>
        <v>20087361</v>
      </c>
      <c r="H10" s="151">
        <v>40</v>
      </c>
      <c r="I10" s="152">
        <v>14</v>
      </c>
    </row>
    <row r="11" spans="2:9" ht="21" customHeight="1">
      <c r="B11" s="667"/>
      <c r="C11" s="624">
        <v>20</v>
      </c>
      <c r="D11" s="624">
        <v>2008</v>
      </c>
      <c r="E11" s="668" t="s">
        <v>467</v>
      </c>
      <c r="F11" s="149" t="s">
        <v>114</v>
      </c>
      <c r="G11" s="150" t="str">
        <f t="shared" si="0"/>
        <v>20088362</v>
      </c>
      <c r="H11" s="151">
        <v>21</v>
      </c>
      <c r="I11" s="152">
        <v>14</v>
      </c>
    </row>
    <row r="12" spans="2:9" ht="21" customHeight="1" thickBot="1">
      <c r="B12" s="667"/>
      <c r="C12" s="624">
        <v>20</v>
      </c>
      <c r="D12" s="624">
        <v>2008</v>
      </c>
      <c r="E12" s="668" t="s">
        <v>468</v>
      </c>
      <c r="F12" s="149" t="s">
        <v>115</v>
      </c>
      <c r="G12" s="150" t="str">
        <f t="shared" si="0"/>
        <v>20089370</v>
      </c>
      <c r="H12" s="151">
        <v>24</v>
      </c>
      <c r="I12" s="152">
        <v>21</v>
      </c>
    </row>
    <row r="13" spans="2:9" ht="21" customHeight="1" thickTop="1">
      <c r="B13" s="670" t="s">
        <v>469</v>
      </c>
      <c r="C13" s="671">
        <v>21</v>
      </c>
      <c r="D13" s="671">
        <v>2009</v>
      </c>
      <c r="E13" s="672" t="s">
        <v>356</v>
      </c>
      <c r="F13" s="473" t="s">
        <v>107</v>
      </c>
      <c r="G13" s="474" t="str">
        <f t="shared" si="0"/>
        <v>20091310</v>
      </c>
      <c r="H13" s="475">
        <v>19</v>
      </c>
      <c r="I13" s="476">
        <v>103</v>
      </c>
    </row>
    <row r="14" spans="2:9" ht="21" customHeight="1">
      <c r="B14" s="667"/>
      <c r="C14" s="624">
        <v>21</v>
      </c>
      <c r="D14" s="624">
        <v>2009</v>
      </c>
      <c r="E14" s="668" t="s">
        <v>357</v>
      </c>
      <c r="F14" s="149" t="s">
        <v>108</v>
      </c>
      <c r="G14" s="150" t="str">
        <f t="shared" si="0"/>
        <v>20092320</v>
      </c>
      <c r="H14" s="151">
        <v>21</v>
      </c>
      <c r="I14" s="152">
        <v>15</v>
      </c>
    </row>
    <row r="15" spans="2:9" ht="21" customHeight="1">
      <c r="B15" s="667"/>
      <c r="C15" s="624">
        <v>21</v>
      </c>
      <c r="D15" s="624">
        <v>2009</v>
      </c>
      <c r="E15" s="668" t="s">
        <v>358</v>
      </c>
      <c r="F15" s="149" t="s">
        <v>109</v>
      </c>
      <c r="G15" s="150" t="str">
        <f t="shared" si="0"/>
        <v>20093330</v>
      </c>
      <c r="H15" s="151">
        <v>19</v>
      </c>
      <c r="I15" s="152">
        <v>11</v>
      </c>
    </row>
    <row r="16" spans="2:9" ht="21" customHeight="1">
      <c r="B16" s="667"/>
      <c r="C16" s="624">
        <v>21</v>
      </c>
      <c r="D16" s="624">
        <v>2009</v>
      </c>
      <c r="E16" s="668" t="s">
        <v>359</v>
      </c>
      <c r="F16" s="149" t="s">
        <v>110</v>
      </c>
      <c r="G16" s="150" t="str">
        <f t="shared" si="0"/>
        <v>20094340</v>
      </c>
      <c r="H16" s="151">
        <v>24</v>
      </c>
      <c r="I16" s="152">
        <v>18</v>
      </c>
    </row>
    <row r="17" spans="2:9" ht="21" customHeight="1">
      <c r="B17" s="667"/>
      <c r="C17" s="624">
        <v>21</v>
      </c>
      <c r="D17" s="624">
        <v>2009</v>
      </c>
      <c r="E17" s="668" t="s">
        <v>360</v>
      </c>
      <c r="F17" s="149" t="s">
        <v>111</v>
      </c>
      <c r="G17" s="150" t="str">
        <f t="shared" si="0"/>
        <v>20095350</v>
      </c>
      <c r="H17" s="151">
        <v>21</v>
      </c>
      <c r="I17" s="152">
        <v>13</v>
      </c>
    </row>
    <row r="18" spans="2:9" ht="21" customHeight="1">
      <c r="B18" s="667"/>
      <c r="C18" s="624">
        <v>21</v>
      </c>
      <c r="D18" s="624">
        <v>2009</v>
      </c>
      <c r="E18" s="668" t="s">
        <v>361</v>
      </c>
      <c r="F18" s="149" t="s">
        <v>112</v>
      </c>
      <c r="G18" s="150" t="str">
        <f>D18&amp;E18</f>
        <v>20096380</v>
      </c>
      <c r="H18" s="151">
        <v>22</v>
      </c>
      <c r="I18" s="152">
        <v>14</v>
      </c>
    </row>
    <row r="19" spans="2:9" ht="21" customHeight="1">
      <c r="B19" s="667"/>
      <c r="C19" s="624">
        <v>21</v>
      </c>
      <c r="D19" s="624">
        <v>2009</v>
      </c>
      <c r="E19" s="668" t="s">
        <v>362</v>
      </c>
      <c r="F19" s="149" t="s">
        <v>113</v>
      </c>
      <c r="G19" s="150" t="str">
        <f t="shared" si="0"/>
        <v>20097361</v>
      </c>
      <c r="H19" s="151">
        <v>40</v>
      </c>
      <c r="I19" s="152">
        <v>9</v>
      </c>
    </row>
    <row r="20" spans="2:9" ht="21" customHeight="1">
      <c r="B20" s="667"/>
      <c r="C20" s="624">
        <v>21</v>
      </c>
      <c r="D20" s="624">
        <v>2009</v>
      </c>
      <c r="E20" s="668" t="s">
        <v>363</v>
      </c>
      <c r="F20" s="149" t="s">
        <v>114</v>
      </c>
      <c r="G20" s="150" t="str">
        <f t="shared" si="0"/>
        <v>20098362</v>
      </c>
      <c r="H20" s="151">
        <v>22</v>
      </c>
      <c r="I20" s="152">
        <v>9</v>
      </c>
    </row>
    <row r="21" spans="2:9" ht="21" customHeight="1" thickBot="1">
      <c r="B21" s="673"/>
      <c r="C21" s="674">
        <v>21</v>
      </c>
      <c r="D21" s="674">
        <v>2009</v>
      </c>
      <c r="E21" s="675" t="s">
        <v>364</v>
      </c>
      <c r="F21" s="454" t="s">
        <v>115</v>
      </c>
      <c r="G21" s="455" t="str">
        <f t="shared" si="0"/>
        <v>20099370</v>
      </c>
      <c r="H21" s="456">
        <v>24</v>
      </c>
      <c r="I21" s="457">
        <v>19</v>
      </c>
    </row>
    <row r="22" spans="2:9" ht="21" customHeight="1" thickTop="1">
      <c r="B22" s="670" t="s">
        <v>470</v>
      </c>
      <c r="C22" s="671">
        <v>24</v>
      </c>
      <c r="D22" s="671">
        <v>2012</v>
      </c>
      <c r="E22" s="672" t="s">
        <v>356</v>
      </c>
      <c r="F22" s="473" t="s">
        <v>107</v>
      </c>
      <c r="G22" s="474" t="str">
        <f t="shared" si="0"/>
        <v>20121310</v>
      </c>
      <c r="H22" s="475">
        <v>18</v>
      </c>
      <c r="I22" s="476">
        <v>89</v>
      </c>
    </row>
    <row r="23" spans="2:9" ht="21" customHeight="1">
      <c r="B23" s="667"/>
      <c r="C23" s="624">
        <v>24</v>
      </c>
      <c r="D23" s="624">
        <v>2012</v>
      </c>
      <c r="E23" s="668" t="s">
        <v>357</v>
      </c>
      <c r="F23" s="149" t="s">
        <v>108</v>
      </c>
      <c r="G23" s="150" t="str">
        <f t="shared" si="0"/>
        <v>20122320</v>
      </c>
      <c r="H23" s="151">
        <v>20</v>
      </c>
      <c r="I23" s="152">
        <v>16</v>
      </c>
    </row>
    <row r="24" spans="2:9" ht="21" customHeight="1">
      <c r="B24" s="667"/>
      <c r="C24" s="624">
        <v>24</v>
      </c>
      <c r="D24" s="624">
        <v>2012</v>
      </c>
      <c r="E24" s="668" t="s">
        <v>358</v>
      </c>
      <c r="F24" s="149" t="s">
        <v>109</v>
      </c>
      <c r="G24" s="150" t="str">
        <f t="shared" si="0"/>
        <v>20123330</v>
      </c>
      <c r="H24" s="151">
        <v>18</v>
      </c>
      <c r="I24" s="152">
        <v>10</v>
      </c>
    </row>
    <row r="25" spans="2:9" ht="21" customHeight="1">
      <c r="B25" s="667"/>
      <c r="C25" s="624">
        <v>24</v>
      </c>
      <c r="D25" s="624">
        <v>2012</v>
      </c>
      <c r="E25" s="668" t="s">
        <v>359</v>
      </c>
      <c r="F25" s="149" t="s">
        <v>110</v>
      </c>
      <c r="G25" s="150" t="str">
        <f t="shared" si="0"/>
        <v>20124340</v>
      </c>
      <c r="H25" s="151">
        <v>23</v>
      </c>
      <c r="I25" s="152">
        <v>17</v>
      </c>
    </row>
    <row r="26" spans="2:9" ht="21" customHeight="1">
      <c r="B26" s="667"/>
      <c r="C26" s="624">
        <v>24</v>
      </c>
      <c r="D26" s="624">
        <v>2012</v>
      </c>
      <c r="E26" s="668" t="s">
        <v>360</v>
      </c>
      <c r="F26" s="149" t="s">
        <v>111</v>
      </c>
      <c r="G26" s="150" t="str">
        <f t="shared" si="0"/>
        <v>20125350</v>
      </c>
      <c r="H26" s="151">
        <v>21</v>
      </c>
      <c r="I26" s="152">
        <v>13</v>
      </c>
    </row>
    <row r="27" spans="2:9" ht="21" customHeight="1">
      <c r="B27" s="667"/>
      <c r="C27" s="624">
        <v>24</v>
      </c>
      <c r="D27" s="624">
        <v>2012</v>
      </c>
      <c r="E27" s="668" t="s">
        <v>361</v>
      </c>
      <c r="F27" s="149" t="s">
        <v>112</v>
      </c>
      <c r="G27" s="150" t="str">
        <f t="shared" si="0"/>
        <v>20126380</v>
      </c>
      <c r="H27" s="151">
        <v>22</v>
      </c>
      <c r="I27" s="152">
        <v>15</v>
      </c>
    </row>
    <row r="28" spans="2:9" ht="21" customHeight="1">
      <c r="B28" s="667"/>
      <c r="C28" s="624">
        <v>24</v>
      </c>
      <c r="D28" s="624">
        <v>2012</v>
      </c>
      <c r="E28" s="668" t="s">
        <v>362</v>
      </c>
      <c r="F28" s="149" t="s">
        <v>113</v>
      </c>
      <c r="G28" s="150" t="str">
        <f t="shared" si="0"/>
        <v>20127361</v>
      </c>
      <c r="H28" s="151">
        <v>38</v>
      </c>
      <c r="I28" s="152">
        <v>7.5</v>
      </c>
    </row>
    <row r="29" spans="2:9" ht="21" customHeight="1">
      <c r="B29" s="667"/>
      <c r="C29" s="624">
        <v>24</v>
      </c>
      <c r="D29" s="624">
        <v>2012</v>
      </c>
      <c r="E29" s="668" t="s">
        <v>363</v>
      </c>
      <c r="F29" s="149" t="s">
        <v>114</v>
      </c>
      <c r="G29" s="150" t="str">
        <f t="shared" si="0"/>
        <v>20128362</v>
      </c>
      <c r="H29" s="151">
        <v>21</v>
      </c>
      <c r="I29" s="152">
        <v>7.5</v>
      </c>
    </row>
    <row r="30" spans="2:9" ht="21" customHeight="1" thickBot="1">
      <c r="B30" s="673"/>
      <c r="C30" s="674">
        <v>24</v>
      </c>
      <c r="D30" s="674">
        <v>2012</v>
      </c>
      <c r="E30" s="675" t="s">
        <v>364</v>
      </c>
      <c r="F30" s="454" t="s">
        <v>115</v>
      </c>
      <c r="G30" s="455" t="str">
        <f t="shared" si="0"/>
        <v>20129370</v>
      </c>
      <c r="H30" s="456">
        <v>23</v>
      </c>
      <c r="I30" s="457">
        <v>19</v>
      </c>
    </row>
    <row r="31" spans="2:9" ht="21" customHeight="1" thickTop="1">
      <c r="B31" s="1124" t="s">
        <v>750</v>
      </c>
      <c r="C31" s="671">
        <v>27</v>
      </c>
      <c r="D31" s="671">
        <v>2015</v>
      </c>
      <c r="E31" s="672" t="s">
        <v>356</v>
      </c>
      <c r="F31" s="473" t="s">
        <v>107</v>
      </c>
      <c r="G31" s="474" t="str">
        <f t="shared" ref="G31:G39" si="1">D31&amp;E31</f>
        <v>20151310</v>
      </c>
      <c r="H31" s="475">
        <v>19</v>
      </c>
      <c r="I31" s="476">
        <v>79</v>
      </c>
    </row>
    <row r="32" spans="2:9" ht="21" customHeight="1">
      <c r="B32" s="1125" t="s">
        <v>751</v>
      </c>
      <c r="C32" s="624">
        <f>C31</f>
        <v>27</v>
      </c>
      <c r="D32" s="624">
        <f>D31</f>
        <v>2015</v>
      </c>
      <c r="E32" s="668" t="s">
        <v>357</v>
      </c>
      <c r="F32" s="149" t="s">
        <v>108</v>
      </c>
      <c r="G32" s="150" t="str">
        <f t="shared" si="1"/>
        <v>20152320</v>
      </c>
      <c r="H32" s="151">
        <v>20</v>
      </c>
      <c r="I32" s="152">
        <v>11</v>
      </c>
    </row>
    <row r="33" spans="2:9" ht="21" customHeight="1">
      <c r="B33" s="667"/>
      <c r="C33" s="624">
        <f t="shared" ref="C33:C39" si="2">C32</f>
        <v>27</v>
      </c>
      <c r="D33" s="624">
        <f t="shared" ref="D33:D39" si="3">D32</f>
        <v>2015</v>
      </c>
      <c r="E33" s="668" t="s">
        <v>358</v>
      </c>
      <c r="F33" s="149" t="s">
        <v>109</v>
      </c>
      <c r="G33" s="150" t="str">
        <f t="shared" si="1"/>
        <v>20153330</v>
      </c>
      <c r="H33" s="151">
        <v>18</v>
      </c>
      <c r="I33" s="152">
        <v>9</v>
      </c>
    </row>
    <row r="34" spans="2:9" ht="21" customHeight="1">
      <c r="B34" s="667"/>
      <c r="C34" s="624">
        <f t="shared" si="2"/>
        <v>27</v>
      </c>
      <c r="D34" s="624">
        <f t="shared" si="3"/>
        <v>2015</v>
      </c>
      <c r="E34" s="668" t="s">
        <v>359</v>
      </c>
      <c r="F34" s="149" t="s">
        <v>110</v>
      </c>
      <c r="G34" s="150" t="str">
        <f t="shared" si="1"/>
        <v>20154340</v>
      </c>
      <c r="H34" s="151">
        <v>25</v>
      </c>
      <c r="I34" s="152">
        <v>9.5</v>
      </c>
    </row>
    <row r="35" spans="2:9" ht="21" customHeight="1">
      <c r="B35" s="667"/>
      <c r="C35" s="624">
        <f t="shared" si="2"/>
        <v>27</v>
      </c>
      <c r="D35" s="624">
        <f t="shared" si="3"/>
        <v>2015</v>
      </c>
      <c r="E35" s="668" t="s">
        <v>360</v>
      </c>
      <c r="F35" s="149" t="s">
        <v>111</v>
      </c>
      <c r="G35" s="150" t="str">
        <f t="shared" si="1"/>
        <v>20155350</v>
      </c>
      <c r="H35" s="151">
        <v>23</v>
      </c>
      <c r="I35" s="152">
        <v>11</v>
      </c>
    </row>
    <row r="36" spans="2:9" ht="21" customHeight="1">
      <c r="B36" s="667"/>
      <c r="C36" s="624">
        <f t="shared" si="2"/>
        <v>27</v>
      </c>
      <c r="D36" s="624">
        <f t="shared" si="3"/>
        <v>2015</v>
      </c>
      <c r="E36" s="668" t="s">
        <v>361</v>
      </c>
      <c r="F36" s="149" t="s">
        <v>112</v>
      </c>
      <c r="G36" s="150" t="str">
        <f>D36&amp;E36</f>
        <v>20156380</v>
      </c>
      <c r="H36" s="151">
        <v>23</v>
      </c>
      <c r="I36" s="152">
        <v>15</v>
      </c>
    </row>
    <row r="37" spans="2:9" ht="21" customHeight="1">
      <c r="B37" s="667"/>
      <c r="C37" s="624">
        <f t="shared" si="2"/>
        <v>27</v>
      </c>
      <c r="D37" s="624">
        <f t="shared" si="3"/>
        <v>2015</v>
      </c>
      <c r="E37" s="668" t="s">
        <v>362</v>
      </c>
      <c r="F37" s="149" t="s">
        <v>113</v>
      </c>
      <c r="G37" s="150" t="str">
        <f t="shared" si="1"/>
        <v>20157361</v>
      </c>
      <c r="H37" s="151">
        <v>40</v>
      </c>
      <c r="I37" s="152">
        <v>6.5</v>
      </c>
    </row>
    <row r="38" spans="2:9" ht="21" customHeight="1">
      <c r="B38" s="667"/>
      <c r="C38" s="624">
        <f t="shared" si="2"/>
        <v>27</v>
      </c>
      <c r="D38" s="624">
        <f t="shared" si="3"/>
        <v>2015</v>
      </c>
      <c r="E38" s="668" t="s">
        <v>363</v>
      </c>
      <c r="F38" s="149" t="s">
        <v>114</v>
      </c>
      <c r="G38" s="150" t="str">
        <f t="shared" si="1"/>
        <v>20158362</v>
      </c>
      <c r="H38" s="151">
        <v>22</v>
      </c>
      <c r="I38" s="152">
        <v>6.5</v>
      </c>
    </row>
    <row r="39" spans="2:9" ht="21" customHeight="1" thickBot="1">
      <c r="B39" s="673"/>
      <c r="C39" s="674">
        <f t="shared" si="2"/>
        <v>27</v>
      </c>
      <c r="D39" s="674">
        <f t="shared" si="3"/>
        <v>2015</v>
      </c>
      <c r="E39" s="675" t="s">
        <v>364</v>
      </c>
      <c r="F39" s="454" t="s">
        <v>115</v>
      </c>
      <c r="G39" s="455" t="str">
        <f t="shared" si="1"/>
        <v>20159370</v>
      </c>
      <c r="H39" s="456">
        <v>24</v>
      </c>
      <c r="I39" s="457">
        <v>17</v>
      </c>
    </row>
    <row r="40" spans="2:9" ht="21" customHeight="1" thickTop="1"/>
  </sheetData>
  <phoneticPr fontId="4"/>
  <printOptions horizontalCentered="1"/>
  <pageMargins left="0.78740157480314965" right="0.19685039370078741" top="0.74803149606299213" bottom="0.51181102362204722" header="0.35433070866141736" footer="0.35433070866141736"/>
  <pageSetup paperSize="9" scale="96" orientation="portrait" horizontalDpi="4294967293" verticalDpi="0" r:id="rId1"/>
  <headerFooter alignWithMargins="0">
    <oddHeader>&amp;R&amp;12&amp;F</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topLeftCell="N1" workbookViewId="0">
      <pane ySplit="4" topLeftCell="A17" activePane="bottomLeft" state="frozen"/>
      <selection pane="bottomLeft" activeCell="O15" sqref="O15"/>
    </sheetView>
  </sheetViews>
  <sheetFormatPr defaultColWidth="6.875" defaultRowHeight="23.25" customHeight="1"/>
  <cols>
    <col min="1" max="1" width="2.25" style="685" customWidth="1"/>
    <col min="2" max="2" width="10.75" style="689" customWidth="1"/>
    <col min="3" max="3" width="9.75" style="687" customWidth="1"/>
    <col min="4" max="4" width="12.5" style="688" customWidth="1"/>
    <col min="5" max="5" width="4.625" style="1098" customWidth="1"/>
    <col min="6" max="9" width="12.5" style="681" customWidth="1"/>
    <col min="10" max="10" width="2.5" style="684" customWidth="1"/>
    <col min="11" max="11" width="4.625" style="684" customWidth="1"/>
    <col min="12" max="12" width="10.5" style="689" customWidth="1"/>
    <col min="13" max="13" width="11.875" style="687" customWidth="1"/>
    <col min="14" max="14" width="11.875" style="690" customWidth="1"/>
    <col min="15" max="16" width="11.875" style="684" customWidth="1"/>
    <col min="17" max="17" width="2.875" style="685" customWidth="1"/>
    <col min="18" max="18" width="7.75" style="685" customWidth="1"/>
    <col min="19" max="19" width="10.375" style="689" customWidth="1"/>
    <col min="20" max="20" width="3.25" style="685" customWidth="1"/>
    <col min="21" max="21" width="5.625" style="893" customWidth="1"/>
    <col min="22" max="22" width="6.75" style="568" customWidth="1"/>
    <col min="23" max="23" width="7.5" style="568" customWidth="1"/>
    <col min="24" max="24" width="9.5" style="863" customWidth="1"/>
    <col min="25" max="25" width="10.625" style="217" customWidth="1"/>
    <col min="26" max="26" width="13.125" style="862" customWidth="1"/>
    <col min="27" max="27" width="13.125" style="584" customWidth="1"/>
    <col min="28" max="28" width="13.5" style="584" customWidth="1"/>
    <col min="29" max="29" width="3.75" style="895" customWidth="1"/>
    <col min="30" max="30" width="2.375" style="685" customWidth="1"/>
    <col min="31" max="16384" width="6.875" style="685"/>
  </cols>
  <sheetData>
    <row r="1" spans="1:31" ht="17.25" customHeight="1">
      <c r="A1" s="677" t="s">
        <v>306</v>
      </c>
      <c r="B1" s="678"/>
      <c r="C1" s="679"/>
      <c r="D1" s="680"/>
      <c r="J1" s="681"/>
      <c r="K1" s="681"/>
      <c r="L1" s="678"/>
      <c r="M1" s="679"/>
      <c r="N1" s="682"/>
      <c r="O1" s="681"/>
      <c r="P1" s="681"/>
      <c r="Q1" s="677"/>
      <c r="R1" s="677"/>
      <c r="S1" s="678"/>
      <c r="T1" s="677"/>
      <c r="V1" s="683"/>
      <c r="W1" s="683"/>
      <c r="X1" s="861"/>
      <c r="AC1" s="895">
        <v>1</v>
      </c>
    </row>
    <row r="2" spans="1:31" ht="17.25" customHeight="1">
      <c r="B2" s="686" t="s">
        <v>307</v>
      </c>
      <c r="G2" s="1114" t="s">
        <v>737</v>
      </c>
      <c r="H2" s="1115"/>
      <c r="I2" s="1114" t="s">
        <v>737</v>
      </c>
      <c r="K2" s="686" t="s">
        <v>311</v>
      </c>
      <c r="R2" s="685" t="s">
        <v>312</v>
      </c>
      <c r="U2" s="894" t="s">
        <v>314</v>
      </c>
      <c r="AC2" s="895">
        <f>AC1+1</f>
        <v>2</v>
      </c>
    </row>
    <row r="3" spans="1:31" ht="17.25" customHeight="1" thickBot="1">
      <c r="B3" s="686"/>
      <c r="F3" s="1099" t="s">
        <v>730</v>
      </c>
      <c r="G3" s="1099" t="s">
        <v>731</v>
      </c>
      <c r="H3" s="1099" t="s">
        <v>730</v>
      </c>
      <c r="I3" s="1099" t="s">
        <v>731</v>
      </c>
      <c r="K3" s="686"/>
      <c r="M3" s="691">
        <v>1</v>
      </c>
      <c r="N3" s="691">
        <v>2</v>
      </c>
      <c r="O3" s="691">
        <v>3</v>
      </c>
      <c r="P3" s="713">
        <v>4</v>
      </c>
      <c r="Z3" s="897" t="s">
        <v>529</v>
      </c>
      <c r="AA3" s="895" t="s">
        <v>531</v>
      </c>
      <c r="AB3" s="895" t="s">
        <v>530</v>
      </c>
      <c r="AC3" s="895">
        <f t="shared" ref="AC3:AC41" si="0">AC2+1</f>
        <v>3</v>
      </c>
    </row>
    <row r="4" spans="1:31" s="292" customFormat="1" ht="27.75" customHeight="1" thickTop="1">
      <c r="B4" s="294" t="s">
        <v>216</v>
      </c>
      <c r="C4" s="295" t="s">
        <v>309</v>
      </c>
      <c r="D4" s="296" t="s">
        <v>308</v>
      </c>
      <c r="E4" s="1100" t="s">
        <v>22</v>
      </c>
      <c r="F4" s="410" t="s">
        <v>732</v>
      </c>
      <c r="G4" s="1101" t="s">
        <v>733</v>
      </c>
      <c r="H4" s="1102" t="s">
        <v>734</v>
      </c>
      <c r="I4" s="1103" t="s">
        <v>735</v>
      </c>
      <c r="J4" s="293"/>
      <c r="K4" s="360" t="s">
        <v>192</v>
      </c>
      <c r="L4" s="361" t="s">
        <v>216</v>
      </c>
      <c r="M4" s="362" t="s">
        <v>214</v>
      </c>
      <c r="N4" s="412" t="s">
        <v>310</v>
      </c>
      <c r="O4" s="413" t="s">
        <v>142</v>
      </c>
      <c r="P4" s="411" t="s">
        <v>332</v>
      </c>
      <c r="R4" s="294" t="s">
        <v>313</v>
      </c>
      <c r="S4" s="297" t="s">
        <v>21</v>
      </c>
      <c r="U4" s="860" t="s">
        <v>39</v>
      </c>
      <c r="V4" s="414" t="s">
        <v>39</v>
      </c>
      <c r="W4" s="415" t="s">
        <v>22</v>
      </c>
      <c r="X4" s="864" t="s">
        <v>325</v>
      </c>
      <c r="Y4" s="864" t="s">
        <v>243</v>
      </c>
      <c r="Z4" s="865" t="s">
        <v>308</v>
      </c>
      <c r="AA4" s="866" t="s">
        <v>142</v>
      </c>
      <c r="AB4" s="867" t="s">
        <v>332</v>
      </c>
      <c r="AC4" s="895">
        <f t="shared" si="0"/>
        <v>4</v>
      </c>
    </row>
    <row r="5" spans="1:31" ht="17.25" customHeight="1">
      <c r="B5" s="692">
        <v>1</v>
      </c>
      <c r="C5" s="693" t="str">
        <f>LEFT(work4報告書!AJ5,8)</f>
        <v>0</v>
      </c>
      <c r="D5" s="694" t="str">
        <f ca="1">'(印刷)報告書'!AG30</f>
        <v/>
      </c>
      <c r="E5" s="1104" t="str">
        <f>'(印刷)報告書'!T30</f>
        <v/>
      </c>
      <c r="F5" s="1105" t="str">
        <f>IF($E5&lt;=24,0,'(印刷)報告書'!AG31)</f>
        <v/>
      </c>
      <c r="G5" s="1106">
        <f>IF($E5&lt;=24,'(印刷)報告書'!AG32,0)</f>
        <v>0</v>
      </c>
      <c r="H5" s="1107">
        <f>IF($E5&lt;=24,0,SUM('(印刷)報告書'!AM30:AQ31))</f>
        <v>0</v>
      </c>
      <c r="I5" s="1108">
        <f>IF($E5&lt;=24,SUM('(印刷)報告書'!AM30,'(印刷)報告書'!AM32),0)</f>
        <v>0</v>
      </c>
      <c r="J5" s="696"/>
      <c r="K5" s="697">
        <v>1</v>
      </c>
      <c r="L5" s="698">
        <f>work4報告書!V5</f>
        <v>1</v>
      </c>
      <c r="M5" s="699">
        <f>work4報告書!W5</f>
        <v>0</v>
      </c>
      <c r="N5" s="700" t="str">
        <f ca="1">IF(SUMIF($C$5:$C$12,M5,$D$5:$D$12)=0,"",SUMIF($C$5:$C$12,M5,$D$5:$D$12))</f>
        <v/>
      </c>
      <c r="O5" s="701">
        <f>SUMIF($C$5:$C$12,M5,$F$5:$F$12)+SUMIF($C$5:$C$12,M5,$G$5:$G$12)</f>
        <v>0</v>
      </c>
      <c r="P5" s="695">
        <f t="shared" ref="P5:P12" si="1">ROUNDDOWN(SUMIF($C$5:$C$12,M5,$I$5:$I$12)/1000,0)+ROUNDDOWN(SUMIF($C$5:$C$12,M5,$H$5:$H$12)/1000,0)</f>
        <v>0</v>
      </c>
      <c r="R5" s="702">
        <f>work1基本情報!H21</f>
        <v>41730</v>
      </c>
      <c r="S5" s="703">
        <f>VLOOKUP(R5,work1基本情報!A15:B21,2,0)</f>
        <v>0</v>
      </c>
      <c r="U5" s="2776">
        <v>31</v>
      </c>
      <c r="V5" s="873">
        <v>1310</v>
      </c>
      <c r="W5" s="874">
        <v>2008</v>
      </c>
      <c r="X5" s="875" t="str">
        <f>W5&amp;V5</f>
        <v>20081310</v>
      </c>
      <c r="Y5" s="876" t="s">
        <v>326</v>
      </c>
      <c r="Z5" s="877" t="str">
        <f>IF(ISERROR(VLOOKUP(X5,$M$5:$O$12,2,0)),"",VLOOKUP(X5,$M$5:$O$12,2,0))</f>
        <v/>
      </c>
      <c r="AA5" s="878">
        <f t="shared" ref="AA5:AA26" si="2">IF(ISERROR(VLOOKUP(X5,$M$5:$O$12,3,0)),0,VLOOKUP(X5,$M$5:$O$12,3,0))</f>
        <v>0</v>
      </c>
      <c r="AB5" s="879">
        <f t="shared" ref="AB5:AB22" si="3">IF(ISERROR(VLOOKUP(X5,$M$5:$P$12,4,0)),0,VLOOKUP(X5,$M$5:$P$12,4,0))</f>
        <v>0</v>
      </c>
      <c r="AC5" s="895">
        <f t="shared" si="0"/>
        <v>5</v>
      </c>
      <c r="AE5" s="859" t="s">
        <v>528</v>
      </c>
    </row>
    <row r="6" spans="1:31" ht="17.25" customHeight="1">
      <c r="B6" s="692">
        <f t="shared" ref="B6:B12" si="4">B5+1</f>
        <v>2</v>
      </c>
      <c r="C6" s="693" t="str">
        <f>LEFT(work4報告書!AJ10,8)</f>
        <v>0</v>
      </c>
      <c r="D6" s="694" t="str">
        <f ca="1">'(印刷)報告書'!AG152</f>
        <v/>
      </c>
      <c r="E6" s="1104" t="str">
        <f>'(印刷)報告書'!T152</f>
        <v/>
      </c>
      <c r="F6" s="1105" t="str">
        <f>IF($E6&lt;=24,0,'(印刷)報告書'!AG153)</f>
        <v/>
      </c>
      <c r="G6" s="1106">
        <f>IF($E6&lt;=24,'(印刷)報告書'!AG154,0)</f>
        <v>0</v>
      </c>
      <c r="H6" s="1107">
        <f>IF($E6&lt;=24,0,SUM('(印刷)報告書'!AM152:AQ153))</f>
        <v>0</v>
      </c>
      <c r="I6" s="1108">
        <f>IF($E6&lt;=24,SUM('(印刷)報告書'!AM152,'(印刷)報告書'!AM154),0)</f>
        <v>0</v>
      </c>
      <c r="J6" s="696"/>
      <c r="K6" s="697">
        <f>K5+1</f>
        <v>2</v>
      </c>
      <c r="L6" s="698">
        <f>work4報告書!V6</f>
        <v>0</v>
      </c>
      <c r="M6" s="699">
        <f>work4報告書!W6</f>
        <v>0</v>
      </c>
      <c r="N6" s="700" t="str">
        <f t="shared" ref="N6:N12" ca="1" si="5">IF(SUMIF($C$5:$C$12,M6,$D$5:$D$12)=0,"",SUMIF($C$5:$C$12,M6,$D$5:$D$12))</f>
        <v/>
      </c>
      <c r="O6" s="701">
        <f t="shared" ref="O6:O12" si="6">SUMIF($C$5:$C$12,M6,$F$5:$F$12)+SUMIF($C$5:$C$12,M6,$G$5:$G$12)</f>
        <v>0</v>
      </c>
      <c r="P6" s="695">
        <f t="shared" si="1"/>
        <v>0</v>
      </c>
      <c r="U6" s="2776"/>
      <c r="V6" s="880">
        <v>1310</v>
      </c>
      <c r="W6" s="570">
        <v>2009</v>
      </c>
      <c r="X6" s="881" t="str">
        <f t="shared" ref="X6:X24" si="7">W6&amp;V6</f>
        <v>20091310</v>
      </c>
      <c r="Y6" s="882" t="s">
        <v>525</v>
      </c>
      <c r="Z6" s="883" t="str">
        <f t="shared" ref="Z6:Z24" si="8">IF(ISERROR(VLOOKUP(X6,$M$5:$O$12,2,0)),"",VLOOKUP(X6,$M$5:$O$12,2,0))</f>
        <v/>
      </c>
      <c r="AA6" s="884">
        <f t="shared" si="2"/>
        <v>0</v>
      </c>
      <c r="AB6" s="885">
        <f t="shared" si="3"/>
        <v>0</v>
      </c>
      <c r="AC6" s="895">
        <f t="shared" si="0"/>
        <v>6</v>
      </c>
      <c r="AE6" s="859" t="s">
        <v>527</v>
      </c>
    </row>
    <row r="7" spans="1:31" ht="17.25" customHeight="1">
      <c r="B7" s="692">
        <f t="shared" si="4"/>
        <v>3</v>
      </c>
      <c r="C7" s="693" t="str">
        <f>LEFT(work4報告書!AJ19,8)</f>
        <v>0</v>
      </c>
      <c r="D7" s="694" t="str">
        <f ca="1">'(印刷)報告書'!AG260</f>
        <v/>
      </c>
      <c r="E7" s="1104" t="str">
        <f>'(印刷)報告書'!T260</f>
        <v/>
      </c>
      <c r="F7" s="1105" t="str">
        <f>IF($E7&lt;=24,0,'(印刷)報告書'!AG261)</f>
        <v/>
      </c>
      <c r="G7" s="1106">
        <f>IF($E7&lt;=24,'(印刷)報告書'!AG262,0)</f>
        <v>0</v>
      </c>
      <c r="H7" s="1107">
        <f>IF($E7&lt;=24,0,SUM('(印刷)報告書'!AM260:AQ261))</f>
        <v>0</v>
      </c>
      <c r="I7" s="1108">
        <f>IF($E7&lt;=24,SUM('(印刷)報告書'!AM260,'(印刷)報告書'!AM262),0)</f>
        <v>0</v>
      </c>
      <c r="J7" s="696"/>
      <c r="K7" s="697">
        <f t="shared" ref="K7:K12" si="9">K6+1</f>
        <v>3</v>
      </c>
      <c r="L7" s="698">
        <f>work4報告書!V7</f>
        <v>0</v>
      </c>
      <c r="M7" s="699">
        <f>work4報告書!W7</f>
        <v>0</v>
      </c>
      <c r="N7" s="700" t="str">
        <f t="shared" ca="1" si="5"/>
        <v/>
      </c>
      <c r="O7" s="701">
        <f t="shared" si="6"/>
        <v>0</v>
      </c>
      <c r="P7" s="695">
        <f t="shared" si="1"/>
        <v>0</v>
      </c>
      <c r="R7" s="176"/>
      <c r="S7" s="176"/>
      <c r="U7" s="2776"/>
      <c r="V7" s="880">
        <v>1310</v>
      </c>
      <c r="W7" s="570">
        <v>2012</v>
      </c>
      <c r="X7" s="881" t="str">
        <f t="shared" si="7"/>
        <v>20121310</v>
      </c>
      <c r="Y7" s="882" t="s">
        <v>526</v>
      </c>
      <c r="Z7" s="883" t="str">
        <f t="shared" si="8"/>
        <v/>
      </c>
      <c r="AA7" s="884">
        <f t="shared" si="2"/>
        <v>0</v>
      </c>
      <c r="AB7" s="885">
        <f t="shared" si="3"/>
        <v>0</v>
      </c>
      <c r="AC7" s="895">
        <f t="shared" si="0"/>
        <v>7</v>
      </c>
    </row>
    <row r="8" spans="1:31" ht="17.25" customHeight="1">
      <c r="B8" s="692">
        <f t="shared" si="4"/>
        <v>4</v>
      </c>
      <c r="C8" s="693" t="str">
        <f>LEFT(work4報告書!AJ28,8)</f>
        <v>0</v>
      </c>
      <c r="D8" s="694" t="str">
        <f ca="1">'(印刷)報告書'!AG368</f>
        <v/>
      </c>
      <c r="E8" s="1104" t="str">
        <f>'(印刷)報告書'!T368</f>
        <v/>
      </c>
      <c r="F8" s="1105" t="str">
        <f>IF($E8&lt;=24,0,'(印刷)報告書'!AG369)</f>
        <v/>
      </c>
      <c r="G8" s="1106">
        <f>IF($E8&lt;=24,'(印刷)報告書'!AG370,0)</f>
        <v>0</v>
      </c>
      <c r="H8" s="1107">
        <f>IF($E8&lt;=24,0,SUM('(印刷)報告書'!AM368:AQ369))</f>
        <v>0</v>
      </c>
      <c r="I8" s="1108">
        <f>IF($E8&lt;=24,SUM('(印刷)報告書'!AM368,'(印刷)報告書'!AM370),0)</f>
        <v>0</v>
      </c>
      <c r="J8" s="696"/>
      <c r="K8" s="697">
        <f t="shared" si="9"/>
        <v>4</v>
      </c>
      <c r="L8" s="698">
        <f>work4報告書!V8</f>
        <v>0</v>
      </c>
      <c r="M8" s="699">
        <f>work4報告書!W8</f>
        <v>0</v>
      </c>
      <c r="N8" s="700" t="str">
        <f t="shared" ca="1" si="5"/>
        <v/>
      </c>
      <c r="O8" s="701">
        <f t="shared" si="6"/>
        <v>0</v>
      </c>
      <c r="P8" s="695">
        <f t="shared" si="1"/>
        <v>0</v>
      </c>
      <c r="R8" s="176"/>
      <c r="S8" s="176"/>
      <c r="U8" s="2776"/>
      <c r="V8" s="886">
        <v>1310</v>
      </c>
      <c r="W8" s="887">
        <v>2015</v>
      </c>
      <c r="X8" s="888" t="str">
        <f t="shared" si="7"/>
        <v>20151310</v>
      </c>
      <c r="Y8" s="889"/>
      <c r="Z8" s="890" t="str">
        <f t="shared" si="8"/>
        <v/>
      </c>
      <c r="AA8" s="891">
        <f t="shared" si="2"/>
        <v>0</v>
      </c>
      <c r="AB8" s="892">
        <f t="shared" si="3"/>
        <v>0</v>
      </c>
      <c r="AC8" s="895">
        <f t="shared" si="0"/>
        <v>8</v>
      </c>
    </row>
    <row r="9" spans="1:31" ht="17.25" customHeight="1">
      <c r="B9" s="692">
        <f t="shared" si="4"/>
        <v>5</v>
      </c>
      <c r="C9" s="693" t="str">
        <f>LEFT(work4報告書!AJ37,8)</f>
        <v>0</v>
      </c>
      <c r="D9" s="694" t="str">
        <f ca="1">'(印刷)報告書'!AG476</f>
        <v/>
      </c>
      <c r="E9" s="1104" t="str">
        <f>'(印刷)報告書'!T476</f>
        <v/>
      </c>
      <c r="F9" s="1105" t="str">
        <f>IF($E9&lt;=24,0,'(印刷)報告書'!AG477)</f>
        <v/>
      </c>
      <c r="G9" s="1106">
        <f>IF($E9&lt;=24,'(印刷)報告書'!AG478,0)</f>
        <v>0</v>
      </c>
      <c r="H9" s="1107">
        <f>IF($E9&lt;=24,0,SUM('(印刷)報告書'!AM476:AQ477))</f>
        <v>0</v>
      </c>
      <c r="I9" s="1108">
        <f>IF($E9&lt;=24,SUM('(印刷)報告書'!AM476,'(印刷)報告書'!AM478),0)</f>
        <v>0</v>
      </c>
      <c r="J9" s="696"/>
      <c r="K9" s="697">
        <f t="shared" si="9"/>
        <v>5</v>
      </c>
      <c r="L9" s="698">
        <f>work4報告書!V9</f>
        <v>0</v>
      </c>
      <c r="M9" s="699">
        <f>work4報告書!W9</f>
        <v>0</v>
      </c>
      <c r="N9" s="700" t="str">
        <f t="shared" ca="1" si="5"/>
        <v/>
      </c>
      <c r="O9" s="701">
        <f t="shared" si="6"/>
        <v>0</v>
      </c>
      <c r="P9" s="695">
        <f t="shared" si="1"/>
        <v>0</v>
      </c>
      <c r="R9" s="176"/>
      <c r="S9" s="176"/>
      <c r="U9" s="2776">
        <v>32</v>
      </c>
      <c r="V9" s="873">
        <v>2320</v>
      </c>
      <c r="W9" s="874">
        <v>2008</v>
      </c>
      <c r="X9" s="875" t="str">
        <f t="shared" si="7"/>
        <v>20082320</v>
      </c>
      <c r="Y9" s="876" t="s">
        <v>326</v>
      </c>
      <c r="Z9" s="877" t="str">
        <f t="shared" si="8"/>
        <v/>
      </c>
      <c r="AA9" s="878">
        <f t="shared" si="2"/>
        <v>0</v>
      </c>
      <c r="AB9" s="879">
        <f t="shared" si="3"/>
        <v>0</v>
      </c>
      <c r="AC9" s="895">
        <f t="shared" si="0"/>
        <v>9</v>
      </c>
    </row>
    <row r="10" spans="1:31" ht="17.25" customHeight="1">
      <c r="B10" s="692">
        <f t="shared" si="4"/>
        <v>6</v>
      </c>
      <c r="C10" s="693" t="str">
        <f>LEFT(work4報告書!AJ46,8)</f>
        <v>0</v>
      </c>
      <c r="D10" s="694" t="str">
        <f ca="1">'(印刷)報告書'!AG584</f>
        <v/>
      </c>
      <c r="E10" s="1104" t="str">
        <f>'(印刷)報告書'!T584</f>
        <v/>
      </c>
      <c r="F10" s="1105" t="str">
        <f>IF($E10&lt;=24,0,'(印刷)報告書'!AG585)</f>
        <v/>
      </c>
      <c r="G10" s="1106">
        <f>IF($E10&lt;=24,'(印刷)報告書'!AG586,0)</f>
        <v>0</v>
      </c>
      <c r="H10" s="1107">
        <f>IF($E10&lt;=24,0,SUM('(印刷)報告書'!AM584:AQ585))</f>
        <v>0</v>
      </c>
      <c r="I10" s="1108">
        <f>IF($E10&lt;=24,SUM('(印刷)報告書'!AM584,'(印刷)報告書'!AM586),0)</f>
        <v>0</v>
      </c>
      <c r="J10" s="696"/>
      <c r="K10" s="697">
        <f t="shared" si="9"/>
        <v>6</v>
      </c>
      <c r="L10" s="698">
        <f>work4報告書!V10</f>
        <v>0</v>
      </c>
      <c r="M10" s="699">
        <f>work4報告書!W10</f>
        <v>0</v>
      </c>
      <c r="N10" s="700" t="str">
        <f t="shared" ca="1" si="5"/>
        <v/>
      </c>
      <c r="O10" s="701">
        <f t="shared" si="6"/>
        <v>0</v>
      </c>
      <c r="P10" s="695">
        <f t="shared" si="1"/>
        <v>0</v>
      </c>
      <c r="R10" s="176"/>
      <c r="S10" s="176"/>
      <c r="U10" s="2776"/>
      <c r="V10" s="880">
        <v>2320</v>
      </c>
      <c r="W10" s="570">
        <v>2009</v>
      </c>
      <c r="X10" s="881" t="str">
        <f t="shared" si="7"/>
        <v>20092320</v>
      </c>
      <c r="Y10" s="882" t="s">
        <v>525</v>
      </c>
      <c r="Z10" s="883" t="str">
        <f t="shared" si="8"/>
        <v/>
      </c>
      <c r="AA10" s="884">
        <f t="shared" si="2"/>
        <v>0</v>
      </c>
      <c r="AB10" s="885">
        <f t="shared" si="3"/>
        <v>0</v>
      </c>
      <c r="AC10" s="895">
        <f t="shared" si="0"/>
        <v>10</v>
      </c>
    </row>
    <row r="11" spans="1:31" ht="17.25" customHeight="1">
      <c r="B11" s="692">
        <f t="shared" si="4"/>
        <v>7</v>
      </c>
      <c r="C11" s="693" t="str">
        <f>LEFT(work4報告書!AJ55,8)</f>
        <v>0</v>
      </c>
      <c r="D11" s="694" t="str">
        <f ca="1">'(印刷)報告書'!AG692</f>
        <v/>
      </c>
      <c r="E11" s="1104" t="str">
        <f>'(印刷)報告書'!T692</f>
        <v/>
      </c>
      <c r="F11" s="1105" t="str">
        <f>IF($E11&lt;=24,0,'(印刷)報告書'!AG693)</f>
        <v/>
      </c>
      <c r="G11" s="1106">
        <f>IF($E11&lt;=24,'(印刷)報告書'!AG694,0)</f>
        <v>0</v>
      </c>
      <c r="H11" s="1107">
        <f>IF($E11&lt;=24,0,SUM('(印刷)報告書'!AM692:AQ693))</f>
        <v>0</v>
      </c>
      <c r="I11" s="1108">
        <f>IF($E11&lt;=24,SUM('(印刷)報告書'!AM692,'(印刷)報告書'!AM694),0)</f>
        <v>0</v>
      </c>
      <c r="J11" s="696"/>
      <c r="K11" s="697">
        <f t="shared" si="9"/>
        <v>7</v>
      </c>
      <c r="L11" s="698">
        <f>work4報告書!V11</f>
        <v>0</v>
      </c>
      <c r="M11" s="699">
        <f>work4報告書!W11</f>
        <v>0</v>
      </c>
      <c r="N11" s="700" t="str">
        <f t="shared" ca="1" si="5"/>
        <v/>
      </c>
      <c r="O11" s="701">
        <f t="shared" si="6"/>
        <v>0</v>
      </c>
      <c r="P11" s="695">
        <f t="shared" si="1"/>
        <v>0</v>
      </c>
      <c r="R11" s="176"/>
      <c r="S11" s="176"/>
      <c r="U11" s="2776"/>
      <c r="V11" s="880">
        <v>2320</v>
      </c>
      <c r="W11" s="570">
        <v>2012</v>
      </c>
      <c r="X11" s="881" t="str">
        <f t="shared" si="7"/>
        <v>20122320</v>
      </c>
      <c r="Y11" s="882" t="s">
        <v>526</v>
      </c>
      <c r="Z11" s="883" t="str">
        <f t="shared" si="8"/>
        <v/>
      </c>
      <c r="AA11" s="884">
        <f t="shared" si="2"/>
        <v>0</v>
      </c>
      <c r="AB11" s="885">
        <f t="shared" si="3"/>
        <v>0</v>
      </c>
      <c r="AC11" s="895">
        <f t="shared" si="0"/>
        <v>11</v>
      </c>
    </row>
    <row r="12" spans="1:31" ht="17.25" customHeight="1" thickBot="1">
      <c r="B12" s="704">
        <f t="shared" si="4"/>
        <v>8</v>
      </c>
      <c r="C12" s="705" t="str">
        <f>LEFT(work4報告書!AJ64,8)</f>
        <v>0</v>
      </c>
      <c r="D12" s="706" t="str">
        <f ca="1">'(印刷)報告書'!AG800</f>
        <v/>
      </c>
      <c r="E12" s="1109" t="str">
        <f>'(印刷)報告書'!T800</f>
        <v/>
      </c>
      <c r="F12" s="1110" t="str">
        <f>IF($E12&lt;=24,0,'(印刷)報告書'!AG801)</f>
        <v/>
      </c>
      <c r="G12" s="1111">
        <f>IF($E12&lt;=24,'(印刷)報告書'!AG802,0)</f>
        <v>0</v>
      </c>
      <c r="H12" s="1112">
        <f>IF($E12&lt;=24,0,SUM('(印刷)報告書'!AM800:AQ801))</f>
        <v>0</v>
      </c>
      <c r="I12" s="1113">
        <f>IF($E12&lt;=24,SUM('(印刷)報告書'!AM800,'(印刷)報告書'!AM802),0)</f>
        <v>0</v>
      </c>
      <c r="J12" s="696"/>
      <c r="K12" s="708">
        <f t="shared" si="9"/>
        <v>8</v>
      </c>
      <c r="L12" s="709">
        <f>work4報告書!V12</f>
        <v>0</v>
      </c>
      <c r="M12" s="710">
        <f>work4報告書!W12</f>
        <v>0</v>
      </c>
      <c r="N12" s="711" t="str">
        <f t="shared" ca="1" si="5"/>
        <v/>
      </c>
      <c r="O12" s="712">
        <f t="shared" si="6"/>
        <v>0</v>
      </c>
      <c r="P12" s="707">
        <f t="shared" si="1"/>
        <v>0</v>
      </c>
      <c r="R12" s="176"/>
      <c r="S12" s="176"/>
      <c r="U12" s="2776"/>
      <c r="V12" s="886">
        <v>2320</v>
      </c>
      <c r="W12" s="887">
        <v>2015</v>
      </c>
      <c r="X12" s="888" t="str">
        <f t="shared" si="7"/>
        <v>20152320</v>
      </c>
      <c r="Y12" s="889"/>
      <c r="Z12" s="890" t="str">
        <f t="shared" si="8"/>
        <v/>
      </c>
      <c r="AA12" s="891">
        <f t="shared" si="2"/>
        <v>0</v>
      </c>
      <c r="AB12" s="892">
        <f t="shared" si="3"/>
        <v>0</v>
      </c>
      <c r="AC12" s="895">
        <f t="shared" si="0"/>
        <v>12</v>
      </c>
    </row>
    <row r="13" spans="1:31" ht="17.25" customHeight="1" thickTop="1">
      <c r="H13" s="2775" t="s">
        <v>736</v>
      </c>
      <c r="I13" s="2775"/>
      <c r="R13" s="176"/>
      <c r="S13" s="176"/>
      <c r="U13" s="2776">
        <v>33</v>
      </c>
      <c r="V13" s="873">
        <v>3330</v>
      </c>
      <c r="W13" s="874">
        <v>2008</v>
      </c>
      <c r="X13" s="875" t="str">
        <f t="shared" si="7"/>
        <v>20083330</v>
      </c>
      <c r="Y13" s="876" t="s">
        <v>326</v>
      </c>
      <c r="Z13" s="877" t="str">
        <f t="shared" si="8"/>
        <v/>
      </c>
      <c r="AA13" s="878">
        <f t="shared" si="2"/>
        <v>0</v>
      </c>
      <c r="AB13" s="879">
        <f t="shared" si="3"/>
        <v>0</v>
      </c>
      <c r="AC13" s="895">
        <f t="shared" si="0"/>
        <v>13</v>
      </c>
    </row>
    <row r="14" spans="1:31" ht="17.25" customHeight="1">
      <c r="U14" s="2776"/>
      <c r="V14" s="880">
        <v>3330</v>
      </c>
      <c r="W14" s="570">
        <v>2009</v>
      </c>
      <c r="X14" s="881" t="str">
        <f t="shared" si="7"/>
        <v>20093330</v>
      </c>
      <c r="Y14" s="882" t="s">
        <v>525</v>
      </c>
      <c r="Z14" s="883" t="str">
        <f t="shared" si="8"/>
        <v/>
      </c>
      <c r="AA14" s="884">
        <f t="shared" si="2"/>
        <v>0</v>
      </c>
      <c r="AB14" s="885">
        <f t="shared" si="3"/>
        <v>0</v>
      </c>
      <c r="AC14" s="895">
        <f t="shared" si="0"/>
        <v>14</v>
      </c>
    </row>
    <row r="15" spans="1:31" ht="17.25" customHeight="1">
      <c r="U15" s="2776"/>
      <c r="V15" s="880">
        <v>3330</v>
      </c>
      <c r="W15" s="570">
        <v>2012</v>
      </c>
      <c r="X15" s="881" t="str">
        <f t="shared" si="7"/>
        <v>20123330</v>
      </c>
      <c r="Y15" s="882" t="s">
        <v>526</v>
      </c>
      <c r="Z15" s="883" t="str">
        <f t="shared" si="8"/>
        <v/>
      </c>
      <c r="AA15" s="884">
        <f t="shared" si="2"/>
        <v>0</v>
      </c>
      <c r="AB15" s="885">
        <f t="shared" si="3"/>
        <v>0</v>
      </c>
      <c r="AC15" s="895">
        <f t="shared" si="0"/>
        <v>15</v>
      </c>
    </row>
    <row r="16" spans="1:31" ht="17.25" customHeight="1">
      <c r="U16" s="2776"/>
      <c r="V16" s="886">
        <v>3330</v>
      </c>
      <c r="W16" s="887">
        <v>2015</v>
      </c>
      <c r="X16" s="888" t="str">
        <f t="shared" si="7"/>
        <v>20153330</v>
      </c>
      <c r="Y16" s="889"/>
      <c r="Z16" s="890" t="str">
        <f t="shared" si="8"/>
        <v/>
      </c>
      <c r="AA16" s="891">
        <f t="shared" si="2"/>
        <v>0</v>
      </c>
      <c r="AB16" s="892">
        <f t="shared" si="3"/>
        <v>0</v>
      </c>
      <c r="AC16" s="895">
        <f t="shared" si="0"/>
        <v>16</v>
      </c>
    </row>
    <row r="17" spans="13:29" ht="17.25" customHeight="1">
      <c r="U17" s="2776">
        <v>34</v>
      </c>
      <c r="V17" s="873">
        <v>4340</v>
      </c>
      <c r="W17" s="874">
        <v>2008</v>
      </c>
      <c r="X17" s="875" t="str">
        <f t="shared" si="7"/>
        <v>20084340</v>
      </c>
      <c r="Y17" s="876" t="s">
        <v>326</v>
      </c>
      <c r="Z17" s="877" t="str">
        <f t="shared" si="8"/>
        <v/>
      </c>
      <c r="AA17" s="878">
        <f t="shared" si="2"/>
        <v>0</v>
      </c>
      <c r="AB17" s="879">
        <f t="shared" si="3"/>
        <v>0</v>
      </c>
      <c r="AC17" s="895">
        <f t="shared" si="0"/>
        <v>17</v>
      </c>
    </row>
    <row r="18" spans="13:29" ht="17.25" customHeight="1">
      <c r="U18" s="2776"/>
      <c r="V18" s="880">
        <v>4340</v>
      </c>
      <c r="W18" s="570">
        <v>2009</v>
      </c>
      <c r="X18" s="881" t="str">
        <f t="shared" si="7"/>
        <v>20094340</v>
      </c>
      <c r="Y18" s="882" t="s">
        <v>525</v>
      </c>
      <c r="Z18" s="883" t="str">
        <f t="shared" si="8"/>
        <v/>
      </c>
      <c r="AA18" s="884">
        <f t="shared" si="2"/>
        <v>0</v>
      </c>
      <c r="AB18" s="885">
        <f t="shared" si="3"/>
        <v>0</v>
      </c>
      <c r="AC18" s="895">
        <f t="shared" si="0"/>
        <v>18</v>
      </c>
    </row>
    <row r="19" spans="13:29" ht="17.25" customHeight="1">
      <c r="N19" s="655"/>
      <c r="O19" s="656"/>
      <c r="P19" s="656"/>
      <c r="U19" s="2776"/>
      <c r="V19" s="880">
        <v>4340</v>
      </c>
      <c r="W19" s="570">
        <v>2012</v>
      </c>
      <c r="X19" s="881" t="str">
        <f t="shared" si="7"/>
        <v>20124340</v>
      </c>
      <c r="Y19" s="882" t="s">
        <v>526</v>
      </c>
      <c r="Z19" s="883" t="str">
        <f t="shared" si="8"/>
        <v/>
      </c>
      <c r="AA19" s="884">
        <f t="shared" si="2"/>
        <v>0</v>
      </c>
      <c r="AB19" s="885">
        <f t="shared" si="3"/>
        <v>0</v>
      </c>
      <c r="AC19" s="895">
        <f t="shared" si="0"/>
        <v>19</v>
      </c>
    </row>
    <row r="20" spans="13:29" ht="17.25" customHeight="1">
      <c r="N20" s="655"/>
      <c r="O20" s="656"/>
      <c r="P20" s="656"/>
      <c r="U20" s="2776"/>
      <c r="V20" s="886">
        <v>4340</v>
      </c>
      <c r="W20" s="887">
        <v>2015</v>
      </c>
      <c r="X20" s="888" t="str">
        <f t="shared" si="7"/>
        <v>20154340</v>
      </c>
      <c r="Y20" s="889"/>
      <c r="Z20" s="890" t="str">
        <f t="shared" si="8"/>
        <v/>
      </c>
      <c r="AA20" s="891">
        <f t="shared" si="2"/>
        <v>0</v>
      </c>
      <c r="AB20" s="892">
        <f t="shared" si="3"/>
        <v>0</v>
      </c>
      <c r="AC20" s="895">
        <f t="shared" si="0"/>
        <v>20</v>
      </c>
    </row>
    <row r="21" spans="13:29" ht="17.25" customHeight="1">
      <c r="N21" s="655"/>
      <c r="O21" s="656"/>
      <c r="P21" s="656"/>
      <c r="U21" s="2776">
        <v>35</v>
      </c>
      <c r="V21" s="873">
        <v>5350</v>
      </c>
      <c r="W21" s="874">
        <v>2008</v>
      </c>
      <c r="X21" s="875" t="str">
        <f t="shared" si="7"/>
        <v>20085350</v>
      </c>
      <c r="Y21" s="876" t="s">
        <v>326</v>
      </c>
      <c r="Z21" s="877" t="str">
        <f t="shared" si="8"/>
        <v/>
      </c>
      <c r="AA21" s="878">
        <f t="shared" si="2"/>
        <v>0</v>
      </c>
      <c r="AB21" s="879">
        <f t="shared" si="3"/>
        <v>0</v>
      </c>
      <c r="AC21" s="895">
        <f t="shared" si="0"/>
        <v>21</v>
      </c>
    </row>
    <row r="22" spans="13:29" ht="17.25" customHeight="1">
      <c r="N22" s="655"/>
      <c r="O22" s="656"/>
      <c r="P22" s="656"/>
      <c r="U22" s="2776"/>
      <c r="V22" s="880">
        <v>5350</v>
      </c>
      <c r="W22" s="570">
        <v>2009</v>
      </c>
      <c r="X22" s="881" t="str">
        <f t="shared" si="7"/>
        <v>20095350</v>
      </c>
      <c r="Y22" s="882" t="s">
        <v>525</v>
      </c>
      <c r="Z22" s="883" t="str">
        <f t="shared" si="8"/>
        <v/>
      </c>
      <c r="AA22" s="884">
        <f t="shared" si="2"/>
        <v>0</v>
      </c>
      <c r="AB22" s="885">
        <f t="shared" si="3"/>
        <v>0</v>
      </c>
      <c r="AC22" s="895">
        <f t="shared" si="0"/>
        <v>22</v>
      </c>
    </row>
    <row r="23" spans="13:29" ht="17.25" customHeight="1">
      <c r="N23" s="655"/>
      <c r="O23" s="656"/>
      <c r="P23" s="656"/>
      <c r="U23" s="2776"/>
      <c r="V23" s="880">
        <v>5350</v>
      </c>
      <c r="W23" s="570">
        <v>2012</v>
      </c>
      <c r="X23" s="881" t="str">
        <f t="shared" si="7"/>
        <v>20125350</v>
      </c>
      <c r="Y23" s="882" t="s">
        <v>526</v>
      </c>
      <c r="Z23" s="883" t="str">
        <f t="shared" si="8"/>
        <v/>
      </c>
      <c r="AA23" s="884">
        <f t="shared" si="2"/>
        <v>0</v>
      </c>
      <c r="AB23" s="885">
        <f>IF(ISERROR(VLOOKUP(X23,$M$5:$P$12,4,0)),0,VLOOKUP(X23,$M$5:$P$12,4,0))</f>
        <v>0</v>
      </c>
      <c r="AC23" s="895">
        <f t="shared" si="0"/>
        <v>23</v>
      </c>
    </row>
    <row r="24" spans="13:29" ht="17.25" customHeight="1">
      <c r="N24" s="655"/>
      <c r="O24" s="656"/>
      <c r="P24" s="656"/>
      <c r="U24" s="2776"/>
      <c r="V24" s="886">
        <v>5350</v>
      </c>
      <c r="W24" s="887">
        <v>2015</v>
      </c>
      <c r="X24" s="888" t="str">
        <f t="shared" si="7"/>
        <v>20155350</v>
      </c>
      <c r="Y24" s="889"/>
      <c r="Z24" s="890" t="str">
        <f t="shared" si="8"/>
        <v/>
      </c>
      <c r="AA24" s="891">
        <f t="shared" si="2"/>
        <v>0</v>
      </c>
      <c r="AB24" s="892">
        <f t="shared" ref="AB24:AB40" si="10">IF(ISERROR(VLOOKUP(X24,$M$5:$P$12,4,0)),0,VLOOKUP(X24,$M$5:$P$12,4,0))</f>
        <v>0</v>
      </c>
      <c r="AC24" s="895">
        <f t="shared" si="0"/>
        <v>24</v>
      </c>
    </row>
    <row r="25" spans="13:29" ht="17.25" customHeight="1">
      <c r="U25" s="2776">
        <v>38</v>
      </c>
      <c r="V25" s="873">
        <v>6380</v>
      </c>
      <c r="W25" s="874">
        <v>2008</v>
      </c>
      <c r="X25" s="875" t="str">
        <f t="shared" ref="X25:X40" si="11">W25&amp;V25</f>
        <v>20086380</v>
      </c>
      <c r="Y25" s="876" t="s">
        <v>326</v>
      </c>
      <c r="Z25" s="877" t="str">
        <f t="shared" ref="Z25:Z40" si="12">IF(ISERROR(VLOOKUP(X25,$M$5:$O$12,2,0)),"",VLOOKUP(X25,$M$5:$O$12,2,0))</f>
        <v/>
      </c>
      <c r="AA25" s="878">
        <f t="shared" si="2"/>
        <v>0</v>
      </c>
      <c r="AB25" s="879">
        <f t="shared" si="10"/>
        <v>0</v>
      </c>
      <c r="AC25" s="895">
        <f t="shared" si="0"/>
        <v>25</v>
      </c>
    </row>
    <row r="26" spans="13:29" ht="17.25" customHeight="1">
      <c r="M26" s="713" t="s">
        <v>331</v>
      </c>
      <c r="U26" s="2776"/>
      <c r="V26" s="880">
        <v>6380</v>
      </c>
      <c r="W26" s="570">
        <v>2009</v>
      </c>
      <c r="X26" s="881" t="str">
        <f t="shared" si="11"/>
        <v>20096380</v>
      </c>
      <c r="Y26" s="882" t="s">
        <v>525</v>
      </c>
      <c r="Z26" s="883" t="str">
        <f t="shared" si="12"/>
        <v/>
      </c>
      <c r="AA26" s="884">
        <f t="shared" si="2"/>
        <v>0</v>
      </c>
      <c r="AB26" s="885">
        <f t="shared" si="10"/>
        <v>0</v>
      </c>
      <c r="AC26" s="895">
        <f t="shared" si="0"/>
        <v>26</v>
      </c>
    </row>
    <row r="27" spans="13:29" ht="17.25" customHeight="1">
      <c r="M27" s="614" t="s">
        <v>319</v>
      </c>
      <c r="O27" s="614"/>
      <c r="P27" s="614"/>
      <c r="Q27" s="614"/>
      <c r="R27" s="637"/>
      <c r="U27" s="2776"/>
      <c r="V27" s="880">
        <v>6380</v>
      </c>
      <c r="W27" s="570">
        <v>2012</v>
      </c>
      <c r="X27" s="881" t="str">
        <f t="shared" si="11"/>
        <v>20126380</v>
      </c>
      <c r="Y27" s="882" t="s">
        <v>526</v>
      </c>
      <c r="Z27" s="883" t="str">
        <f t="shared" si="12"/>
        <v/>
      </c>
      <c r="AA27" s="884">
        <f>IF(ISERROR(VLOOKUP(X27,$M$5:$O$12,3,0)),0,VLOOKUP(X27,$M$5:$O$12,3,0))</f>
        <v>0</v>
      </c>
      <c r="AB27" s="885">
        <f t="shared" si="10"/>
        <v>0</v>
      </c>
      <c r="AC27" s="895">
        <f t="shared" si="0"/>
        <v>27</v>
      </c>
    </row>
    <row r="28" spans="13:29" ht="17.25" customHeight="1">
      <c r="M28" s="2772" t="s">
        <v>45</v>
      </c>
      <c r="N28" s="2773"/>
      <c r="O28" s="2774" t="s">
        <v>324</v>
      </c>
      <c r="P28" s="2773"/>
      <c r="Q28" s="2755" t="s">
        <v>316</v>
      </c>
      <c r="R28" s="2755"/>
      <c r="S28" s="2756"/>
      <c r="U28" s="2776"/>
      <c r="V28" s="886">
        <v>6380</v>
      </c>
      <c r="W28" s="887">
        <v>2015</v>
      </c>
      <c r="X28" s="888" t="str">
        <f t="shared" si="11"/>
        <v>20156380</v>
      </c>
      <c r="Y28" s="889"/>
      <c r="Z28" s="890" t="str">
        <f t="shared" si="12"/>
        <v/>
      </c>
      <c r="AA28" s="891">
        <f t="shared" ref="AA28:AA40" si="13">IF(ISERROR(VLOOKUP(X28,$M$5:$O$12,3,0)),0,VLOOKUP(X28,$M$5:$O$12,3,0))</f>
        <v>0</v>
      </c>
      <c r="AB28" s="892">
        <f t="shared" si="10"/>
        <v>0</v>
      </c>
      <c r="AC28" s="895">
        <f t="shared" si="0"/>
        <v>28</v>
      </c>
    </row>
    <row r="29" spans="13:29" ht="17.25" customHeight="1">
      <c r="M29" s="644">
        <v>2008</v>
      </c>
      <c r="N29" s="714" t="s">
        <v>471</v>
      </c>
      <c r="O29" s="715">
        <v>2008</v>
      </c>
      <c r="P29" s="716" t="s">
        <v>471</v>
      </c>
      <c r="Q29" s="2755" t="s">
        <v>317</v>
      </c>
      <c r="R29" s="2755"/>
      <c r="S29" s="2756"/>
      <c r="U29" s="2776">
        <v>36</v>
      </c>
      <c r="V29" s="873">
        <v>7361</v>
      </c>
      <c r="W29" s="874">
        <v>2008</v>
      </c>
      <c r="X29" s="875" t="str">
        <f t="shared" si="11"/>
        <v>20087361</v>
      </c>
      <c r="Y29" s="876" t="s">
        <v>326</v>
      </c>
      <c r="Z29" s="877" t="str">
        <f t="shared" si="12"/>
        <v/>
      </c>
      <c r="AA29" s="878">
        <f t="shared" si="13"/>
        <v>0</v>
      </c>
      <c r="AB29" s="879">
        <f t="shared" si="10"/>
        <v>0</v>
      </c>
      <c r="AC29" s="895">
        <f t="shared" si="0"/>
        <v>29</v>
      </c>
    </row>
    <row r="30" spans="13:29" ht="17.25" customHeight="1">
      <c r="M30" s="717">
        <f t="shared" ref="M30:M38" si="14">M29+1</f>
        <v>2009</v>
      </c>
      <c r="N30" s="718" t="s">
        <v>472</v>
      </c>
      <c r="O30" s="719">
        <v>2009</v>
      </c>
      <c r="P30" s="2777" t="s">
        <v>472</v>
      </c>
      <c r="Q30" s="2770" t="s">
        <v>321</v>
      </c>
      <c r="R30" s="2770"/>
      <c r="S30" s="2771"/>
      <c r="U30" s="2776"/>
      <c r="V30" s="880">
        <v>7361</v>
      </c>
      <c r="W30" s="570">
        <v>2009</v>
      </c>
      <c r="X30" s="881" t="str">
        <f t="shared" si="11"/>
        <v>20097361</v>
      </c>
      <c r="Y30" s="882" t="s">
        <v>525</v>
      </c>
      <c r="Z30" s="883" t="str">
        <f t="shared" si="12"/>
        <v/>
      </c>
      <c r="AA30" s="884">
        <f t="shared" si="13"/>
        <v>0</v>
      </c>
      <c r="AB30" s="885">
        <f t="shared" si="10"/>
        <v>0</v>
      </c>
      <c r="AC30" s="895">
        <f t="shared" si="0"/>
        <v>30</v>
      </c>
    </row>
    <row r="31" spans="13:29" ht="17.25" customHeight="1">
      <c r="M31" s="648">
        <f t="shared" si="14"/>
        <v>2010</v>
      </c>
      <c r="N31" s="637" t="s">
        <v>473</v>
      </c>
      <c r="O31" s="240">
        <v>2009</v>
      </c>
      <c r="P31" s="2762"/>
      <c r="Q31" s="2766"/>
      <c r="R31" s="2766"/>
      <c r="S31" s="2767"/>
      <c r="U31" s="2776"/>
      <c r="V31" s="880">
        <v>7361</v>
      </c>
      <c r="W31" s="570">
        <v>2012</v>
      </c>
      <c r="X31" s="881" t="str">
        <f t="shared" si="11"/>
        <v>20127361</v>
      </c>
      <c r="Y31" s="882" t="s">
        <v>526</v>
      </c>
      <c r="Z31" s="883" t="str">
        <f t="shared" si="12"/>
        <v/>
      </c>
      <c r="AA31" s="884">
        <f t="shared" si="13"/>
        <v>0</v>
      </c>
      <c r="AB31" s="885">
        <f t="shared" si="10"/>
        <v>0</v>
      </c>
      <c r="AC31" s="895">
        <f t="shared" si="0"/>
        <v>31</v>
      </c>
    </row>
    <row r="32" spans="13:29" ht="17.25" customHeight="1">
      <c r="M32" s="649">
        <f t="shared" si="14"/>
        <v>2011</v>
      </c>
      <c r="N32" s="720" t="s">
        <v>474</v>
      </c>
      <c r="O32" s="241">
        <v>2009</v>
      </c>
      <c r="P32" s="2763"/>
      <c r="Q32" s="2768"/>
      <c r="R32" s="2768"/>
      <c r="S32" s="2769"/>
      <c r="U32" s="2776"/>
      <c r="V32" s="886">
        <v>7361</v>
      </c>
      <c r="W32" s="887">
        <v>2015</v>
      </c>
      <c r="X32" s="888" t="str">
        <f t="shared" si="11"/>
        <v>20157361</v>
      </c>
      <c r="Y32" s="889"/>
      <c r="Z32" s="890" t="str">
        <f t="shared" si="12"/>
        <v/>
      </c>
      <c r="AA32" s="891">
        <f t="shared" si="13"/>
        <v>0</v>
      </c>
      <c r="AB32" s="892">
        <f t="shared" si="10"/>
        <v>0</v>
      </c>
      <c r="AC32" s="895">
        <f t="shared" si="0"/>
        <v>32</v>
      </c>
    </row>
    <row r="33" spans="13:29" ht="17.25" customHeight="1">
      <c r="M33" s="651">
        <f t="shared" si="14"/>
        <v>2012</v>
      </c>
      <c r="N33" s="721" t="s">
        <v>475</v>
      </c>
      <c r="O33" s="239">
        <v>2012</v>
      </c>
      <c r="P33" s="2777" t="s">
        <v>475</v>
      </c>
      <c r="Q33" s="2764"/>
      <c r="R33" s="2764"/>
      <c r="S33" s="2765"/>
      <c r="U33" s="2776">
        <v>36</v>
      </c>
      <c r="V33" s="873">
        <v>8362</v>
      </c>
      <c r="W33" s="874">
        <v>2008</v>
      </c>
      <c r="X33" s="875" t="str">
        <f t="shared" si="11"/>
        <v>20088362</v>
      </c>
      <c r="Y33" s="876" t="s">
        <v>326</v>
      </c>
      <c r="Z33" s="877" t="str">
        <f t="shared" si="12"/>
        <v/>
      </c>
      <c r="AA33" s="878">
        <f t="shared" si="13"/>
        <v>0</v>
      </c>
      <c r="AB33" s="879">
        <f t="shared" si="10"/>
        <v>0</v>
      </c>
      <c r="AC33" s="895">
        <f t="shared" si="0"/>
        <v>33</v>
      </c>
    </row>
    <row r="34" spans="13:29" ht="17.25" customHeight="1">
      <c r="M34" s="648">
        <f t="shared" si="14"/>
        <v>2013</v>
      </c>
      <c r="N34" s="611" t="s">
        <v>476</v>
      </c>
      <c r="O34" s="722">
        <v>2012</v>
      </c>
      <c r="P34" s="2762"/>
      <c r="Q34" s="2766"/>
      <c r="R34" s="2766"/>
      <c r="S34" s="2767"/>
      <c r="U34" s="2776"/>
      <c r="V34" s="880">
        <v>8362</v>
      </c>
      <c r="W34" s="570">
        <v>2009</v>
      </c>
      <c r="X34" s="881" t="str">
        <f t="shared" si="11"/>
        <v>20098362</v>
      </c>
      <c r="Y34" s="882" t="s">
        <v>525</v>
      </c>
      <c r="Z34" s="883" t="str">
        <f t="shared" si="12"/>
        <v/>
      </c>
      <c r="AA34" s="884">
        <f t="shared" si="13"/>
        <v>0</v>
      </c>
      <c r="AB34" s="885">
        <f t="shared" si="10"/>
        <v>0</v>
      </c>
      <c r="AC34" s="895">
        <f t="shared" si="0"/>
        <v>34</v>
      </c>
    </row>
    <row r="35" spans="13:29" ht="17.25" customHeight="1">
      <c r="M35" s="649">
        <f t="shared" si="14"/>
        <v>2014</v>
      </c>
      <c r="N35" s="720" t="s">
        <v>477</v>
      </c>
      <c r="O35" s="723">
        <v>2012</v>
      </c>
      <c r="P35" s="2763"/>
      <c r="Q35" s="2768"/>
      <c r="R35" s="2768"/>
      <c r="S35" s="2769"/>
      <c r="U35" s="2776"/>
      <c r="V35" s="880">
        <v>8362</v>
      </c>
      <c r="W35" s="570">
        <v>2012</v>
      </c>
      <c r="X35" s="881" t="str">
        <f t="shared" si="11"/>
        <v>20128362</v>
      </c>
      <c r="Y35" s="882" t="s">
        <v>526</v>
      </c>
      <c r="Z35" s="883" t="str">
        <f t="shared" si="12"/>
        <v/>
      </c>
      <c r="AA35" s="884">
        <f t="shared" si="13"/>
        <v>0</v>
      </c>
      <c r="AB35" s="885">
        <f t="shared" si="10"/>
        <v>0</v>
      </c>
      <c r="AC35" s="895">
        <f t="shared" si="0"/>
        <v>35</v>
      </c>
    </row>
    <row r="36" spans="13:29" ht="17.25" customHeight="1">
      <c r="M36" s="651">
        <f t="shared" si="14"/>
        <v>2015</v>
      </c>
      <c r="N36" s="721" t="s">
        <v>742</v>
      </c>
      <c r="O36" s="239">
        <v>2014</v>
      </c>
      <c r="P36" s="2761" t="s">
        <v>745</v>
      </c>
      <c r="Q36" s="2764"/>
      <c r="R36" s="2764"/>
      <c r="S36" s="2765"/>
      <c r="U36" s="2776"/>
      <c r="V36" s="886">
        <v>8362</v>
      </c>
      <c r="W36" s="887">
        <v>2015</v>
      </c>
      <c r="X36" s="888" t="str">
        <f t="shared" si="11"/>
        <v>20158362</v>
      </c>
      <c r="Y36" s="889"/>
      <c r="Z36" s="890" t="str">
        <f t="shared" si="12"/>
        <v/>
      </c>
      <c r="AA36" s="891">
        <f t="shared" si="13"/>
        <v>0</v>
      </c>
      <c r="AB36" s="892">
        <f t="shared" si="10"/>
        <v>0</v>
      </c>
      <c r="AC36" s="895">
        <f t="shared" si="0"/>
        <v>36</v>
      </c>
    </row>
    <row r="37" spans="13:29" ht="17.25" customHeight="1">
      <c r="M37" s="648">
        <f t="shared" si="14"/>
        <v>2016</v>
      </c>
      <c r="N37" s="611" t="s">
        <v>743</v>
      </c>
      <c r="O37" s="722">
        <v>2014</v>
      </c>
      <c r="P37" s="2762"/>
      <c r="Q37" s="2766"/>
      <c r="R37" s="2766"/>
      <c r="S37" s="2767"/>
      <c r="U37" s="2776">
        <v>37</v>
      </c>
      <c r="V37" s="873">
        <v>9370</v>
      </c>
      <c r="W37" s="874">
        <v>2008</v>
      </c>
      <c r="X37" s="875" t="str">
        <f t="shared" si="11"/>
        <v>20089370</v>
      </c>
      <c r="Y37" s="876" t="s">
        <v>326</v>
      </c>
      <c r="Z37" s="877" t="str">
        <f t="shared" si="12"/>
        <v/>
      </c>
      <c r="AA37" s="878">
        <f t="shared" si="13"/>
        <v>0</v>
      </c>
      <c r="AB37" s="879">
        <f t="shared" si="10"/>
        <v>0</v>
      </c>
      <c r="AC37" s="895">
        <f t="shared" si="0"/>
        <v>37</v>
      </c>
    </row>
    <row r="38" spans="13:29" ht="17.25" customHeight="1">
      <c r="M38" s="649">
        <f t="shared" si="14"/>
        <v>2017</v>
      </c>
      <c r="N38" s="720" t="s">
        <v>744</v>
      </c>
      <c r="O38" s="723">
        <v>2014</v>
      </c>
      <c r="P38" s="2763"/>
      <c r="Q38" s="2768"/>
      <c r="R38" s="2768"/>
      <c r="S38" s="2769"/>
      <c r="U38" s="2776"/>
      <c r="V38" s="880">
        <v>9370</v>
      </c>
      <c r="W38" s="570">
        <v>2009</v>
      </c>
      <c r="X38" s="881" t="str">
        <f t="shared" si="11"/>
        <v>20099370</v>
      </c>
      <c r="Y38" s="882" t="s">
        <v>525</v>
      </c>
      <c r="Z38" s="883" t="str">
        <f t="shared" si="12"/>
        <v/>
      </c>
      <c r="AA38" s="884">
        <f t="shared" si="13"/>
        <v>0</v>
      </c>
      <c r="AB38" s="885">
        <f t="shared" si="10"/>
        <v>0</v>
      </c>
      <c r="AC38" s="895">
        <f t="shared" si="0"/>
        <v>38</v>
      </c>
    </row>
    <row r="39" spans="13:29" ht="17.25" customHeight="1">
      <c r="U39" s="2776"/>
      <c r="V39" s="880">
        <v>9370</v>
      </c>
      <c r="W39" s="570">
        <v>2012</v>
      </c>
      <c r="X39" s="881" t="str">
        <f t="shared" si="11"/>
        <v>20129370</v>
      </c>
      <c r="Y39" s="882" t="s">
        <v>526</v>
      </c>
      <c r="Z39" s="883" t="str">
        <f t="shared" si="12"/>
        <v/>
      </c>
      <c r="AA39" s="884">
        <f t="shared" si="13"/>
        <v>0</v>
      </c>
      <c r="AB39" s="885">
        <f t="shared" si="10"/>
        <v>0</v>
      </c>
      <c r="AC39" s="895">
        <f t="shared" si="0"/>
        <v>39</v>
      </c>
    </row>
    <row r="40" spans="13:29" ht="17.25" customHeight="1">
      <c r="U40" s="2776"/>
      <c r="V40" s="886">
        <v>9370</v>
      </c>
      <c r="W40" s="887">
        <v>2015</v>
      </c>
      <c r="X40" s="888" t="str">
        <f t="shared" si="11"/>
        <v>20159370</v>
      </c>
      <c r="Y40" s="889"/>
      <c r="Z40" s="890" t="str">
        <f t="shared" si="12"/>
        <v/>
      </c>
      <c r="AA40" s="891">
        <f t="shared" si="13"/>
        <v>0</v>
      </c>
      <c r="AB40" s="892">
        <f t="shared" si="10"/>
        <v>0</v>
      </c>
      <c r="AC40" s="895">
        <f t="shared" si="0"/>
        <v>40</v>
      </c>
    </row>
    <row r="41" spans="13:29" ht="19.5" customHeight="1">
      <c r="V41" s="724" t="s">
        <v>335</v>
      </c>
      <c r="W41" s="725"/>
      <c r="X41" s="868" t="s">
        <v>334</v>
      </c>
      <c r="Y41" s="869" t="s">
        <v>333</v>
      </c>
      <c r="Z41" s="870" t="str">
        <f>IF(X41=0,"","")</f>
        <v/>
      </c>
      <c r="AA41" s="871"/>
      <c r="AB41" s="872"/>
      <c r="AC41" s="895">
        <f t="shared" si="0"/>
        <v>41</v>
      </c>
    </row>
    <row r="42" spans="13:29" ht="19.5" customHeight="1">
      <c r="V42" s="726"/>
      <c r="W42" s="727"/>
      <c r="X42" s="416"/>
      <c r="Y42" s="417"/>
      <c r="Z42" s="728"/>
      <c r="AA42" s="729"/>
      <c r="AB42" s="729"/>
      <c r="AC42" s="896"/>
    </row>
    <row r="43" spans="13:29" ht="19.5" customHeight="1"/>
    <row r="44" spans="13:29" ht="19.5" customHeight="1"/>
  </sheetData>
  <mergeCells count="26">
    <mergeCell ref="H13:I13"/>
    <mergeCell ref="U29:U32"/>
    <mergeCell ref="U33:U36"/>
    <mergeCell ref="U37:U40"/>
    <mergeCell ref="U5:U8"/>
    <mergeCell ref="U9:U12"/>
    <mergeCell ref="U13:U16"/>
    <mergeCell ref="U17:U20"/>
    <mergeCell ref="U21:U24"/>
    <mergeCell ref="U25:U28"/>
    <mergeCell ref="Q35:S35"/>
    <mergeCell ref="P30:P32"/>
    <mergeCell ref="P33:P35"/>
    <mergeCell ref="Q31:S31"/>
    <mergeCell ref="Q32:S32"/>
    <mergeCell ref="Q33:S33"/>
    <mergeCell ref="Q28:S28"/>
    <mergeCell ref="Q29:S29"/>
    <mergeCell ref="Q30:S30"/>
    <mergeCell ref="M28:N28"/>
    <mergeCell ref="O28:P28"/>
    <mergeCell ref="P36:P38"/>
    <mergeCell ref="Q36:S36"/>
    <mergeCell ref="Q37:S37"/>
    <mergeCell ref="Q38:S38"/>
    <mergeCell ref="Q34:S34"/>
  </mergeCells>
  <phoneticPr fontId="4"/>
  <dataValidations disablePrompts="1" count="1">
    <dataValidation imeMode="off" allowBlank="1" showInputMessage="1" showErrorMessage="1" sqref="S7:S13"/>
  </dataValidations>
  <pageMargins left="0.19685039370078741" right="0.19685039370078741" top="0.19685039370078741" bottom="0" header="0.51181102362204722" footer="0.51181102362204722"/>
  <pageSetup paperSize="9" scale="85" orientation="landscape"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Z18"/>
  <sheetViews>
    <sheetView showGridLines="0" showRowColHeaders="0" zoomScale="90" zoomScaleNormal="90" workbookViewId="0">
      <selection sqref="A1:G1"/>
    </sheetView>
  </sheetViews>
  <sheetFormatPr defaultRowHeight="32.25" customHeight="1"/>
  <cols>
    <col min="1" max="1" width="2.75" style="757" customWidth="1"/>
    <col min="2" max="2" width="1.125" style="757" customWidth="1"/>
    <col min="3" max="4" width="10.125" style="757" customWidth="1"/>
    <col min="5" max="19" width="5" style="757" customWidth="1"/>
    <col min="20" max="22" width="1.375" style="757" customWidth="1"/>
    <col min="23" max="23" width="17.25" style="757" customWidth="1"/>
    <col min="24" max="24" width="17.25" style="758" customWidth="1"/>
    <col min="25" max="25" width="1.75" style="759" customWidth="1"/>
    <col min="26" max="26" width="9" style="760"/>
    <col min="27" max="27" width="26.5" style="757" customWidth="1"/>
    <col min="28" max="16384" width="9" style="757"/>
  </cols>
  <sheetData>
    <row r="1" spans="1:26" ht="61.5" customHeight="1">
      <c r="A1" s="1210" t="s">
        <v>560</v>
      </c>
      <c r="B1" s="1210"/>
      <c r="C1" s="1210"/>
      <c r="D1" s="1210"/>
      <c r="E1" s="1210"/>
      <c r="F1" s="1210"/>
      <c r="G1" s="1210"/>
    </row>
    <row r="2" spans="1:26" s="761" customFormat="1" ht="42" customHeight="1" thickBot="1">
      <c r="B2" s="931" t="s">
        <v>493</v>
      </c>
      <c r="C2" s="931"/>
      <c r="V2" s="931" t="s">
        <v>494</v>
      </c>
      <c r="X2" s="762"/>
      <c r="Y2" s="763"/>
      <c r="Z2" s="764"/>
    </row>
    <row r="3" spans="1:26" ht="6" customHeight="1" thickTop="1">
      <c r="B3" s="765"/>
      <c r="C3" s="766"/>
      <c r="D3" s="766"/>
      <c r="E3" s="766"/>
      <c r="F3" s="766"/>
      <c r="G3" s="766"/>
      <c r="H3" s="766"/>
      <c r="I3" s="766"/>
      <c r="J3" s="766"/>
      <c r="K3" s="766"/>
      <c r="L3" s="766"/>
      <c r="M3" s="766"/>
      <c r="N3" s="766"/>
      <c r="O3" s="766"/>
      <c r="P3" s="766"/>
      <c r="Q3" s="766"/>
      <c r="R3" s="766"/>
      <c r="S3" s="766"/>
      <c r="T3" s="767"/>
      <c r="V3" s="765"/>
      <c r="W3" s="766"/>
      <c r="X3" s="768"/>
      <c r="Y3" s="769"/>
    </row>
    <row r="4" spans="1:26" s="770" customFormat="1" ht="31.5" customHeight="1">
      <c r="B4" s="771"/>
      <c r="C4" s="773" t="s">
        <v>495</v>
      </c>
      <c r="D4" s="773"/>
      <c r="E4" s="773"/>
      <c r="F4" s="773"/>
      <c r="G4" s="773"/>
      <c r="H4" s="773"/>
      <c r="I4" s="773"/>
      <c r="J4" s="773"/>
      <c r="K4" s="773"/>
      <c r="L4" s="773"/>
      <c r="M4" s="773"/>
      <c r="N4" s="773"/>
      <c r="O4" s="773"/>
      <c r="P4" s="773"/>
      <c r="Q4" s="773"/>
      <c r="R4" s="773"/>
      <c r="S4" s="773"/>
      <c r="T4" s="774"/>
      <c r="V4" s="771"/>
      <c r="W4" s="773" t="s">
        <v>496</v>
      </c>
      <c r="X4" s="772"/>
      <c r="Y4" s="775"/>
      <c r="Z4" s="776"/>
    </row>
    <row r="5" spans="1:26" ht="27" customHeight="1">
      <c r="B5" s="777"/>
      <c r="C5" s="1199" t="s">
        <v>3</v>
      </c>
      <c r="D5" s="1211"/>
      <c r="E5" s="1212" t="s">
        <v>540</v>
      </c>
      <c r="F5" s="1213"/>
      <c r="G5" s="1213"/>
      <c r="H5" s="1213"/>
      <c r="I5" s="1213"/>
      <c r="J5" s="1213"/>
      <c r="K5" s="1213"/>
      <c r="L5" s="1213"/>
      <c r="M5" s="1213"/>
      <c r="N5" s="1213"/>
      <c r="O5" s="1213"/>
      <c r="P5" s="1213"/>
      <c r="Q5" s="1213"/>
      <c r="R5" s="1213"/>
      <c r="S5" s="1214"/>
      <c r="T5" s="778"/>
      <c r="U5" s="779"/>
      <c r="V5" s="777"/>
      <c r="W5" s="780" t="s">
        <v>497</v>
      </c>
      <c r="X5" s="1005"/>
      <c r="Y5" s="781"/>
    </row>
    <row r="6" spans="1:26" ht="27" customHeight="1">
      <c r="B6" s="777"/>
      <c r="C6" s="1199" t="s">
        <v>4</v>
      </c>
      <c r="D6" s="1211"/>
      <c r="E6" s="1212" t="s">
        <v>541</v>
      </c>
      <c r="F6" s="1213"/>
      <c r="G6" s="1213"/>
      <c r="H6" s="1213"/>
      <c r="I6" s="1213"/>
      <c r="J6" s="1213"/>
      <c r="K6" s="1213"/>
      <c r="L6" s="1213"/>
      <c r="M6" s="1213"/>
      <c r="N6" s="1213"/>
      <c r="O6" s="1213"/>
      <c r="P6" s="1213"/>
      <c r="Q6" s="1213"/>
      <c r="R6" s="1213"/>
      <c r="S6" s="1214"/>
      <c r="T6" s="778"/>
      <c r="U6" s="779"/>
      <c r="V6" s="777"/>
      <c r="W6" s="782" t="s">
        <v>498</v>
      </c>
      <c r="X6" s="1006"/>
      <c r="Y6" s="781"/>
    </row>
    <row r="7" spans="1:26" ht="27" customHeight="1">
      <c r="B7" s="777"/>
      <c r="C7" s="1215" t="s">
        <v>5</v>
      </c>
      <c r="D7" s="1216"/>
      <c r="E7" s="1217" t="s">
        <v>429</v>
      </c>
      <c r="F7" s="1191"/>
      <c r="G7" s="164" t="s">
        <v>7</v>
      </c>
      <c r="H7" s="1191" t="s">
        <v>536</v>
      </c>
      <c r="I7" s="1191"/>
      <c r="J7" s="164" t="s">
        <v>7</v>
      </c>
      <c r="K7" s="1191" t="s">
        <v>537</v>
      </c>
      <c r="L7" s="1192"/>
      <c r="M7" s="783"/>
      <c r="N7" s="783"/>
      <c r="O7" s="783"/>
      <c r="P7" s="783"/>
      <c r="Q7" s="783"/>
      <c r="R7" s="783"/>
      <c r="S7" s="783"/>
      <c r="T7" s="784"/>
      <c r="U7" s="783"/>
      <c r="V7" s="777"/>
      <c r="W7" s="782" t="s">
        <v>499</v>
      </c>
      <c r="X7" s="1006"/>
      <c r="Y7" s="781"/>
    </row>
    <row r="8" spans="1:26" ht="27" customHeight="1">
      <c r="B8" s="777"/>
      <c r="C8" s="1215" t="s">
        <v>6</v>
      </c>
      <c r="D8" s="1216"/>
      <c r="E8" s="1217" t="s">
        <v>538</v>
      </c>
      <c r="F8" s="1191"/>
      <c r="G8" s="164" t="s">
        <v>7</v>
      </c>
      <c r="H8" s="1191" t="s">
        <v>539</v>
      </c>
      <c r="I8" s="1192"/>
      <c r="J8" s="165"/>
      <c r="K8" s="165"/>
      <c r="L8" s="165"/>
      <c r="M8" s="783"/>
      <c r="N8" s="783"/>
      <c r="O8" s="783"/>
      <c r="P8" s="783"/>
      <c r="Q8" s="783"/>
      <c r="R8" s="783"/>
      <c r="S8" s="783"/>
      <c r="T8" s="784"/>
      <c r="U8" s="783"/>
      <c r="V8" s="777"/>
      <c r="W8" s="782" t="s">
        <v>500</v>
      </c>
      <c r="X8" s="1006"/>
      <c r="Y8" s="781"/>
    </row>
    <row r="9" spans="1:26" ht="27" customHeight="1">
      <c r="B9" s="777"/>
      <c r="C9" s="1193" t="s">
        <v>8</v>
      </c>
      <c r="D9" s="470" t="s">
        <v>9</v>
      </c>
      <c r="E9" s="1195" t="s">
        <v>10</v>
      </c>
      <c r="F9" s="1195"/>
      <c r="G9" s="1195"/>
      <c r="H9" s="1195"/>
      <c r="I9" s="1195"/>
      <c r="J9" s="1196"/>
      <c r="K9" s="783"/>
      <c r="L9" s="783"/>
      <c r="M9" s="783"/>
      <c r="N9" s="783"/>
      <c r="O9" s="783"/>
      <c r="P9" s="783"/>
      <c r="Q9" s="783"/>
      <c r="R9" s="783"/>
      <c r="S9" s="783"/>
      <c r="T9" s="784"/>
      <c r="U9" s="783"/>
      <c r="V9" s="777"/>
      <c r="W9" s="782" t="s">
        <v>501</v>
      </c>
      <c r="X9" s="1006"/>
      <c r="Y9" s="781"/>
    </row>
    <row r="10" spans="1:26" ht="27" customHeight="1">
      <c r="B10" s="777"/>
      <c r="C10" s="1194"/>
      <c r="D10" s="451" t="s">
        <v>11</v>
      </c>
      <c r="E10" s="1197" t="s">
        <v>535</v>
      </c>
      <c r="F10" s="1197"/>
      <c r="G10" s="1197"/>
      <c r="H10" s="1197"/>
      <c r="I10" s="1197"/>
      <c r="J10" s="1198"/>
      <c r="K10" s="783"/>
      <c r="L10" s="783"/>
      <c r="M10" s="783"/>
      <c r="N10" s="783"/>
      <c r="O10" s="783"/>
      <c r="P10" s="783"/>
      <c r="Q10" s="783"/>
      <c r="R10" s="783"/>
      <c r="S10" s="783"/>
      <c r="T10" s="784"/>
      <c r="U10" s="783"/>
      <c r="V10" s="777"/>
      <c r="W10" s="782" t="s">
        <v>502</v>
      </c>
      <c r="X10" s="1006"/>
      <c r="Y10" s="781"/>
    </row>
    <row r="11" spans="1:26" ht="27" customHeight="1">
      <c r="B11" s="777"/>
      <c r="C11" s="1193" t="s">
        <v>12</v>
      </c>
      <c r="D11" s="1203"/>
      <c r="E11" s="1206" t="s">
        <v>13</v>
      </c>
      <c r="F11" s="1206"/>
      <c r="G11" s="785" t="s">
        <v>14</v>
      </c>
      <c r="H11" s="1206" t="s">
        <v>15</v>
      </c>
      <c r="I11" s="1206"/>
      <c r="J11" s="1206" t="s">
        <v>16</v>
      </c>
      <c r="K11" s="1206"/>
      <c r="L11" s="1206"/>
      <c r="M11" s="1206"/>
      <c r="N11" s="1206"/>
      <c r="O11" s="1206"/>
      <c r="P11" s="1218" t="s">
        <v>17</v>
      </c>
      <c r="Q11" s="1219"/>
      <c r="R11" s="1219"/>
      <c r="S11" s="1220"/>
      <c r="T11" s="784"/>
      <c r="U11" s="783"/>
      <c r="V11" s="777"/>
      <c r="W11" s="782" t="s">
        <v>503</v>
      </c>
      <c r="X11" s="1006"/>
      <c r="Y11" s="781"/>
    </row>
    <row r="12" spans="1:26" ht="27" customHeight="1">
      <c r="B12" s="777"/>
      <c r="C12" s="1204"/>
      <c r="D12" s="1205"/>
      <c r="E12" s="1003">
        <v>1</v>
      </c>
      <c r="F12" s="1003">
        <v>6</v>
      </c>
      <c r="G12" s="1003">
        <v>1</v>
      </c>
      <c r="H12" s="1003">
        <v>0</v>
      </c>
      <c r="I12" s="1003">
        <v>1</v>
      </c>
      <c r="J12" s="1003">
        <v>6</v>
      </c>
      <c r="K12" s="1003">
        <v>0</v>
      </c>
      <c r="L12" s="1003" t="s">
        <v>542</v>
      </c>
      <c r="M12" s="1003" t="s">
        <v>542</v>
      </c>
      <c r="N12" s="1003" t="s">
        <v>542</v>
      </c>
      <c r="O12" s="1003" t="s">
        <v>542</v>
      </c>
      <c r="P12" s="166" t="s">
        <v>7</v>
      </c>
      <c r="Q12" s="1003">
        <v>0</v>
      </c>
      <c r="R12" s="1003">
        <v>0</v>
      </c>
      <c r="S12" s="1004">
        <v>0</v>
      </c>
      <c r="T12" s="786"/>
      <c r="U12" s="787"/>
      <c r="V12" s="777"/>
      <c r="W12" s="782" t="s">
        <v>504</v>
      </c>
      <c r="X12" s="1007"/>
      <c r="Y12" s="781"/>
    </row>
    <row r="13" spans="1:26" ht="27" customHeight="1">
      <c r="B13" s="777"/>
      <c r="C13" s="788"/>
      <c r="D13" s="788"/>
      <c r="E13" s="783"/>
      <c r="F13" s="783"/>
      <c r="G13" s="783"/>
      <c r="H13" s="783"/>
      <c r="I13" s="783"/>
      <c r="J13" s="783"/>
      <c r="K13" s="783"/>
      <c r="L13" s="783"/>
      <c r="M13" s="783"/>
      <c r="N13" s="783"/>
      <c r="O13" s="783"/>
      <c r="P13" s="783"/>
      <c r="Q13" s="783"/>
      <c r="R13" s="783"/>
      <c r="S13" s="783"/>
      <c r="T13" s="784"/>
      <c r="V13" s="777"/>
      <c r="W13" s="782" t="s">
        <v>505</v>
      </c>
      <c r="X13" s="1007"/>
      <c r="Y13" s="781"/>
    </row>
    <row r="14" spans="1:26" ht="27" customHeight="1">
      <c r="B14" s="777"/>
      <c r="C14" s="1199" t="s">
        <v>18</v>
      </c>
      <c r="D14" s="1200"/>
      <c r="E14" s="1201" t="s">
        <v>19</v>
      </c>
      <c r="F14" s="1202"/>
      <c r="G14" s="783"/>
      <c r="H14" s="783"/>
      <c r="I14" s="783"/>
      <c r="J14" s="783"/>
      <c r="K14" s="783"/>
      <c r="L14" s="783"/>
      <c r="M14" s="783"/>
      <c r="N14" s="783"/>
      <c r="O14" s="783"/>
      <c r="P14" s="783"/>
      <c r="Q14" s="783"/>
      <c r="R14" s="783"/>
      <c r="S14" s="783"/>
      <c r="T14" s="784"/>
      <c r="V14" s="777"/>
      <c r="W14" s="782" t="s">
        <v>506</v>
      </c>
      <c r="X14" s="1007"/>
      <c r="Y14" s="781"/>
    </row>
    <row r="15" spans="1:26" ht="27" customHeight="1">
      <c r="B15" s="777"/>
      <c r="C15" s="1199" t="s">
        <v>20</v>
      </c>
      <c r="D15" s="1200"/>
      <c r="E15" s="1201" t="s">
        <v>19</v>
      </c>
      <c r="F15" s="1202"/>
      <c r="G15" s="783"/>
      <c r="H15" s="783"/>
      <c r="I15" s="783"/>
      <c r="J15" s="783"/>
      <c r="K15" s="783"/>
      <c r="L15" s="783"/>
      <c r="M15" s="783"/>
      <c r="N15" s="783"/>
      <c r="O15" s="783"/>
      <c r="P15" s="783"/>
      <c r="Q15" s="783"/>
      <c r="R15" s="783"/>
      <c r="S15" s="783"/>
      <c r="T15" s="784"/>
      <c r="V15" s="777"/>
      <c r="W15" s="789" t="s">
        <v>507</v>
      </c>
      <c r="X15" s="1008"/>
      <c r="Y15" s="781"/>
    </row>
    <row r="16" spans="1:26" ht="5.25" customHeight="1" thickBot="1">
      <c r="B16" s="790"/>
      <c r="C16" s="791"/>
      <c r="D16" s="791"/>
      <c r="E16" s="791"/>
      <c r="F16" s="791"/>
      <c r="G16" s="791"/>
      <c r="H16" s="791"/>
      <c r="I16" s="791"/>
      <c r="J16" s="791"/>
      <c r="K16" s="791"/>
      <c r="L16" s="791"/>
      <c r="M16" s="791"/>
      <c r="N16" s="791"/>
      <c r="O16" s="791"/>
      <c r="P16" s="791"/>
      <c r="Q16" s="791"/>
      <c r="R16" s="791"/>
      <c r="S16" s="791"/>
      <c r="T16" s="792"/>
      <c r="V16" s="790"/>
      <c r="W16" s="791"/>
      <c r="X16" s="793"/>
      <c r="Y16" s="794"/>
    </row>
    <row r="17" spans="5:9" ht="13.5" customHeight="1" thickTop="1"/>
    <row r="18" spans="5:9" ht="18.75" customHeight="1">
      <c r="E18" s="1207"/>
      <c r="F18" s="1207"/>
      <c r="G18" s="1208"/>
      <c r="H18" s="1209"/>
      <c r="I18" s="932" t="s">
        <v>559</v>
      </c>
    </row>
  </sheetData>
  <sheetProtection password="C7BF" sheet="1" objects="1" scenarios="1"/>
  <mergeCells count="26">
    <mergeCell ref="E18:F18"/>
    <mergeCell ref="G18:H18"/>
    <mergeCell ref="A1:G1"/>
    <mergeCell ref="C5:D5"/>
    <mergeCell ref="E5:S5"/>
    <mergeCell ref="C6:D6"/>
    <mergeCell ref="E6:S6"/>
    <mergeCell ref="C7:D7"/>
    <mergeCell ref="E7:F7"/>
    <mergeCell ref="H7:I7"/>
    <mergeCell ref="K7:L7"/>
    <mergeCell ref="P11:S11"/>
    <mergeCell ref="C14:D14"/>
    <mergeCell ref="E14:F14"/>
    <mergeCell ref="C8:D8"/>
    <mergeCell ref="E8:F8"/>
    <mergeCell ref="H8:I8"/>
    <mergeCell ref="C9:C10"/>
    <mergeCell ref="E9:J9"/>
    <mergeCell ref="E10:J10"/>
    <mergeCell ref="C15:D15"/>
    <mergeCell ref="E15:F15"/>
    <mergeCell ref="C11:D12"/>
    <mergeCell ref="E11:F11"/>
    <mergeCell ref="H11:I11"/>
    <mergeCell ref="J11:O11"/>
  </mergeCells>
  <phoneticPr fontId="4"/>
  <dataValidations count="2">
    <dataValidation imeMode="off" allowBlank="1" showInputMessage="1" showErrorMessage="1" sqref="E12:S12 K7:L7 H7:I8 E7:F8 X5:X15 G18"/>
    <dataValidation imeMode="hiragana" allowBlank="1" showInputMessage="1" showErrorMessage="1" sqref="E5:S6 E9:J10 E14:F15 E18:F18"/>
  </dataValidations>
  <printOptions horizontalCentered="1"/>
  <pageMargins left="0.59055118110236227" right="0.19685039370078741" top="0.98425196850393704" bottom="0.98425196850393704" header="0.51181102362204722" footer="0.51181102362204722"/>
  <pageSetup paperSize="9" scale="95" orientation="landscape" blackAndWhite="1" horizontalDpi="4294967293"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6600"/>
    <pageSetUpPr fitToPage="1"/>
  </sheetPr>
  <dimension ref="A1:AJ55"/>
  <sheetViews>
    <sheetView topLeftCell="A2" zoomScale="90" zoomScaleNormal="90" workbookViewId="0">
      <pane xSplit="2" ySplit="4" topLeftCell="C6" activePane="bottomRight" state="frozen"/>
      <selection activeCell="A2" sqref="A2"/>
      <selection pane="topRight" activeCell="C2" sqref="C2"/>
      <selection pane="bottomLeft" activeCell="A6" sqref="A6"/>
      <selection pane="bottomRight" activeCell="A2" sqref="A2:B2"/>
    </sheetView>
  </sheetViews>
  <sheetFormatPr defaultRowHeight="30" customHeight="1"/>
  <cols>
    <col min="1" max="1" width="7.5" style="60" customWidth="1"/>
    <col min="2" max="2" width="25" style="61" customWidth="1"/>
    <col min="3" max="3" width="9.375" style="62" customWidth="1"/>
    <col min="4" max="4" width="16.875" style="61" customWidth="1"/>
    <col min="5" max="6" width="11.25" style="916" customWidth="1"/>
    <col min="7" max="7" width="11.625" style="63" customWidth="1"/>
    <col min="8" max="8" width="3.75" style="64" customWidth="1"/>
    <col min="9" max="9" width="16.25" style="61" customWidth="1"/>
    <col min="10" max="10" width="9.375" style="62" customWidth="1"/>
    <col min="11" max="11" width="17" style="61" customWidth="1"/>
    <col min="12" max="12" width="11.25" style="916" customWidth="1"/>
    <col min="13" max="13" width="7.875" style="65" customWidth="1"/>
    <col min="14" max="14" width="10.625" style="63" customWidth="1"/>
    <col min="15" max="15" width="3.75" style="66" customWidth="1"/>
    <col min="16" max="16" width="10.625" style="63" customWidth="1"/>
    <col min="17" max="17" width="3.75" style="66" customWidth="1"/>
    <col min="18" max="18" width="10.625" style="63" customWidth="1"/>
    <col min="19" max="19" width="3.75" style="66" customWidth="1"/>
    <col min="20" max="20" width="10.625" style="63" customWidth="1"/>
    <col min="21" max="21" width="3.75" style="66" customWidth="1"/>
    <col min="22" max="22" width="11.875" style="916" customWidth="1"/>
    <col min="23" max="23" width="14.375" style="918" customWidth="1"/>
    <col min="24" max="24" width="22.5" style="67" customWidth="1"/>
    <col min="25" max="25" width="18.375" style="68" customWidth="1"/>
    <col min="26" max="26" width="32.375" style="69" customWidth="1"/>
    <col min="27" max="27" width="9" style="58"/>
    <col min="28" max="28" width="9" style="58" hidden="1" customWidth="1"/>
    <col min="29" max="29" width="12.25" style="58" hidden="1" customWidth="1"/>
    <col min="30" max="30" width="34.25" style="58" hidden="1" customWidth="1"/>
    <col min="31" max="31" width="16.75" style="480" hidden="1" customWidth="1"/>
    <col min="32" max="32" width="13.625" style="486" hidden="1" customWidth="1"/>
    <col min="33" max="33" width="11" style="58" hidden="1" customWidth="1"/>
    <col min="34" max="36" width="10.75" style="58" hidden="1" customWidth="1"/>
    <col min="37" max="16384" width="9" style="58"/>
  </cols>
  <sheetData>
    <row r="1" spans="1:36" s="235" customFormat="1" ht="12" hidden="1" customHeight="1">
      <c r="A1" s="225" t="s">
        <v>23</v>
      </c>
      <c r="B1" s="226">
        <v>2</v>
      </c>
      <c r="C1" s="227" t="s">
        <v>24</v>
      </c>
      <c r="D1" s="226">
        <v>4</v>
      </c>
      <c r="E1" s="919" t="s">
        <v>25</v>
      </c>
      <c r="F1" s="920">
        <v>6</v>
      </c>
      <c r="G1" s="227" t="s">
        <v>26</v>
      </c>
      <c r="H1" s="228">
        <v>8</v>
      </c>
      <c r="I1" s="227" t="s">
        <v>27</v>
      </c>
      <c r="J1" s="226">
        <v>10</v>
      </c>
      <c r="K1" s="226">
        <v>11</v>
      </c>
      <c r="L1" s="913"/>
      <c r="M1" s="229"/>
      <c r="N1" s="230"/>
      <c r="O1" s="231"/>
      <c r="P1" s="230"/>
      <c r="Q1" s="231"/>
      <c r="R1" s="230"/>
      <c r="S1" s="231"/>
      <c r="T1" s="230"/>
      <c r="U1" s="231"/>
      <c r="V1" s="913"/>
      <c r="W1" s="917"/>
      <c r="X1" s="232"/>
      <c r="Y1" s="233"/>
      <c r="Z1" s="234"/>
      <c r="AE1" s="479"/>
      <c r="AF1" s="481"/>
    </row>
    <row r="2" spans="1:36" s="235" customFormat="1" ht="57" customHeight="1">
      <c r="A2" s="1231" t="s">
        <v>411</v>
      </c>
      <c r="B2" s="1232"/>
      <c r="C2" s="227"/>
      <c r="D2" s="226"/>
      <c r="E2" s="1241" t="s">
        <v>2</v>
      </c>
      <c r="F2" s="1241"/>
      <c r="G2" s="1241"/>
      <c r="H2" s="1241"/>
      <c r="I2" s="1241"/>
      <c r="J2" s="1241"/>
      <c r="K2" s="545"/>
      <c r="L2" s="913"/>
      <c r="M2" s="229"/>
      <c r="N2" s="230"/>
      <c r="O2" s="231"/>
      <c r="P2" s="230"/>
      <c r="Q2" s="231"/>
      <c r="R2" s="230"/>
      <c r="S2" s="231"/>
      <c r="T2" s="230"/>
      <c r="U2" s="231"/>
      <c r="V2" s="913"/>
      <c r="W2" s="917"/>
      <c r="X2" s="232"/>
      <c r="Y2" s="233"/>
      <c r="Z2" s="234"/>
      <c r="AE2" s="479"/>
      <c r="AF2" s="481"/>
    </row>
    <row r="3" spans="1:36" s="235" customFormat="1" ht="4.5" customHeight="1" thickBot="1">
      <c r="A3" s="521"/>
      <c r="B3" s="488"/>
      <c r="C3" s="227"/>
      <c r="D3" s="226"/>
      <c r="E3" s="919"/>
      <c r="F3" s="920"/>
      <c r="G3" s="227"/>
      <c r="H3" s="228"/>
      <c r="I3" s="227"/>
      <c r="J3" s="226"/>
      <c r="K3" s="226"/>
      <c r="L3" s="913"/>
      <c r="M3" s="229"/>
      <c r="N3" s="230"/>
      <c r="O3" s="231"/>
      <c r="P3" s="230"/>
      <c r="Q3" s="231"/>
      <c r="R3" s="230"/>
      <c r="S3" s="231"/>
      <c r="T3" s="230"/>
      <c r="U3" s="231"/>
      <c r="V3" s="913"/>
      <c r="W3" s="917"/>
      <c r="X3" s="232"/>
      <c r="Y3" s="233"/>
      <c r="Z3" s="234"/>
      <c r="AE3" s="479"/>
      <c r="AF3" s="481"/>
    </row>
    <row r="4" spans="1:36" s="53" customFormat="1" ht="21.75" customHeight="1">
      <c r="A4" s="1249" t="s">
        <v>543</v>
      </c>
      <c r="B4" s="1247" t="s">
        <v>544</v>
      </c>
      <c r="C4" s="1223" t="s">
        <v>545</v>
      </c>
      <c r="D4" s="1224"/>
      <c r="E4" s="1221" t="s">
        <v>30</v>
      </c>
      <c r="F4" s="1222"/>
      <c r="G4" s="1237" t="s">
        <v>548</v>
      </c>
      <c r="H4" s="1239"/>
      <c r="I4" s="1244" t="s">
        <v>549</v>
      </c>
      <c r="J4" s="1245"/>
      <c r="K4" s="1246"/>
      <c r="L4" s="1242" t="s">
        <v>550</v>
      </c>
      <c r="M4" s="1243"/>
      <c r="N4" s="1240" t="s">
        <v>551</v>
      </c>
      <c r="O4" s="1239"/>
      <c r="P4" s="1237" t="s">
        <v>552</v>
      </c>
      <c r="Q4" s="1239"/>
      <c r="R4" s="1237" t="s">
        <v>553</v>
      </c>
      <c r="S4" s="1239"/>
      <c r="T4" s="1237" t="s">
        <v>554</v>
      </c>
      <c r="U4" s="1238"/>
      <c r="V4" s="1235" t="s">
        <v>555</v>
      </c>
      <c r="W4" s="1233" t="s">
        <v>556</v>
      </c>
      <c r="X4" s="1229" t="s">
        <v>557</v>
      </c>
      <c r="Y4" s="1227" t="s">
        <v>558</v>
      </c>
      <c r="Z4" s="70"/>
      <c r="AB4" s="905" t="s">
        <v>37</v>
      </c>
      <c r="AC4" s="905" t="s">
        <v>38</v>
      </c>
      <c r="AD4" s="905" t="s">
        <v>200</v>
      </c>
      <c r="AE4" s="904" t="s">
        <v>201</v>
      </c>
      <c r="AF4" s="482" t="s">
        <v>365</v>
      </c>
      <c r="AG4" s="158" t="s">
        <v>34</v>
      </c>
      <c r="AH4" s="518" t="s">
        <v>227</v>
      </c>
      <c r="AI4" s="519"/>
      <c r="AJ4" s="520"/>
    </row>
    <row r="5" spans="1:36" s="56" customFormat="1" ht="21.75" customHeight="1">
      <c r="A5" s="1250"/>
      <c r="B5" s="1248"/>
      <c r="C5" s="1225"/>
      <c r="D5" s="1226"/>
      <c r="E5" s="921" t="s">
        <v>546</v>
      </c>
      <c r="F5" s="924" t="s">
        <v>547</v>
      </c>
      <c r="G5" s="224" t="s">
        <v>226</v>
      </c>
      <c r="H5" s="161" t="s">
        <v>224</v>
      </c>
      <c r="I5" s="159" t="s">
        <v>211</v>
      </c>
      <c r="J5" s="1251" t="s">
        <v>4</v>
      </c>
      <c r="K5" s="1252"/>
      <c r="L5" s="221" t="s">
        <v>225</v>
      </c>
      <c r="M5" s="160" t="s">
        <v>210</v>
      </c>
      <c r="N5" s="222" t="s">
        <v>226</v>
      </c>
      <c r="O5" s="54" t="s">
        <v>224</v>
      </c>
      <c r="P5" s="223" t="s">
        <v>226</v>
      </c>
      <c r="Q5" s="55" t="s">
        <v>224</v>
      </c>
      <c r="R5" s="222" t="s">
        <v>226</v>
      </c>
      <c r="S5" s="54" t="s">
        <v>224</v>
      </c>
      <c r="T5" s="223" t="s">
        <v>226</v>
      </c>
      <c r="U5" s="54" t="s">
        <v>224</v>
      </c>
      <c r="V5" s="1236"/>
      <c r="W5" s="1234"/>
      <c r="X5" s="1230"/>
      <c r="Y5" s="1228"/>
      <c r="Z5" s="71"/>
      <c r="AB5" s="906"/>
      <c r="AC5" s="907"/>
      <c r="AD5" s="906"/>
      <c r="AE5" s="910"/>
      <c r="AF5" s="483"/>
      <c r="AG5" s="162" t="s">
        <v>199</v>
      </c>
      <c r="AH5" s="283" t="s">
        <v>40</v>
      </c>
      <c r="AI5" s="283" t="s">
        <v>33</v>
      </c>
      <c r="AJ5" s="283" t="s">
        <v>228</v>
      </c>
    </row>
    <row r="6" spans="1:36" ht="37.5" customHeight="1">
      <c r="A6" s="57" t="s">
        <v>103</v>
      </c>
      <c r="B6" s="738"/>
      <c r="C6" s="739"/>
      <c r="D6" s="740"/>
      <c r="E6" s="1031"/>
      <c r="F6" s="1046"/>
      <c r="G6" s="741"/>
      <c r="H6" s="742"/>
      <c r="I6" s="1035"/>
      <c r="J6" s="1036"/>
      <c r="K6" s="1037"/>
      <c r="L6" s="1038"/>
      <c r="M6" s="1039"/>
      <c r="N6" s="743"/>
      <c r="O6" s="744"/>
      <c r="P6" s="741"/>
      <c r="Q6" s="742"/>
      <c r="R6" s="743"/>
      <c r="S6" s="744"/>
      <c r="T6" s="741"/>
      <c r="U6" s="744"/>
      <c r="V6" s="1032"/>
      <c r="W6" s="745"/>
      <c r="X6" s="746"/>
      <c r="Y6" s="218" t="str">
        <f>IF(B6="","",IF(V6=0,"途中経過 "&amp;Work2工事データ!R3,Work2工事データ!R3))</f>
        <v/>
      </c>
      <c r="Z6" s="72" t="str">
        <f t="shared" ref="Z6:Z15" si="0">IF(V6=0,"",IF(V6&gt;=E6,"","注意！工事日の入力内容を確認してください"))</f>
        <v/>
      </c>
      <c r="AB6" s="735" t="s">
        <v>31</v>
      </c>
      <c r="AC6" s="908" t="s">
        <v>41</v>
      </c>
      <c r="AD6" s="900" t="s">
        <v>184</v>
      </c>
      <c r="AE6" s="911">
        <f>work1基本情報!P23</f>
        <v>27</v>
      </c>
      <c r="AF6" s="484">
        <f>work1基本情報!H21</f>
        <v>41730</v>
      </c>
      <c r="AG6" s="169">
        <f>work1基本情報!P21</f>
        <v>41730</v>
      </c>
      <c r="AH6" s="281">
        <f>work1基本情報!P15</f>
        <v>39539</v>
      </c>
      <c r="AI6" s="281">
        <f>work1基本情報!P17</f>
        <v>41000</v>
      </c>
      <c r="AJ6" s="281">
        <f>work1基本情報!P19</f>
        <v>42095</v>
      </c>
    </row>
    <row r="7" spans="1:36" ht="37.5" customHeight="1">
      <c r="A7" s="57" t="s">
        <v>366</v>
      </c>
      <c r="B7" s="738"/>
      <c r="C7" s="739"/>
      <c r="D7" s="740"/>
      <c r="E7" s="1031"/>
      <c r="F7" s="1046"/>
      <c r="G7" s="1033"/>
      <c r="H7" s="742"/>
      <c r="I7" s="1035"/>
      <c r="J7" s="1036"/>
      <c r="K7" s="1037"/>
      <c r="L7" s="1038"/>
      <c r="M7" s="1039"/>
      <c r="N7" s="1034"/>
      <c r="O7" s="744"/>
      <c r="P7" s="1033"/>
      <c r="Q7" s="742"/>
      <c r="R7" s="1034"/>
      <c r="S7" s="744"/>
      <c r="T7" s="1033"/>
      <c r="U7" s="744"/>
      <c r="V7" s="1032"/>
      <c r="W7" s="745"/>
      <c r="X7" s="746"/>
      <c r="Y7" s="218" t="str">
        <f>IF(B7="","",IF(V7=0,"途中経過 "&amp;Work2工事データ!R4,Work2工事データ!R4))</f>
        <v/>
      </c>
      <c r="Z7" s="72" t="str">
        <f t="shared" si="0"/>
        <v/>
      </c>
      <c r="AB7" s="736">
        <v>0.05</v>
      </c>
      <c r="AC7" s="909" t="s">
        <v>408</v>
      </c>
      <c r="AD7" s="900" t="s">
        <v>185</v>
      </c>
      <c r="AE7" s="912">
        <f>work1基本情報!P24</f>
        <v>28</v>
      </c>
      <c r="AF7" s="487">
        <f>work1基本情報!H24</f>
        <v>42094</v>
      </c>
      <c r="AG7" s="170">
        <f>work1基本情報!P22</f>
        <v>42094</v>
      </c>
      <c r="AH7" s="282">
        <f>work1基本情報!P16</f>
        <v>42825</v>
      </c>
      <c r="AI7" s="282">
        <f>work1基本情報!P18</f>
        <v>42825</v>
      </c>
      <c r="AJ7" s="282">
        <f>work1基本情報!P20</f>
        <v>42825</v>
      </c>
    </row>
    <row r="8" spans="1:36" ht="37.5" customHeight="1">
      <c r="A8" s="57" t="s">
        <v>367</v>
      </c>
      <c r="B8" s="738"/>
      <c r="C8" s="739"/>
      <c r="D8" s="740"/>
      <c r="E8" s="1031"/>
      <c r="F8" s="1046"/>
      <c r="G8" s="1033"/>
      <c r="H8" s="742"/>
      <c r="I8" s="1035"/>
      <c r="J8" s="1036"/>
      <c r="K8" s="1037"/>
      <c r="L8" s="1038"/>
      <c r="M8" s="1039"/>
      <c r="N8" s="1034"/>
      <c r="O8" s="744"/>
      <c r="P8" s="1033"/>
      <c r="Q8" s="742"/>
      <c r="R8" s="1034"/>
      <c r="S8" s="744"/>
      <c r="T8" s="1033"/>
      <c r="U8" s="744"/>
      <c r="V8" s="1032"/>
      <c r="W8" s="745"/>
      <c r="X8" s="746"/>
      <c r="Y8" s="218" t="str">
        <f>IF(B8="","",IF(V8=0,"途中経過 "&amp;Work2工事データ!R5,Work2工事データ!R5))</f>
        <v/>
      </c>
      <c r="Z8" s="72" t="str">
        <f t="shared" si="0"/>
        <v/>
      </c>
      <c r="AA8" s="59"/>
      <c r="AB8" s="736">
        <v>0.08</v>
      </c>
      <c r="AC8" s="431"/>
      <c r="AD8" s="900" t="s">
        <v>198</v>
      </c>
      <c r="AE8" s="903"/>
      <c r="AF8" s="485"/>
    </row>
    <row r="9" spans="1:36" ht="37.5" customHeight="1">
      <c r="A9" s="57" t="s">
        <v>368</v>
      </c>
      <c r="B9" s="738"/>
      <c r="C9" s="739"/>
      <c r="D9" s="740"/>
      <c r="E9" s="1031"/>
      <c r="F9" s="1046"/>
      <c r="G9" s="1033"/>
      <c r="H9" s="742"/>
      <c r="I9" s="1035"/>
      <c r="J9" s="1036"/>
      <c r="K9" s="1037"/>
      <c r="L9" s="1038"/>
      <c r="M9" s="1039"/>
      <c r="N9" s="1034"/>
      <c r="O9" s="744"/>
      <c r="P9" s="1033"/>
      <c r="Q9" s="742"/>
      <c r="R9" s="1034"/>
      <c r="S9" s="744"/>
      <c r="T9" s="1033"/>
      <c r="U9" s="744"/>
      <c r="V9" s="1032"/>
      <c r="W9" s="745"/>
      <c r="X9" s="746"/>
      <c r="Y9" s="218" t="str">
        <f>IF(B9="","",IF(V9=0,"途中経過 "&amp;Work2工事データ!R6,Work2工事データ!R6))</f>
        <v/>
      </c>
      <c r="Z9" s="72" t="str">
        <f t="shared" si="0"/>
        <v/>
      </c>
      <c r="AB9" s="737">
        <v>0.1</v>
      </c>
      <c r="AC9" s="756"/>
      <c r="AD9" s="900" t="s">
        <v>186</v>
      </c>
      <c r="AE9" s="479"/>
    </row>
    <row r="10" spans="1:36" ht="37.5" customHeight="1">
      <c r="A10" s="57" t="s">
        <v>369</v>
      </c>
      <c r="B10" s="738"/>
      <c r="C10" s="739"/>
      <c r="D10" s="740"/>
      <c r="E10" s="1031"/>
      <c r="F10" s="1046"/>
      <c r="G10" s="1033"/>
      <c r="H10" s="742"/>
      <c r="I10" s="1035"/>
      <c r="J10" s="1036"/>
      <c r="K10" s="1037"/>
      <c r="L10" s="1038"/>
      <c r="M10" s="1039"/>
      <c r="N10" s="1034"/>
      <c r="O10" s="744"/>
      <c r="P10" s="1033"/>
      <c r="Q10" s="742"/>
      <c r="R10" s="1034"/>
      <c r="S10" s="744"/>
      <c r="T10" s="1033"/>
      <c r="U10" s="744"/>
      <c r="V10" s="1032"/>
      <c r="W10" s="745"/>
      <c r="X10" s="746"/>
      <c r="Y10" s="218" t="str">
        <f>IF(B10="","",IF(V10=0,"途中経過 "&amp;Work2工事データ!R7,Work2工事データ!R7))</f>
        <v/>
      </c>
      <c r="Z10" s="72" t="str">
        <f t="shared" si="0"/>
        <v/>
      </c>
      <c r="AB10" s="756"/>
      <c r="AC10" s="756"/>
      <c r="AD10" s="900" t="s">
        <v>187</v>
      </c>
      <c r="AE10" s="898"/>
      <c r="AF10" s="898"/>
    </row>
    <row r="11" spans="1:36" ht="37.5" customHeight="1">
      <c r="A11" s="57" t="s">
        <v>370</v>
      </c>
      <c r="B11" s="738"/>
      <c r="C11" s="739"/>
      <c r="D11" s="740"/>
      <c r="E11" s="1031"/>
      <c r="F11" s="1046"/>
      <c r="G11" s="1033"/>
      <c r="H11" s="742"/>
      <c r="I11" s="1035"/>
      <c r="J11" s="1036"/>
      <c r="K11" s="1037"/>
      <c r="L11" s="1038"/>
      <c r="M11" s="1039"/>
      <c r="N11" s="1034"/>
      <c r="O11" s="744"/>
      <c r="P11" s="1033"/>
      <c r="Q11" s="742"/>
      <c r="R11" s="1034"/>
      <c r="S11" s="744"/>
      <c r="T11" s="1033"/>
      <c r="U11" s="744"/>
      <c r="V11" s="1032"/>
      <c r="W11" s="745"/>
      <c r="X11" s="746"/>
      <c r="Y11" s="218" t="str">
        <f>IF(B11="","",IF(V11=0,"途中経過 "&amp;Work2工事データ!R8,Work2工事データ!R8))</f>
        <v/>
      </c>
      <c r="Z11" s="72" t="str">
        <f t="shared" si="0"/>
        <v/>
      </c>
      <c r="AB11" s="756"/>
      <c r="AC11" s="756"/>
      <c r="AD11" s="901" t="s">
        <v>189</v>
      </c>
      <c r="AE11" s="898"/>
      <c r="AF11" s="898"/>
    </row>
    <row r="12" spans="1:36" ht="37.5" customHeight="1">
      <c r="A12" s="57" t="s">
        <v>371</v>
      </c>
      <c r="B12" s="738"/>
      <c r="C12" s="739"/>
      <c r="D12" s="740"/>
      <c r="E12" s="1031"/>
      <c r="F12" s="1046"/>
      <c r="G12" s="1033"/>
      <c r="H12" s="742"/>
      <c r="I12" s="1035"/>
      <c r="J12" s="1036"/>
      <c r="K12" s="1037"/>
      <c r="L12" s="1038"/>
      <c r="M12" s="1039"/>
      <c r="N12" s="1034"/>
      <c r="O12" s="744"/>
      <c r="P12" s="1033"/>
      <c r="Q12" s="742"/>
      <c r="R12" s="1034"/>
      <c r="S12" s="744"/>
      <c r="T12" s="1033"/>
      <c r="U12" s="744"/>
      <c r="V12" s="1032"/>
      <c r="W12" s="745"/>
      <c r="X12" s="746"/>
      <c r="Y12" s="218" t="str">
        <f>IF(B12="","",IF(V12=0,"途中経過 "&amp;Work2工事データ!R9,Work2工事データ!R9))</f>
        <v/>
      </c>
      <c r="Z12" s="72" t="str">
        <f t="shared" si="0"/>
        <v/>
      </c>
      <c r="AB12" s="756"/>
      <c r="AC12" s="756"/>
      <c r="AD12" s="900" t="s">
        <v>533</v>
      </c>
      <c r="AE12" s="898"/>
      <c r="AF12" s="898"/>
    </row>
    <row r="13" spans="1:36" ht="37.5" customHeight="1">
      <c r="A13" s="57" t="s">
        <v>372</v>
      </c>
      <c r="B13" s="738"/>
      <c r="C13" s="739"/>
      <c r="D13" s="740"/>
      <c r="E13" s="1031"/>
      <c r="F13" s="1046"/>
      <c r="G13" s="1033"/>
      <c r="H13" s="742"/>
      <c r="I13" s="1035"/>
      <c r="J13" s="1036"/>
      <c r="K13" s="1037"/>
      <c r="L13" s="1038"/>
      <c r="M13" s="1039"/>
      <c r="N13" s="1034"/>
      <c r="O13" s="744"/>
      <c r="P13" s="1033"/>
      <c r="Q13" s="742"/>
      <c r="R13" s="1034"/>
      <c r="S13" s="744"/>
      <c r="T13" s="1033"/>
      <c r="U13" s="744"/>
      <c r="V13" s="1032"/>
      <c r="W13" s="745"/>
      <c r="X13" s="746"/>
      <c r="Y13" s="218" t="str">
        <f>IF(B13="","",IF(V13=0,"途中経過 "&amp;Work2工事データ!R10,Work2工事データ!R10))</f>
        <v/>
      </c>
      <c r="Z13" s="72" t="str">
        <f t="shared" si="0"/>
        <v/>
      </c>
      <c r="AB13" s="756"/>
      <c r="AC13" s="756"/>
      <c r="AD13" s="900" t="s">
        <v>534</v>
      </c>
      <c r="AE13" s="898"/>
      <c r="AF13" s="898"/>
    </row>
    <row r="14" spans="1:36" ht="37.5" customHeight="1">
      <c r="A14" s="57" t="s">
        <v>373</v>
      </c>
      <c r="B14" s="738"/>
      <c r="C14" s="739"/>
      <c r="D14" s="740"/>
      <c r="E14" s="1031"/>
      <c r="F14" s="1046"/>
      <c r="G14" s="1033"/>
      <c r="H14" s="742"/>
      <c r="I14" s="1035"/>
      <c r="J14" s="1036"/>
      <c r="K14" s="1037"/>
      <c r="L14" s="1038"/>
      <c r="M14" s="1039"/>
      <c r="N14" s="1034"/>
      <c r="O14" s="744"/>
      <c r="P14" s="1033"/>
      <c r="Q14" s="742"/>
      <c r="R14" s="1034"/>
      <c r="S14" s="744"/>
      <c r="T14" s="1033"/>
      <c r="U14" s="744"/>
      <c r="V14" s="1032"/>
      <c r="W14" s="745"/>
      <c r="X14" s="746"/>
      <c r="Y14" s="218" t="str">
        <f>IF(B14="","",IF(V14=0,"途中経過 "&amp;Work2工事データ!R11,Work2工事データ!R11))</f>
        <v/>
      </c>
      <c r="Z14" s="72" t="str">
        <f t="shared" si="0"/>
        <v/>
      </c>
      <c r="AB14" s="756"/>
      <c r="AC14" s="756"/>
      <c r="AD14" s="902" t="s">
        <v>188</v>
      </c>
      <c r="AE14" s="898"/>
      <c r="AF14" s="898"/>
    </row>
    <row r="15" spans="1:36" ht="37.5" customHeight="1">
      <c r="A15" s="57" t="s">
        <v>374</v>
      </c>
      <c r="B15" s="738"/>
      <c r="C15" s="739"/>
      <c r="D15" s="740"/>
      <c r="E15" s="1031"/>
      <c r="F15" s="1046"/>
      <c r="G15" s="1033"/>
      <c r="H15" s="742"/>
      <c r="I15" s="1035"/>
      <c r="J15" s="1036"/>
      <c r="K15" s="1037"/>
      <c r="L15" s="1038"/>
      <c r="M15" s="1039"/>
      <c r="N15" s="1034"/>
      <c r="O15" s="744"/>
      <c r="P15" s="1033"/>
      <c r="Q15" s="742"/>
      <c r="R15" s="1034"/>
      <c r="S15" s="744"/>
      <c r="T15" s="1033"/>
      <c r="U15" s="744"/>
      <c r="V15" s="1032"/>
      <c r="W15" s="745"/>
      <c r="X15" s="746"/>
      <c r="Y15" s="218" t="str">
        <f>IF(B15="","",IF(V15=0,"途中経過 "&amp;Work2工事データ!R12,Work2工事データ!R12))</f>
        <v/>
      </c>
      <c r="Z15" s="72" t="str">
        <f t="shared" si="0"/>
        <v/>
      </c>
      <c r="AE15" s="899"/>
      <c r="AF15" s="899"/>
    </row>
    <row r="16" spans="1:36" ht="37.5" customHeight="1">
      <c r="A16" s="57" t="s">
        <v>375</v>
      </c>
      <c r="B16" s="738"/>
      <c r="C16" s="739"/>
      <c r="D16" s="740"/>
      <c r="E16" s="1031"/>
      <c r="F16" s="1046"/>
      <c r="G16" s="1033"/>
      <c r="H16" s="742"/>
      <c r="I16" s="1035"/>
      <c r="J16" s="1036"/>
      <c r="K16" s="1037"/>
      <c r="L16" s="1038"/>
      <c r="M16" s="1039"/>
      <c r="N16" s="1034"/>
      <c r="O16" s="744"/>
      <c r="P16" s="1033"/>
      <c r="Q16" s="742"/>
      <c r="R16" s="1034"/>
      <c r="S16" s="744"/>
      <c r="T16" s="1033"/>
      <c r="U16" s="744"/>
      <c r="V16" s="1032"/>
      <c r="W16" s="745"/>
      <c r="X16" s="746"/>
      <c r="Y16" s="218" t="str">
        <f>IF(B16="","",IF(V16=0,"途中経過 "&amp;Work2工事データ!R13,Work2工事データ!R13))</f>
        <v/>
      </c>
      <c r="Z16" s="72" t="str">
        <f t="shared" ref="Z16:Z55" si="1">IF(V16=0,"",IF(V16&gt;=E16,"","注意！工事日の入力内容を確認してください"))</f>
        <v/>
      </c>
      <c r="AE16" s="898"/>
      <c r="AF16" s="898"/>
    </row>
    <row r="17" spans="1:32" ht="37.5" customHeight="1">
      <c r="A17" s="57" t="s">
        <v>376</v>
      </c>
      <c r="B17" s="738"/>
      <c r="C17" s="739"/>
      <c r="D17" s="740"/>
      <c r="E17" s="1031"/>
      <c r="F17" s="1046"/>
      <c r="G17" s="1033"/>
      <c r="H17" s="742"/>
      <c r="I17" s="1035"/>
      <c r="J17" s="1036"/>
      <c r="K17" s="1037"/>
      <c r="L17" s="1038"/>
      <c r="M17" s="1039"/>
      <c r="N17" s="1034"/>
      <c r="O17" s="744"/>
      <c r="P17" s="1033"/>
      <c r="Q17" s="742"/>
      <c r="R17" s="1034"/>
      <c r="S17" s="744"/>
      <c r="T17" s="1033"/>
      <c r="U17" s="744"/>
      <c r="V17" s="1032"/>
      <c r="W17" s="745"/>
      <c r="X17" s="746"/>
      <c r="Y17" s="218" t="str">
        <f>IF(B17="","",IF(V17=0,"途中経過 "&amp;Work2工事データ!R14,Work2工事データ!R14))</f>
        <v/>
      </c>
      <c r="Z17" s="72" t="str">
        <f t="shared" si="1"/>
        <v/>
      </c>
      <c r="AE17" s="898"/>
      <c r="AF17" s="898"/>
    </row>
    <row r="18" spans="1:32" ht="37.5" customHeight="1">
      <c r="A18" s="57" t="s">
        <v>377</v>
      </c>
      <c r="B18" s="738"/>
      <c r="C18" s="739"/>
      <c r="D18" s="740"/>
      <c r="E18" s="1031"/>
      <c r="F18" s="1046"/>
      <c r="G18" s="1033"/>
      <c r="H18" s="742"/>
      <c r="I18" s="1035"/>
      <c r="J18" s="1036"/>
      <c r="K18" s="1037"/>
      <c r="L18" s="1038"/>
      <c r="M18" s="1039"/>
      <c r="N18" s="1034"/>
      <c r="O18" s="744"/>
      <c r="P18" s="1033"/>
      <c r="Q18" s="742"/>
      <c r="R18" s="1034"/>
      <c r="S18" s="744"/>
      <c r="T18" s="1033"/>
      <c r="U18" s="744"/>
      <c r="V18" s="1032"/>
      <c r="W18" s="745"/>
      <c r="X18" s="746"/>
      <c r="Y18" s="218" t="str">
        <f>IF(B18="","",IF(V18=0,"途中経過 "&amp;Work2工事データ!R15,Work2工事データ!R15))</f>
        <v/>
      </c>
      <c r="Z18" s="72" t="str">
        <f t="shared" si="1"/>
        <v/>
      </c>
      <c r="AE18" s="898"/>
      <c r="AF18" s="898"/>
    </row>
    <row r="19" spans="1:32" ht="37.5" customHeight="1">
      <c r="A19" s="57" t="s">
        <v>378</v>
      </c>
      <c r="B19" s="738"/>
      <c r="C19" s="739"/>
      <c r="D19" s="740"/>
      <c r="E19" s="1031"/>
      <c r="F19" s="1046"/>
      <c r="G19" s="1033"/>
      <c r="H19" s="742"/>
      <c r="I19" s="1035"/>
      <c r="J19" s="1036"/>
      <c r="K19" s="1037"/>
      <c r="L19" s="1038"/>
      <c r="M19" s="1039"/>
      <c r="N19" s="1034"/>
      <c r="O19" s="744"/>
      <c r="P19" s="1033"/>
      <c r="Q19" s="742"/>
      <c r="R19" s="1034"/>
      <c r="S19" s="744"/>
      <c r="T19" s="1033"/>
      <c r="U19" s="744"/>
      <c r="V19" s="1032"/>
      <c r="W19" s="745"/>
      <c r="X19" s="746"/>
      <c r="Y19" s="218" t="str">
        <f>IF(B19="","",IF(V19=0,"途中経過 "&amp;Work2工事データ!R16,Work2工事データ!R16))</f>
        <v/>
      </c>
      <c r="Z19" s="72" t="str">
        <f t="shared" si="1"/>
        <v/>
      </c>
    </row>
    <row r="20" spans="1:32" ht="37.5" customHeight="1">
      <c r="A20" s="57" t="s">
        <v>379</v>
      </c>
      <c r="B20" s="738"/>
      <c r="C20" s="739"/>
      <c r="D20" s="740"/>
      <c r="E20" s="1031"/>
      <c r="F20" s="1046"/>
      <c r="G20" s="1033"/>
      <c r="H20" s="742"/>
      <c r="I20" s="1035"/>
      <c r="J20" s="1036"/>
      <c r="K20" s="1037"/>
      <c r="L20" s="1038"/>
      <c r="M20" s="1039"/>
      <c r="N20" s="1034"/>
      <c r="O20" s="744"/>
      <c r="P20" s="1033"/>
      <c r="Q20" s="742"/>
      <c r="R20" s="1034"/>
      <c r="S20" s="744"/>
      <c r="T20" s="1033"/>
      <c r="U20" s="744"/>
      <c r="V20" s="1032"/>
      <c r="W20" s="745"/>
      <c r="X20" s="746"/>
      <c r="Y20" s="218" t="str">
        <f>IF(B20="","",IF(V20=0,"途中経過 "&amp;Work2工事データ!R17,Work2工事データ!R17))</f>
        <v/>
      </c>
      <c r="Z20" s="72" t="str">
        <f t="shared" si="1"/>
        <v/>
      </c>
    </row>
    <row r="21" spans="1:32" ht="37.5" customHeight="1">
      <c r="A21" s="57" t="s">
        <v>380</v>
      </c>
      <c r="B21" s="738"/>
      <c r="C21" s="739"/>
      <c r="D21" s="740"/>
      <c r="E21" s="1031"/>
      <c r="F21" s="1046"/>
      <c r="G21" s="1033"/>
      <c r="H21" s="742"/>
      <c r="I21" s="1035"/>
      <c r="J21" s="1036"/>
      <c r="K21" s="1037"/>
      <c r="L21" s="1038"/>
      <c r="M21" s="1039"/>
      <c r="N21" s="1034"/>
      <c r="O21" s="744"/>
      <c r="P21" s="1033"/>
      <c r="Q21" s="742"/>
      <c r="R21" s="1034"/>
      <c r="S21" s="744"/>
      <c r="T21" s="1033"/>
      <c r="U21" s="744"/>
      <c r="V21" s="1032"/>
      <c r="W21" s="745"/>
      <c r="X21" s="746"/>
      <c r="Y21" s="218" t="str">
        <f>IF(B21="","",IF(V21=0,"途中経過 "&amp;Work2工事データ!R18,Work2工事データ!R18))</f>
        <v/>
      </c>
      <c r="Z21" s="72" t="str">
        <f t="shared" si="1"/>
        <v/>
      </c>
    </row>
    <row r="22" spans="1:32" ht="37.5" customHeight="1">
      <c r="A22" s="57" t="s">
        <v>381</v>
      </c>
      <c r="B22" s="738"/>
      <c r="C22" s="739"/>
      <c r="D22" s="740"/>
      <c r="E22" s="1031"/>
      <c r="F22" s="1046"/>
      <c r="G22" s="1033"/>
      <c r="H22" s="742"/>
      <c r="I22" s="1035"/>
      <c r="J22" s="1036"/>
      <c r="K22" s="1037"/>
      <c r="L22" s="1038"/>
      <c r="M22" s="1039"/>
      <c r="N22" s="1034"/>
      <c r="O22" s="744"/>
      <c r="P22" s="1033"/>
      <c r="Q22" s="742"/>
      <c r="R22" s="1034"/>
      <c r="S22" s="744"/>
      <c r="T22" s="1033"/>
      <c r="U22" s="744"/>
      <c r="V22" s="1032"/>
      <c r="W22" s="745"/>
      <c r="X22" s="746"/>
      <c r="Y22" s="218" t="str">
        <f>IF(B22="","",IF(V22=0,"途中経過 "&amp;Work2工事データ!R19,Work2工事データ!R19))</f>
        <v/>
      </c>
      <c r="Z22" s="72" t="str">
        <f t="shared" si="1"/>
        <v/>
      </c>
    </row>
    <row r="23" spans="1:32" ht="37.5" customHeight="1">
      <c r="A23" s="57" t="s">
        <v>382</v>
      </c>
      <c r="B23" s="738"/>
      <c r="C23" s="739"/>
      <c r="D23" s="740"/>
      <c r="E23" s="1031"/>
      <c r="F23" s="1046"/>
      <c r="G23" s="1033"/>
      <c r="H23" s="742"/>
      <c r="I23" s="1035"/>
      <c r="J23" s="1036"/>
      <c r="K23" s="1037"/>
      <c r="L23" s="1038"/>
      <c r="M23" s="1039"/>
      <c r="N23" s="1034"/>
      <c r="O23" s="744"/>
      <c r="P23" s="1033"/>
      <c r="Q23" s="742"/>
      <c r="R23" s="1034"/>
      <c r="S23" s="744"/>
      <c r="T23" s="1033"/>
      <c r="U23" s="744"/>
      <c r="V23" s="1032"/>
      <c r="W23" s="745"/>
      <c r="X23" s="746"/>
      <c r="Y23" s="218" t="str">
        <f>IF(B23="","",IF(V23=0,"途中経過 "&amp;Work2工事データ!R20,Work2工事データ!R20))</f>
        <v/>
      </c>
      <c r="Z23" s="72" t="str">
        <f t="shared" si="1"/>
        <v/>
      </c>
    </row>
    <row r="24" spans="1:32" ht="37.5" customHeight="1">
      <c r="A24" s="57" t="s">
        <v>383</v>
      </c>
      <c r="B24" s="738"/>
      <c r="C24" s="739"/>
      <c r="D24" s="740"/>
      <c r="E24" s="1031"/>
      <c r="F24" s="1046"/>
      <c r="G24" s="1033"/>
      <c r="H24" s="742"/>
      <c r="I24" s="1035"/>
      <c r="J24" s="1036"/>
      <c r="K24" s="1037"/>
      <c r="L24" s="1038"/>
      <c r="M24" s="1039"/>
      <c r="N24" s="1034"/>
      <c r="O24" s="744"/>
      <c r="P24" s="1033"/>
      <c r="Q24" s="742"/>
      <c r="R24" s="1034"/>
      <c r="S24" s="744"/>
      <c r="T24" s="1033"/>
      <c r="U24" s="744"/>
      <c r="V24" s="1032"/>
      <c r="W24" s="745"/>
      <c r="X24" s="746"/>
      <c r="Y24" s="218" t="str">
        <f>IF(B24="","",IF(V24=0,"途中経過 "&amp;Work2工事データ!R21,Work2工事データ!R21))</f>
        <v/>
      </c>
      <c r="Z24" s="72" t="str">
        <f t="shared" si="1"/>
        <v/>
      </c>
    </row>
    <row r="25" spans="1:32" ht="37.5" customHeight="1">
      <c r="A25" s="57" t="s">
        <v>384</v>
      </c>
      <c r="B25" s="738"/>
      <c r="C25" s="739"/>
      <c r="D25" s="740"/>
      <c r="E25" s="1031"/>
      <c r="F25" s="1046"/>
      <c r="G25" s="1033"/>
      <c r="H25" s="742"/>
      <c r="I25" s="1035"/>
      <c r="J25" s="1036"/>
      <c r="K25" s="1037"/>
      <c r="L25" s="1038"/>
      <c r="M25" s="1039"/>
      <c r="N25" s="1034"/>
      <c r="O25" s="744"/>
      <c r="P25" s="1033"/>
      <c r="Q25" s="742"/>
      <c r="R25" s="1034"/>
      <c r="S25" s="744"/>
      <c r="T25" s="1033"/>
      <c r="U25" s="744"/>
      <c r="V25" s="1032"/>
      <c r="W25" s="745"/>
      <c r="X25" s="746"/>
      <c r="Y25" s="218" t="str">
        <f>IF(B25="","",IF(V25=0,"途中経過 "&amp;Work2工事データ!R22,Work2工事データ!R22))</f>
        <v/>
      </c>
      <c r="Z25" s="72" t="str">
        <f t="shared" si="1"/>
        <v/>
      </c>
    </row>
    <row r="26" spans="1:32" ht="37.5" customHeight="1">
      <c r="A26" s="57" t="s">
        <v>385</v>
      </c>
      <c r="B26" s="738"/>
      <c r="C26" s="739"/>
      <c r="D26" s="740"/>
      <c r="E26" s="1031"/>
      <c r="F26" s="1046"/>
      <c r="G26" s="1033"/>
      <c r="H26" s="742"/>
      <c r="I26" s="1035"/>
      <c r="J26" s="1036"/>
      <c r="K26" s="1037"/>
      <c r="L26" s="1038"/>
      <c r="M26" s="1039"/>
      <c r="N26" s="1034"/>
      <c r="O26" s="744"/>
      <c r="P26" s="1033"/>
      <c r="Q26" s="742"/>
      <c r="R26" s="1034"/>
      <c r="S26" s="744"/>
      <c r="T26" s="1033"/>
      <c r="U26" s="744"/>
      <c r="V26" s="1032"/>
      <c r="W26" s="745"/>
      <c r="X26" s="746"/>
      <c r="Y26" s="218" t="str">
        <f>IF(B26="","",IF(V26=0,"途中経過 "&amp;Work2工事データ!R23,Work2工事データ!R23))</f>
        <v/>
      </c>
      <c r="Z26" s="72" t="str">
        <f t="shared" si="1"/>
        <v/>
      </c>
    </row>
    <row r="27" spans="1:32" ht="37.5" customHeight="1">
      <c r="A27" s="57" t="s">
        <v>386</v>
      </c>
      <c r="B27" s="738"/>
      <c r="C27" s="739"/>
      <c r="D27" s="740"/>
      <c r="E27" s="1031"/>
      <c r="F27" s="1046"/>
      <c r="G27" s="1033"/>
      <c r="H27" s="742"/>
      <c r="I27" s="1035"/>
      <c r="J27" s="1036"/>
      <c r="K27" s="1037"/>
      <c r="L27" s="1038"/>
      <c r="M27" s="1039"/>
      <c r="N27" s="1034"/>
      <c r="O27" s="744"/>
      <c r="P27" s="1033"/>
      <c r="Q27" s="742"/>
      <c r="R27" s="1034"/>
      <c r="S27" s="744"/>
      <c r="T27" s="1033"/>
      <c r="U27" s="744"/>
      <c r="V27" s="1032"/>
      <c r="W27" s="745"/>
      <c r="X27" s="746"/>
      <c r="Y27" s="218" t="str">
        <f>IF(B27="","",IF(V27=0,"途中経過 "&amp;Work2工事データ!R24,Work2工事データ!R24))</f>
        <v/>
      </c>
      <c r="Z27" s="72" t="str">
        <f t="shared" si="1"/>
        <v/>
      </c>
    </row>
    <row r="28" spans="1:32" ht="37.5" customHeight="1">
      <c r="A28" s="57" t="s">
        <v>387</v>
      </c>
      <c r="B28" s="738"/>
      <c r="C28" s="739"/>
      <c r="D28" s="740"/>
      <c r="E28" s="1031"/>
      <c r="F28" s="1046"/>
      <c r="G28" s="1033"/>
      <c r="H28" s="742"/>
      <c r="I28" s="1035"/>
      <c r="J28" s="1036"/>
      <c r="K28" s="1037"/>
      <c r="L28" s="1038"/>
      <c r="M28" s="1039"/>
      <c r="N28" s="1034"/>
      <c r="O28" s="744"/>
      <c r="P28" s="1033"/>
      <c r="Q28" s="742"/>
      <c r="R28" s="1034"/>
      <c r="S28" s="744"/>
      <c r="T28" s="1033"/>
      <c r="U28" s="744"/>
      <c r="V28" s="1032"/>
      <c r="W28" s="745"/>
      <c r="X28" s="746"/>
      <c r="Y28" s="218" t="str">
        <f>IF(B28="","",IF(V28=0,"途中経過 "&amp;Work2工事データ!R25,Work2工事データ!R25))</f>
        <v/>
      </c>
      <c r="Z28" s="72" t="str">
        <f t="shared" si="1"/>
        <v/>
      </c>
    </row>
    <row r="29" spans="1:32" ht="37.5" customHeight="1">
      <c r="A29" s="57" t="s">
        <v>388</v>
      </c>
      <c r="B29" s="738"/>
      <c r="C29" s="739"/>
      <c r="D29" s="740"/>
      <c r="E29" s="1031"/>
      <c r="F29" s="1046"/>
      <c r="G29" s="1033"/>
      <c r="H29" s="742"/>
      <c r="I29" s="1035"/>
      <c r="J29" s="1036"/>
      <c r="K29" s="1037"/>
      <c r="L29" s="1038"/>
      <c r="M29" s="1039"/>
      <c r="N29" s="1034"/>
      <c r="O29" s="744"/>
      <c r="P29" s="1033"/>
      <c r="Q29" s="742"/>
      <c r="R29" s="1034"/>
      <c r="S29" s="744"/>
      <c r="T29" s="1033"/>
      <c r="U29" s="744"/>
      <c r="V29" s="1032"/>
      <c r="W29" s="745"/>
      <c r="X29" s="746"/>
      <c r="Y29" s="218" t="str">
        <f>IF(B29="","",IF(V29=0,"途中経過 "&amp;Work2工事データ!R26,Work2工事データ!R26))</f>
        <v/>
      </c>
      <c r="Z29" s="72" t="str">
        <f t="shared" si="1"/>
        <v/>
      </c>
    </row>
    <row r="30" spans="1:32" ht="37.5" customHeight="1">
      <c r="A30" s="57" t="s">
        <v>389</v>
      </c>
      <c r="B30" s="738"/>
      <c r="C30" s="739"/>
      <c r="D30" s="740"/>
      <c r="E30" s="1031"/>
      <c r="F30" s="1046"/>
      <c r="G30" s="1033"/>
      <c r="H30" s="742"/>
      <c r="I30" s="1035"/>
      <c r="J30" s="1036"/>
      <c r="K30" s="1037"/>
      <c r="L30" s="1038"/>
      <c r="M30" s="1039"/>
      <c r="N30" s="1034"/>
      <c r="O30" s="744"/>
      <c r="P30" s="1033"/>
      <c r="Q30" s="742"/>
      <c r="R30" s="1034"/>
      <c r="S30" s="744"/>
      <c r="T30" s="1033"/>
      <c r="U30" s="744"/>
      <c r="V30" s="1032"/>
      <c r="W30" s="745"/>
      <c r="X30" s="746"/>
      <c r="Y30" s="218" t="str">
        <f>IF(B30="","",IF(V30=0,"途中経過 "&amp;Work2工事データ!R27,Work2工事データ!R27))</f>
        <v/>
      </c>
      <c r="Z30" s="72" t="str">
        <f t="shared" si="1"/>
        <v/>
      </c>
    </row>
    <row r="31" spans="1:32" ht="37.5" customHeight="1">
      <c r="A31" s="57" t="s">
        <v>390</v>
      </c>
      <c r="B31" s="738"/>
      <c r="C31" s="739"/>
      <c r="D31" s="740"/>
      <c r="E31" s="1031"/>
      <c r="F31" s="1046"/>
      <c r="G31" s="1033"/>
      <c r="H31" s="742"/>
      <c r="I31" s="1035"/>
      <c r="J31" s="1036"/>
      <c r="K31" s="1037"/>
      <c r="L31" s="1038"/>
      <c r="M31" s="1039"/>
      <c r="N31" s="1034"/>
      <c r="O31" s="744"/>
      <c r="P31" s="1033"/>
      <c r="Q31" s="742"/>
      <c r="R31" s="1034"/>
      <c r="S31" s="744"/>
      <c r="T31" s="1033"/>
      <c r="U31" s="744"/>
      <c r="V31" s="1032"/>
      <c r="W31" s="745"/>
      <c r="X31" s="746"/>
      <c r="Y31" s="218" t="str">
        <f>IF(B31="","",IF(V31=0,"途中経過 "&amp;Work2工事データ!R28,Work2工事データ!R28))</f>
        <v/>
      </c>
      <c r="Z31" s="72" t="str">
        <f t="shared" si="1"/>
        <v/>
      </c>
    </row>
    <row r="32" spans="1:32" ht="37.5" customHeight="1">
      <c r="A32" s="57" t="s">
        <v>391</v>
      </c>
      <c r="B32" s="738"/>
      <c r="C32" s="739"/>
      <c r="D32" s="740"/>
      <c r="E32" s="1031"/>
      <c r="F32" s="1046"/>
      <c r="G32" s="1033"/>
      <c r="H32" s="742"/>
      <c r="I32" s="1035"/>
      <c r="J32" s="1036"/>
      <c r="K32" s="1037"/>
      <c r="L32" s="1038"/>
      <c r="M32" s="1039"/>
      <c r="N32" s="1034"/>
      <c r="O32" s="744"/>
      <c r="P32" s="1033"/>
      <c r="Q32" s="742"/>
      <c r="R32" s="1034"/>
      <c r="S32" s="744"/>
      <c r="T32" s="1033"/>
      <c r="U32" s="744"/>
      <c r="V32" s="1032"/>
      <c r="W32" s="745"/>
      <c r="X32" s="746"/>
      <c r="Y32" s="218" t="str">
        <f>IF(B32="","",IF(V32=0,"途中経過 "&amp;Work2工事データ!R29,Work2工事データ!R29))</f>
        <v/>
      </c>
      <c r="Z32" s="72" t="str">
        <f t="shared" si="1"/>
        <v/>
      </c>
    </row>
    <row r="33" spans="1:26" ht="37.5" customHeight="1">
      <c r="A33" s="57" t="s">
        <v>392</v>
      </c>
      <c r="B33" s="738"/>
      <c r="C33" s="739"/>
      <c r="D33" s="740"/>
      <c r="E33" s="1031"/>
      <c r="F33" s="1046"/>
      <c r="G33" s="1033"/>
      <c r="H33" s="742"/>
      <c r="I33" s="1035"/>
      <c r="J33" s="1036"/>
      <c r="K33" s="1037"/>
      <c r="L33" s="1038"/>
      <c r="M33" s="1039"/>
      <c r="N33" s="1034"/>
      <c r="O33" s="744"/>
      <c r="P33" s="1033"/>
      <c r="Q33" s="742"/>
      <c r="R33" s="1034"/>
      <c r="S33" s="744"/>
      <c r="T33" s="1033"/>
      <c r="U33" s="744"/>
      <c r="V33" s="1032"/>
      <c r="W33" s="745"/>
      <c r="X33" s="746"/>
      <c r="Y33" s="218" t="str">
        <f>IF(B33="","",IF(V33=0,"途中経過 "&amp;Work2工事データ!R30,Work2工事データ!R30))</f>
        <v/>
      </c>
      <c r="Z33" s="72" t="str">
        <f t="shared" si="1"/>
        <v/>
      </c>
    </row>
    <row r="34" spans="1:26" ht="37.5" customHeight="1">
      <c r="A34" s="57" t="s">
        <v>393</v>
      </c>
      <c r="B34" s="738"/>
      <c r="C34" s="739"/>
      <c r="D34" s="740"/>
      <c r="E34" s="1031"/>
      <c r="F34" s="1046"/>
      <c r="G34" s="1033"/>
      <c r="H34" s="742"/>
      <c r="I34" s="1035"/>
      <c r="J34" s="1036"/>
      <c r="K34" s="1037"/>
      <c r="L34" s="1038"/>
      <c r="M34" s="1039"/>
      <c r="N34" s="1034"/>
      <c r="O34" s="744"/>
      <c r="P34" s="1033"/>
      <c r="Q34" s="742"/>
      <c r="R34" s="1034"/>
      <c r="S34" s="744"/>
      <c r="T34" s="1033"/>
      <c r="U34" s="744"/>
      <c r="V34" s="1032"/>
      <c r="W34" s="745"/>
      <c r="X34" s="746"/>
      <c r="Y34" s="218" t="str">
        <f>IF(B34="","",IF(V34=0,"途中経過 "&amp;Work2工事データ!R31,Work2工事データ!R31))</f>
        <v/>
      </c>
      <c r="Z34" s="72" t="str">
        <f t="shared" si="1"/>
        <v/>
      </c>
    </row>
    <row r="35" spans="1:26" ht="37.5" customHeight="1">
      <c r="A35" s="57" t="s">
        <v>394</v>
      </c>
      <c r="B35" s="738"/>
      <c r="C35" s="739"/>
      <c r="D35" s="740"/>
      <c r="E35" s="1031"/>
      <c r="F35" s="1046"/>
      <c r="G35" s="1033"/>
      <c r="H35" s="742"/>
      <c r="I35" s="1035"/>
      <c r="J35" s="1036"/>
      <c r="K35" s="1037"/>
      <c r="L35" s="1038"/>
      <c r="M35" s="1039"/>
      <c r="N35" s="1034"/>
      <c r="O35" s="744"/>
      <c r="P35" s="1033"/>
      <c r="Q35" s="742"/>
      <c r="R35" s="1034"/>
      <c r="S35" s="744"/>
      <c r="T35" s="1033"/>
      <c r="U35" s="744"/>
      <c r="V35" s="1032"/>
      <c r="W35" s="745"/>
      <c r="X35" s="746"/>
      <c r="Y35" s="218" t="str">
        <f>IF(B35="","",IF(V35=0,"途中経過 "&amp;Work2工事データ!R32,Work2工事データ!R32))</f>
        <v/>
      </c>
      <c r="Z35" s="72" t="str">
        <f t="shared" si="1"/>
        <v/>
      </c>
    </row>
    <row r="36" spans="1:26" ht="37.5" customHeight="1">
      <c r="A36" s="57" t="s">
        <v>395</v>
      </c>
      <c r="B36" s="738"/>
      <c r="C36" s="739"/>
      <c r="D36" s="740"/>
      <c r="E36" s="1031"/>
      <c r="F36" s="1046"/>
      <c r="G36" s="1033"/>
      <c r="H36" s="742"/>
      <c r="I36" s="1035"/>
      <c r="J36" s="1036"/>
      <c r="K36" s="1037"/>
      <c r="L36" s="1038"/>
      <c r="M36" s="1039"/>
      <c r="N36" s="1034"/>
      <c r="O36" s="744"/>
      <c r="P36" s="1033"/>
      <c r="Q36" s="742"/>
      <c r="R36" s="1034"/>
      <c r="S36" s="744"/>
      <c r="T36" s="1033"/>
      <c r="U36" s="744"/>
      <c r="V36" s="1032"/>
      <c r="W36" s="745"/>
      <c r="X36" s="746"/>
      <c r="Y36" s="218" t="str">
        <f>IF(B36="","",IF(V36=0,"途中経過 "&amp;Work2工事データ!R33,Work2工事データ!R33))</f>
        <v/>
      </c>
      <c r="Z36" s="72" t="str">
        <f t="shared" si="1"/>
        <v/>
      </c>
    </row>
    <row r="37" spans="1:26" ht="37.5" customHeight="1">
      <c r="A37" s="57" t="s">
        <v>396</v>
      </c>
      <c r="B37" s="738"/>
      <c r="C37" s="739"/>
      <c r="D37" s="740"/>
      <c r="E37" s="1031"/>
      <c r="F37" s="1046"/>
      <c r="G37" s="1033"/>
      <c r="H37" s="742"/>
      <c r="I37" s="1035"/>
      <c r="J37" s="1036"/>
      <c r="K37" s="1037"/>
      <c r="L37" s="1038"/>
      <c r="M37" s="1039"/>
      <c r="N37" s="1034"/>
      <c r="O37" s="744"/>
      <c r="P37" s="1033"/>
      <c r="Q37" s="742"/>
      <c r="R37" s="1034"/>
      <c r="S37" s="744"/>
      <c r="T37" s="1033"/>
      <c r="U37" s="744"/>
      <c r="V37" s="1032"/>
      <c r="W37" s="745"/>
      <c r="X37" s="746"/>
      <c r="Y37" s="218" t="str">
        <f>IF(B37="","",IF(V37=0,"途中経過 "&amp;Work2工事データ!R34,Work2工事データ!R34))</f>
        <v/>
      </c>
      <c r="Z37" s="72" t="str">
        <f t="shared" si="1"/>
        <v/>
      </c>
    </row>
    <row r="38" spans="1:26" ht="37.5" customHeight="1">
      <c r="A38" s="57" t="s">
        <v>397</v>
      </c>
      <c r="B38" s="738"/>
      <c r="C38" s="739"/>
      <c r="D38" s="740"/>
      <c r="E38" s="1031"/>
      <c r="F38" s="1046"/>
      <c r="G38" s="1033"/>
      <c r="H38" s="742"/>
      <c r="I38" s="1035"/>
      <c r="J38" s="1036"/>
      <c r="K38" s="1037"/>
      <c r="L38" s="1038"/>
      <c r="M38" s="1039"/>
      <c r="N38" s="1034"/>
      <c r="O38" s="744"/>
      <c r="P38" s="1033"/>
      <c r="Q38" s="742"/>
      <c r="R38" s="1034"/>
      <c r="S38" s="744"/>
      <c r="T38" s="1033"/>
      <c r="U38" s="744"/>
      <c r="V38" s="1032"/>
      <c r="W38" s="745"/>
      <c r="X38" s="746"/>
      <c r="Y38" s="218" t="str">
        <f>IF(B38="","",IF(V38=0,"途中経過 "&amp;Work2工事データ!R35,Work2工事データ!R35))</f>
        <v/>
      </c>
      <c r="Z38" s="72" t="str">
        <f t="shared" si="1"/>
        <v/>
      </c>
    </row>
    <row r="39" spans="1:26" ht="37.5" customHeight="1">
      <c r="A39" s="57" t="s">
        <v>398</v>
      </c>
      <c r="B39" s="738"/>
      <c r="C39" s="739"/>
      <c r="D39" s="740"/>
      <c r="E39" s="1031"/>
      <c r="F39" s="1046"/>
      <c r="G39" s="1033"/>
      <c r="H39" s="742"/>
      <c r="I39" s="1035"/>
      <c r="J39" s="1036"/>
      <c r="K39" s="1037"/>
      <c r="L39" s="1038"/>
      <c r="M39" s="1039"/>
      <c r="N39" s="1034"/>
      <c r="O39" s="744"/>
      <c r="P39" s="1033"/>
      <c r="Q39" s="742"/>
      <c r="R39" s="1034"/>
      <c r="S39" s="744"/>
      <c r="T39" s="1033"/>
      <c r="U39" s="744"/>
      <c r="V39" s="1032"/>
      <c r="W39" s="745"/>
      <c r="X39" s="746"/>
      <c r="Y39" s="218" t="str">
        <f>IF(B39="","",IF(V39=0,"途中経過 "&amp;Work2工事データ!R36,Work2工事データ!R36))</f>
        <v/>
      </c>
      <c r="Z39" s="72" t="str">
        <f t="shared" si="1"/>
        <v/>
      </c>
    </row>
    <row r="40" spans="1:26" ht="37.5" customHeight="1">
      <c r="A40" s="57" t="s">
        <v>399</v>
      </c>
      <c r="B40" s="738"/>
      <c r="C40" s="739"/>
      <c r="D40" s="740"/>
      <c r="E40" s="1031"/>
      <c r="F40" s="1046"/>
      <c r="G40" s="1033"/>
      <c r="H40" s="742"/>
      <c r="I40" s="1035"/>
      <c r="J40" s="1036"/>
      <c r="K40" s="1037"/>
      <c r="L40" s="1038"/>
      <c r="M40" s="1039"/>
      <c r="N40" s="1034"/>
      <c r="O40" s="744"/>
      <c r="P40" s="1033"/>
      <c r="Q40" s="742"/>
      <c r="R40" s="1034"/>
      <c r="S40" s="744"/>
      <c r="T40" s="1033"/>
      <c r="U40" s="744"/>
      <c r="V40" s="1032"/>
      <c r="W40" s="745"/>
      <c r="X40" s="746"/>
      <c r="Y40" s="218" t="str">
        <f>IF(B40="","",IF(V40=0,"途中経過 "&amp;Work2工事データ!R37,Work2工事データ!R37))</f>
        <v/>
      </c>
      <c r="Z40" s="72" t="str">
        <f t="shared" si="1"/>
        <v/>
      </c>
    </row>
    <row r="41" spans="1:26" ht="37.5" customHeight="1">
      <c r="A41" s="57" t="s">
        <v>400</v>
      </c>
      <c r="B41" s="738"/>
      <c r="C41" s="739"/>
      <c r="D41" s="740"/>
      <c r="E41" s="922"/>
      <c r="F41" s="1047"/>
      <c r="G41" s="741"/>
      <c r="H41" s="742"/>
      <c r="I41" s="1035"/>
      <c r="J41" s="1036"/>
      <c r="K41" s="1037"/>
      <c r="L41" s="1040"/>
      <c r="M41" s="1039"/>
      <c r="N41" s="743"/>
      <c r="O41" s="744"/>
      <c r="P41" s="741"/>
      <c r="Q41" s="742"/>
      <c r="R41" s="743"/>
      <c r="S41" s="744"/>
      <c r="T41" s="741"/>
      <c r="U41" s="744"/>
      <c r="V41" s="914"/>
      <c r="W41" s="745"/>
      <c r="X41" s="746"/>
      <c r="Y41" s="218" t="str">
        <f>IF(B41="","",IF(V41=0,"途中経過 "&amp;Work2工事データ!R38,Work2工事データ!R38))</f>
        <v/>
      </c>
      <c r="Z41" s="72" t="str">
        <f t="shared" si="1"/>
        <v/>
      </c>
    </row>
    <row r="42" spans="1:26" ht="37.5" customHeight="1">
      <c r="A42" s="57" t="s">
        <v>401</v>
      </c>
      <c r="B42" s="738"/>
      <c r="C42" s="739"/>
      <c r="D42" s="740"/>
      <c r="E42" s="922"/>
      <c r="F42" s="1047"/>
      <c r="G42" s="741"/>
      <c r="H42" s="742"/>
      <c r="I42" s="1035"/>
      <c r="J42" s="1036"/>
      <c r="K42" s="1037"/>
      <c r="L42" s="1040"/>
      <c r="M42" s="1039"/>
      <c r="N42" s="743"/>
      <c r="O42" s="744"/>
      <c r="P42" s="741"/>
      <c r="Q42" s="742"/>
      <c r="R42" s="743"/>
      <c r="S42" s="744"/>
      <c r="T42" s="741"/>
      <c r="U42" s="744"/>
      <c r="V42" s="914"/>
      <c r="W42" s="745"/>
      <c r="X42" s="746"/>
      <c r="Y42" s="218" t="str">
        <f>IF(B42="","",IF(V42=0,"途中経過 "&amp;Work2工事データ!R39,Work2工事データ!R39))</f>
        <v/>
      </c>
      <c r="Z42" s="72" t="str">
        <f t="shared" si="1"/>
        <v/>
      </c>
    </row>
    <row r="43" spans="1:26" ht="37.5" customHeight="1">
      <c r="A43" s="57" t="s">
        <v>402</v>
      </c>
      <c r="B43" s="738"/>
      <c r="C43" s="739"/>
      <c r="D43" s="740"/>
      <c r="E43" s="922"/>
      <c r="F43" s="1047"/>
      <c r="G43" s="741"/>
      <c r="H43" s="742"/>
      <c r="I43" s="1035"/>
      <c r="J43" s="1036"/>
      <c r="K43" s="1037"/>
      <c r="L43" s="1040"/>
      <c r="M43" s="1039"/>
      <c r="N43" s="743"/>
      <c r="O43" s="744"/>
      <c r="P43" s="741"/>
      <c r="Q43" s="742"/>
      <c r="R43" s="743"/>
      <c r="S43" s="744"/>
      <c r="T43" s="741"/>
      <c r="U43" s="744"/>
      <c r="V43" s="914"/>
      <c r="W43" s="745"/>
      <c r="X43" s="746"/>
      <c r="Y43" s="218" t="str">
        <f>IF(B43="","",IF(V43=0,"途中経過 "&amp;Work2工事データ!R40,Work2工事データ!R40))</f>
        <v/>
      </c>
      <c r="Z43" s="72" t="str">
        <f t="shared" si="1"/>
        <v/>
      </c>
    </row>
    <row r="44" spans="1:26" ht="37.5" customHeight="1">
      <c r="A44" s="57" t="s">
        <v>403</v>
      </c>
      <c r="B44" s="738"/>
      <c r="C44" s="739"/>
      <c r="D44" s="740"/>
      <c r="E44" s="922"/>
      <c r="F44" s="1047"/>
      <c r="G44" s="741"/>
      <c r="H44" s="742"/>
      <c r="I44" s="1035"/>
      <c r="J44" s="1036"/>
      <c r="K44" s="1037"/>
      <c r="L44" s="1040"/>
      <c r="M44" s="1039"/>
      <c r="N44" s="743"/>
      <c r="O44" s="744"/>
      <c r="P44" s="741"/>
      <c r="Q44" s="742"/>
      <c r="R44" s="743"/>
      <c r="S44" s="744"/>
      <c r="T44" s="741"/>
      <c r="U44" s="744"/>
      <c r="V44" s="914"/>
      <c r="W44" s="745"/>
      <c r="X44" s="746"/>
      <c r="Y44" s="218" t="str">
        <f>IF(B44="","",IF(V44=0,"途中経過 "&amp;Work2工事データ!R41,Work2工事データ!R41))</f>
        <v/>
      </c>
      <c r="Z44" s="72" t="str">
        <f t="shared" si="1"/>
        <v/>
      </c>
    </row>
    <row r="45" spans="1:26" ht="37.5" customHeight="1">
      <c r="A45" s="57" t="s">
        <v>404</v>
      </c>
      <c r="B45" s="738"/>
      <c r="C45" s="739"/>
      <c r="D45" s="740"/>
      <c r="E45" s="922"/>
      <c r="F45" s="1047"/>
      <c r="G45" s="741"/>
      <c r="H45" s="742"/>
      <c r="I45" s="1035"/>
      <c r="J45" s="1036"/>
      <c r="K45" s="1037"/>
      <c r="L45" s="1040"/>
      <c r="M45" s="1039"/>
      <c r="N45" s="743"/>
      <c r="O45" s="744"/>
      <c r="P45" s="741"/>
      <c r="Q45" s="742"/>
      <c r="R45" s="743"/>
      <c r="S45" s="744"/>
      <c r="T45" s="741"/>
      <c r="U45" s="744"/>
      <c r="V45" s="914"/>
      <c r="W45" s="745"/>
      <c r="X45" s="746"/>
      <c r="Y45" s="218" t="str">
        <f>IF(B45="","",IF(V45=0,"途中経過 "&amp;Work2工事データ!R42,Work2工事データ!R42))</f>
        <v/>
      </c>
      <c r="Z45" s="72" t="str">
        <f t="shared" si="1"/>
        <v/>
      </c>
    </row>
    <row r="46" spans="1:26" ht="37.5" customHeight="1">
      <c r="A46" s="57" t="s">
        <v>405</v>
      </c>
      <c r="B46" s="738"/>
      <c r="C46" s="739"/>
      <c r="D46" s="740"/>
      <c r="E46" s="922"/>
      <c r="F46" s="1047"/>
      <c r="G46" s="741"/>
      <c r="H46" s="742"/>
      <c r="I46" s="1035"/>
      <c r="J46" s="1036"/>
      <c r="K46" s="1037"/>
      <c r="L46" s="1040"/>
      <c r="M46" s="1039"/>
      <c r="N46" s="743"/>
      <c r="O46" s="744"/>
      <c r="P46" s="741"/>
      <c r="Q46" s="742"/>
      <c r="R46" s="743"/>
      <c r="S46" s="744"/>
      <c r="T46" s="741"/>
      <c r="U46" s="744"/>
      <c r="V46" s="914"/>
      <c r="W46" s="745"/>
      <c r="X46" s="746"/>
      <c r="Y46" s="218" t="str">
        <f>IF(B46="","",IF(V46=0,"途中経過 "&amp;Work2工事データ!R43,Work2工事データ!R43))</f>
        <v/>
      </c>
      <c r="Z46" s="72" t="str">
        <f t="shared" si="1"/>
        <v/>
      </c>
    </row>
    <row r="47" spans="1:26" ht="37.5" customHeight="1">
      <c r="A47" s="57" t="s">
        <v>406</v>
      </c>
      <c r="B47" s="738"/>
      <c r="C47" s="739"/>
      <c r="D47" s="740"/>
      <c r="E47" s="922"/>
      <c r="F47" s="1047"/>
      <c r="G47" s="741"/>
      <c r="H47" s="742"/>
      <c r="I47" s="1035"/>
      <c r="J47" s="1036"/>
      <c r="K47" s="1037"/>
      <c r="L47" s="1040"/>
      <c r="M47" s="1039"/>
      <c r="N47" s="743"/>
      <c r="O47" s="744"/>
      <c r="P47" s="741"/>
      <c r="Q47" s="742"/>
      <c r="R47" s="743"/>
      <c r="S47" s="744"/>
      <c r="T47" s="741"/>
      <c r="U47" s="744"/>
      <c r="V47" s="914"/>
      <c r="W47" s="745"/>
      <c r="X47" s="746"/>
      <c r="Y47" s="218" t="str">
        <f>IF(B47="","",IF(V47=0,"途中経過 "&amp;Work2工事データ!R44,Work2工事データ!R44))</f>
        <v/>
      </c>
      <c r="Z47" s="72" t="str">
        <f t="shared" si="1"/>
        <v/>
      </c>
    </row>
    <row r="48" spans="1:26" ht="37.5" customHeight="1">
      <c r="A48" s="57" t="s">
        <v>407</v>
      </c>
      <c r="B48" s="738"/>
      <c r="C48" s="739"/>
      <c r="D48" s="740"/>
      <c r="E48" s="922"/>
      <c r="F48" s="1047"/>
      <c r="G48" s="741"/>
      <c r="H48" s="742"/>
      <c r="I48" s="1035"/>
      <c r="J48" s="1036"/>
      <c r="K48" s="1037"/>
      <c r="L48" s="1040"/>
      <c r="M48" s="1039"/>
      <c r="N48" s="743"/>
      <c r="O48" s="744"/>
      <c r="P48" s="741"/>
      <c r="Q48" s="742"/>
      <c r="R48" s="743"/>
      <c r="S48" s="744"/>
      <c r="T48" s="741"/>
      <c r="U48" s="744"/>
      <c r="V48" s="914"/>
      <c r="W48" s="745"/>
      <c r="X48" s="746"/>
      <c r="Y48" s="218" t="str">
        <f>IF(B48="","",IF(V48=0,"途中経過 "&amp;Work2工事データ!R45,Work2工事データ!R45))</f>
        <v/>
      </c>
      <c r="Z48" s="72" t="str">
        <f t="shared" si="1"/>
        <v/>
      </c>
    </row>
    <row r="49" spans="1:26" ht="37.5" customHeight="1">
      <c r="A49" s="57" t="s">
        <v>203</v>
      </c>
      <c r="B49" s="738"/>
      <c r="C49" s="739"/>
      <c r="D49" s="740"/>
      <c r="E49" s="922"/>
      <c r="F49" s="1047"/>
      <c r="G49" s="741"/>
      <c r="H49" s="742"/>
      <c r="I49" s="1035"/>
      <c r="J49" s="1036"/>
      <c r="K49" s="1037"/>
      <c r="L49" s="1040"/>
      <c r="M49" s="1039"/>
      <c r="N49" s="743"/>
      <c r="O49" s="744"/>
      <c r="P49" s="741"/>
      <c r="Q49" s="742"/>
      <c r="R49" s="743"/>
      <c r="S49" s="744"/>
      <c r="T49" s="741"/>
      <c r="U49" s="744"/>
      <c r="V49" s="914"/>
      <c r="W49" s="745"/>
      <c r="X49" s="746"/>
      <c r="Y49" s="218" t="str">
        <f>IF(B49="","",IF(V49=0,"途中経過 "&amp;Work2工事データ!R46,Work2工事データ!R46))</f>
        <v/>
      </c>
      <c r="Z49" s="72" t="str">
        <f t="shared" si="1"/>
        <v/>
      </c>
    </row>
    <row r="50" spans="1:26" ht="37.5" customHeight="1">
      <c r="A50" s="57" t="s">
        <v>204</v>
      </c>
      <c r="B50" s="738"/>
      <c r="C50" s="739"/>
      <c r="D50" s="740"/>
      <c r="E50" s="922"/>
      <c r="F50" s="1047"/>
      <c r="G50" s="741"/>
      <c r="H50" s="742"/>
      <c r="I50" s="1035"/>
      <c r="J50" s="1036"/>
      <c r="K50" s="1037"/>
      <c r="L50" s="1040"/>
      <c r="M50" s="1039"/>
      <c r="N50" s="743"/>
      <c r="O50" s="744"/>
      <c r="P50" s="741"/>
      <c r="Q50" s="742"/>
      <c r="R50" s="743"/>
      <c r="S50" s="744"/>
      <c r="T50" s="741"/>
      <c r="U50" s="744"/>
      <c r="V50" s="914"/>
      <c r="W50" s="745"/>
      <c r="X50" s="746"/>
      <c r="Y50" s="218" t="str">
        <f>IF(B50="","",IF(V50=0,"途中経過 "&amp;Work2工事データ!R47,Work2工事データ!R47))</f>
        <v/>
      </c>
      <c r="Z50" s="72" t="str">
        <f t="shared" si="1"/>
        <v/>
      </c>
    </row>
    <row r="51" spans="1:26" ht="37.5" customHeight="1">
      <c r="A51" s="57" t="s">
        <v>205</v>
      </c>
      <c r="B51" s="738"/>
      <c r="C51" s="739"/>
      <c r="D51" s="740"/>
      <c r="E51" s="922"/>
      <c r="F51" s="1047"/>
      <c r="G51" s="741"/>
      <c r="H51" s="742"/>
      <c r="I51" s="1035"/>
      <c r="J51" s="1036"/>
      <c r="K51" s="1037"/>
      <c r="L51" s="1040"/>
      <c r="M51" s="1039"/>
      <c r="N51" s="743"/>
      <c r="O51" s="744"/>
      <c r="P51" s="741"/>
      <c r="Q51" s="742"/>
      <c r="R51" s="743"/>
      <c r="S51" s="744"/>
      <c r="T51" s="741"/>
      <c r="U51" s="744"/>
      <c r="V51" s="914"/>
      <c r="W51" s="745"/>
      <c r="X51" s="746"/>
      <c r="Y51" s="218" t="str">
        <f>IF(B51="","",IF(V51=0,"途中経過 "&amp;Work2工事データ!R48,Work2工事データ!R48))</f>
        <v/>
      </c>
      <c r="Z51" s="72" t="str">
        <f t="shared" si="1"/>
        <v/>
      </c>
    </row>
    <row r="52" spans="1:26" ht="37.5" customHeight="1">
      <c r="A52" s="57" t="s">
        <v>206</v>
      </c>
      <c r="B52" s="738"/>
      <c r="C52" s="739"/>
      <c r="D52" s="740"/>
      <c r="E52" s="922"/>
      <c r="F52" s="1047"/>
      <c r="G52" s="741"/>
      <c r="H52" s="742"/>
      <c r="I52" s="1035"/>
      <c r="J52" s="1036"/>
      <c r="K52" s="1037"/>
      <c r="L52" s="1040"/>
      <c r="M52" s="1039"/>
      <c r="N52" s="743"/>
      <c r="O52" s="744"/>
      <c r="P52" s="741"/>
      <c r="Q52" s="742"/>
      <c r="R52" s="743"/>
      <c r="S52" s="744"/>
      <c r="T52" s="741"/>
      <c r="U52" s="744"/>
      <c r="V52" s="914"/>
      <c r="W52" s="745"/>
      <c r="X52" s="746"/>
      <c r="Y52" s="218" t="str">
        <f>IF(B52="","",IF(V52=0,"途中経過 "&amp;Work2工事データ!R49,Work2工事データ!R49))</f>
        <v/>
      </c>
      <c r="Z52" s="72" t="str">
        <f t="shared" si="1"/>
        <v/>
      </c>
    </row>
    <row r="53" spans="1:26" ht="37.5" customHeight="1">
      <c r="A53" s="57" t="s">
        <v>207</v>
      </c>
      <c r="B53" s="738"/>
      <c r="C53" s="739"/>
      <c r="D53" s="740"/>
      <c r="E53" s="922"/>
      <c r="F53" s="1047"/>
      <c r="G53" s="741"/>
      <c r="H53" s="742"/>
      <c r="I53" s="1035"/>
      <c r="J53" s="1036"/>
      <c r="K53" s="1037"/>
      <c r="L53" s="1040"/>
      <c r="M53" s="1039"/>
      <c r="N53" s="743"/>
      <c r="O53" s="744"/>
      <c r="P53" s="741"/>
      <c r="Q53" s="742"/>
      <c r="R53" s="743"/>
      <c r="S53" s="744"/>
      <c r="T53" s="741"/>
      <c r="U53" s="744"/>
      <c r="V53" s="914"/>
      <c r="W53" s="745"/>
      <c r="X53" s="746"/>
      <c r="Y53" s="218" t="str">
        <f>IF(B53="","",IF(V53=0,"途中経過 "&amp;Work2工事データ!R50,Work2工事データ!R50))</f>
        <v/>
      </c>
      <c r="Z53" s="72" t="str">
        <f t="shared" si="1"/>
        <v/>
      </c>
    </row>
    <row r="54" spans="1:26" ht="37.5" customHeight="1">
      <c r="A54" s="57" t="s">
        <v>208</v>
      </c>
      <c r="B54" s="738"/>
      <c r="C54" s="739"/>
      <c r="D54" s="740"/>
      <c r="E54" s="922"/>
      <c r="F54" s="1047"/>
      <c r="G54" s="741"/>
      <c r="H54" s="742"/>
      <c r="I54" s="1035"/>
      <c r="J54" s="1036"/>
      <c r="K54" s="1037"/>
      <c r="L54" s="1040"/>
      <c r="M54" s="1039"/>
      <c r="N54" s="743"/>
      <c r="O54" s="744"/>
      <c r="P54" s="741"/>
      <c r="Q54" s="742"/>
      <c r="R54" s="743"/>
      <c r="S54" s="744"/>
      <c r="T54" s="741"/>
      <c r="U54" s="744"/>
      <c r="V54" s="914"/>
      <c r="W54" s="745"/>
      <c r="X54" s="746"/>
      <c r="Y54" s="218" t="str">
        <f>IF(B54="","",IF(V54=0,"途中経過 "&amp;Work2工事データ!R51,Work2工事データ!R51))</f>
        <v/>
      </c>
      <c r="Z54" s="72" t="str">
        <f t="shared" si="1"/>
        <v/>
      </c>
    </row>
    <row r="55" spans="1:26" ht="37.5" customHeight="1" thickBot="1">
      <c r="A55" s="219" t="s">
        <v>209</v>
      </c>
      <c r="B55" s="747"/>
      <c r="C55" s="748"/>
      <c r="D55" s="749"/>
      <c r="E55" s="923"/>
      <c r="F55" s="1048"/>
      <c r="G55" s="750"/>
      <c r="H55" s="751"/>
      <c r="I55" s="1041"/>
      <c r="J55" s="1042"/>
      <c r="K55" s="1043"/>
      <c r="L55" s="1044"/>
      <c r="M55" s="1045"/>
      <c r="N55" s="752"/>
      <c r="O55" s="753"/>
      <c r="P55" s="750"/>
      <c r="Q55" s="751"/>
      <c r="R55" s="752"/>
      <c r="S55" s="753"/>
      <c r="T55" s="750"/>
      <c r="U55" s="753"/>
      <c r="V55" s="915"/>
      <c r="W55" s="754"/>
      <c r="X55" s="755"/>
      <c r="Y55" s="220" t="str">
        <f>IF(B55="","",IF(V55=0,"途中経過 "&amp;Work2工事データ!R52,Work2工事データ!R52))</f>
        <v/>
      </c>
      <c r="Z55" s="72" t="str">
        <f t="shared" si="1"/>
        <v/>
      </c>
    </row>
  </sheetData>
  <sheetProtection password="C7BF" sheet="1" objects="1" scenarios="1"/>
  <mergeCells count="18">
    <mergeCell ref="J5:K5"/>
    <mergeCell ref="G4:H4"/>
    <mergeCell ref="E4:F4"/>
    <mergeCell ref="C4:D5"/>
    <mergeCell ref="Y4:Y5"/>
    <mergeCell ref="X4:X5"/>
    <mergeCell ref="A2:B2"/>
    <mergeCell ref="W4:W5"/>
    <mergeCell ref="V4:V5"/>
    <mergeCell ref="T4:U4"/>
    <mergeCell ref="R4:S4"/>
    <mergeCell ref="P4:Q4"/>
    <mergeCell ref="N4:O4"/>
    <mergeCell ref="E2:J2"/>
    <mergeCell ref="L4:M4"/>
    <mergeCell ref="I4:K4"/>
    <mergeCell ref="B4:B5"/>
    <mergeCell ref="A4:A5"/>
  </mergeCells>
  <phoneticPr fontId="4"/>
  <conditionalFormatting sqref="AG1:AG3 AG5:AG65536 AI1:IV1048576 AH6:AH65536 AH1:AH4 AE7:AF65536 AE1:AF5 H5 N56:Y65536 A56:K65536 D1:D3 F3 F5 G3:G4 J3:K3 J5 I3:I5 H3 B1 N1:N5 O5 O1:O3 P1:P5 Q5 Q1:Q3 R1:R5 S5 S1:S3 T1:T5 U5 U1:U3 Z1:AD3 V1:Y4 A1:A4 C1:C4 E1:K1 E2:E5 Z4:AA9 Z19:AD65536 Z10:AC18 AD6:AD14">
    <cfRule type="expression" dxfId="48" priority="16" stopIfTrue="1">
      <formula>CELL("PROTECT",A1)=0</formula>
    </cfRule>
  </conditionalFormatting>
  <conditionalFormatting sqref="A6:A55">
    <cfRule type="expression" dxfId="47" priority="17">
      <formula>W6=$AE$6</formula>
    </cfRule>
  </conditionalFormatting>
  <conditionalFormatting sqref="Y6:Y55">
    <cfRule type="expression" dxfId="46" priority="5" stopIfTrue="1">
      <formula>CELL("PROTECT",Y6)=0</formula>
    </cfRule>
  </conditionalFormatting>
  <conditionalFormatting sqref="AC7:AC9 AC4:AD5 AB4:AB9">
    <cfRule type="expression" dxfId="45" priority="15" stopIfTrue="1">
      <formula>CELL("PROTECT",AB4)=0</formula>
    </cfRule>
  </conditionalFormatting>
  <conditionalFormatting sqref="Y6:Y55">
    <cfRule type="expression" dxfId="44" priority="10" stopIfTrue="1">
      <formula>CELL("PROTECT",Y6)=0</formula>
    </cfRule>
  </conditionalFormatting>
  <conditionalFormatting sqref="V41:V55">
    <cfRule type="cellIs" dxfId="43" priority="11" stopIfTrue="1" operator="between">
      <formula>$AF$6</formula>
      <formula>$AF$7</formula>
    </cfRule>
  </conditionalFormatting>
  <conditionalFormatting sqref="M41:M55">
    <cfRule type="cellIs" dxfId="42" priority="12" stopIfTrue="1" operator="equal">
      <formula>$AC$6</formula>
    </cfRule>
  </conditionalFormatting>
  <conditionalFormatting sqref="V41:V55">
    <cfRule type="cellIs" dxfId="41" priority="6" stopIfTrue="1" operator="between">
      <formula>$AF$6</formula>
      <formula>$AF$7</formula>
    </cfRule>
  </conditionalFormatting>
  <conditionalFormatting sqref="M41:M55">
    <cfRule type="cellIs" dxfId="40" priority="7" stopIfTrue="1" operator="equal">
      <formula>$AC$6</formula>
    </cfRule>
  </conditionalFormatting>
  <conditionalFormatting sqref="W41:W55">
    <cfRule type="cellIs" dxfId="39" priority="8" operator="equal">
      <formula>$AE$6</formula>
    </cfRule>
  </conditionalFormatting>
  <conditionalFormatting sqref="X41:X55">
    <cfRule type="expression" dxfId="38" priority="9" stopIfTrue="1">
      <formula>W41=$AE$6</formula>
    </cfRule>
  </conditionalFormatting>
  <conditionalFormatting sqref="V6:V40">
    <cfRule type="cellIs" dxfId="37" priority="1" stopIfTrue="1" operator="between">
      <formula>$AF$6</formula>
      <formula>$AF$7</formula>
    </cfRule>
  </conditionalFormatting>
  <conditionalFormatting sqref="M6:M40">
    <cfRule type="cellIs" dxfId="36" priority="2" stopIfTrue="1" operator="equal">
      <formula>$AC$6</formula>
    </cfRule>
  </conditionalFormatting>
  <conditionalFormatting sqref="W6:W40">
    <cfRule type="cellIs" dxfId="35" priority="3" stopIfTrue="1" operator="equal">
      <formula>$AE$6</formula>
    </cfRule>
  </conditionalFormatting>
  <conditionalFormatting sqref="X6:X40">
    <cfRule type="expression" dxfId="34" priority="4" stopIfTrue="1">
      <formula>W6=$AE$6</formula>
    </cfRule>
  </conditionalFormatting>
  <dataValidations xWindow="307" yWindow="212" count="17">
    <dataValidation imeMode="off" allowBlank="1" showInputMessage="1" showErrorMessage="1" sqref="AG5:AG65536 AI1:IV1048576 AG1:AG3 AH6:AH65536 AH1:AH4 Z1:Z55 AE15:AF65536 AE13:AF13 AE1:AF5 AE7:AF9 S5 C1:C3 E56:H65536 M5 H5 O5 Q5 A56:A65536 G3:G4 I3 A1:A4 L56:Z65536 L1:L4 M1:M3 O1:O3 Q1:Q3 S1:S3 U5 U1:U3 V1:Y4 N1:N5 P1:P5 R1:R5 T1:T5 G1 E1:E5 I1 L6:L55 F5:F55"/>
    <dataValidation imeMode="hiragana" allowBlank="1" showInputMessage="1" showErrorMessage="1" sqref="D1:D3 H3 J3:K3 C4 B1 F3 C56:D65536 J5 J1:K1 H1 F1 B6:B65536 J41:K65536 I4:I65536"/>
    <dataValidation imeMode="off" allowBlank="1" showInputMessage="1" showErrorMessage="1" promptTitle="最終請負金額は自動計算されます" prompt="_x000a_・請負金額は、「工事終了日」が入力_x000a_　されるまで、 「途中経過」　として_x000a_  表示されます_x000a__x000a_・工事日のの入力内容に整合性が_x000a_　ない場合、右の欄に「注意！～」が_x000a_　表示されます_x000a_" sqref="Y6:Y55"/>
    <dataValidation type="whole" imeMode="off" allowBlank="1" showInputMessage="1" showErrorMessage="1" sqref="G6:G55">
      <formula1>0</formula1>
      <formula2>900000000</formula2>
    </dataValidation>
    <dataValidation imeMode="hiragana" allowBlank="1" showInputMessage="1" showErrorMessage="1" promptTitle="工事の場所を入力します" prompt="_x000a_工事の住所のうち市町村を入力します" sqref="C6:C55"/>
    <dataValidation imeMode="hiragana" allowBlank="1" showInputMessage="1" showErrorMessage="1" promptTitle="工事の場所を入力します" prompt="_x000a_工事の住所のうち市町村_x000a_の次を入力します" sqref="D6:D55"/>
    <dataValidation imeMode="off" allowBlank="1" showInputMessage="1" showErrorMessage="1" promptTitle="工事番号について" prompt="_x000a_今年度申告する工事は、工事番号の色が変化します" sqref="A6:A55"/>
    <dataValidation type="list" imeMode="off" allowBlank="1" showInputMessage="1" showErrorMessage="1" promptTitle="今年度に申告する工事に対して、申告年度を入力します" prompt="_x000a_　▼より申告する年度を選択します_x000a_  前年度中に終了した工事が、今年度申告対象工事です_x000a__x000a_　_x000a_　なお、今年度申告を選択すると、セルの色が変化します" sqref="W41:W55">
      <formula1>$AE$5:$AE$7</formula1>
    </dataValidation>
    <dataValidation type="date" imeMode="off" allowBlank="1" showInputMessage="1" showErrorMessage="1" promptTitle="日付の入力について" prompt="_x000a_日付を入力するときは、_x000a_　H○○年　/　月　/　日　又は_x000a_　（西暦）年　/　月　/　日_x000a_と入力します_x000a__x000a_今年の日付を入力する場合は、_x000a_　月　/　日_x000a_と「年/」を省略することができます_x000a_" sqref="E6:E55">
      <formula1>$AH$6</formula1>
      <formula2>$AH$7</formula2>
    </dataValidation>
    <dataValidation type="whole" imeMode="off" allowBlank="1" showInputMessage="1" showErrorMessage="1" sqref="R6:R55 P6:P55 N6:N55 T6:T55">
      <formula1>-999999999</formula1>
      <formula2>900000000</formula2>
    </dataValidation>
    <dataValidation type="list" imeMode="off" allowBlank="1" showInputMessage="1" showErrorMessage="1" promptTitle="変更契約の請負金額の税込・税抜について入力します" prompt="_x000a_・税込のとき･･･　「空欄のまま」又は_x000a_　　　　　　　　　　▼より「税込｣を選択_x000a__x000a_・税抜のとき・・・　適用税率に応じて選択_x000a_　税率5％：▼より「税抜5％｣を選択_x000a_　税率8％：▼より「税抜8％」を選択_x000a_　税率10％：▼より「税抜10％」を選択" sqref="O6:O55 Q6:Q55 S6:S55 U6:U55">
      <formula1>$AB$5:$AB$9</formula1>
    </dataValidation>
    <dataValidation type="list" allowBlank="1" showInputMessage="1" showErrorMessage="1" sqref="M41:M55">
      <formula1>$AC$5:$AC$7</formula1>
    </dataValidation>
    <dataValidation type="list" imeMode="off" allowBlank="1" showInputMessage="1" showErrorMessage="1" promptTitle="請負金額の税込・税抜について入力します" prompt="_x000a_・税込のとき･･･　「空欄のまま」又は_x000a_　　　　　　　　　　▼より「税込｣を選択_x000a__x000a_・税抜のとき・・・　適用税率に応じて選択_x000a_　税率5％：▼より「税抜5％｣を選択_x000a_　税率8％：▼より「税抜8％」を選択_x000a_　税率10％：▼より「税抜10％」を選択" sqref="H6:H55">
      <formula1>$AB$5:$AB$9</formula1>
    </dataValidation>
    <dataValidation type="date" imeMode="off" allowBlank="1" showInputMessage="1" showErrorMessage="1" promptTitle="工事終了日を入力します" prompt="_x000a_工事終了日より判断して、今年度申告対象工事に該当する場合、文字が強調されます_x000a__x000a_・日付を入力するときは、_x000a_　H○○年　/　月　/　日　又は_x000a_　（西暦）年　/　月　/　日     と入力します_x000a__x000a_(今年の日付を入力する場合は、　月　/　日  と_x000a_「年/」を省略できます)" sqref="V6:V55">
      <formula1>$AI$6</formula1>
      <formula2>$AI$7</formula2>
    </dataValidation>
    <dataValidation type="list" allowBlank="1" showInputMessage="1" showErrorMessage="1" sqref="M6:M40">
      <formula1>$AC$5:$AC$8</formula1>
    </dataValidation>
    <dataValidation type="list" imeMode="off" allowBlank="1" showInputMessage="1" showErrorMessage="1" promptTitle="今年度に申告する工事に対して、申告年度を入力します" prompt="_x000a_　▼より申告する年度を選択します_x000a_  前年度中に終了した工事が、今年度申告対象工事です_x000a__x000a_　_x000a_　なお、今年度申告を選択すると、セルの色が変化します" sqref="W6:W40">
      <formula1>$AE$6:$AE$8</formula1>
    </dataValidation>
    <dataValidation type="list" imeMode="off" allowBlank="1" showInputMessage="1" showErrorMessage="1" promptTitle="申告する工事の業種を入力します" prompt="_x000a_工事の業種を▼より選択します_x000a__x000a_なお、本年度申告工事は、セルの色が変化しています" sqref="X6:X55">
      <formula1>$AD$6:$AD$14</formula1>
    </dataValidation>
  </dataValidations>
  <printOptions horizontalCentered="1" gridLines="1"/>
  <pageMargins left="0.39370078740157483" right="0.39370078740157483" top="0.82677165354330717" bottom="0.43307086614173229" header="0.51181102362204722" footer="0.23622047244094491"/>
  <pageSetup paperSize="9" scale="50" fitToHeight="2" pageOrder="overThenDown" orientation="landscape" blackAndWhite="1" horizontalDpi="4294967294" verticalDpi="4294967294" r:id="rId1"/>
  <headerFooter alignWithMargins="0">
    <oddHeader>&amp;C&amp;24&amp;F 　入力データ一覧&amp;R&amp;20印刷日：&amp;D</oddHeader>
    <oddFooter>&amp;C&amp;14&amp;P/&amp;N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8" tint="0.39997558519241921"/>
  </sheetPr>
  <dimension ref="A1:BV200"/>
  <sheetViews>
    <sheetView showGridLines="0" showRowColHeaders="0" view="pageBreakPreview" zoomScale="75" zoomScaleNormal="100" zoomScaleSheetLayoutView="75" workbookViewId="0">
      <pane ySplit="7" topLeftCell="A8" activePane="bottomLeft" state="frozen"/>
      <selection pane="bottomLeft" activeCell="B1" sqref="B1"/>
    </sheetView>
  </sheetViews>
  <sheetFormatPr defaultRowHeight="14.25"/>
  <cols>
    <col min="1" max="2" width="6.125" style="14" customWidth="1"/>
    <col min="3" max="4" width="4.125" style="14" customWidth="1"/>
    <col min="5" max="5" width="3.625" style="14" customWidth="1"/>
    <col min="6" max="6" width="2.875" style="14" customWidth="1"/>
    <col min="7" max="7" width="3.75" style="14" customWidth="1"/>
    <col min="8" max="9" width="2.875" style="14" customWidth="1"/>
    <col min="10" max="10" width="1.625" style="14" customWidth="1"/>
    <col min="11" max="11" width="1.25" style="14" customWidth="1"/>
    <col min="12" max="19" width="2.875" style="14" customWidth="1"/>
    <col min="20" max="20" width="1.25" style="14" customWidth="1"/>
    <col min="21" max="21" width="1.625" style="14" customWidth="1"/>
    <col min="22" max="22" width="2.625" style="14" customWidth="1"/>
    <col min="23" max="23" width="2.375" style="14" customWidth="1"/>
    <col min="24" max="24" width="3.625" style="14" customWidth="1"/>
    <col min="25" max="25" width="2.375" style="14" customWidth="1"/>
    <col min="26" max="26" width="3.625" style="14" customWidth="1"/>
    <col min="27" max="27" width="5.625" style="14" customWidth="1"/>
    <col min="28" max="28" width="4.625" style="14" customWidth="1"/>
    <col min="29" max="29" width="9" style="14"/>
    <col min="30" max="30" width="11.625" style="14" customWidth="1"/>
    <col min="31" max="31" width="1.625" style="14" customWidth="1"/>
    <col min="32" max="32" width="5.125" style="14" customWidth="1"/>
    <col min="33" max="33" width="4.625" style="14" customWidth="1"/>
    <col min="34" max="34" width="4.5" style="14" customWidth="1"/>
    <col min="35" max="35" width="1.625" style="14" customWidth="1"/>
    <col min="36" max="36" width="4.625" style="14" customWidth="1"/>
    <col min="37" max="37" width="2.625" style="14" customWidth="1"/>
    <col min="38" max="38" width="2.125" style="14" customWidth="1"/>
    <col min="39" max="39" width="5.625" style="14" customWidth="1"/>
    <col min="40" max="40" width="1.625" style="14" customWidth="1"/>
    <col min="41" max="41" width="9" style="399" hidden="1" customWidth="1"/>
    <col min="42" max="43" width="9" style="400" hidden="1" customWidth="1"/>
    <col min="44" max="44" width="2" style="14" hidden="1" customWidth="1"/>
    <col min="45" max="45" width="17.375" style="14" hidden="1" customWidth="1"/>
    <col min="46" max="46" width="3" style="14" hidden="1" customWidth="1"/>
    <col min="47" max="47" width="13" style="14" customWidth="1"/>
    <col min="48" max="48" width="12.375" style="14" customWidth="1"/>
    <col min="49" max="49" width="16" style="14" customWidth="1"/>
    <col min="50" max="50" width="7.5" style="14" customWidth="1"/>
    <col min="51" max="51" width="2.5" style="14" customWidth="1"/>
    <col min="52" max="52" width="7.5" style="14" customWidth="1"/>
    <col min="53" max="53" width="2.5" style="14" customWidth="1"/>
    <col min="54" max="54" width="8.625" style="14" customWidth="1"/>
    <col min="55" max="16384" width="9" style="14"/>
  </cols>
  <sheetData>
    <row r="1" spans="1:74" ht="29.25" customHeight="1">
      <c r="AU1" s="1144" t="s">
        <v>752</v>
      </c>
    </row>
    <row r="2" spans="1:74" s="949" customFormat="1" ht="30.75" customHeight="1">
      <c r="A2" s="1552" t="s">
        <v>568</v>
      </c>
      <c r="B2" s="1552"/>
      <c r="C2" s="1552"/>
      <c r="D2" s="1552"/>
      <c r="E2" s="1552"/>
      <c r="F2" s="1553">
        <v>42095</v>
      </c>
      <c r="G2" s="1554"/>
      <c r="H2" s="1554"/>
      <c r="I2" s="1554"/>
      <c r="J2" s="1555"/>
      <c r="K2" s="1556" t="s">
        <v>73</v>
      </c>
      <c r="L2" s="1557"/>
      <c r="M2" s="1558">
        <v>6</v>
      </c>
      <c r="N2" s="1559"/>
      <c r="O2" s="1560"/>
      <c r="P2" s="1556" t="s">
        <v>74</v>
      </c>
      <c r="Q2" s="1557"/>
      <c r="R2" s="1558">
        <v>10</v>
      </c>
      <c r="S2" s="1559"/>
      <c r="T2" s="1560"/>
      <c r="U2" s="1556" t="s">
        <v>87</v>
      </c>
      <c r="V2" s="1557"/>
      <c r="AU2" s="1145" t="s">
        <v>753</v>
      </c>
      <c r="AV2" s="1157" t="s">
        <v>764</v>
      </c>
      <c r="AW2" s="1145" t="s">
        <v>754</v>
      </c>
      <c r="AX2" s="1253" t="s">
        <v>755</v>
      </c>
      <c r="AY2" s="1254"/>
      <c r="AZ2" s="1254"/>
      <c r="BA2" s="1254"/>
      <c r="BB2" s="1255"/>
      <c r="BC2" s="1139"/>
      <c r="BD2" s="1139"/>
      <c r="BE2" s="1139"/>
      <c r="BF2" s="1139"/>
      <c r="BG2" s="1139"/>
      <c r="BH2" s="1139"/>
      <c r="BI2" s="1139"/>
      <c r="BJ2" s="1139"/>
      <c r="BK2" s="1139"/>
      <c r="BL2" s="1139"/>
      <c r="BM2" s="1139"/>
      <c r="BN2" s="1139"/>
      <c r="BO2" s="1139"/>
      <c r="BP2" s="1139"/>
      <c r="BQ2" s="1139"/>
      <c r="BR2" s="1139"/>
      <c r="BS2" s="1140"/>
      <c r="BT2" s="1140"/>
      <c r="BU2" s="1140"/>
      <c r="BV2" s="1140"/>
    </row>
    <row r="3" spans="1:74" s="284" customFormat="1" ht="39.75" customHeight="1">
      <c r="AO3" s="395"/>
      <c r="AP3" s="396"/>
      <c r="AQ3" s="396"/>
      <c r="AU3" s="1153"/>
      <c r="AV3" s="1154"/>
      <c r="AW3" s="1154"/>
      <c r="AX3" s="1158"/>
      <c r="AY3" s="1155" t="s">
        <v>757</v>
      </c>
      <c r="AZ3" s="1156"/>
      <c r="BA3" s="1155" t="s">
        <v>757</v>
      </c>
      <c r="BB3" s="1159"/>
      <c r="BC3" s="1149"/>
      <c r="BD3" s="1147"/>
      <c r="BE3" s="1150"/>
      <c r="BF3" s="1150"/>
      <c r="BG3" s="1150"/>
      <c r="BH3" s="1150"/>
      <c r="BI3" s="1150"/>
      <c r="BJ3" s="1150"/>
      <c r="BK3" s="1150"/>
      <c r="BL3" s="1147"/>
      <c r="BM3" s="1147"/>
      <c r="BN3" s="1147"/>
      <c r="BO3" s="1147"/>
      <c r="BP3" s="1147"/>
    </row>
    <row r="4" spans="1:74" s="284" customFormat="1" ht="39.75" customHeight="1">
      <c r="D4" s="445"/>
      <c r="E4" s="445"/>
      <c r="F4" s="445"/>
      <c r="G4" s="1256" t="s">
        <v>330</v>
      </c>
      <c r="H4" s="1256"/>
      <c r="I4" s="1256"/>
      <c r="J4" s="1256"/>
      <c r="K4" s="1256"/>
      <c r="L4" s="1256"/>
      <c r="M4" s="1256"/>
      <c r="N4" s="1256"/>
      <c r="O4" s="1256"/>
      <c r="P4" s="1256"/>
      <c r="Q4" s="1256"/>
      <c r="R4" s="1256"/>
      <c r="S4" s="1256"/>
      <c r="T4" s="1256"/>
      <c r="U4" s="1256"/>
      <c r="V4" s="1256"/>
      <c r="W4" s="1256"/>
      <c r="X4" s="1256"/>
      <c r="Y4" s="1256"/>
      <c r="Z4" s="1256"/>
      <c r="AA4" s="1256"/>
      <c r="AB4" s="1256"/>
      <c r="AC4" s="1256"/>
      <c r="AD4" s="1256"/>
      <c r="AE4" s="1256"/>
      <c r="AF4" s="1256"/>
      <c r="AG4" s="1256"/>
      <c r="AH4" s="1256"/>
      <c r="AI4" s="1256"/>
      <c r="AJ4" s="1256"/>
      <c r="AK4" s="1256"/>
      <c r="AO4" s="395"/>
      <c r="AP4" s="396"/>
      <c r="AQ4" s="396"/>
      <c r="AU4" s="1146"/>
      <c r="AV4" s="1146"/>
      <c r="AW4" s="1146"/>
      <c r="AX4" s="1147"/>
      <c r="AY4" s="1148"/>
      <c r="AZ4" s="1148"/>
      <c r="BA4" s="1148"/>
      <c r="BB4" s="1148"/>
      <c r="BC4" s="1148"/>
      <c r="BD4" s="1147"/>
      <c r="BE4" s="1148"/>
      <c r="BF4" s="1148"/>
      <c r="BG4" s="1148"/>
      <c r="BH4" s="1148"/>
      <c r="BI4" s="1148"/>
      <c r="BJ4" s="1148"/>
      <c r="BK4" s="1148"/>
      <c r="BL4" s="1147"/>
      <c r="BM4" s="1147"/>
      <c r="BN4" s="1147"/>
      <c r="BO4" s="1147"/>
      <c r="BP4" s="1147"/>
    </row>
    <row r="5" spans="1:74" s="289" customFormat="1" ht="36" customHeight="1">
      <c r="M5" s="290" t="s">
        <v>229</v>
      </c>
      <c r="T5" s="1257" t="str">
        <f>IF(work3開始届!C3=0,"-",1)</f>
        <v>-</v>
      </c>
      <c r="U5" s="1257"/>
      <c r="V5" s="1257"/>
      <c r="W5" s="289" t="s">
        <v>232</v>
      </c>
      <c r="AC5" s="291" t="str">
        <f>IF(work3開始届!C3=0,"-",IF(work3開始届!C8=0,2,4))</f>
        <v>-</v>
      </c>
      <c r="AD5" s="289" t="s">
        <v>230</v>
      </c>
      <c r="AF5" s="291"/>
      <c r="AG5" s="291"/>
      <c r="AH5" s="291"/>
      <c r="AO5" s="397"/>
      <c r="AP5" s="398"/>
      <c r="AQ5" s="398"/>
    </row>
    <row r="6" spans="1:74" s="284" customFormat="1" ht="6.75" customHeight="1">
      <c r="H6" s="287"/>
      <c r="I6" s="287"/>
      <c r="J6" s="287"/>
      <c r="K6" s="287"/>
      <c r="L6" s="287"/>
      <c r="M6" s="287"/>
      <c r="N6" s="287"/>
      <c r="O6" s="287"/>
      <c r="P6" s="287"/>
      <c r="Q6" s="285"/>
      <c r="R6" s="285"/>
      <c r="S6" s="285"/>
      <c r="T6" s="285"/>
      <c r="U6" s="285"/>
      <c r="V6" s="285"/>
      <c r="W6" s="285"/>
      <c r="X6" s="285"/>
      <c r="Y6" s="285"/>
      <c r="Z6" s="285"/>
      <c r="AA6" s="288"/>
      <c r="AB6" s="288"/>
      <c r="AC6" s="288"/>
      <c r="AD6" s="288"/>
      <c r="AE6" s="288"/>
      <c r="AF6" s="288"/>
      <c r="AG6" s="288"/>
      <c r="AH6" s="288"/>
      <c r="AI6" s="286"/>
      <c r="AO6" s="395"/>
      <c r="AP6" s="396"/>
      <c r="AQ6" s="396"/>
    </row>
    <row r="7" spans="1:74" s="284" customFormat="1" ht="12" customHeight="1">
      <c r="AO7" s="395"/>
      <c r="AP7" s="396"/>
      <c r="AQ7" s="396"/>
    </row>
    <row r="8" spans="1:74" ht="15" thickBot="1">
      <c r="A8" s="19"/>
    </row>
    <row r="9" spans="1:74" ht="24" customHeight="1">
      <c r="A9" s="1561" t="s">
        <v>54</v>
      </c>
      <c r="B9" s="1562"/>
      <c r="C9" s="1562"/>
      <c r="D9" s="1562"/>
      <c r="E9" s="1562"/>
      <c r="F9" s="1562"/>
      <c r="G9" s="1562"/>
      <c r="H9" s="15"/>
      <c r="I9" s="15"/>
      <c r="J9" s="15"/>
      <c r="K9" s="1563" t="s">
        <v>55</v>
      </c>
      <c r="L9" s="1564"/>
      <c r="M9" s="1564"/>
      <c r="N9" s="1564"/>
      <c r="O9" s="1564"/>
      <c r="P9" s="1564"/>
      <c r="Q9" s="1564"/>
      <c r="R9" s="1564"/>
      <c r="S9" s="1564"/>
      <c r="T9" s="1564"/>
      <c r="U9" s="1564"/>
      <c r="V9" s="1564"/>
      <c r="W9" s="1564"/>
      <c r="X9" s="1564"/>
      <c r="Y9" s="1564"/>
      <c r="Z9" s="1564"/>
      <c r="AA9" s="1564"/>
      <c r="AB9" s="1564"/>
      <c r="AC9" s="1564"/>
      <c r="AD9" s="15"/>
      <c r="AG9" s="1417" t="s">
        <v>56</v>
      </c>
      <c r="AH9" s="1418"/>
      <c r="AI9" s="1419"/>
    </row>
    <row r="10" spans="1:74" ht="24" customHeight="1" thickBot="1">
      <c r="G10" s="16"/>
      <c r="H10" s="16"/>
      <c r="I10" s="16"/>
      <c r="J10" s="16"/>
      <c r="K10" s="17"/>
      <c r="L10" s="1523" t="s">
        <v>57</v>
      </c>
      <c r="M10" s="1524"/>
      <c r="N10" s="1524"/>
      <c r="O10" s="1524"/>
      <c r="P10" s="1524"/>
      <c r="Q10" s="1524"/>
      <c r="R10" s="1524"/>
      <c r="S10" s="1524"/>
      <c r="T10" s="1524"/>
      <c r="U10" s="1524"/>
      <c r="V10" s="1524"/>
      <c r="W10" s="1524"/>
      <c r="X10" s="1524"/>
      <c r="Y10" s="1524"/>
      <c r="Z10" s="1524"/>
      <c r="AA10" s="1524"/>
      <c r="AB10" s="1524"/>
      <c r="AC10" s="1524"/>
      <c r="AD10" s="16"/>
      <c r="AG10" s="1409" t="s">
        <v>58</v>
      </c>
      <c r="AH10" s="1410"/>
      <c r="AI10" s="1411"/>
      <c r="AO10" s="409" t="s">
        <v>328</v>
      </c>
      <c r="AS10" s="14" t="s">
        <v>761</v>
      </c>
    </row>
    <row r="11" spans="1:74" ht="6.75" customHeight="1" thickBot="1"/>
    <row r="12" spans="1:74" ht="6.75" customHeight="1" thickBot="1">
      <c r="A12" s="1336" t="s">
        <v>59</v>
      </c>
      <c r="B12" s="1337"/>
      <c r="C12" s="1338"/>
      <c r="D12" s="1338"/>
      <c r="E12" s="1339"/>
      <c r="F12" s="1348" t="s">
        <v>13</v>
      </c>
      <c r="G12" s="1349"/>
      <c r="H12" s="1352" t="s">
        <v>14</v>
      </c>
      <c r="I12" s="1366" t="s">
        <v>15</v>
      </c>
      <c r="J12" s="1366"/>
      <c r="K12" s="1367"/>
      <c r="L12" s="1369" t="s">
        <v>60</v>
      </c>
      <c r="M12" s="1370"/>
      <c r="N12" s="1370"/>
      <c r="O12" s="1370"/>
      <c r="P12" s="1370"/>
      <c r="Q12" s="1371"/>
      <c r="R12" s="1369" t="s">
        <v>61</v>
      </c>
      <c r="S12" s="1375"/>
      <c r="T12" s="1375"/>
      <c r="U12" s="1376"/>
      <c r="V12" s="18"/>
    </row>
    <row r="13" spans="1:74" ht="6.75" customHeight="1">
      <c r="A13" s="1340"/>
      <c r="B13" s="1341"/>
      <c r="C13" s="1516"/>
      <c r="D13" s="1516"/>
      <c r="E13" s="1343"/>
      <c r="F13" s="1350"/>
      <c r="G13" s="1351"/>
      <c r="H13" s="1353"/>
      <c r="I13" s="1368"/>
      <c r="J13" s="1368"/>
      <c r="K13" s="1368"/>
      <c r="L13" s="1372"/>
      <c r="M13" s="1373"/>
      <c r="N13" s="1373"/>
      <c r="O13" s="1373"/>
      <c r="P13" s="1373"/>
      <c r="Q13" s="1374"/>
      <c r="R13" s="1377"/>
      <c r="S13" s="1378"/>
      <c r="T13" s="1378"/>
      <c r="U13" s="1379"/>
      <c r="V13" s="18"/>
      <c r="AC13" s="1386" t="s">
        <v>62</v>
      </c>
      <c r="AD13" s="1388" t="s">
        <v>63</v>
      </c>
      <c r="AF13" s="1390">
        <f>IF(work3開始届!C8=0,1,2)</f>
        <v>1</v>
      </c>
      <c r="AG13" s="1354" t="s">
        <v>64</v>
      </c>
      <c r="AH13" s="1355"/>
      <c r="AI13" s="1355"/>
      <c r="AJ13" s="1399">
        <v>1</v>
      </c>
      <c r="AK13" s="1354" t="s">
        <v>65</v>
      </c>
      <c r="AL13" s="1401"/>
    </row>
    <row r="14" spans="1:74" ht="25.5" customHeight="1" thickBot="1">
      <c r="A14" s="1340"/>
      <c r="B14" s="1341"/>
      <c r="C14" s="1516"/>
      <c r="D14" s="1516"/>
      <c r="E14" s="1343"/>
      <c r="F14" s="1384">
        <f>work1基本情報!C9</f>
        <v>1</v>
      </c>
      <c r="G14" s="1382">
        <f>work1基本情報!D9</f>
        <v>6</v>
      </c>
      <c r="H14" s="1403">
        <f>work1基本情報!E9</f>
        <v>1</v>
      </c>
      <c r="I14" s="1384">
        <f>work1基本情報!F9</f>
        <v>0</v>
      </c>
      <c r="J14" s="1364">
        <f>work1基本情報!G9</f>
        <v>1</v>
      </c>
      <c r="K14" s="1404">
        <v>9</v>
      </c>
      <c r="L14" s="1384">
        <f>work1基本情報!H9</f>
        <v>6</v>
      </c>
      <c r="M14" s="1364">
        <f>work1基本情報!I9</f>
        <v>0</v>
      </c>
      <c r="N14" s="1364" t="str">
        <f>work1基本情報!J9</f>
        <v>×</v>
      </c>
      <c r="O14" s="1364" t="str">
        <f>work1基本情報!K9</f>
        <v>×</v>
      </c>
      <c r="P14" s="1364" t="str">
        <f>work1基本情報!L9</f>
        <v>×</v>
      </c>
      <c r="Q14" s="1382" t="str">
        <f>work1基本情報!M9</f>
        <v>×</v>
      </c>
      <c r="R14" s="1384">
        <f>work1基本情報!O9</f>
        <v>0</v>
      </c>
      <c r="S14" s="1364">
        <f>work1基本情報!P9</f>
        <v>0</v>
      </c>
      <c r="T14" s="1364">
        <f>work1基本情報!Q9</f>
        <v>0</v>
      </c>
      <c r="U14" s="1380">
        <v>0</v>
      </c>
      <c r="V14" s="19"/>
      <c r="AC14" s="1387"/>
      <c r="AD14" s="1389"/>
      <c r="AF14" s="1391"/>
      <c r="AG14" s="1356"/>
      <c r="AH14" s="1356"/>
      <c r="AI14" s="1356"/>
      <c r="AJ14" s="1400"/>
      <c r="AK14" s="1356"/>
      <c r="AL14" s="1402"/>
      <c r="AO14" s="399" t="s">
        <v>73</v>
      </c>
      <c r="AP14" s="400" t="s">
        <v>145</v>
      </c>
      <c r="AQ14" s="400" t="s">
        <v>329</v>
      </c>
      <c r="AS14" s="1151" t="s">
        <v>762</v>
      </c>
      <c r="AT14" s="19"/>
    </row>
    <row r="15" spans="1:74" ht="6.75" customHeight="1" thickBot="1">
      <c r="A15" s="1344"/>
      <c r="B15" s="1345"/>
      <c r="C15" s="1346"/>
      <c r="D15" s="1346"/>
      <c r="E15" s="1347"/>
      <c r="F15" s="1385"/>
      <c r="G15" s="1383"/>
      <c r="H15" s="1403"/>
      <c r="I15" s="1385"/>
      <c r="J15" s="1405"/>
      <c r="K15" s="1406"/>
      <c r="L15" s="1385"/>
      <c r="M15" s="1365"/>
      <c r="N15" s="1365"/>
      <c r="O15" s="1365"/>
      <c r="P15" s="1365"/>
      <c r="Q15" s="1383"/>
      <c r="R15" s="1385"/>
      <c r="S15" s="1365"/>
      <c r="T15" s="1365"/>
      <c r="U15" s="1381"/>
      <c r="V15" s="19"/>
      <c r="AO15" s="401"/>
      <c r="AP15" s="402"/>
      <c r="AQ15" s="403"/>
      <c r="AS15" s="1152" t="s">
        <v>763</v>
      </c>
      <c r="AT15" s="19"/>
    </row>
    <row r="16" spans="1:74" ht="24" customHeight="1">
      <c r="A16" s="20" t="s">
        <v>56</v>
      </c>
      <c r="B16" s="1325" t="s">
        <v>66</v>
      </c>
      <c r="C16" s="1326"/>
      <c r="D16" s="1326"/>
      <c r="E16" s="1326"/>
      <c r="F16" s="1326"/>
      <c r="G16" s="1327"/>
      <c r="H16" s="1331" t="s">
        <v>67</v>
      </c>
      <c r="I16" s="1332"/>
      <c r="J16" s="1332"/>
      <c r="K16" s="1332"/>
      <c r="L16" s="1332"/>
      <c r="M16" s="1332"/>
      <c r="N16" s="1332"/>
      <c r="O16" s="1332"/>
      <c r="P16" s="1332"/>
      <c r="Q16" s="1332"/>
      <c r="R16" s="1332"/>
      <c r="S16" s="1332"/>
      <c r="T16" s="1333"/>
      <c r="U16" s="1331" t="s">
        <v>68</v>
      </c>
      <c r="V16" s="1332"/>
      <c r="W16" s="1332"/>
      <c r="X16" s="1332"/>
      <c r="Y16" s="1332"/>
      <c r="Z16" s="1332"/>
      <c r="AA16" s="1333"/>
      <c r="AB16" s="21"/>
      <c r="AC16" s="1357" t="s">
        <v>69</v>
      </c>
      <c r="AD16" s="1357"/>
      <c r="AE16" s="1357"/>
      <c r="AF16" s="1357"/>
      <c r="AG16" s="22"/>
      <c r="AH16" s="1331" t="s">
        <v>70</v>
      </c>
      <c r="AI16" s="1358"/>
      <c r="AJ16" s="1358"/>
      <c r="AK16" s="1358"/>
      <c r="AL16" s="1359"/>
      <c r="AO16" s="404">
        <f>work1基本情報!H15</f>
        <v>42095</v>
      </c>
      <c r="AP16" s="405">
        <v>4</v>
      </c>
      <c r="AQ16" s="406">
        <v>1</v>
      </c>
    </row>
    <row r="17" spans="1:43" ht="24" customHeight="1">
      <c r="A17" s="23" t="s">
        <v>71</v>
      </c>
      <c r="B17" s="1328"/>
      <c r="C17" s="1329"/>
      <c r="D17" s="1329"/>
      <c r="E17" s="1329"/>
      <c r="F17" s="1329"/>
      <c r="G17" s="1330"/>
      <c r="H17" s="1334"/>
      <c r="I17" s="1280"/>
      <c r="J17" s="1280"/>
      <c r="K17" s="1280"/>
      <c r="L17" s="1280"/>
      <c r="M17" s="1280"/>
      <c r="N17" s="1280"/>
      <c r="O17" s="1280"/>
      <c r="P17" s="1280"/>
      <c r="Q17" s="1280"/>
      <c r="R17" s="1280"/>
      <c r="S17" s="1280"/>
      <c r="T17" s="1335"/>
      <c r="U17" s="1334"/>
      <c r="V17" s="1280"/>
      <c r="W17" s="1280"/>
      <c r="X17" s="1280"/>
      <c r="Y17" s="1280"/>
      <c r="Z17" s="1280"/>
      <c r="AA17" s="1335"/>
      <c r="AB17" s="24"/>
      <c r="AC17" s="1363" t="s">
        <v>72</v>
      </c>
      <c r="AD17" s="1363"/>
      <c r="AE17" s="1363"/>
      <c r="AF17" s="1363"/>
      <c r="AG17" s="25"/>
      <c r="AH17" s="1360"/>
      <c r="AI17" s="1361"/>
      <c r="AJ17" s="1361"/>
      <c r="AK17" s="1361"/>
      <c r="AL17" s="1362"/>
      <c r="AP17" s="405">
        <f>AP16+1</f>
        <v>5</v>
      </c>
      <c r="AQ17" s="406">
        <f>AQ16+1</f>
        <v>2</v>
      </c>
    </row>
    <row r="18" spans="1:43" ht="10.5" customHeight="1">
      <c r="A18" s="1290"/>
      <c r="B18" s="1500" t="str">
        <f>IF(ISERROR(VLOOKUP(work3開始届!C3,'(入力)データ'!$A$6:$Y$55,2,FALSE)),"",VLOOKUP(work3開始届!C3,'(入力)データ'!$A$6:$Y$55,2,FALSE))</f>
        <v/>
      </c>
      <c r="C18" s="1501"/>
      <c r="D18" s="1501"/>
      <c r="E18" s="1501"/>
      <c r="F18" s="1501"/>
      <c r="G18" s="1502"/>
      <c r="H18" s="1500" t="str">
        <f>IF(ISERROR(VLOOKUP(work3開始届!C3,'(入力)データ'!$A$6:$Y$55,3,FALSE)&amp;VLOOKUP(work3開始届!C3,'(入力)データ'!$A$6:$Y$55,4,FALSE)),"",VLOOKUP(work3開始届!C3,'(入力)データ'!$A$6:$Y$55,3,FALSE)&amp;VLOOKUP(work3開始届!C3,'(入力)データ'!$A$6:$Y$55,4,FALSE))</f>
        <v/>
      </c>
      <c r="I18" s="1501"/>
      <c r="J18" s="1501"/>
      <c r="K18" s="1501"/>
      <c r="L18" s="1501"/>
      <c r="M18" s="1501"/>
      <c r="N18" s="1501"/>
      <c r="O18" s="1501"/>
      <c r="P18" s="1501"/>
      <c r="Q18" s="1501"/>
      <c r="R18" s="1501"/>
      <c r="S18" s="1501"/>
      <c r="T18" s="1512"/>
      <c r="U18" s="1306" t="str">
        <f>IF(ISERROR(VLOOKUP(work3開始届!C3,'(入力)データ'!$A$6:$Y$55,5,FALSE)),"",VLOOKUP(work3開始届!C3,'(入力)データ'!$A$6:$Y$55,5,FALSE))</f>
        <v/>
      </c>
      <c r="V18" s="1307"/>
      <c r="W18" s="1265" t="s">
        <v>73</v>
      </c>
      <c r="X18" s="1317" t="str">
        <f>U18</f>
        <v/>
      </c>
      <c r="Y18" s="1265" t="s">
        <v>74</v>
      </c>
      <c r="Z18" s="1318" t="str">
        <f>U18</f>
        <v/>
      </c>
      <c r="AA18" s="1514" t="s">
        <v>75</v>
      </c>
      <c r="AB18" s="1267" t="str">
        <f>IF(ISERROR(VLOOKUP(work3開始届!C3,'(入力)データ'!$A$6:$Y$55,10,FALSE)&amp;VLOOKUP(work3開始届!C3,'(入力)データ'!$A$6:$Y$55,11,FALSE)),"",VLOOKUP(work3開始届!C3,'(入力)データ'!$A$6:$Y$55,10,FALSE)&amp;VLOOKUP(work3開始届!C3,'(入力)データ'!$A$6:$Y$55,11,FALSE))</f>
        <v/>
      </c>
      <c r="AC18" s="1294"/>
      <c r="AD18" s="1294"/>
      <c r="AE18" s="1294"/>
      <c r="AF18" s="1294"/>
      <c r="AG18" s="1295"/>
      <c r="AH18" s="1274" t="s">
        <v>76</v>
      </c>
      <c r="AI18" s="1274"/>
      <c r="AJ18" s="1274"/>
      <c r="AK18" s="1274"/>
      <c r="AL18" s="1275"/>
      <c r="AP18" s="405">
        <f t="shared" ref="AP18:AP27" si="0">AP17+1</f>
        <v>6</v>
      </c>
      <c r="AQ18" s="406">
        <f t="shared" ref="AQ18:AQ46" si="1">AQ17+1</f>
        <v>3</v>
      </c>
    </row>
    <row r="19" spans="1:43" ht="10.5" customHeight="1">
      <c r="A19" s="1291"/>
      <c r="B19" s="1503"/>
      <c r="C19" s="1504"/>
      <c r="D19" s="1504"/>
      <c r="E19" s="1504"/>
      <c r="F19" s="1504"/>
      <c r="G19" s="1505"/>
      <c r="H19" s="1503"/>
      <c r="I19" s="1504"/>
      <c r="J19" s="1504"/>
      <c r="K19" s="1504"/>
      <c r="L19" s="1504"/>
      <c r="M19" s="1504"/>
      <c r="N19" s="1504"/>
      <c r="O19" s="1504"/>
      <c r="P19" s="1504"/>
      <c r="Q19" s="1504"/>
      <c r="R19" s="1504"/>
      <c r="S19" s="1504"/>
      <c r="T19" s="1505"/>
      <c r="U19" s="1308"/>
      <c r="V19" s="1309"/>
      <c r="W19" s="1489"/>
      <c r="X19" s="1260"/>
      <c r="Y19" s="1258"/>
      <c r="Z19" s="1263"/>
      <c r="AA19" s="1515"/>
      <c r="AB19" s="1396"/>
      <c r="AC19" s="1407"/>
      <c r="AD19" s="1407"/>
      <c r="AE19" s="1407"/>
      <c r="AF19" s="1407"/>
      <c r="AG19" s="1408"/>
      <c r="AH19" s="1276" t="str">
        <f>IF(ISERROR(VLOOKUP(work3開始届!C3,Work2工事データ!$G$3:$S$52,13,FALSE)),"",VLOOKUP(work3開始届!C3,Work2工事データ!$G$3:$S$52,13,FALSE))</f>
        <v/>
      </c>
      <c r="AI19" s="1276"/>
      <c r="AJ19" s="1276"/>
      <c r="AK19" s="1276"/>
      <c r="AL19" s="1277"/>
      <c r="AP19" s="405">
        <f t="shared" si="0"/>
        <v>7</v>
      </c>
      <c r="AQ19" s="406">
        <f t="shared" si="1"/>
        <v>4</v>
      </c>
    </row>
    <row r="20" spans="1:43" ht="10.5" customHeight="1">
      <c r="A20" s="1292"/>
      <c r="B20" s="1506"/>
      <c r="C20" s="1507"/>
      <c r="D20" s="1507"/>
      <c r="E20" s="1507"/>
      <c r="F20" s="1507"/>
      <c r="G20" s="1508"/>
      <c r="H20" s="1506"/>
      <c r="I20" s="1513"/>
      <c r="J20" s="1513"/>
      <c r="K20" s="1513"/>
      <c r="L20" s="1513"/>
      <c r="M20" s="1513"/>
      <c r="N20" s="1513"/>
      <c r="O20" s="1513"/>
      <c r="P20" s="1513"/>
      <c r="Q20" s="1513"/>
      <c r="R20" s="1513"/>
      <c r="S20" s="1513"/>
      <c r="T20" s="1508"/>
      <c r="U20" s="1308" t="str">
        <f>IF(ISERROR(VLOOKUP(work3開始届!C3,'(入力)データ'!$A$6:$Y$55,6,FALSE)),"",VLOOKUP(work3開始届!C3,'(入力)データ'!$A$6:$Y$55,6,FALSE))</f>
        <v/>
      </c>
      <c r="V20" s="1309"/>
      <c r="W20" s="1258" t="s">
        <v>73</v>
      </c>
      <c r="X20" s="1260" t="str">
        <f>U20</f>
        <v/>
      </c>
      <c r="Y20" s="1258" t="s">
        <v>74</v>
      </c>
      <c r="Z20" s="1263" t="str">
        <f>U20</f>
        <v/>
      </c>
      <c r="AA20" s="1258" t="s">
        <v>77</v>
      </c>
      <c r="AB20" s="1494" t="str">
        <f>IF(ISERROR(VLOOKUP(work3開始届!C3,'(入力)データ'!$A$6:$Y$55,9,FALSE)),"",VLOOKUP(work3開始届!C3,'(入力)データ'!$A$6:$Y$55,9,FALSE))</f>
        <v/>
      </c>
      <c r="AC20" s="1495"/>
      <c r="AD20" s="1495"/>
      <c r="AE20" s="1495"/>
      <c r="AF20" s="1495"/>
      <c r="AG20" s="1496"/>
      <c r="AH20" s="1493"/>
      <c r="AI20" s="1493"/>
      <c r="AJ20" s="1493"/>
      <c r="AK20" s="1493"/>
      <c r="AL20" s="1277"/>
      <c r="AP20" s="405">
        <f t="shared" si="0"/>
        <v>8</v>
      </c>
      <c r="AQ20" s="406">
        <f t="shared" si="1"/>
        <v>5</v>
      </c>
    </row>
    <row r="21" spans="1:43" ht="10.5" customHeight="1">
      <c r="A21" s="1319"/>
      <c r="B21" s="1509"/>
      <c r="C21" s="1510"/>
      <c r="D21" s="1510"/>
      <c r="E21" s="1510"/>
      <c r="F21" s="1510"/>
      <c r="G21" s="1511"/>
      <c r="H21" s="1509"/>
      <c r="I21" s="1510"/>
      <c r="J21" s="1510"/>
      <c r="K21" s="1510"/>
      <c r="L21" s="1510"/>
      <c r="M21" s="1510"/>
      <c r="N21" s="1510"/>
      <c r="O21" s="1510"/>
      <c r="P21" s="1510"/>
      <c r="Q21" s="1510"/>
      <c r="R21" s="1510"/>
      <c r="S21" s="1510"/>
      <c r="T21" s="1511"/>
      <c r="U21" s="1323"/>
      <c r="V21" s="1324"/>
      <c r="W21" s="1287"/>
      <c r="X21" s="1288"/>
      <c r="Y21" s="1280"/>
      <c r="Z21" s="1289"/>
      <c r="AA21" s="1280"/>
      <c r="AB21" s="1497"/>
      <c r="AC21" s="1498"/>
      <c r="AD21" s="1498"/>
      <c r="AE21" s="1498"/>
      <c r="AF21" s="1498"/>
      <c r="AG21" s="1499"/>
      <c r="AH21" s="1278"/>
      <c r="AI21" s="1278"/>
      <c r="AJ21" s="1278"/>
      <c r="AK21" s="1278"/>
      <c r="AL21" s="1279"/>
      <c r="AP21" s="405">
        <f t="shared" si="0"/>
        <v>9</v>
      </c>
      <c r="AQ21" s="406">
        <f t="shared" si="1"/>
        <v>6</v>
      </c>
    </row>
    <row r="22" spans="1:43" ht="10.5" customHeight="1">
      <c r="A22" s="1290"/>
      <c r="B22" s="1500" t="str">
        <f>IF(ISERROR(VLOOKUP(work3開始届!C4,'(入力)データ'!$A$6:$Y$55,2,FALSE)),"",VLOOKUP(work3開始届!C4,'(入力)データ'!$A$6:$Y$55,2,FALSE))</f>
        <v/>
      </c>
      <c r="C22" s="1501"/>
      <c r="D22" s="1501"/>
      <c r="E22" s="1501"/>
      <c r="F22" s="1501"/>
      <c r="G22" s="1502"/>
      <c r="H22" s="1500" t="str">
        <f>IF(ISERROR(VLOOKUP(work3開始届!C4,'(入力)データ'!$A$6:$Y$55,3,FALSE)&amp;VLOOKUP(work3開始届!C4,'(入力)データ'!$A$6:$Y$55,4,FALSE)),"",VLOOKUP(work3開始届!C4,'(入力)データ'!$A$6:$Y$55,3,FALSE)&amp;VLOOKUP(work3開始届!C4,'(入力)データ'!$A$6:$Y$55,4,FALSE))</f>
        <v/>
      </c>
      <c r="I22" s="1501"/>
      <c r="J22" s="1501"/>
      <c r="K22" s="1501"/>
      <c r="L22" s="1501"/>
      <c r="M22" s="1501"/>
      <c r="N22" s="1501"/>
      <c r="O22" s="1501"/>
      <c r="P22" s="1501"/>
      <c r="Q22" s="1501"/>
      <c r="R22" s="1501"/>
      <c r="S22" s="1501"/>
      <c r="T22" s="1512"/>
      <c r="U22" s="1306" t="str">
        <f>IF(ISERROR(VLOOKUP(work3開始届!C4,'(入力)データ'!$A$6:$Y$55,5,FALSE)),"",VLOOKUP(work3開始届!C4,'(入力)データ'!$A$6:$Y$55,5,FALSE))</f>
        <v/>
      </c>
      <c r="V22" s="1307"/>
      <c r="W22" s="1265" t="s">
        <v>73</v>
      </c>
      <c r="X22" s="1317" t="str">
        <f>U22</f>
        <v/>
      </c>
      <c r="Y22" s="1265" t="s">
        <v>74</v>
      </c>
      <c r="Z22" s="1318" t="str">
        <f>U22</f>
        <v/>
      </c>
      <c r="AA22" s="1265" t="s">
        <v>75</v>
      </c>
      <c r="AB22" s="1267" t="str">
        <f>IF(ISERROR(VLOOKUP(work3開始届!C4,'(入力)データ'!$A$6:$Y$55,10,FALSE)&amp;VLOOKUP(work3開始届!C4,'(入力)データ'!$A$6:$Y$55,11,FALSE)),"",VLOOKUP(work3開始届!C4,'(入力)データ'!$A$6:$Y$55,10,FALSE)&amp;VLOOKUP(work3開始届!C4,'(入力)データ'!$A$6:$Y$55,11,FALSE))</f>
        <v/>
      </c>
      <c r="AC22" s="1294"/>
      <c r="AD22" s="1294"/>
      <c r="AE22" s="1294"/>
      <c r="AF22" s="1294"/>
      <c r="AG22" s="1295"/>
      <c r="AH22" s="1491" t="s">
        <v>76</v>
      </c>
      <c r="AI22" s="1491"/>
      <c r="AJ22" s="1491"/>
      <c r="AK22" s="1491"/>
      <c r="AL22" s="1492"/>
      <c r="AP22" s="405">
        <f t="shared" si="0"/>
        <v>10</v>
      </c>
      <c r="AQ22" s="406">
        <f t="shared" si="1"/>
        <v>7</v>
      </c>
    </row>
    <row r="23" spans="1:43" ht="10.5" customHeight="1">
      <c r="A23" s="1291"/>
      <c r="B23" s="1503"/>
      <c r="C23" s="1504"/>
      <c r="D23" s="1504"/>
      <c r="E23" s="1504"/>
      <c r="F23" s="1504"/>
      <c r="G23" s="1505"/>
      <c r="H23" s="1503"/>
      <c r="I23" s="1504"/>
      <c r="J23" s="1504"/>
      <c r="K23" s="1504"/>
      <c r="L23" s="1504"/>
      <c r="M23" s="1504"/>
      <c r="N23" s="1504"/>
      <c r="O23" s="1504"/>
      <c r="P23" s="1504"/>
      <c r="Q23" s="1504"/>
      <c r="R23" s="1504"/>
      <c r="S23" s="1504"/>
      <c r="T23" s="1505"/>
      <c r="U23" s="1308"/>
      <c r="V23" s="1309"/>
      <c r="W23" s="1489"/>
      <c r="X23" s="1260"/>
      <c r="Y23" s="1490"/>
      <c r="Z23" s="1263"/>
      <c r="AA23" s="1490"/>
      <c r="AB23" s="1396"/>
      <c r="AC23" s="1407"/>
      <c r="AD23" s="1407"/>
      <c r="AE23" s="1407"/>
      <c r="AF23" s="1407"/>
      <c r="AG23" s="1408"/>
      <c r="AH23" s="1276" t="str">
        <f>IF(ISERROR(VLOOKUP(work3開始届!C4,Work2工事データ!$G$3:$S$52,13,FALSE)),"",VLOOKUP(work3開始届!C4,Work2工事データ!$G$3:$S$52,13,FALSE))</f>
        <v/>
      </c>
      <c r="AI23" s="1276"/>
      <c r="AJ23" s="1276"/>
      <c r="AK23" s="1276"/>
      <c r="AL23" s="1277"/>
      <c r="AP23" s="405">
        <f t="shared" si="0"/>
        <v>11</v>
      </c>
      <c r="AQ23" s="406">
        <f t="shared" si="1"/>
        <v>8</v>
      </c>
    </row>
    <row r="24" spans="1:43" ht="10.5" customHeight="1">
      <c r="A24" s="1292"/>
      <c r="B24" s="1506"/>
      <c r="C24" s="1507"/>
      <c r="D24" s="1507"/>
      <c r="E24" s="1507"/>
      <c r="F24" s="1507"/>
      <c r="G24" s="1508"/>
      <c r="H24" s="1506"/>
      <c r="I24" s="1513"/>
      <c r="J24" s="1513"/>
      <c r="K24" s="1513"/>
      <c r="L24" s="1513"/>
      <c r="M24" s="1513"/>
      <c r="N24" s="1513"/>
      <c r="O24" s="1513"/>
      <c r="P24" s="1513"/>
      <c r="Q24" s="1513"/>
      <c r="R24" s="1513"/>
      <c r="S24" s="1513"/>
      <c r="T24" s="1508"/>
      <c r="U24" s="1308" t="str">
        <f>IF(ISERROR(VLOOKUP(work3開始届!C4,'(入力)データ'!$A$6:$Y$55,6,FALSE)),"",VLOOKUP(work3開始届!C4,'(入力)データ'!$A$6:$Y$55,6,FALSE))</f>
        <v/>
      </c>
      <c r="V24" s="1309"/>
      <c r="W24" s="1258" t="s">
        <v>73</v>
      </c>
      <c r="X24" s="1260" t="str">
        <f>U24</f>
        <v/>
      </c>
      <c r="Y24" s="1258" t="s">
        <v>74</v>
      </c>
      <c r="Z24" s="1263" t="str">
        <f>U24</f>
        <v/>
      </c>
      <c r="AA24" s="1258" t="s">
        <v>77</v>
      </c>
      <c r="AB24" s="1494" t="str">
        <f>IF(ISERROR(VLOOKUP(work3開始届!C4,'(入力)データ'!$A$6:$Y$55,9,FALSE)),"",VLOOKUP(work3開始届!C4,'(入力)データ'!$A$6:$Y$55,9,FALSE))</f>
        <v/>
      </c>
      <c r="AC24" s="1495"/>
      <c r="AD24" s="1495"/>
      <c r="AE24" s="1495"/>
      <c r="AF24" s="1495"/>
      <c r="AG24" s="1496"/>
      <c r="AH24" s="1493"/>
      <c r="AI24" s="1493"/>
      <c r="AJ24" s="1493"/>
      <c r="AK24" s="1493"/>
      <c r="AL24" s="1277"/>
      <c r="AP24" s="405">
        <f t="shared" si="0"/>
        <v>12</v>
      </c>
      <c r="AQ24" s="406">
        <f t="shared" si="1"/>
        <v>9</v>
      </c>
    </row>
    <row r="25" spans="1:43" ht="10.5" customHeight="1">
      <c r="A25" s="1319"/>
      <c r="B25" s="1509"/>
      <c r="C25" s="1510"/>
      <c r="D25" s="1510"/>
      <c r="E25" s="1510"/>
      <c r="F25" s="1510"/>
      <c r="G25" s="1511"/>
      <c r="H25" s="1509"/>
      <c r="I25" s="1510"/>
      <c r="J25" s="1510"/>
      <c r="K25" s="1510"/>
      <c r="L25" s="1510"/>
      <c r="M25" s="1510"/>
      <c r="N25" s="1510"/>
      <c r="O25" s="1510"/>
      <c r="P25" s="1510"/>
      <c r="Q25" s="1510"/>
      <c r="R25" s="1510"/>
      <c r="S25" s="1510"/>
      <c r="T25" s="1511"/>
      <c r="U25" s="1323"/>
      <c r="V25" s="1324"/>
      <c r="W25" s="1287"/>
      <c r="X25" s="1288"/>
      <c r="Y25" s="1280"/>
      <c r="Z25" s="1289"/>
      <c r="AA25" s="1280"/>
      <c r="AB25" s="1497"/>
      <c r="AC25" s="1498"/>
      <c r="AD25" s="1498"/>
      <c r="AE25" s="1498"/>
      <c r="AF25" s="1498"/>
      <c r="AG25" s="1499"/>
      <c r="AH25" s="1278"/>
      <c r="AI25" s="1278"/>
      <c r="AJ25" s="1278"/>
      <c r="AK25" s="1278"/>
      <c r="AL25" s="1279"/>
      <c r="AP25" s="405">
        <v>1</v>
      </c>
      <c r="AQ25" s="406">
        <f t="shared" si="1"/>
        <v>10</v>
      </c>
    </row>
    <row r="26" spans="1:43" ht="10.5" customHeight="1">
      <c r="A26" s="1290"/>
      <c r="B26" s="1500" t="str">
        <f>IF(ISERROR(VLOOKUP(work3開始届!C5,'(入力)データ'!$A$6:$Y$55,2,FALSE)),"",VLOOKUP(work3開始届!C5,'(入力)データ'!$A$6:$Y$55,2,FALSE))</f>
        <v/>
      </c>
      <c r="C26" s="1501"/>
      <c r="D26" s="1501"/>
      <c r="E26" s="1501"/>
      <c r="F26" s="1501"/>
      <c r="G26" s="1502"/>
      <c r="H26" s="1500" t="str">
        <f>IF(ISERROR(VLOOKUP(work3開始届!C5,'(入力)データ'!$A$6:$Y$55,3,FALSE)&amp;VLOOKUP(work3開始届!C5,'(入力)データ'!$A$6:$Y$55,4,FALSE)),"",VLOOKUP(work3開始届!C5,'(入力)データ'!$A$6:$Y$55,3,FALSE)&amp;VLOOKUP(work3開始届!C5,'(入力)データ'!$A$6:$Y$55,4,FALSE))</f>
        <v/>
      </c>
      <c r="I26" s="1501"/>
      <c r="J26" s="1501"/>
      <c r="K26" s="1501"/>
      <c r="L26" s="1501"/>
      <c r="M26" s="1501"/>
      <c r="N26" s="1501"/>
      <c r="O26" s="1501"/>
      <c r="P26" s="1501"/>
      <c r="Q26" s="1501"/>
      <c r="R26" s="1501"/>
      <c r="S26" s="1501"/>
      <c r="T26" s="1512"/>
      <c r="U26" s="1306" t="str">
        <f>IF(ISERROR(VLOOKUP(work3開始届!C5,'(入力)データ'!$A$6:$Y$55,5,FALSE)),"",VLOOKUP(work3開始届!C5,'(入力)データ'!$A$6:$Y$55,5,FALSE))</f>
        <v/>
      </c>
      <c r="V26" s="1307"/>
      <c r="W26" s="1265" t="s">
        <v>73</v>
      </c>
      <c r="X26" s="1317" t="str">
        <f>U26</f>
        <v/>
      </c>
      <c r="Y26" s="1265" t="s">
        <v>74</v>
      </c>
      <c r="Z26" s="1318" t="str">
        <f>U26</f>
        <v/>
      </c>
      <c r="AA26" s="1265" t="s">
        <v>75</v>
      </c>
      <c r="AB26" s="1267" t="str">
        <f>IF(ISERROR(VLOOKUP(work3開始届!C5,'(入力)データ'!$A$6:$Y$55,10,FALSE)&amp;VLOOKUP(work3開始届!C5,'(入力)データ'!$A$6:$Y$55,11,FALSE)),"",VLOOKUP(work3開始届!C5,'(入力)データ'!$A$6:$Y$55,10,FALSE)&amp;VLOOKUP(work3開始届!C5,'(入力)データ'!$A$6:$Y$55,11,FALSE))</f>
        <v/>
      </c>
      <c r="AC26" s="1294"/>
      <c r="AD26" s="1294"/>
      <c r="AE26" s="1294"/>
      <c r="AF26" s="1294"/>
      <c r="AG26" s="1295"/>
      <c r="AH26" s="1491" t="s">
        <v>76</v>
      </c>
      <c r="AI26" s="1491"/>
      <c r="AJ26" s="1491"/>
      <c r="AK26" s="1491"/>
      <c r="AL26" s="1492"/>
      <c r="AP26" s="405">
        <f t="shared" si="0"/>
        <v>2</v>
      </c>
      <c r="AQ26" s="406">
        <f t="shared" si="1"/>
        <v>11</v>
      </c>
    </row>
    <row r="27" spans="1:43" ht="10.5" customHeight="1">
      <c r="A27" s="1291"/>
      <c r="B27" s="1503"/>
      <c r="C27" s="1504"/>
      <c r="D27" s="1504"/>
      <c r="E27" s="1504"/>
      <c r="F27" s="1504"/>
      <c r="G27" s="1505"/>
      <c r="H27" s="1503"/>
      <c r="I27" s="1504"/>
      <c r="J27" s="1504"/>
      <c r="K27" s="1504"/>
      <c r="L27" s="1504"/>
      <c r="M27" s="1504"/>
      <c r="N27" s="1504"/>
      <c r="O27" s="1504"/>
      <c r="P27" s="1504"/>
      <c r="Q27" s="1504"/>
      <c r="R27" s="1504"/>
      <c r="S27" s="1504"/>
      <c r="T27" s="1505"/>
      <c r="U27" s="1308"/>
      <c r="V27" s="1309"/>
      <c r="W27" s="1489"/>
      <c r="X27" s="1260"/>
      <c r="Y27" s="1490"/>
      <c r="Z27" s="1263"/>
      <c r="AA27" s="1490"/>
      <c r="AB27" s="1396"/>
      <c r="AC27" s="1407"/>
      <c r="AD27" s="1407"/>
      <c r="AE27" s="1407"/>
      <c r="AF27" s="1407"/>
      <c r="AG27" s="1408"/>
      <c r="AH27" s="1276" t="str">
        <f>IF(ISERROR(VLOOKUP(work3開始届!C5,Work2工事データ!$G$3:$S$52,13,FALSE)),"",VLOOKUP(work3開始届!C5,Work2工事データ!$G$3:$S$52,13,FALSE))</f>
        <v/>
      </c>
      <c r="AI27" s="1276"/>
      <c r="AJ27" s="1276"/>
      <c r="AK27" s="1276"/>
      <c r="AL27" s="1277"/>
      <c r="AP27" s="407">
        <f t="shared" si="0"/>
        <v>3</v>
      </c>
      <c r="AQ27" s="406">
        <f t="shared" si="1"/>
        <v>12</v>
      </c>
    </row>
    <row r="28" spans="1:43" ht="10.5" customHeight="1">
      <c r="A28" s="1292"/>
      <c r="B28" s="1506"/>
      <c r="C28" s="1507"/>
      <c r="D28" s="1507"/>
      <c r="E28" s="1507"/>
      <c r="F28" s="1507"/>
      <c r="G28" s="1508"/>
      <c r="H28" s="1506"/>
      <c r="I28" s="1513"/>
      <c r="J28" s="1513"/>
      <c r="K28" s="1513"/>
      <c r="L28" s="1513"/>
      <c r="M28" s="1513"/>
      <c r="N28" s="1513"/>
      <c r="O28" s="1513"/>
      <c r="P28" s="1513"/>
      <c r="Q28" s="1513"/>
      <c r="R28" s="1513"/>
      <c r="S28" s="1513"/>
      <c r="T28" s="1508"/>
      <c r="U28" s="1308" t="str">
        <f>IF(ISERROR(VLOOKUP(work3開始届!C5,'(入力)データ'!$A$6:$Y$55,6,FALSE)),"",VLOOKUP(work3開始届!C5,'(入力)データ'!$A$6:$Y$55,6,FALSE))</f>
        <v/>
      </c>
      <c r="V28" s="1309"/>
      <c r="W28" s="1258" t="s">
        <v>73</v>
      </c>
      <c r="X28" s="1260" t="str">
        <f>U28</f>
        <v/>
      </c>
      <c r="Y28" s="1258" t="s">
        <v>74</v>
      </c>
      <c r="Z28" s="1263" t="str">
        <f>U28</f>
        <v/>
      </c>
      <c r="AA28" s="1258" t="s">
        <v>77</v>
      </c>
      <c r="AB28" s="1494" t="str">
        <f>IF(ISERROR(VLOOKUP(work3開始届!C5,'(入力)データ'!$A$6:$Y$55,9,FALSE)),"",VLOOKUP(work3開始届!C5,'(入力)データ'!$A$6:$Y$55,9,FALSE))</f>
        <v/>
      </c>
      <c r="AC28" s="1495"/>
      <c r="AD28" s="1495"/>
      <c r="AE28" s="1495"/>
      <c r="AF28" s="1495"/>
      <c r="AG28" s="1496"/>
      <c r="AH28" s="1493"/>
      <c r="AI28" s="1493"/>
      <c r="AJ28" s="1493"/>
      <c r="AK28" s="1493"/>
      <c r="AL28" s="1277"/>
      <c r="AQ28" s="406">
        <f t="shared" si="1"/>
        <v>13</v>
      </c>
    </row>
    <row r="29" spans="1:43" ht="10.5" customHeight="1">
      <c r="A29" s="1319"/>
      <c r="B29" s="1509"/>
      <c r="C29" s="1510"/>
      <c r="D29" s="1510"/>
      <c r="E29" s="1510"/>
      <c r="F29" s="1510"/>
      <c r="G29" s="1511"/>
      <c r="H29" s="1509"/>
      <c r="I29" s="1510"/>
      <c r="J29" s="1510"/>
      <c r="K29" s="1510"/>
      <c r="L29" s="1510"/>
      <c r="M29" s="1510"/>
      <c r="N29" s="1510"/>
      <c r="O29" s="1510"/>
      <c r="P29" s="1510"/>
      <c r="Q29" s="1510"/>
      <c r="R29" s="1510"/>
      <c r="S29" s="1510"/>
      <c r="T29" s="1511"/>
      <c r="U29" s="1323"/>
      <c r="V29" s="1324"/>
      <c r="W29" s="1287"/>
      <c r="X29" s="1288"/>
      <c r="Y29" s="1280"/>
      <c r="Z29" s="1289"/>
      <c r="AA29" s="1280"/>
      <c r="AB29" s="1497"/>
      <c r="AC29" s="1498"/>
      <c r="AD29" s="1498"/>
      <c r="AE29" s="1498"/>
      <c r="AF29" s="1498"/>
      <c r="AG29" s="1499"/>
      <c r="AH29" s="1278"/>
      <c r="AI29" s="1278"/>
      <c r="AJ29" s="1278"/>
      <c r="AK29" s="1278"/>
      <c r="AL29" s="1279"/>
      <c r="AQ29" s="406">
        <f t="shared" si="1"/>
        <v>14</v>
      </c>
    </row>
    <row r="30" spans="1:43" ht="10.5" customHeight="1">
      <c r="A30" s="1290"/>
      <c r="B30" s="1500" t="str">
        <f>IF(ISERROR(VLOOKUP(work3開始届!C6,'(入力)データ'!$A$6:$Y$55,2,FALSE)),"",VLOOKUP(work3開始届!C6,'(入力)データ'!$A$6:$Y$55,2,FALSE))</f>
        <v/>
      </c>
      <c r="C30" s="1501"/>
      <c r="D30" s="1501"/>
      <c r="E30" s="1501"/>
      <c r="F30" s="1501"/>
      <c r="G30" s="1502"/>
      <c r="H30" s="1500" t="str">
        <f>IF(ISERROR(VLOOKUP(work3開始届!C6,'(入力)データ'!$A$6:$Y$55,3,FALSE)&amp;VLOOKUP(work3開始届!C6,'(入力)データ'!$A$6:$Y$55,4,FALSE)),"",VLOOKUP(work3開始届!C6,'(入力)データ'!$A$6:$Y$55,3,FALSE)&amp;VLOOKUP(work3開始届!C6,'(入力)データ'!$A$6:$Y$55,4,FALSE))</f>
        <v/>
      </c>
      <c r="I30" s="1501"/>
      <c r="J30" s="1501"/>
      <c r="K30" s="1501"/>
      <c r="L30" s="1501"/>
      <c r="M30" s="1501"/>
      <c r="N30" s="1501"/>
      <c r="O30" s="1501"/>
      <c r="P30" s="1501"/>
      <c r="Q30" s="1501"/>
      <c r="R30" s="1501"/>
      <c r="S30" s="1501"/>
      <c r="T30" s="1512"/>
      <c r="U30" s="1306" t="str">
        <f>IF(ISERROR(VLOOKUP(work3開始届!C6,'(入力)データ'!$A$6:$Y$55,5,FALSE)),"",VLOOKUP(work3開始届!C6,'(入力)データ'!$A$6:$Y$55,5,FALSE))</f>
        <v/>
      </c>
      <c r="V30" s="1307"/>
      <c r="W30" s="1265" t="s">
        <v>73</v>
      </c>
      <c r="X30" s="1317" t="str">
        <f>U30</f>
        <v/>
      </c>
      <c r="Y30" s="1265" t="s">
        <v>74</v>
      </c>
      <c r="Z30" s="1318" t="str">
        <f>U30</f>
        <v/>
      </c>
      <c r="AA30" s="1265" t="s">
        <v>75</v>
      </c>
      <c r="AB30" s="1267" t="str">
        <f>IF(ISERROR(VLOOKUP(work3開始届!C6,'(入力)データ'!$A$6:$Y$55,10,FALSE)&amp;VLOOKUP(work3開始届!C6,'(入力)データ'!$A$6:$Y$55,11,FALSE)),"",VLOOKUP(work3開始届!C6,'(入力)データ'!$A$6:$Y$55,10,FALSE)&amp;VLOOKUP(work3開始届!C6,'(入力)データ'!$A$6:$Y$55,11,FALSE))</f>
        <v/>
      </c>
      <c r="AC30" s="1294"/>
      <c r="AD30" s="1294"/>
      <c r="AE30" s="1294"/>
      <c r="AF30" s="1294"/>
      <c r="AG30" s="1295"/>
      <c r="AH30" s="1491" t="s">
        <v>76</v>
      </c>
      <c r="AI30" s="1491"/>
      <c r="AJ30" s="1491"/>
      <c r="AK30" s="1491"/>
      <c r="AL30" s="1492"/>
      <c r="AQ30" s="406">
        <f t="shared" si="1"/>
        <v>15</v>
      </c>
    </row>
    <row r="31" spans="1:43" ht="10.5" customHeight="1">
      <c r="A31" s="1291"/>
      <c r="B31" s="1503"/>
      <c r="C31" s="1504"/>
      <c r="D31" s="1504"/>
      <c r="E31" s="1504"/>
      <c r="F31" s="1504"/>
      <c r="G31" s="1505"/>
      <c r="H31" s="1503"/>
      <c r="I31" s="1504"/>
      <c r="J31" s="1504"/>
      <c r="K31" s="1504"/>
      <c r="L31" s="1504"/>
      <c r="M31" s="1504"/>
      <c r="N31" s="1504"/>
      <c r="O31" s="1504"/>
      <c r="P31" s="1504"/>
      <c r="Q31" s="1504"/>
      <c r="R31" s="1504"/>
      <c r="S31" s="1504"/>
      <c r="T31" s="1505"/>
      <c r="U31" s="1308"/>
      <c r="V31" s="1309"/>
      <c r="W31" s="1489"/>
      <c r="X31" s="1260"/>
      <c r="Y31" s="1490"/>
      <c r="Z31" s="1263"/>
      <c r="AA31" s="1490"/>
      <c r="AB31" s="1396"/>
      <c r="AC31" s="1407"/>
      <c r="AD31" s="1407"/>
      <c r="AE31" s="1407"/>
      <c r="AF31" s="1407"/>
      <c r="AG31" s="1408"/>
      <c r="AH31" s="1276" t="str">
        <f>IF(ISERROR(VLOOKUP(work3開始届!C6,Work2工事データ!$G$3:$S$52,13,FALSE)),"",VLOOKUP(work3開始届!C6,Work2工事データ!$G$3:$S$52,13,FALSE))</f>
        <v/>
      </c>
      <c r="AI31" s="1276"/>
      <c r="AJ31" s="1276"/>
      <c r="AK31" s="1276"/>
      <c r="AL31" s="1277"/>
      <c r="AQ31" s="406">
        <f t="shared" si="1"/>
        <v>16</v>
      </c>
    </row>
    <row r="32" spans="1:43" ht="10.5" customHeight="1">
      <c r="A32" s="1292"/>
      <c r="B32" s="1506"/>
      <c r="C32" s="1507"/>
      <c r="D32" s="1507"/>
      <c r="E32" s="1507"/>
      <c r="F32" s="1507"/>
      <c r="G32" s="1508"/>
      <c r="H32" s="1506"/>
      <c r="I32" s="1513"/>
      <c r="J32" s="1513"/>
      <c r="K32" s="1513"/>
      <c r="L32" s="1513"/>
      <c r="M32" s="1513"/>
      <c r="N32" s="1513"/>
      <c r="O32" s="1513"/>
      <c r="P32" s="1513"/>
      <c r="Q32" s="1513"/>
      <c r="R32" s="1513"/>
      <c r="S32" s="1513"/>
      <c r="T32" s="1508"/>
      <c r="U32" s="1308" t="str">
        <f>IF(ISERROR(VLOOKUP(work3開始届!C6,'(入力)データ'!$A$6:$Y$55,6,FALSE)),"",VLOOKUP(work3開始届!C6,'(入力)データ'!$A$6:$Y$55,6,FALSE))</f>
        <v/>
      </c>
      <c r="V32" s="1309"/>
      <c r="W32" s="1258" t="s">
        <v>73</v>
      </c>
      <c r="X32" s="1260" t="str">
        <f>U32</f>
        <v/>
      </c>
      <c r="Y32" s="1258" t="s">
        <v>74</v>
      </c>
      <c r="Z32" s="1263" t="str">
        <f>U32</f>
        <v/>
      </c>
      <c r="AA32" s="1258" t="s">
        <v>77</v>
      </c>
      <c r="AB32" s="1494" t="str">
        <f>IF(ISERROR(VLOOKUP(work3開始届!C6,'(入力)データ'!$A$6:$Y$55,9,FALSE)),"",VLOOKUP(work3開始届!C6,'(入力)データ'!$A$6:$Y$55,9,FALSE))</f>
        <v/>
      </c>
      <c r="AC32" s="1495"/>
      <c r="AD32" s="1495"/>
      <c r="AE32" s="1495"/>
      <c r="AF32" s="1495"/>
      <c r="AG32" s="1496"/>
      <c r="AH32" s="1493"/>
      <c r="AI32" s="1493"/>
      <c r="AJ32" s="1493"/>
      <c r="AK32" s="1493"/>
      <c r="AL32" s="1277"/>
      <c r="AQ32" s="406">
        <f t="shared" si="1"/>
        <v>17</v>
      </c>
    </row>
    <row r="33" spans="1:43" ht="10.5" customHeight="1">
      <c r="A33" s="1319"/>
      <c r="B33" s="1509"/>
      <c r="C33" s="1510"/>
      <c r="D33" s="1510"/>
      <c r="E33" s="1510"/>
      <c r="F33" s="1510"/>
      <c r="G33" s="1511"/>
      <c r="H33" s="1509"/>
      <c r="I33" s="1510"/>
      <c r="J33" s="1510"/>
      <c r="K33" s="1510"/>
      <c r="L33" s="1510"/>
      <c r="M33" s="1510"/>
      <c r="N33" s="1510"/>
      <c r="O33" s="1510"/>
      <c r="P33" s="1510"/>
      <c r="Q33" s="1510"/>
      <c r="R33" s="1510"/>
      <c r="S33" s="1510"/>
      <c r="T33" s="1511"/>
      <c r="U33" s="1323"/>
      <c r="V33" s="1324"/>
      <c r="W33" s="1287"/>
      <c r="X33" s="1288"/>
      <c r="Y33" s="1280"/>
      <c r="Z33" s="1289"/>
      <c r="AA33" s="1280"/>
      <c r="AB33" s="1497"/>
      <c r="AC33" s="1498"/>
      <c r="AD33" s="1498"/>
      <c r="AE33" s="1498"/>
      <c r="AF33" s="1498"/>
      <c r="AG33" s="1499"/>
      <c r="AH33" s="1278"/>
      <c r="AI33" s="1278"/>
      <c r="AJ33" s="1278"/>
      <c r="AK33" s="1278"/>
      <c r="AL33" s="1279"/>
      <c r="AQ33" s="406">
        <f t="shared" si="1"/>
        <v>18</v>
      </c>
    </row>
    <row r="34" spans="1:43" ht="10.5" customHeight="1">
      <c r="A34" s="1290"/>
      <c r="B34" s="1500" t="str">
        <f>IF(ISERROR(VLOOKUP(work3開始届!C7,'(入力)データ'!$A$6:$Y$55,2,FALSE)),"",VLOOKUP(work3開始届!C7,'(入力)データ'!$A$6:$Y$55,2,FALSE))</f>
        <v/>
      </c>
      <c r="C34" s="1501"/>
      <c r="D34" s="1501"/>
      <c r="E34" s="1501"/>
      <c r="F34" s="1501"/>
      <c r="G34" s="1502"/>
      <c r="H34" s="1500" t="str">
        <f>IF(ISERROR(VLOOKUP(work3開始届!C7,'(入力)データ'!$A$6:$Y$55,3,FALSE)&amp;VLOOKUP(work3開始届!C7,'(入力)データ'!$A$6:$Y$55,4,FALSE)),"",VLOOKUP(work3開始届!C7,'(入力)データ'!$A$6:$Y$55,3,FALSE)&amp;VLOOKUP(work3開始届!C7,'(入力)データ'!$A$6:$Y$55,4,FALSE))</f>
        <v/>
      </c>
      <c r="I34" s="1501"/>
      <c r="J34" s="1501"/>
      <c r="K34" s="1501"/>
      <c r="L34" s="1501"/>
      <c r="M34" s="1501"/>
      <c r="N34" s="1501"/>
      <c r="O34" s="1501"/>
      <c r="P34" s="1501"/>
      <c r="Q34" s="1501"/>
      <c r="R34" s="1501"/>
      <c r="S34" s="1501"/>
      <c r="T34" s="1512"/>
      <c r="U34" s="1306" t="str">
        <f>IF(ISERROR(VLOOKUP(work3開始届!C7,'(入力)データ'!$A$6:$Y$55,5,FALSE)),"",VLOOKUP(work3開始届!C7,'(入力)データ'!$A$6:$Y$55,5,FALSE))</f>
        <v/>
      </c>
      <c r="V34" s="1307"/>
      <c r="W34" s="1265" t="s">
        <v>73</v>
      </c>
      <c r="X34" s="1317" t="str">
        <f>U34</f>
        <v/>
      </c>
      <c r="Y34" s="1265" t="s">
        <v>74</v>
      </c>
      <c r="Z34" s="1318" t="str">
        <f>U34</f>
        <v/>
      </c>
      <c r="AA34" s="1265" t="s">
        <v>75</v>
      </c>
      <c r="AB34" s="1267" t="str">
        <f>IF(ISERROR(VLOOKUP(work3開始届!C7,'(入力)データ'!$A$6:$Y$55,10,FALSE)&amp;VLOOKUP(work3開始届!C7,'(入力)データ'!$A$6:$Y$55,11,FALSE)),"",VLOOKUP(work3開始届!C7,'(入力)データ'!$A$6:$Y$55,10,FALSE)&amp;VLOOKUP(work3開始届!C7,'(入力)データ'!$A$6:$Y$55,11,FALSE))</f>
        <v/>
      </c>
      <c r="AC34" s="1294"/>
      <c r="AD34" s="1294"/>
      <c r="AE34" s="1294"/>
      <c r="AF34" s="1294"/>
      <c r="AG34" s="1295"/>
      <c r="AH34" s="1491" t="s">
        <v>76</v>
      </c>
      <c r="AI34" s="1491"/>
      <c r="AJ34" s="1491"/>
      <c r="AK34" s="1491"/>
      <c r="AL34" s="1492"/>
      <c r="AQ34" s="406">
        <f t="shared" si="1"/>
        <v>19</v>
      </c>
    </row>
    <row r="35" spans="1:43" ht="10.5" customHeight="1">
      <c r="A35" s="1291"/>
      <c r="B35" s="1503"/>
      <c r="C35" s="1504"/>
      <c r="D35" s="1504"/>
      <c r="E35" s="1504"/>
      <c r="F35" s="1504"/>
      <c r="G35" s="1505"/>
      <c r="H35" s="1503"/>
      <c r="I35" s="1504"/>
      <c r="J35" s="1504"/>
      <c r="K35" s="1504"/>
      <c r="L35" s="1504"/>
      <c r="M35" s="1504"/>
      <c r="N35" s="1504"/>
      <c r="O35" s="1504"/>
      <c r="P35" s="1504"/>
      <c r="Q35" s="1504"/>
      <c r="R35" s="1504"/>
      <c r="S35" s="1504"/>
      <c r="T35" s="1505"/>
      <c r="U35" s="1308"/>
      <c r="V35" s="1309"/>
      <c r="W35" s="1273"/>
      <c r="X35" s="1260"/>
      <c r="Y35" s="1266"/>
      <c r="Z35" s="1263"/>
      <c r="AA35" s="1266"/>
      <c r="AB35" s="1396"/>
      <c r="AC35" s="1407"/>
      <c r="AD35" s="1407"/>
      <c r="AE35" s="1407"/>
      <c r="AF35" s="1407"/>
      <c r="AG35" s="1408"/>
      <c r="AH35" s="1276" t="str">
        <f>IF(ISERROR(VLOOKUP(work3開始届!C7,Work2工事データ!$G$3:$S$52,13,FALSE)),"",VLOOKUP(work3開始届!C7,Work2工事データ!$G$3:$S$52,13,FALSE))</f>
        <v/>
      </c>
      <c r="AI35" s="1276"/>
      <c r="AJ35" s="1276"/>
      <c r="AK35" s="1276"/>
      <c r="AL35" s="1277"/>
      <c r="AQ35" s="406">
        <f t="shared" si="1"/>
        <v>20</v>
      </c>
    </row>
    <row r="36" spans="1:43" ht="10.5" customHeight="1">
      <c r="A36" s="1292"/>
      <c r="B36" s="1506"/>
      <c r="C36" s="1507"/>
      <c r="D36" s="1507"/>
      <c r="E36" s="1507"/>
      <c r="F36" s="1507"/>
      <c r="G36" s="1508"/>
      <c r="H36" s="1506"/>
      <c r="I36" s="1507"/>
      <c r="J36" s="1507"/>
      <c r="K36" s="1507"/>
      <c r="L36" s="1507"/>
      <c r="M36" s="1507"/>
      <c r="N36" s="1507"/>
      <c r="O36" s="1507"/>
      <c r="P36" s="1507"/>
      <c r="Q36" s="1507"/>
      <c r="R36" s="1507"/>
      <c r="S36" s="1507"/>
      <c r="T36" s="1508"/>
      <c r="U36" s="1308" t="str">
        <f>IF(ISERROR(VLOOKUP(work3開始届!C7,'(入力)データ'!$A$6:$Y$55,6,FALSE)),"",VLOOKUP(work3開始届!C7,'(入力)データ'!$A$6:$Y$55,6,FALSE))</f>
        <v/>
      </c>
      <c r="V36" s="1309"/>
      <c r="W36" s="1258" t="s">
        <v>73</v>
      </c>
      <c r="X36" s="1260" t="str">
        <f>U36</f>
        <v/>
      </c>
      <c r="Y36" s="1258" t="s">
        <v>74</v>
      </c>
      <c r="Z36" s="1263" t="str">
        <f>U36</f>
        <v/>
      </c>
      <c r="AA36" s="1258" t="s">
        <v>77</v>
      </c>
      <c r="AB36" s="1494" t="str">
        <f>IF(ISERROR(VLOOKUP(work3開始届!C7,'(入力)データ'!$A$6:$Y$55,9,FALSE)),"",VLOOKUP(work3開始届!C7,'(入力)データ'!$A$6:$Y$55,9,FALSE))</f>
        <v/>
      </c>
      <c r="AC36" s="1527"/>
      <c r="AD36" s="1527"/>
      <c r="AE36" s="1527"/>
      <c r="AF36" s="1527"/>
      <c r="AG36" s="1496"/>
      <c r="AH36" s="1276"/>
      <c r="AI36" s="1276"/>
      <c r="AJ36" s="1276"/>
      <c r="AK36" s="1276"/>
      <c r="AL36" s="1277"/>
      <c r="AQ36" s="406">
        <f t="shared" si="1"/>
        <v>21</v>
      </c>
    </row>
    <row r="37" spans="1:43" ht="10.5" customHeight="1" thickBot="1">
      <c r="A37" s="1293"/>
      <c r="B37" s="1518"/>
      <c r="C37" s="1519"/>
      <c r="D37" s="1519"/>
      <c r="E37" s="1519"/>
      <c r="F37" s="1519"/>
      <c r="G37" s="1520"/>
      <c r="H37" s="1518"/>
      <c r="I37" s="1519"/>
      <c r="J37" s="1519"/>
      <c r="K37" s="1519"/>
      <c r="L37" s="1519"/>
      <c r="M37" s="1519"/>
      <c r="N37" s="1519"/>
      <c r="O37" s="1519"/>
      <c r="P37" s="1519"/>
      <c r="Q37" s="1519"/>
      <c r="R37" s="1519"/>
      <c r="S37" s="1519"/>
      <c r="T37" s="1520"/>
      <c r="U37" s="1310"/>
      <c r="V37" s="1311"/>
      <c r="W37" s="1259"/>
      <c r="X37" s="1261"/>
      <c r="Y37" s="1262"/>
      <c r="Z37" s="1264"/>
      <c r="AA37" s="1262"/>
      <c r="AB37" s="1528"/>
      <c r="AC37" s="1529"/>
      <c r="AD37" s="1529"/>
      <c r="AE37" s="1529"/>
      <c r="AF37" s="1529"/>
      <c r="AG37" s="1530"/>
      <c r="AH37" s="1312"/>
      <c r="AI37" s="1312"/>
      <c r="AJ37" s="1312"/>
      <c r="AK37" s="1312"/>
      <c r="AL37" s="1313"/>
      <c r="AQ37" s="406">
        <f t="shared" si="1"/>
        <v>22</v>
      </c>
    </row>
    <row r="38" spans="1:43" ht="7.5" customHeight="1">
      <c r="AQ38" s="406">
        <f t="shared" si="1"/>
        <v>23</v>
      </c>
    </row>
    <row r="39" spans="1:43" ht="13.5" customHeight="1">
      <c r="AE39" s="26"/>
      <c r="AF39" s="1487" t="s">
        <v>78</v>
      </c>
      <c r="AG39" s="1488"/>
      <c r="AH39" s="28" t="str">
        <f>work1基本情報!C5</f>
        <v>930</v>
      </c>
      <c r="AI39" s="29" t="s">
        <v>7</v>
      </c>
      <c r="AJ39" s="30" t="str">
        <f>work1基本情報!F5</f>
        <v>0289</v>
      </c>
      <c r="AK39" s="31" t="s">
        <v>79</v>
      </c>
      <c r="AL39" s="32"/>
      <c r="AQ39" s="406">
        <f t="shared" si="1"/>
        <v>24</v>
      </c>
    </row>
    <row r="40" spans="1:43" ht="13.5" customHeight="1">
      <c r="A40" s="1487" t="s">
        <v>80</v>
      </c>
      <c r="B40" s="1517"/>
      <c r="C40" s="1517"/>
      <c r="D40" s="493" t="str">
        <f>work3開始届!D3</f>
        <v/>
      </c>
      <c r="E40" s="1521" t="s">
        <v>81</v>
      </c>
      <c r="F40" s="1522"/>
      <c r="G40" s="1522"/>
      <c r="H40" s="1522"/>
      <c r="I40" s="1522"/>
      <c r="J40" s="1522"/>
      <c r="K40" s="1522"/>
      <c r="L40" s="1522"/>
      <c r="M40" s="1522"/>
      <c r="N40" s="1522"/>
      <c r="O40" s="31"/>
      <c r="P40" s="31"/>
      <c r="AF40" s="27" t="s">
        <v>82</v>
      </c>
      <c r="AG40" s="28" t="str">
        <f>work1基本情報!C4</f>
        <v>076</v>
      </c>
      <c r="AH40" s="1484" t="s">
        <v>83</v>
      </c>
      <c r="AI40" s="1484"/>
      <c r="AJ40" s="30" t="str">
        <f>work1基本情報!F4</f>
        <v>463</v>
      </c>
      <c r="AK40" s="33" t="s">
        <v>84</v>
      </c>
      <c r="AQ40" s="406">
        <f t="shared" si="1"/>
        <v>25</v>
      </c>
    </row>
    <row r="41" spans="1:43" ht="13.5" customHeight="1">
      <c r="AF41" s="31"/>
      <c r="AG41" s="34"/>
      <c r="AH41" s="34"/>
      <c r="AI41" s="1485" t="str">
        <f>work1基本情報!I4</f>
        <v>6418</v>
      </c>
      <c r="AJ41" s="1486"/>
      <c r="AK41" s="33" t="s">
        <v>85</v>
      </c>
      <c r="AQ41" s="406">
        <f t="shared" si="1"/>
        <v>26</v>
      </c>
    </row>
    <row r="42" spans="1:43" ht="14.25" customHeight="1">
      <c r="AQ42" s="406">
        <f t="shared" si="1"/>
        <v>27</v>
      </c>
    </row>
    <row r="43" spans="1:43" ht="18" customHeight="1">
      <c r="AC43" s="35" t="s">
        <v>86</v>
      </c>
      <c r="AD43" s="1434" t="str">
        <f>work1基本情報!C3</f>
        <v>富山市△△△△1-2-3</v>
      </c>
      <c r="AE43" s="1434"/>
      <c r="AF43" s="1434"/>
      <c r="AG43" s="1434"/>
      <c r="AH43" s="1434"/>
      <c r="AI43" s="1434"/>
      <c r="AJ43" s="1434"/>
      <c r="AK43" s="1434"/>
      <c r="AL43" s="1434"/>
      <c r="AQ43" s="406">
        <f t="shared" si="1"/>
        <v>28</v>
      </c>
    </row>
    <row r="44" spans="1:43" ht="20.25" customHeight="1">
      <c r="B44" s="1420">
        <f>IF(F2=0,"",F2)</f>
        <v>42095</v>
      </c>
      <c r="C44" s="1420"/>
      <c r="D44" s="36" t="s">
        <v>73</v>
      </c>
      <c r="E44" s="954">
        <f>IF(M2=0,"",M2)</f>
        <v>6</v>
      </c>
      <c r="F44" s="36" t="s">
        <v>74</v>
      </c>
      <c r="G44" s="954">
        <f>IF(R2=0,"",R2)</f>
        <v>10</v>
      </c>
      <c r="H44" s="36" t="s">
        <v>87</v>
      </c>
      <c r="K44" s="37"/>
      <c r="L44" s="37"/>
      <c r="AA44" s="1433" t="s">
        <v>88</v>
      </c>
      <c r="AB44" s="1433"/>
      <c r="AD44" s="1421" t="str">
        <f>work1基本情報!C2</f>
        <v>株式会社　富山建設</v>
      </c>
      <c r="AE44" s="1421"/>
      <c r="AF44" s="1421"/>
      <c r="AG44" s="1421"/>
      <c r="AH44" s="1421"/>
      <c r="AI44" s="1421"/>
      <c r="AJ44" s="1421"/>
      <c r="AK44" s="1421"/>
      <c r="AL44" s="1421"/>
      <c r="AQ44" s="406">
        <f t="shared" si="1"/>
        <v>29</v>
      </c>
    </row>
    <row r="45" spans="1:43" ht="20.25" customHeight="1">
      <c r="A45" s="19"/>
      <c r="B45" s="1425" t="str">
        <f>work1基本情報!C12</f>
        <v>富山</v>
      </c>
      <c r="C45" s="1425"/>
      <c r="D45" s="1425"/>
      <c r="E45" s="1412" t="s">
        <v>89</v>
      </c>
      <c r="F45" s="1413"/>
      <c r="G45" s="1413"/>
      <c r="H45" s="1413"/>
      <c r="I45" s="1413"/>
      <c r="J45" s="1413"/>
      <c r="K45" s="1413"/>
      <c r="L45" s="1413"/>
      <c r="M45" s="1413"/>
      <c r="N45" s="39"/>
      <c r="O45" s="38"/>
      <c r="AC45" s="35" t="s">
        <v>90</v>
      </c>
      <c r="AD45" s="1435" t="str">
        <f>work1基本情報!C6&amp;"   "&amp;work1基本情報!C7</f>
        <v>代表取締役   ○○　○○</v>
      </c>
      <c r="AE45" s="1435"/>
      <c r="AF45" s="1435"/>
      <c r="AG45" s="1435"/>
      <c r="AH45" s="1435"/>
      <c r="AI45" s="1435"/>
      <c r="AJ45" s="1435"/>
      <c r="AK45" s="1435"/>
      <c r="AL45" s="40" t="s">
        <v>91</v>
      </c>
      <c r="AQ45" s="406">
        <f t="shared" si="1"/>
        <v>30</v>
      </c>
    </row>
    <row r="46" spans="1:43" ht="13.5" customHeight="1">
      <c r="A46" s="41"/>
      <c r="B46" s="1426"/>
      <c r="C46" s="1426"/>
      <c r="D46" s="1426"/>
      <c r="E46" s="1414"/>
      <c r="F46" s="1414"/>
      <c r="G46" s="1414"/>
      <c r="H46" s="1414"/>
      <c r="I46" s="1414"/>
      <c r="J46" s="1414"/>
      <c r="K46" s="1414"/>
      <c r="L46" s="1414"/>
      <c r="M46" s="1414"/>
      <c r="N46" s="42"/>
      <c r="O46" s="38"/>
      <c r="AC46" s="1458" t="s">
        <v>92</v>
      </c>
      <c r="AD46" s="1458"/>
      <c r="AE46" s="1458"/>
      <c r="AF46" s="1458"/>
      <c r="AG46" s="1458"/>
      <c r="AH46" s="1458"/>
      <c r="AI46" s="1458"/>
      <c r="AJ46" s="1458"/>
      <c r="AK46" s="1458"/>
      <c r="AL46" s="1458"/>
      <c r="AQ46" s="408">
        <f t="shared" si="1"/>
        <v>31</v>
      </c>
    </row>
    <row r="47" spans="1:43" ht="9" customHeight="1"/>
    <row r="48" spans="1:43" ht="7.5" customHeight="1">
      <c r="AA48" s="1459" t="s">
        <v>93</v>
      </c>
      <c r="AB48" s="1460"/>
      <c r="AC48" s="1415" t="s">
        <v>94</v>
      </c>
      <c r="AD48" s="1416"/>
      <c r="AE48" s="1449" t="s">
        <v>11</v>
      </c>
      <c r="AF48" s="1450"/>
      <c r="AG48" s="1450"/>
      <c r="AH48" s="1450"/>
      <c r="AI48" s="1451"/>
      <c r="AJ48" s="1440" t="s">
        <v>5</v>
      </c>
      <c r="AK48" s="1441"/>
      <c r="AL48" s="1442"/>
    </row>
    <row r="49" spans="1:39" ht="8.25" customHeight="1">
      <c r="A49" s="1433" t="s">
        <v>95</v>
      </c>
      <c r="B49" s="1427" t="s">
        <v>96</v>
      </c>
      <c r="C49" s="1428"/>
      <c r="D49" s="1428"/>
      <c r="E49" s="1428"/>
      <c r="F49" s="1428"/>
      <c r="G49" s="1428"/>
      <c r="H49" s="1428"/>
      <c r="I49" s="1428"/>
      <c r="J49" s="1428"/>
      <c r="K49" s="1428"/>
      <c r="L49" s="1428"/>
      <c r="M49" s="1428"/>
      <c r="N49" s="1429"/>
      <c r="O49" s="43"/>
      <c r="AA49" s="1461"/>
      <c r="AB49" s="1462"/>
      <c r="AC49" s="1436" t="s">
        <v>97</v>
      </c>
      <c r="AD49" s="1437"/>
      <c r="AE49" s="1452"/>
      <c r="AF49" s="1453"/>
      <c r="AG49" s="1453"/>
      <c r="AH49" s="1453"/>
      <c r="AI49" s="1454"/>
      <c r="AJ49" s="1443"/>
      <c r="AK49" s="1444"/>
      <c r="AL49" s="1445"/>
    </row>
    <row r="50" spans="1:39" ht="8.25" customHeight="1">
      <c r="A50" s="1433"/>
      <c r="B50" s="1428"/>
      <c r="C50" s="1428"/>
      <c r="D50" s="1428"/>
      <c r="E50" s="1428"/>
      <c r="F50" s="1428"/>
      <c r="G50" s="1428"/>
      <c r="H50" s="1428"/>
      <c r="I50" s="1428"/>
      <c r="J50" s="1428"/>
      <c r="K50" s="1428"/>
      <c r="L50" s="1428"/>
      <c r="M50" s="1428"/>
      <c r="N50" s="1429"/>
      <c r="O50" s="43"/>
      <c r="AA50" s="1461"/>
      <c r="AB50" s="1462"/>
      <c r="AC50" s="1438" t="s">
        <v>98</v>
      </c>
      <c r="AD50" s="1439"/>
      <c r="AE50" s="1455"/>
      <c r="AF50" s="1456"/>
      <c r="AG50" s="1456"/>
      <c r="AH50" s="1456"/>
      <c r="AI50" s="1457"/>
      <c r="AJ50" s="1446"/>
      <c r="AK50" s="1447"/>
      <c r="AL50" s="1448"/>
    </row>
    <row r="51" spans="1:39" ht="10.5" customHeight="1">
      <c r="A51" s="522"/>
      <c r="B51" s="1427" t="s">
        <v>99</v>
      </c>
      <c r="C51" s="1428"/>
      <c r="D51" s="1428"/>
      <c r="E51" s="1428"/>
      <c r="F51" s="1428"/>
      <c r="G51" s="1428"/>
      <c r="H51" s="1428"/>
      <c r="I51" s="1428"/>
      <c r="J51" s="1429"/>
      <c r="K51" s="1429"/>
      <c r="L51" s="1429"/>
      <c r="M51" s="1429"/>
      <c r="N51" s="1429"/>
      <c r="O51" s="43"/>
      <c r="AA51" s="1461"/>
      <c r="AB51" s="1462"/>
      <c r="AC51" s="1471" t="str">
        <f>IF(AU3="","",AU3)</f>
        <v/>
      </c>
      <c r="AD51" s="1472"/>
      <c r="AE51" s="1475" t="str">
        <f>IF(AW3="","",AW3)</f>
        <v/>
      </c>
      <c r="AF51" s="1476"/>
      <c r="AG51" s="1476"/>
      <c r="AH51" s="1476"/>
      <c r="AI51" s="1477"/>
      <c r="AJ51" s="1422" t="str">
        <f>IF(AX3="","",AX3)</f>
        <v/>
      </c>
      <c r="AK51" s="1423"/>
      <c r="AL51" s="1424"/>
    </row>
    <row r="52" spans="1:39" ht="10.5" customHeight="1">
      <c r="A52" s="522"/>
      <c r="B52" s="1427" t="s">
        <v>100</v>
      </c>
      <c r="C52" s="1428"/>
      <c r="D52" s="1428"/>
      <c r="E52" s="1428"/>
      <c r="F52" s="1428"/>
      <c r="G52" s="1428"/>
      <c r="H52" s="1428"/>
      <c r="I52" s="1428"/>
      <c r="J52" s="1428"/>
      <c r="K52" s="1428"/>
      <c r="L52" s="1428"/>
      <c r="M52" s="1428"/>
      <c r="N52" s="1429"/>
      <c r="O52" s="43"/>
      <c r="AA52" s="1461"/>
      <c r="AB52" s="1462"/>
      <c r="AC52" s="1473"/>
      <c r="AD52" s="1474"/>
      <c r="AE52" s="1478"/>
      <c r="AF52" s="1479"/>
      <c r="AG52" s="1479"/>
      <c r="AH52" s="1479"/>
      <c r="AI52" s="1480"/>
      <c r="AJ52" s="1430" t="str">
        <f>IF(AZ3="","",AZ3)</f>
        <v/>
      </c>
      <c r="AK52" s="1431"/>
      <c r="AL52" s="1432"/>
    </row>
    <row r="53" spans="1:39" ht="10.5" customHeight="1">
      <c r="A53" s="522"/>
      <c r="B53" s="1427" t="s">
        <v>101</v>
      </c>
      <c r="C53" s="1428"/>
      <c r="D53" s="1428"/>
      <c r="E53" s="1428"/>
      <c r="F53" s="1428"/>
      <c r="G53" s="1428"/>
      <c r="H53" s="1428"/>
      <c r="I53" s="1428"/>
      <c r="J53" s="1428"/>
      <c r="K53" s="1428"/>
      <c r="L53" s="1428"/>
      <c r="M53" s="1429"/>
      <c r="N53" s="1429"/>
      <c r="O53" s="43"/>
      <c r="AA53" s="1461"/>
      <c r="AB53" s="1462"/>
      <c r="AC53" s="1465" t="str">
        <f>IF(AV3="","",AV3)</f>
        <v/>
      </c>
      <c r="AD53" s="1467"/>
      <c r="AE53" s="1478"/>
      <c r="AF53" s="1479"/>
      <c r="AG53" s="1479"/>
      <c r="AH53" s="1479"/>
      <c r="AI53" s="1480"/>
      <c r="AJ53" s="1465" t="str">
        <f>IF(BB3="","",BB3)</f>
        <v/>
      </c>
      <c r="AK53" s="1466"/>
      <c r="AL53" s="1467"/>
    </row>
    <row r="54" spans="1:39" ht="11.25" customHeight="1">
      <c r="AA54" s="1463"/>
      <c r="AB54" s="1464"/>
      <c r="AC54" s="1468"/>
      <c r="AD54" s="1470"/>
      <c r="AE54" s="1481"/>
      <c r="AF54" s="1482"/>
      <c r="AG54" s="1482"/>
      <c r="AH54" s="1482"/>
      <c r="AI54" s="1483"/>
      <c r="AJ54" s="1468"/>
      <c r="AK54" s="1469"/>
      <c r="AL54" s="1470"/>
    </row>
    <row r="55" spans="1:39" ht="11.2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44"/>
      <c r="AB55" s="45"/>
      <c r="AC55" s="46"/>
      <c r="AD55" s="46"/>
      <c r="AE55" s="19"/>
      <c r="AF55" s="19"/>
      <c r="AG55" s="19"/>
      <c r="AH55" s="47"/>
      <c r="AI55" s="18"/>
      <c r="AJ55" s="46"/>
      <c r="AK55" s="46"/>
      <c r="AL55" s="46"/>
      <c r="AM55" s="19"/>
    </row>
    <row r="56" spans="1:39" ht="5.2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44"/>
      <c r="AB56" s="45"/>
      <c r="AC56" s="46"/>
      <c r="AD56" s="46"/>
      <c r="AE56" s="19"/>
      <c r="AF56" s="19"/>
      <c r="AG56" s="19"/>
      <c r="AH56" s="47"/>
      <c r="AI56" s="18"/>
      <c r="AJ56" s="46"/>
      <c r="AK56" s="46"/>
      <c r="AL56" s="46"/>
    </row>
    <row r="57" spans="1:39" ht="24" customHeight="1">
      <c r="A57" s="1392" t="s">
        <v>54</v>
      </c>
      <c r="B57" s="1393"/>
      <c r="C57" s="1393"/>
      <c r="D57" s="1393"/>
      <c r="E57" s="1393"/>
      <c r="F57" s="1393"/>
      <c r="G57" s="1393"/>
      <c r="H57" s="523"/>
      <c r="I57" s="523"/>
      <c r="J57" s="523"/>
      <c r="K57" s="1525" t="s">
        <v>55</v>
      </c>
      <c r="L57" s="1526"/>
      <c r="M57" s="1526"/>
      <c r="N57" s="1526"/>
      <c r="O57" s="1526"/>
      <c r="P57" s="1526"/>
      <c r="Q57" s="1526"/>
      <c r="R57" s="1526"/>
      <c r="S57" s="1526"/>
      <c r="T57" s="1526"/>
      <c r="U57" s="1526"/>
      <c r="V57" s="1526"/>
      <c r="W57" s="1526"/>
      <c r="X57" s="1526"/>
      <c r="Y57" s="1526"/>
      <c r="Z57" s="1526"/>
      <c r="AA57" s="1526"/>
      <c r="AB57" s="1526"/>
      <c r="AC57" s="1526"/>
      <c r="AD57" s="523"/>
      <c r="AE57" s="19"/>
      <c r="AF57" s="19"/>
      <c r="AG57" s="1394" t="s">
        <v>102</v>
      </c>
      <c r="AH57" s="1395"/>
      <c r="AI57" s="1395"/>
      <c r="AJ57" s="19"/>
      <c r="AK57" s="19"/>
      <c r="AL57" s="19"/>
    </row>
    <row r="58" spans="1:39" ht="24" customHeight="1" thickBot="1">
      <c r="A58" s="19"/>
      <c r="B58" s="19"/>
      <c r="C58" s="19"/>
      <c r="D58" s="19"/>
      <c r="E58" s="19"/>
      <c r="F58" s="19"/>
      <c r="G58" s="50"/>
      <c r="H58" s="50"/>
      <c r="I58" s="50"/>
      <c r="J58" s="50"/>
      <c r="K58" s="17"/>
      <c r="L58" s="1523" t="s">
        <v>57</v>
      </c>
      <c r="M58" s="1524"/>
      <c r="N58" s="1524"/>
      <c r="O58" s="1524"/>
      <c r="P58" s="1524"/>
      <c r="Q58" s="1524"/>
      <c r="R58" s="1524"/>
      <c r="S58" s="1524"/>
      <c r="T58" s="1524"/>
      <c r="U58" s="1524"/>
      <c r="V58" s="1524"/>
      <c r="W58" s="1524"/>
      <c r="X58" s="1524"/>
      <c r="Y58" s="1524"/>
      <c r="Z58" s="1524"/>
      <c r="AA58" s="1524"/>
      <c r="AB58" s="1524"/>
      <c r="AC58" s="1524"/>
      <c r="AD58" s="50"/>
      <c r="AE58" s="19"/>
      <c r="AF58" s="19"/>
      <c r="AG58" s="1395"/>
      <c r="AH58" s="1395"/>
      <c r="AI58" s="1395"/>
      <c r="AJ58" s="19"/>
      <c r="AK58" s="19"/>
      <c r="AL58" s="19"/>
    </row>
    <row r="59" spans="1:39" ht="6.75" customHeight="1" thickBo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row>
    <row r="60" spans="1:39" ht="6.75" customHeight="1" thickBot="1">
      <c r="A60" s="1336" t="s">
        <v>59</v>
      </c>
      <c r="B60" s="1337"/>
      <c r="C60" s="1338"/>
      <c r="D60" s="1338"/>
      <c r="E60" s="1339"/>
      <c r="F60" s="1348" t="s">
        <v>13</v>
      </c>
      <c r="G60" s="1349"/>
      <c r="H60" s="1352" t="s">
        <v>14</v>
      </c>
      <c r="I60" s="1366" t="s">
        <v>15</v>
      </c>
      <c r="J60" s="1366"/>
      <c r="K60" s="1367"/>
      <c r="L60" s="1369" t="s">
        <v>60</v>
      </c>
      <c r="M60" s="1370"/>
      <c r="N60" s="1370"/>
      <c r="O60" s="1370"/>
      <c r="P60" s="1370"/>
      <c r="Q60" s="1371"/>
      <c r="R60" s="1369" t="s">
        <v>61</v>
      </c>
      <c r="S60" s="1375"/>
      <c r="T60" s="1375"/>
      <c r="U60" s="1376"/>
      <c r="V60" s="18"/>
      <c r="W60" s="19"/>
      <c r="X60" s="19"/>
      <c r="Y60" s="19"/>
      <c r="Z60" s="19"/>
      <c r="AA60" s="19"/>
      <c r="AB60" s="19"/>
      <c r="AC60" s="19"/>
      <c r="AD60" s="19"/>
      <c r="AE60" s="19"/>
      <c r="AF60" s="19"/>
      <c r="AG60" s="19"/>
      <c r="AH60" s="19"/>
      <c r="AI60" s="19"/>
      <c r="AJ60" s="19"/>
      <c r="AK60" s="19"/>
      <c r="AL60" s="19"/>
    </row>
    <row r="61" spans="1:39" ht="6.75" customHeight="1">
      <c r="A61" s="1340"/>
      <c r="B61" s="1341"/>
      <c r="C61" s="1342"/>
      <c r="D61" s="1342"/>
      <c r="E61" s="1343"/>
      <c r="F61" s="1350"/>
      <c r="G61" s="1351"/>
      <c r="H61" s="1353"/>
      <c r="I61" s="1368"/>
      <c r="J61" s="1368"/>
      <c r="K61" s="1368"/>
      <c r="L61" s="1372"/>
      <c r="M61" s="1373"/>
      <c r="N61" s="1373"/>
      <c r="O61" s="1373"/>
      <c r="P61" s="1373"/>
      <c r="Q61" s="1374"/>
      <c r="R61" s="1377"/>
      <c r="S61" s="1378"/>
      <c r="T61" s="1378"/>
      <c r="U61" s="1379"/>
      <c r="V61" s="18"/>
      <c r="W61" s="19"/>
      <c r="X61" s="19"/>
      <c r="Y61" s="19"/>
      <c r="Z61" s="19"/>
      <c r="AA61" s="19"/>
      <c r="AB61" s="19"/>
      <c r="AC61" s="1386" t="s">
        <v>62</v>
      </c>
      <c r="AD61" s="1388" t="s">
        <v>63</v>
      </c>
      <c r="AE61" s="19"/>
      <c r="AF61" s="1390">
        <f>AF13</f>
        <v>1</v>
      </c>
      <c r="AG61" s="1354" t="s">
        <v>64</v>
      </c>
      <c r="AH61" s="1355"/>
      <c r="AI61" s="1355"/>
      <c r="AJ61" s="1399">
        <f>AJ13</f>
        <v>1</v>
      </c>
      <c r="AK61" s="1354" t="s">
        <v>65</v>
      </c>
      <c r="AL61" s="1401"/>
    </row>
    <row r="62" spans="1:39" ht="25.5" customHeight="1" thickBot="1">
      <c r="A62" s="1340"/>
      <c r="B62" s="1341"/>
      <c r="C62" s="1342"/>
      <c r="D62" s="1342"/>
      <c r="E62" s="1343"/>
      <c r="F62" s="1384">
        <f t="shared" ref="F62:U62" si="2">F14</f>
        <v>1</v>
      </c>
      <c r="G62" s="1382">
        <f t="shared" si="2"/>
        <v>6</v>
      </c>
      <c r="H62" s="1403">
        <f t="shared" si="2"/>
        <v>1</v>
      </c>
      <c r="I62" s="1384">
        <f t="shared" si="2"/>
        <v>0</v>
      </c>
      <c r="J62" s="1364">
        <f t="shared" si="2"/>
        <v>1</v>
      </c>
      <c r="K62" s="1404">
        <f t="shared" si="2"/>
        <v>9</v>
      </c>
      <c r="L62" s="1384">
        <f t="shared" si="2"/>
        <v>6</v>
      </c>
      <c r="M62" s="1364">
        <f t="shared" si="2"/>
        <v>0</v>
      </c>
      <c r="N62" s="1364" t="str">
        <f t="shared" si="2"/>
        <v>×</v>
      </c>
      <c r="O62" s="1364" t="str">
        <f t="shared" si="2"/>
        <v>×</v>
      </c>
      <c r="P62" s="1364" t="str">
        <f t="shared" si="2"/>
        <v>×</v>
      </c>
      <c r="Q62" s="1382" t="str">
        <f t="shared" si="2"/>
        <v>×</v>
      </c>
      <c r="R62" s="1384">
        <f t="shared" si="2"/>
        <v>0</v>
      </c>
      <c r="S62" s="1364">
        <f t="shared" si="2"/>
        <v>0</v>
      </c>
      <c r="T62" s="1364">
        <f t="shared" si="2"/>
        <v>0</v>
      </c>
      <c r="U62" s="1380">
        <f t="shared" si="2"/>
        <v>0</v>
      </c>
      <c r="V62" s="19"/>
      <c r="W62" s="19"/>
      <c r="X62" s="19"/>
      <c r="Y62" s="19"/>
      <c r="Z62" s="19"/>
      <c r="AA62" s="19"/>
      <c r="AB62" s="19"/>
      <c r="AC62" s="1387"/>
      <c r="AD62" s="1389"/>
      <c r="AE62" s="19"/>
      <c r="AF62" s="1391"/>
      <c r="AG62" s="1356"/>
      <c r="AH62" s="1356"/>
      <c r="AI62" s="1356"/>
      <c r="AJ62" s="1400"/>
      <c r="AK62" s="1356"/>
      <c r="AL62" s="1402"/>
    </row>
    <row r="63" spans="1:39" ht="6.75" customHeight="1" thickBot="1">
      <c r="A63" s="1344"/>
      <c r="B63" s="1345"/>
      <c r="C63" s="1346"/>
      <c r="D63" s="1346"/>
      <c r="E63" s="1347"/>
      <c r="F63" s="1385"/>
      <c r="G63" s="1383"/>
      <c r="H63" s="1403"/>
      <c r="I63" s="1385"/>
      <c r="J63" s="1405"/>
      <c r="K63" s="1406"/>
      <c r="L63" s="1385"/>
      <c r="M63" s="1365"/>
      <c r="N63" s="1365"/>
      <c r="O63" s="1365"/>
      <c r="P63" s="1365"/>
      <c r="Q63" s="1383"/>
      <c r="R63" s="1385"/>
      <c r="S63" s="1365"/>
      <c r="T63" s="1365"/>
      <c r="U63" s="1381"/>
      <c r="V63" s="19"/>
      <c r="W63" s="19"/>
      <c r="X63" s="19"/>
      <c r="Y63" s="19"/>
      <c r="Z63" s="19"/>
      <c r="AA63" s="19"/>
      <c r="AB63" s="19"/>
      <c r="AC63" s="19"/>
      <c r="AD63" s="19"/>
      <c r="AE63" s="19"/>
      <c r="AF63" s="19"/>
      <c r="AG63" s="19"/>
      <c r="AH63" s="19"/>
      <c r="AI63" s="19"/>
      <c r="AJ63" s="19"/>
      <c r="AK63" s="19"/>
      <c r="AL63" s="19"/>
    </row>
    <row r="64" spans="1:39" ht="24" customHeight="1">
      <c r="A64" s="20" t="s">
        <v>56</v>
      </c>
      <c r="B64" s="1325" t="s">
        <v>66</v>
      </c>
      <c r="C64" s="1326"/>
      <c r="D64" s="1326"/>
      <c r="E64" s="1326"/>
      <c r="F64" s="1326"/>
      <c r="G64" s="1327"/>
      <c r="H64" s="1331" t="s">
        <v>67</v>
      </c>
      <c r="I64" s="1332"/>
      <c r="J64" s="1332"/>
      <c r="K64" s="1332"/>
      <c r="L64" s="1332"/>
      <c r="M64" s="1332"/>
      <c r="N64" s="1332"/>
      <c r="O64" s="1332"/>
      <c r="P64" s="1332"/>
      <c r="Q64" s="1332"/>
      <c r="R64" s="1332"/>
      <c r="S64" s="1332"/>
      <c r="T64" s="1333"/>
      <c r="U64" s="1331" t="s">
        <v>68</v>
      </c>
      <c r="V64" s="1332"/>
      <c r="W64" s="1332"/>
      <c r="X64" s="1332"/>
      <c r="Y64" s="1332"/>
      <c r="Z64" s="1332"/>
      <c r="AA64" s="1333"/>
      <c r="AB64" s="21"/>
      <c r="AC64" s="1357" t="s">
        <v>69</v>
      </c>
      <c r="AD64" s="1357"/>
      <c r="AE64" s="1357"/>
      <c r="AF64" s="1357"/>
      <c r="AG64" s="22"/>
      <c r="AH64" s="1331" t="s">
        <v>70</v>
      </c>
      <c r="AI64" s="1358"/>
      <c r="AJ64" s="1358"/>
      <c r="AK64" s="1358"/>
      <c r="AL64" s="1359"/>
    </row>
    <row r="65" spans="1:38" ht="24" customHeight="1">
      <c r="A65" s="23" t="s">
        <v>71</v>
      </c>
      <c r="B65" s="1328"/>
      <c r="C65" s="1329"/>
      <c r="D65" s="1329"/>
      <c r="E65" s="1329"/>
      <c r="F65" s="1329"/>
      <c r="G65" s="1330"/>
      <c r="H65" s="1334"/>
      <c r="I65" s="1280"/>
      <c r="J65" s="1280"/>
      <c r="K65" s="1280"/>
      <c r="L65" s="1280"/>
      <c r="M65" s="1280"/>
      <c r="N65" s="1280"/>
      <c r="O65" s="1280"/>
      <c r="P65" s="1280"/>
      <c r="Q65" s="1280"/>
      <c r="R65" s="1280"/>
      <c r="S65" s="1280"/>
      <c r="T65" s="1335"/>
      <c r="U65" s="1334"/>
      <c r="V65" s="1280"/>
      <c r="W65" s="1280"/>
      <c r="X65" s="1280"/>
      <c r="Y65" s="1280"/>
      <c r="Z65" s="1280"/>
      <c r="AA65" s="1335"/>
      <c r="AB65" s="24"/>
      <c r="AC65" s="1363" t="s">
        <v>72</v>
      </c>
      <c r="AD65" s="1363"/>
      <c r="AE65" s="1363"/>
      <c r="AF65" s="1363"/>
      <c r="AG65" s="25"/>
      <c r="AH65" s="1360"/>
      <c r="AI65" s="1361"/>
      <c r="AJ65" s="1361"/>
      <c r="AK65" s="1361"/>
      <c r="AL65" s="1362"/>
    </row>
    <row r="66" spans="1:38" ht="10.5" customHeight="1">
      <c r="A66" s="1290"/>
      <c r="B66" s="1267" t="str">
        <f t="shared" ref="B66:V66" si="3">B18</f>
        <v/>
      </c>
      <c r="C66" s="1294">
        <f t="shared" si="3"/>
        <v>0</v>
      </c>
      <c r="D66" s="1294">
        <f t="shared" si="3"/>
        <v>0</v>
      </c>
      <c r="E66" s="1294">
        <f t="shared" si="3"/>
        <v>0</v>
      </c>
      <c r="F66" s="1294">
        <f t="shared" si="3"/>
        <v>0</v>
      </c>
      <c r="G66" s="1295">
        <f t="shared" si="3"/>
        <v>0</v>
      </c>
      <c r="H66" s="1267" t="str">
        <f t="shared" si="3"/>
        <v/>
      </c>
      <c r="I66" s="1294">
        <f t="shared" si="3"/>
        <v>0</v>
      </c>
      <c r="J66" s="1294">
        <f t="shared" si="3"/>
        <v>0</v>
      </c>
      <c r="K66" s="1294">
        <f t="shared" si="3"/>
        <v>0</v>
      </c>
      <c r="L66" s="1294">
        <f t="shared" si="3"/>
        <v>0</v>
      </c>
      <c r="M66" s="1294">
        <f t="shared" si="3"/>
        <v>0</v>
      </c>
      <c r="N66" s="1294">
        <f t="shared" si="3"/>
        <v>0</v>
      </c>
      <c r="O66" s="1294">
        <f t="shared" si="3"/>
        <v>0</v>
      </c>
      <c r="P66" s="1294">
        <f t="shared" si="3"/>
        <v>0</v>
      </c>
      <c r="Q66" s="1294">
        <f t="shared" si="3"/>
        <v>0</v>
      </c>
      <c r="R66" s="1294">
        <f t="shared" si="3"/>
        <v>0</v>
      </c>
      <c r="S66" s="1294">
        <f t="shared" si="3"/>
        <v>0</v>
      </c>
      <c r="T66" s="1305">
        <f t="shared" si="3"/>
        <v>0</v>
      </c>
      <c r="U66" s="1306" t="str">
        <f t="shared" si="3"/>
        <v/>
      </c>
      <c r="V66" s="1307">
        <f t="shared" si="3"/>
        <v>0</v>
      </c>
      <c r="W66" s="1265" t="s">
        <v>73</v>
      </c>
      <c r="X66" s="1317" t="str">
        <f>X18</f>
        <v/>
      </c>
      <c r="Y66" s="1265" t="s">
        <v>74</v>
      </c>
      <c r="Z66" s="1318" t="str">
        <f>Z18</f>
        <v/>
      </c>
      <c r="AA66" s="1265" t="s">
        <v>75</v>
      </c>
      <c r="AB66" s="1267" t="str">
        <f t="shared" ref="AB66:AG66" si="4">AB18</f>
        <v/>
      </c>
      <c r="AC66" s="1268">
        <f t="shared" si="4"/>
        <v>0</v>
      </c>
      <c r="AD66" s="1268">
        <f t="shared" si="4"/>
        <v>0</v>
      </c>
      <c r="AE66" s="1268">
        <f t="shared" si="4"/>
        <v>0</v>
      </c>
      <c r="AF66" s="1268">
        <f t="shared" si="4"/>
        <v>0</v>
      </c>
      <c r="AG66" s="1269">
        <f t="shared" si="4"/>
        <v>0</v>
      </c>
      <c r="AH66" s="1274" t="s">
        <v>76</v>
      </c>
      <c r="AI66" s="1274"/>
      <c r="AJ66" s="1274"/>
      <c r="AK66" s="1274"/>
      <c r="AL66" s="1275"/>
    </row>
    <row r="67" spans="1:38" ht="10.5" customHeight="1">
      <c r="A67" s="1291"/>
      <c r="B67" s="1296"/>
      <c r="C67" s="1297"/>
      <c r="D67" s="1297"/>
      <c r="E67" s="1297"/>
      <c r="F67" s="1297"/>
      <c r="G67" s="1298"/>
      <c r="H67" s="1296"/>
      <c r="I67" s="1297"/>
      <c r="J67" s="1297"/>
      <c r="K67" s="1297"/>
      <c r="L67" s="1297"/>
      <c r="M67" s="1297"/>
      <c r="N67" s="1297"/>
      <c r="O67" s="1297"/>
      <c r="P67" s="1297"/>
      <c r="Q67" s="1297"/>
      <c r="R67" s="1297"/>
      <c r="S67" s="1297"/>
      <c r="T67" s="1298"/>
      <c r="U67" s="1308"/>
      <c r="V67" s="1309"/>
      <c r="W67" s="1273"/>
      <c r="X67" s="1260"/>
      <c r="Y67" s="1266"/>
      <c r="Z67" s="1263"/>
      <c r="AA67" s="1266"/>
      <c r="AB67" s="1270"/>
      <c r="AC67" s="1271"/>
      <c r="AD67" s="1271"/>
      <c r="AE67" s="1271"/>
      <c r="AF67" s="1271"/>
      <c r="AG67" s="1272"/>
      <c r="AH67" s="1276" t="str">
        <f>AH19</f>
        <v/>
      </c>
      <c r="AI67" s="1276"/>
      <c r="AJ67" s="1276"/>
      <c r="AK67" s="1276"/>
      <c r="AL67" s="1277"/>
    </row>
    <row r="68" spans="1:38" ht="10.5" customHeight="1">
      <c r="A68" s="1292"/>
      <c r="B68" s="1299">
        <f t="shared" ref="B68:V68" si="5">B20</f>
        <v>0</v>
      </c>
      <c r="C68" s="1300">
        <f t="shared" si="5"/>
        <v>0</v>
      </c>
      <c r="D68" s="1300">
        <f t="shared" si="5"/>
        <v>0</v>
      </c>
      <c r="E68" s="1300">
        <f t="shared" si="5"/>
        <v>0</v>
      </c>
      <c r="F68" s="1300">
        <f t="shared" si="5"/>
        <v>0</v>
      </c>
      <c r="G68" s="1301">
        <f t="shared" si="5"/>
        <v>0</v>
      </c>
      <c r="H68" s="1299">
        <f t="shared" si="5"/>
        <v>0</v>
      </c>
      <c r="I68" s="1300">
        <f t="shared" si="5"/>
        <v>0</v>
      </c>
      <c r="J68" s="1300">
        <f t="shared" si="5"/>
        <v>0</v>
      </c>
      <c r="K68" s="1300">
        <f t="shared" si="5"/>
        <v>0</v>
      </c>
      <c r="L68" s="1300">
        <f t="shared" si="5"/>
        <v>0</v>
      </c>
      <c r="M68" s="1300">
        <f t="shared" si="5"/>
        <v>0</v>
      </c>
      <c r="N68" s="1300">
        <f t="shared" si="5"/>
        <v>0</v>
      </c>
      <c r="O68" s="1300">
        <f t="shared" si="5"/>
        <v>0</v>
      </c>
      <c r="P68" s="1300">
        <f t="shared" si="5"/>
        <v>0</v>
      </c>
      <c r="Q68" s="1300">
        <f t="shared" si="5"/>
        <v>0</v>
      </c>
      <c r="R68" s="1300">
        <f t="shared" si="5"/>
        <v>0</v>
      </c>
      <c r="S68" s="1300">
        <f t="shared" si="5"/>
        <v>0</v>
      </c>
      <c r="T68" s="1301">
        <f t="shared" si="5"/>
        <v>0</v>
      </c>
      <c r="U68" s="1308" t="str">
        <f t="shared" si="5"/>
        <v/>
      </c>
      <c r="V68" s="1309">
        <f t="shared" si="5"/>
        <v>0</v>
      </c>
      <c r="W68" s="1258" t="s">
        <v>73</v>
      </c>
      <c r="X68" s="1260" t="str">
        <f>X20</f>
        <v/>
      </c>
      <c r="Y68" s="1258" t="s">
        <v>74</v>
      </c>
      <c r="Z68" s="1263" t="str">
        <f>Z20</f>
        <v/>
      </c>
      <c r="AA68" s="1258" t="s">
        <v>77</v>
      </c>
      <c r="AB68" s="1281" t="str">
        <f t="shared" ref="AB68:AG68" si="6">AB20</f>
        <v/>
      </c>
      <c r="AC68" s="1282">
        <f t="shared" si="6"/>
        <v>0</v>
      </c>
      <c r="AD68" s="1282">
        <f t="shared" si="6"/>
        <v>0</v>
      </c>
      <c r="AE68" s="1282">
        <f t="shared" si="6"/>
        <v>0</v>
      </c>
      <c r="AF68" s="1282">
        <f t="shared" si="6"/>
        <v>0</v>
      </c>
      <c r="AG68" s="1283">
        <f t="shared" si="6"/>
        <v>0</v>
      </c>
      <c r="AH68" s="1276"/>
      <c r="AI68" s="1276"/>
      <c r="AJ68" s="1276"/>
      <c r="AK68" s="1276"/>
      <c r="AL68" s="1277"/>
    </row>
    <row r="69" spans="1:38" ht="10.5" customHeight="1">
      <c r="A69" s="1319"/>
      <c r="B69" s="1320"/>
      <c r="C69" s="1321"/>
      <c r="D69" s="1321"/>
      <c r="E69" s="1321"/>
      <c r="F69" s="1321"/>
      <c r="G69" s="1322"/>
      <c r="H69" s="1320"/>
      <c r="I69" s="1321"/>
      <c r="J69" s="1321"/>
      <c r="K69" s="1321"/>
      <c r="L69" s="1321"/>
      <c r="M69" s="1321"/>
      <c r="N69" s="1321"/>
      <c r="O69" s="1321"/>
      <c r="P69" s="1321"/>
      <c r="Q69" s="1321"/>
      <c r="R69" s="1321"/>
      <c r="S69" s="1321"/>
      <c r="T69" s="1322"/>
      <c r="U69" s="1323"/>
      <c r="V69" s="1324"/>
      <c r="W69" s="1287"/>
      <c r="X69" s="1288"/>
      <c r="Y69" s="1280"/>
      <c r="Z69" s="1289"/>
      <c r="AA69" s="1280"/>
      <c r="AB69" s="1284"/>
      <c r="AC69" s="1285"/>
      <c r="AD69" s="1285"/>
      <c r="AE69" s="1285"/>
      <c r="AF69" s="1285"/>
      <c r="AG69" s="1286"/>
      <c r="AH69" s="1278"/>
      <c r="AI69" s="1278"/>
      <c r="AJ69" s="1278"/>
      <c r="AK69" s="1278"/>
      <c r="AL69" s="1279"/>
    </row>
    <row r="70" spans="1:38" ht="10.5" customHeight="1">
      <c r="A70" s="1290"/>
      <c r="B70" s="1267" t="str">
        <f t="shared" ref="B70:V70" si="7">B22</f>
        <v/>
      </c>
      <c r="C70" s="1294">
        <f t="shared" si="7"/>
        <v>0</v>
      </c>
      <c r="D70" s="1294">
        <f t="shared" si="7"/>
        <v>0</v>
      </c>
      <c r="E70" s="1294">
        <f t="shared" si="7"/>
        <v>0</v>
      </c>
      <c r="F70" s="1294">
        <f t="shared" si="7"/>
        <v>0</v>
      </c>
      <c r="G70" s="1295">
        <f t="shared" si="7"/>
        <v>0</v>
      </c>
      <c r="H70" s="1267" t="str">
        <f t="shared" si="7"/>
        <v/>
      </c>
      <c r="I70" s="1294">
        <f t="shared" si="7"/>
        <v>0</v>
      </c>
      <c r="J70" s="1294">
        <f t="shared" si="7"/>
        <v>0</v>
      </c>
      <c r="K70" s="1294">
        <f t="shared" si="7"/>
        <v>0</v>
      </c>
      <c r="L70" s="1294">
        <f t="shared" si="7"/>
        <v>0</v>
      </c>
      <c r="M70" s="1294">
        <f t="shared" si="7"/>
        <v>0</v>
      </c>
      <c r="N70" s="1294">
        <f t="shared" si="7"/>
        <v>0</v>
      </c>
      <c r="O70" s="1294">
        <f t="shared" si="7"/>
        <v>0</v>
      </c>
      <c r="P70" s="1294">
        <f t="shared" si="7"/>
        <v>0</v>
      </c>
      <c r="Q70" s="1294">
        <f t="shared" si="7"/>
        <v>0</v>
      </c>
      <c r="R70" s="1294">
        <f t="shared" si="7"/>
        <v>0</v>
      </c>
      <c r="S70" s="1294">
        <f t="shared" si="7"/>
        <v>0</v>
      </c>
      <c r="T70" s="1305">
        <f t="shared" si="7"/>
        <v>0</v>
      </c>
      <c r="U70" s="1306" t="str">
        <f t="shared" si="7"/>
        <v/>
      </c>
      <c r="V70" s="1307">
        <f t="shared" si="7"/>
        <v>0</v>
      </c>
      <c r="W70" s="1265" t="s">
        <v>73</v>
      </c>
      <c r="X70" s="1317" t="str">
        <f>X22</f>
        <v/>
      </c>
      <c r="Y70" s="1265" t="s">
        <v>74</v>
      </c>
      <c r="Z70" s="1318" t="str">
        <f>Z22</f>
        <v/>
      </c>
      <c r="AA70" s="1265" t="s">
        <v>75</v>
      </c>
      <c r="AB70" s="1267" t="str">
        <f t="shared" ref="AB70:AG70" si="8">AB22</f>
        <v/>
      </c>
      <c r="AC70" s="1268">
        <f t="shared" si="8"/>
        <v>0</v>
      </c>
      <c r="AD70" s="1268">
        <f t="shared" si="8"/>
        <v>0</v>
      </c>
      <c r="AE70" s="1268">
        <f t="shared" si="8"/>
        <v>0</v>
      </c>
      <c r="AF70" s="1268">
        <f t="shared" si="8"/>
        <v>0</v>
      </c>
      <c r="AG70" s="1269">
        <f t="shared" si="8"/>
        <v>0</v>
      </c>
      <c r="AH70" s="1274" t="s">
        <v>76</v>
      </c>
      <c r="AI70" s="1274"/>
      <c r="AJ70" s="1274"/>
      <c r="AK70" s="1274"/>
      <c r="AL70" s="1275"/>
    </row>
    <row r="71" spans="1:38" ht="10.5" customHeight="1">
      <c r="A71" s="1291"/>
      <c r="B71" s="1296"/>
      <c r="C71" s="1297"/>
      <c r="D71" s="1297"/>
      <c r="E71" s="1297"/>
      <c r="F71" s="1297"/>
      <c r="G71" s="1298"/>
      <c r="H71" s="1296"/>
      <c r="I71" s="1297"/>
      <c r="J71" s="1297"/>
      <c r="K71" s="1297"/>
      <c r="L71" s="1297"/>
      <c r="M71" s="1297"/>
      <c r="N71" s="1297"/>
      <c r="O71" s="1297"/>
      <c r="P71" s="1297"/>
      <c r="Q71" s="1297"/>
      <c r="R71" s="1297"/>
      <c r="S71" s="1297"/>
      <c r="T71" s="1298"/>
      <c r="U71" s="1308"/>
      <c r="V71" s="1309"/>
      <c r="W71" s="1273"/>
      <c r="X71" s="1260"/>
      <c r="Y71" s="1266"/>
      <c r="Z71" s="1263"/>
      <c r="AA71" s="1266"/>
      <c r="AB71" s="1270"/>
      <c r="AC71" s="1271"/>
      <c r="AD71" s="1271"/>
      <c r="AE71" s="1271"/>
      <c r="AF71" s="1271"/>
      <c r="AG71" s="1272"/>
      <c r="AH71" s="1276" t="str">
        <f>AH23</f>
        <v/>
      </c>
      <c r="AI71" s="1276"/>
      <c r="AJ71" s="1276"/>
      <c r="AK71" s="1276"/>
      <c r="AL71" s="1277"/>
    </row>
    <row r="72" spans="1:38" ht="10.5" customHeight="1">
      <c r="A72" s="1292"/>
      <c r="B72" s="1299">
        <f t="shared" ref="B72:V72" si="9">B24</f>
        <v>0</v>
      </c>
      <c r="C72" s="1300">
        <f t="shared" si="9"/>
        <v>0</v>
      </c>
      <c r="D72" s="1300">
        <f t="shared" si="9"/>
        <v>0</v>
      </c>
      <c r="E72" s="1300">
        <f t="shared" si="9"/>
        <v>0</v>
      </c>
      <c r="F72" s="1300">
        <f t="shared" si="9"/>
        <v>0</v>
      </c>
      <c r="G72" s="1301">
        <f t="shared" si="9"/>
        <v>0</v>
      </c>
      <c r="H72" s="1299">
        <f t="shared" si="9"/>
        <v>0</v>
      </c>
      <c r="I72" s="1300">
        <f t="shared" si="9"/>
        <v>0</v>
      </c>
      <c r="J72" s="1300">
        <f t="shared" si="9"/>
        <v>0</v>
      </c>
      <c r="K72" s="1300">
        <f t="shared" si="9"/>
        <v>0</v>
      </c>
      <c r="L72" s="1300">
        <f t="shared" si="9"/>
        <v>0</v>
      </c>
      <c r="M72" s="1300">
        <f t="shared" si="9"/>
        <v>0</v>
      </c>
      <c r="N72" s="1300">
        <f t="shared" si="9"/>
        <v>0</v>
      </c>
      <c r="O72" s="1300">
        <f t="shared" si="9"/>
        <v>0</v>
      </c>
      <c r="P72" s="1300">
        <f t="shared" si="9"/>
        <v>0</v>
      </c>
      <c r="Q72" s="1300">
        <f t="shared" si="9"/>
        <v>0</v>
      </c>
      <c r="R72" s="1300">
        <f t="shared" si="9"/>
        <v>0</v>
      </c>
      <c r="S72" s="1300">
        <f t="shared" si="9"/>
        <v>0</v>
      </c>
      <c r="T72" s="1301">
        <f t="shared" si="9"/>
        <v>0</v>
      </c>
      <c r="U72" s="1308" t="str">
        <f t="shared" si="9"/>
        <v/>
      </c>
      <c r="V72" s="1309">
        <f t="shared" si="9"/>
        <v>0</v>
      </c>
      <c r="W72" s="1258" t="s">
        <v>73</v>
      </c>
      <c r="X72" s="1260" t="str">
        <f>X24</f>
        <v/>
      </c>
      <c r="Y72" s="1258" t="s">
        <v>74</v>
      </c>
      <c r="Z72" s="1263" t="str">
        <f>Z24</f>
        <v/>
      </c>
      <c r="AA72" s="1258" t="s">
        <v>77</v>
      </c>
      <c r="AB72" s="1281" t="str">
        <f t="shared" ref="AB72:AG72" si="10">AB24</f>
        <v/>
      </c>
      <c r="AC72" s="1282">
        <f t="shared" si="10"/>
        <v>0</v>
      </c>
      <c r="AD72" s="1282">
        <f t="shared" si="10"/>
        <v>0</v>
      </c>
      <c r="AE72" s="1282">
        <f t="shared" si="10"/>
        <v>0</v>
      </c>
      <c r="AF72" s="1282">
        <f t="shared" si="10"/>
        <v>0</v>
      </c>
      <c r="AG72" s="1283">
        <f t="shared" si="10"/>
        <v>0</v>
      </c>
      <c r="AH72" s="1276"/>
      <c r="AI72" s="1276"/>
      <c r="AJ72" s="1276"/>
      <c r="AK72" s="1276"/>
      <c r="AL72" s="1277"/>
    </row>
    <row r="73" spans="1:38" ht="10.5" customHeight="1">
      <c r="A73" s="1319"/>
      <c r="B73" s="1320"/>
      <c r="C73" s="1321"/>
      <c r="D73" s="1321"/>
      <c r="E73" s="1321"/>
      <c r="F73" s="1321"/>
      <c r="G73" s="1322"/>
      <c r="H73" s="1320"/>
      <c r="I73" s="1321"/>
      <c r="J73" s="1321"/>
      <c r="K73" s="1321"/>
      <c r="L73" s="1321"/>
      <c r="M73" s="1321"/>
      <c r="N73" s="1321"/>
      <c r="O73" s="1321"/>
      <c r="P73" s="1321"/>
      <c r="Q73" s="1321"/>
      <c r="R73" s="1321"/>
      <c r="S73" s="1321"/>
      <c r="T73" s="1322"/>
      <c r="U73" s="1323"/>
      <c r="V73" s="1324"/>
      <c r="W73" s="1287"/>
      <c r="X73" s="1288"/>
      <c r="Y73" s="1280"/>
      <c r="Z73" s="1289"/>
      <c r="AA73" s="1280"/>
      <c r="AB73" s="1284"/>
      <c r="AC73" s="1285"/>
      <c r="AD73" s="1285"/>
      <c r="AE73" s="1285"/>
      <c r="AF73" s="1285"/>
      <c r="AG73" s="1286"/>
      <c r="AH73" s="1278"/>
      <c r="AI73" s="1278"/>
      <c r="AJ73" s="1278"/>
      <c r="AK73" s="1278"/>
      <c r="AL73" s="1279"/>
    </row>
    <row r="74" spans="1:38" ht="10.5" customHeight="1">
      <c r="A74" s="1290"/>
      <c r="B74" s="1267" t="str">
        <f t="shared" ref="B74:V74" si="11">B26</f>
        <v/>
      </c>
      <c r="C74" s="1294">
        <f t="shared" si="11"/>
        <v>0</v>
      </c>
      <c r="D74" s="1294">
        <f t="shared" si="11"/>
        <v>0</v>
      </c>
      <c r="E74" s="1294">
        <f t="shared" si="11"/>
        <v>0</v>
      </c>
      <c r="F74" s="1294">
        <f t="shared" si="11"/>
        <v>0</v>
      </c>
      <c r="G74" s="1295">
        <f t="shared" si="11"/>
        <v>0</v>
      </c>
      <c r="H74" s="1267" t="str">
        <f t="shared" si="11"/>
        <v/>
      </c>
      <c r="I74" s="1294">
        <f t="shared" si="11"/>
        <v>0</v>
      </c>
      <c r="J74" s="1294">
        <f t="shared" si="11"/>
        <v>0</v>
      </c>
      <c r="K74" s="1294">
        <f t="shared" si="11"/>
        <v>0</v>
      </c>
      <c r="L74" s="1294">
        <f t="shared" si="11"/>
        <v>0</v>
      </c>
      <c r="M74" s="1294">
        <f t="shared" si="11"/>
        <v>0</v>
      </c>
      <c r="N74" s="1294">
        <f t="shared" si="11"/>
        <v>0</v>
      </c>
      <c r="O74" s="1294">
        <f t="shared" si="11"/>
        <v>0</v>
      </c>
      <c r="P74" s="1294">
        <f t="shared" si="11"/>
        <v>0</v>
      </c>
      <c r="Q74" s="1294">
        <f t="shared" si="11"/>
        <v>0</v>
      </c>
      <c r="R74" s="1294">
        <f t="shared" si="11"/>
        <v>0</v>
      </c>
      <c r="S74" s="1294">
        <f t="shared" si="11"/>
        <v>0</v>
      </c>
      <c r="T74" s="1305">
        <f t="shared" si="11"/>
        <v>0</v>
      </c>
      <c r="U74" s="1306" t="str">
        <f t="shared" si="11"/>
        <v/>
      </c>
      <c r="V74" s="1307">
        <f t="shared" si="11"/>
        <v>0</v>
      </c>
      <c r="W74" s="1265" t="s">
        <v>73</v>
      </c>
      <c r="X74" s="1317" t="str">
        <f>X26</f>
        <v/>
      </c>
      <c r="Y74" s="1265" t="s">
        <v>74</v>
      </c>
      <c r="Z74" s="1318" t="str">
        <f>Z26</f>
        <v/>
      </c>
      <c r="AA74" s="1265" t="s">
        <v>75</v>
      </c>
      <c r="AB74" s="1267" t="str">
        <f t="shared" ref="AB74:AG74" si="12">AB26</f>
        <v/>
      </c>
      <c r="AC74" s="1268">
        <f t="shared" si="12"/>
        <v>0</v>
      </c>
      <c r="AD74" s="1268">
        <f t="shared" si="12"/>
        <v>0</v>
      </c>
      <c r="AE74" s="1268">
        <f t="shared" si="12"/>
        <v>0</v>
      </c>
      <c r="AF74" s="1268">
        <f t="shared" si="12"/>
        <v>0</v>
      </c>
      <c r="AG74" s="1269">
        <f t="shared" si="12"/>
        <v>0</v>
      </c>
      <c r="AH74" s="1274" t="s">
        <v>76</v>
      </c>
      <c r="AI74" s="1274"/>
      <c r="AJ74" s="1274"/>
      <c r="AK74" s="1274"/>
      <c r="AL74" s="1275"/>
    </row>
    <row r="75" spans="1:38" ht="10.5" customHeight="1">
      <c r="A75" s="1291"/>
      <c r="B75" s="1296"/>
      <c r="C75" s="1297"/>
      <c r="D75" s="1297"/>
      <c r="E75" s="1297"/>
      <c r="F75" s="1297"/>
      <c r="G75" s="1298"/>
      <c r="H75" s="1296"/>
      <c r="I75" s="1297"/>
      <c r="J75" s="1297"/>
      <c r="K75" s="1297"/>
      <c r="L75" s="1297"/>
      <c r="M75" s="1297"/>
      <c r="N75" s="1297"/>
      <c r="O75" s="1297"/>
      <c r="P75" s="1297"/>
      <c r="Q75" s="1297"/>
      <c r="R75" s="1297"/>
      <c r="S75" s="1297"/>
      <c r="T75" s="1298"/>
      <c r="U75" s="1308"/>
      <c r="V75" s="1309"/>
      <c r="W75" s="1273"/>
      <c r="X75" s="1260"/>
      <c r="Y75" s="1266"/>
      <c r="Z75" s="1263"/>
      <c r="AA75" s="1266"/>
      <c r="AB75" s="1270"/>
      <c r="AC75" s="1271"/>
      <c r="AD75" s="1271"/>
      <c r="AE75" s="1271"/>
      <c r="AF75" s="1271"/>
      <c r="AG75" s="1272"/>
      <c r="AH75" s="1276" t="str">
        <f>AH27</f>
        <v/>
      </c>
      <c r="AI75" s="1276"/>
      <c r="AJ75" s="1276"/>
      <c r="AK75" s="1276"/>
      <c r="AL75" s="1277"/>
    </row>
    <row r="76" spans="1:38" ht="10.5" customHeight="1">
      <c r="A76" s="1292"/>
      <c r="B76" s="1299">
        <f t="shared" ref="B76:V76" si="13">B28</f>
        <v>0</v>
      </c>
      <c r="C76" s="1300">
        <f t="shared" si="13"/>
        <v>0</v>
      </c>
      <c r="D76" s="1300">
        <f t="shared" si="13"/>
        <v>0</v>
      </c>
      <c r="E76" s="1300">
        <f t="shared" si="13"/>
        <v>0</v>
      </c>
      <c r="F76" s="1300">
        <f t="shared" si="13"/>
        <v>0</v>
      </c>
      <c r="G76" s="1301">
        <f t="shared" si="13"/>
        <v>0</v>
      </c>
      <c r="H76" s="1299">
        <f t="shared" si="13"/>
        <v>0</v>
      </c>
      <c r="I76" s="1300">
        <f t="shared" si="13"/>
        <v>0</v>
      </c>
      <c r="J76" s="1300">
        <f t="shared" si="13"/>
        <v>0</v>
      </c>
      <c r="K76" s="1300">
        <f t="shared" si="13"/>
        <v>0</v>
      </c>
      <c r="L76" s="1300">
        <f t="shared" si="13"/>
        <v>0</v>
      </c>
      <c r="M76" s="1300">
        <f t="shared" si="13"/>
        <v>0</v>
      </c>
      <c r="N76" s="1300">
        <f t="shared" si="13"/>
        <v>0</v>
      </c>
      <c r="O76" s="1300">
        <f t="shared" si="13"/>
        <v>0</v>
      </c>
      <c r="P76" s="1300">
        <f t="shared" si="13"/>
        <v>0</v>
      </c>
      <c r="Q76" s="1300">
        <f t="shared" si="13"/>
        <v>0</v>
      </c>
      <c r="R76" s="1300">
        <f t="shared" si="13"/>
        <v>0</v>
      </c>
      <c r="S76" s="1300">
        <f t="shared" si="13"/>
        <v>0</v>
      </c>
      <c r="T76" s="1301">
        <f t="shared" si="13"/>
        <v>0</v>
      </c>
      <c r="U76" s="1308" t="str">
        <f t="shared" si="13"/>
        <v/>
      </c>
      <c r="V76" s="1309">
        <f t="shared" si="13"/>
        <v>0</v>
      </c>
      <c r="W76" s="1258" t="s">
        <v>73</v>
      </c>
      <c r="X76" s="1260" t="str">
        <f>X28</f>
        <v/>
      </c>
      <c r="Y76" s="1258" t="s">
        <v>74</v>
      </c>
      <c r="Z76" s="1263" t="str">
        <f>Z28</f>
        <v/>
      </c>
      <c r="AA76" s="1258" t="s">
        <v>77</v>
      </c>
      <c r="AB76" s="1281" t="str">
        <f t="shared" ref="AB76:AG76" si="14">AB28</f>
        <v/>
      </c>
      <c r="AC76" s="1282">
        <f t="shared" si="14"/>
        <v>0</v>
      </c>
      <c r="AD76" s="1282">
        <f t="shared" si="14"/>
        <v>0</v>
      </c>
      <c r="AE76" s="1282">
        <f t="shared" si="14"/>
        <v>0</v>
      </c>
      <c r="AF76" s="1282">
        <f t="shared" si="14"/>
        <v>0</v>
      </c>
      <c r="AG76" s="1283">
        <f t="shared" si="14"/>
        <v>0</v>
      </c>
      <c r="AH76" s="1276"/>
      <c r="AI76" s="1276"/>
      <c r="AJ76" s="1276"/>
      <c r="AK76" s="1276"/>
      <c r="AL76" s="1277"/>
    </row>
    <row r="77" spans="1:38" ht="10.5" customHeight="1">
      <c r="A77" s="1319"/>
      <c r="B77" s="1320"/>
      <c r="C77" s="1321"/>
      <c r="D77" s="1321"/>
      <c r="E77" s="1321"/>
      <c r="F77" s="1321"/>
      <c r="G77" s="1322"/>
      <c r="H77" s="1320"/>
      <c r="I77" s="1321"/>
      <c r="J77" s="1321"/>
      <c r="K77" s="1321"/>
      <c r="L77" s="1321"/>
      <c r="M77" s="1321"/>
      <c r="N77" s="1321"/>
      <c r="O77" s="1321"/>
      <c r="P77" s="1321"/>
      <c r="Q77" s="1321"/>
      <c r="R77" s="1321"/>
      <c r="S77" s="1321"/>
      <c r="T77" s="1322"/>
      <c r="U77" s="1323"/>
      <c r="V77" s="1324"/>
      <c r="W77" s="1287"/>
      <c r="X77" s="1288"/>
      <c r="Y77" s="1280"/>
      <c r="Z77" s="1289"/>
      <c r="AA77" s="1280"/>
      <c r="AB77" s="1284"/>
      <c r="AC77" s="1285"/>
      <c r="AD77" s="1285"/>
      <c r="AE77" s="1285"/>
      <c r="AF77" s="1285"/>
      <c r="AG77" s="1286"/>
      <c r="AH77" s="1278"/>
      <c r="AI77" s="1278"/>
      <c r="AJ77" s="1278"/>
      <c r="AK77" s="1278"/>
      <c r="AL77" s="1279"/>
    </row>
    <row r="78" spans="1:38" ht="10.5" customHeight="1">
      <c r="A78" s="1290"/>
      <c r="B78" s="1267" t="str">
        <f t="shared" ref="B78:V78" si="15">B30</f>
        <v/>
      </c>
      <c r="C78" s="1294">
        <f t="shared" si="15"/>
        <v>0</v>
      </c>
      <c r="D78" s="1294">
        <f t="shared" si="15"/>
        <v>0</v>
      </c>
      <c r="E78" s="1294">
        <f t="shared" si="15"/>
        <v>0</v>
      </c>
      <c r="F78" s="1294">
        <f t="shared" si="15"/>
        <v>0</v>
      </c>
      <c r="G78" s="1295">
        <f t="shared" si="15"/>
        <v>0</v>
      </c>
      <c r="H78" s="1267" t="str">
        <f t="shared" si="15"/>
        <v/>
      </c>
      <c r="I78" s="1294">
        <f t="shared" si="15"/>
        <v>0</v>
      </c>
      <c r="J78" s="1294">
        <f t="shared" si="15"/>
        <v>0</v>
      </c>
      <c r="K78" s="1294">
        <f t="shared" si="15"/>
        <v>0</v>
      </c>
      <c r="L78" s="1294">
        <f t="shared" si="15"/>
        <v>0</v>
      </c>
      <c r="M78" s="1294">
        <f t="shared" si="15"/>
        <v>0</v>
      </c>
      <c r="N78" s="1294">
        <f t="shared" si="15"/>
        <v>0</v>
      </c>
      <c r="O78" s="1294">
        <f t="shared" si="15"/>
        <v>0</v>
      </c>
      <c r="P78" s="1294">
        <f t="shared" si="15"/>
        <v>0</v>
      </c>
      <c r="Q78" s="1294">
        <f t="shared" si="15"/>
        <v>0</v>
      </c>
      <c r="R78" s="1294">
        <f t="shared" si="15"/>
        <v>0</v>
      </c>
      <c r="S78" s="1294">
        <f t="shared" si="15"/>
        <v>0</v>
      </c>
      <c r="T78" s="1305">
        <f t="shared" si="15"/>
        <v>0</v>
      </c>
      <c r="U78" s="1306" t="str">
        <f t="shared" si="15"/>
        <v/>
      </c>
      <c r="V78" s="1307">
        <f t="shared" si="15"/>
        <v>0</v>
      </c>
      <c r="W78" s="1265" t="s">
        <v>73</v>
      </c>
      <c r="X78" s="1317" t="str">
        <f>X30</f>
        <v/>
      </c>
      <c r="Y78" s="1265" t="s">
        <v>74</v>
      </c>
      <c r="Z78" s="1318" t="str">
        <f>Z30</f>
        <v/>
      </c>
      <c r="AA78" s="1265" t="s">
        <v>75</v>
      </c>
      <c r="AB78" s="1267" t="str">
        <f t="shared" ref="AB78:AG78" si="16">AB30</f>
        <v/>
      </c>
      <c r="AC78" s="1268">
        <f t="shared" si="16"/>
        <v>0</v>
      </c>
      <c r="AD78" s="1268">
        <f t="shared" si="16"/>
        <v>0</v>
      </c>
      <c r="AE78" s="1268">
        <f t="shared" si="16"/>
        <v>0</v>
      </c>
      <c r="AF78" s="1268">
        <f t="shared" si="16"/>
        <v>0</v>
      </c>
      <c r="AG78" s="1269">
        <f t="shared" si="16"/>
        <v>0</v>
      </c>
      <c r="AH78" s="1274" t="s">
        <v>76</v>
      </c>
      <c r="AI78" s="1274"/>
      <c r="AJ78" s="1274"/>
      <c r="AK78" s="1274"/>
      <c r="AL78" s="1275"/>
    </row>
    <row r="79" spans="1:38" ht="10.5" customHeight="1">
      <c r="A79" s="1291"/>
      <c r="B79" s="1296"/>
      <c r="C79" s="1297"/>
      <c r="D79" s="1297"/>
      <c r="E79" s="1297"/>
      <c r="F79" s="1297"/>
      <c r="G79" s="1298"/>
      <c r="H79" s="1296"/>
      <c r="I79" s="1297"/>
      <c r="J79" s="1297"/>
      <c r="K79" s="1297"/>
      <c r="L79" s="1297"/>
      <c r="M79" s="1297"/>
      <c r="N79" s="1297"/>
      <c r="O79" s="1297"/>
      <c r="P79" s="1297"/>
      <c r="Q79" s="1297"/>
      <c r="R79" s="1297"/>
      <c r="S79" s="1297"/>
      <c r="T79" s="1298"/>
      <c r="U79" s="1308"/>
      <c r="V79" s="1309"/>
      <c r="W79" s="1273"/>
      <c r="X79" s="1260"/>
      <c r="Y79" s="1266"/>
      <c r="Z79" s="1263"/>
      <c r="AA79" s="1266"/>
      <c r="AB79" s="1270"/>
      <c r="AC79" s="1271"/>
      <c r="AD79" s="1271"/>
      <c r="AE79" s="1271"/>
      <c r="AF79" s="1271"/>
      <c r="AG79" s="1272"/>
      <c r="AH79" s="1276" t="str">
        <f>AH31</f>
        <v/>
      </c>
      <c r="AI79" s="1276"/>
      <c r="AJ79" s="1276"/>
      <c r="AK79" s="1276"/>
      <c r="AL79" s="1277"/>
    </row>
    <row r="80" spans="1:38" ht="10.5" customHeight="1">
      <c r="A80" s="1292"/>
      <c r="B80" s="1299">
        <f t="shared" ref="B80:V80" si="17">B32</f>
        <v>0</v>
      </c>
      <c r="C80" s="1300">
        <f t="shared" si="17"/>
        <v>0</v>
      </c>
      <c r="D80" s="1300">
        <f t="shared" si="17"/>
        <v>0</v>
      </c>
      <c r="E80" s="1300">
        <f t="shared" si="17"/>
        <v>0</v>
      </c>
      <c r="F80" s="1300">
        <f t="shared" si="17"/>
        <v>0</v>
      </c>
      <c r="G80" s="1301">
        <f t="shared" si="17"/>
        <v>0</v>
      </c>
      <c r="H80" s="1299">
        <f t="shared" si="17"/>
        <v>0</v>
      </c>
      <c r="I80" s="1300">
        <f t="shared" si="17"/>
        <v>0</v>
      </c>
      <c r="J80" s="1300">
        <f t="shared" si="17"/>
        <v>0</v>
      </c>
      <c r="K80" s="1300">
        <f t="shared" si="17"/>
        <v>0</v>
      </c>
      <c r="L80" s="1300">
        <f t="shared" si="17"/>
        <v>0</v>
      </c>
      <c r="M80" s="1300">
        <f t="shared" si="17"/>
        <v>0</v>
      </c>
      <c r="N80" s="1300">
        <f t="shared" si="17"/>
        <v>0</v>
      </c>
      <c r="O80" s="1300">
        <f t="shared" si="17"/>
        <v>0</v>
      </c>
      <c r="P80" s="1300">
        <f t="shared" si="17"/>
        <v>0</v>
      </c>
      <c r="Q80" s="1300">
        <f t="shared" si="17"/>
        <v>0</v>
      </c>
      <c r="R80" s="1300">
        <f t="shared" si="17"/>
        <v>0</v>
      </c>
      <c r="S80" s="1300">
        <f t="shared" si="17"/>
        <v>0</v>
      </c>
      <c r="T80" s="1301">
        <f t="shared" si="17"/>
        <v>0</v>
      </c>
      <c r="U80" s="1308" t="str">
        <f t="shared" si="17"/>
        <v/>
      </c>
      <c r="V80" s="1309">
        <f t="shared" si="17"/>
        <v>0</v>
      </c>
      <c r="W80" s="1258" t="s">
        <v>73</v>
      </c>
      <c r="X80" s="1260" t="str">
        <f>X32</f>
        <v/>
      </c>
      <c r="Y80" s="1258" t="s">
        <v>74</v>
      </c>
      <c r="Z80" s="1263" t="str">
        <f>Z32</f>
        <v/>
      </c>
      <c r="AA80" s="1258" t="s">
        <v>77</v>
      </c>
      <c r="AB80" s="1281" t="str">
        <f t="shared" ref="AB80:AG80" si="18">AB32</f>
        <v/>
      </c>
      <c r="AC80" s="1282">
        <f t="shared" si="18"/>
        <v>0</v>
      </c>
      <c r="AD80" s="1282">
        <f t="shared" si="18"/>
        <v>0</v>
      </c>
      <c r="AE80" s="1282">
        <f t="shared" si="18"/>
        <v>0</v>
      </c>
      <c r="AF80" s="1282">
        <f t="shared" si="18"/>
        <v>0</v>
      </c>
      <c r="AG80" s="1283">
        <f t="shared" si="18"/>
        <v>0</v>
      </c>
      <c r="AH80" s="1276"/>
      <c r="AI80" s="1276"/>
      <c r="AJ80" s="1276"/>
      <c r="AK80" s="1276"/>
      <c r="AL80" s="1277"/>
    </row>
    <row r="81" spans="1:38" ht="10.5" customHeight="1">
      <c r="A81" s="1319"/>
      <c r="B81" s="1320"/>
      <c r="C81" s="1321"/>
      <c r="D81" s="1321"/>
      <c r="E81" s="1321"/>
      <c r="F81" s="1321"/>
      <c r="G81" s="1322"/>
      <c r="H81" s="1320"/>
      <c r="I81" s="1321"/>
      <c r="J81" s="1321"/>
      <c r="K81" s="1321"/>
      <c r="L81" s="1321"/>
      <c r="M81" s="1321"/>
      <c r="N81" s="1321"/>
      <c r="O81" s="1321"/>
      <c r="P81" s="1321"/>
      <c r="Q81" s="1321"/>
      <c r="R81" s="1321"/>
      <c r="S81" s="1321"/>
      <c r="T81" s="1322"/>
      <c r="U81" s="1323"/>
      <c r="V81" s="1324"/>
      <c r="W81" s="1287"/>
      <c r="X81" s="1288"/>
      <c r="Y81" s="1280"/>
      <c r="Z81" s="1289"/>
      <c r="AA81" s="1280"/>
      <c r="AB81" s="1284"/>
      <c r="AC81" s="1285"/>
      <c r="AD81" s="1285"/>
      <c r="AE81" s="1285"/>
      <c r="AF81" s="1285"/>
      <c r="AG81" s="1286"/>
      <c r="AH81" s="1278"/>
      <c r="AI81" s="1278"/>
      <c r="AJ81" s="1278"/>
      <c r="AK81" s="1278"/>
      <c r="AL81" s="1279"/>
    </row>
    <row r="82" spans="1:38" ht="10.5" customHeight="1">
      <c r="A82" s="1290"/>
      <c r="B82" s="1267" t="str">
        <f t="shared" ref="B82:V82" si="19">B34</f>
        <v/>
      </c>
      <c r="C82" s="1294">
        <f t="shared" si="19"/>
        <v>0</v>
      </c>
      <c r="D82" s="1294">
        <f t="shared" si="19"/>
        <v>0</v>
      </c>
      <c r="E82" s="1294">
        <f t="shared" si="19"/>
        <v>0</v>
      </c>
      <c r="F82" s="1294">
        <f t="shared" si="19"/>
        <v>0</v>
      </c>
      <c r="G82" s="1295">
        <f t="shared" si="19"/>
        <v>0</v>
      </c>
      <c r="H82" s="1267" t="str">
        <f t="shared" si="19"/>
        <v/>
      </c>
      <c r="I82" s="1294">
        <f t="shared" si="19"/>
        <v>0</v>
      </c>
      <c r="J82" s="1294">
        <f t="shared" si="19"/>
        <v>0</v>
      </c>
      <c r="K82" s="1294">
        <f t="shared" si="19"/>
        <v>0</v>
      </c>
      <c r="L82" s="1294">
        <f t="shared" si="19"/>
        <v>0</v>
      </c>
      <c r="M82" s="1294">
        <f t="shared" si="19"/>
        <v>0</v>
      </c>
      <c r="N82" s="1294">
        <f t="shared" si="19"/>
        <v>0</v>
      </c>
      <c r="O82" s="1294">
        <f t="shared" si="19"/>
        <v>0</v>
      </c>
      <c r="P82" s="1294">
        <f t="shared" si="19"/>
        <v>0</v>
      </c>
      <c r="Q82" s="1294">
        <f t="shared" si="19"/>
        <v>0</v>
      </c>
      <c r="R82" s="1294">
        <f t="shared" si="19"/>
        <v>0</v>
      </c>
      <c r="S82" s="1294">
        <f t="shared" si="19"/>
        <v>0</v>
      </c>
      <c r="T82" s="1305">
        <f t="shared" si="19"/>
        <v>0</v>
      </c>
      <c r="U82" s="1306" t="str">
        <f t="shared" si="19"/>
        <v/>
      </c>
      <c r="V82" s="1307">
        <f t="shared" si="19"/>
        <v>0</v>
      </c>
      <c r="W82" s="1265" t="s">
        <v>73</v>
      </c>
      <c r="X82" s="1317" t="str">
        <f>X34</f>
        <v/>
      </c>
      <c r="Y82" s="1265" t="s">
        <v>74</v>
      </c>
      <c r="Z82" s="1318" t="str">
        <f>Z34</f>
        <v/>
      </c>
      <c r="AA82" s="1265" t="s">
        <v>75</v>
      </c>
      <c r="AB82" s="1267" t="str">
        <f t="shared" ref="AB82:AG82" si="20">AB34</f>
        <v/>
      </c>
      <c r="AC82" s="1268">
        <f t="shared" si="20"/>
        <v>0</v>
      </c>
      <c r="AD82" s="1268">
        <f t="shared" si="20"/>
        <v>0</v>
      </c>
      <c r="AE82" s="1268">
        <f t="shared" si="20"/>
        <v>0</v>
      </c>
      <c r="AF82" s="1268">
        <f t="shared" si="20"/>
        <v>0</v>
      </c>
      <c r="AG82" s="1269">
        <f t="shared" si="20"/>
        <v>0</v>
      </c>
      <c r="AH82" s="1274" t="s">
        <v>76</v>
      </c>
      <c r="AI82" s="1274"/>
      <c r="AJ82" s="1274"/>
      <c r="AK82" s="1274"/>
      <c r="AL82" s="1275"/>
    </row>
    <row r="83" spans="1:38" ht="10.5" customHeight="1">
      <c r="A83" s="1291"/>
      <c r="B83" s="1296"/>
      <c r="C83" s="1297"/>
      <c r="D83" s="1297"/>
      <c r="E83" s="1297"/>
      <c r="F83" s="1297"/>
      <c r="G83" s="1298"/>
      <c r="H83" s="1296"/>
      <c r="I83" s="1297"/>
      <c r="J83" s="1297"/>
      <c r="K83" s="1297"/>
      <c r="L83" s="1297"/>
      <c r="M83" s="1297"/>
      <c r="N83" s="1297"/>
      <c r="O83" s="1297"/>
      <c r="P83" s="1297"/>
      <c r="Q83" s="1297"/>
      <c r="R83" s="1297"/>
      <c r="S83" s="1297"/>
      <c r="T83" s="1298"/>
      <c r="U83" s="1308"/>
      <c r="V83" s="1309"/>
      <c r="W83" s="1273"/>
      <c r="X83" s="1260"/>
      <c r="Y83" s="1266"/>
      <c r="Z83" s="1263"/>
      <c r="AA83" s="1266"/>
      <c r="AB83" s="1270"/>
      <c r="AC83" s="1271"/>
      <c r="AD83" s="1271"/>
      <c r="AE83" s="1271"/>
      <c r="AF83" s="1271"/>
      <c r="AG83" s="1272"/>
      <c r="AH83" s="1276" t="str">
        <f>AH35</f>
        <v/>
      </c>
      <c r="AI83" s="1276"/>
      <c r="AJ83" s="1276"/>
      <c r="AK83" s="1276"/>
      <c r="AL83" s="1277"/>
    </row>
    <row r="84" spans="1:38" ht="10.5" customHeight="1">
      <c r="A84" s="1292"/>
      <c r="B84" s="1299">
        <f t="shared" ref="B84:V84" si="21">B36</f>
        <v>0</v>
      </c>
      <c r="C84" s="1300">
        <f t="shared" si="21"/>
        <v>0</v>
      </c>
      <c r="D84" s="1300">
        <f t="shared" si="21"/>
        <v>0</v>
      </c>
      <c r="E84" s="1300">
        <f t="shared" si="21"/>
        <v>0</v>
      </c>
      <c r="F84" s="1300">
        <f t="shared" si="21"/>
        <v>0</v>
      </c>
      <c r="G84" s="1301">
        <f t="shared" si="21"/>
        <v>0</v>
      </c>
      <c r="H84" s="1299">
        <f t="shared" si="21"/>
        <v>0</v>
      </c>
      <c r="I84" s="1300">
        <f t="shared" si="21"/>
        <v>0</v>
      </c>
      <c r="J84" s="1300">
        <f t="shared" si="21"/>
        <v>0</v>
      </c>
      <c r="K84" s="1300">
        <f t="shared" si="21"/>
        <v>0</v>
      </c>
      <c r="L84" s="1300">
        <f t="shared" si="21"/>
        <v>0</v>
      </c>
      <c r="M84" s="1300">
        <f t="shared" si="21"/>
        <v>0</v>
      </c>
      <c r="N84" s="1300">
        <f t="shared" si="21"/>
        <v>0</v>
      </c>
      <c r="O84" s="1300">
        <f t="shared" si="21"/>
        <v>0</v>
      </c>
      <c r="P84" s="1300">
        <f t="shared" si="21"/>
        <v>0</v>
      </c>
      <c r="Q84" s="1300">
        <f t="shared" si="21"/>
        <v>0</v>
      </c>
      <c r="R84" s="1300">
        <f t="shared" si="21"/>
        <v>0</v>
      </c>
      <c r="S84" s="1300">
        <f t="shared" si="21"/>
        <v>0</v>
      </c>
      <c r="T84" s="1301">
        <f t="shared" si="21"/>
        <v>0</v>
      </c>
      <c r="U84" s="1308" t="str">
        <f t="shared" si="21"/>
        <v/>
      </c>
      <c r="V84" s="1309">
        <f t="shared" si="21"/>
        <v>0</v>
      </c>
      <c r="W84" s="1258" t="s">
        <v>73</v>
      </c>
      <c r="X84" s="1260" t="str">
        <f>X36</f>
        <v/>
      </c>
      <c r="Y84" s="1258" t="s">
        <v>74</v>
      </c>
      <c r="Z84" s="1263" t="str">
        <f>Z36</f>
        <v/>
      </c>
      <c r="AA84" s="1258" t="s">
        <v>77</v>
      </c>
      <c r="AB84" s="1281" t="str">
        <f t="shared" ref="AB84:AG84" si="22">AB36</f>
        <v/>
      </c>
      <c r="AC84" s="1282">
        <f t="shared" si="22"/>
        <v>0</v>
      </c>
      <c r="AD84" s="1282">
        <f t="shared" si="22"/>
        <v>0</v>
      </c>
      <c r="AE84" s="1282">
        <f t="shared" si="22"/>
        <v>0</v>
      </c>
      <c r="AF84" s="1282">
        <f t="shared" si="22"/>
        <v>0</v>
      </c>
      <c r="AG84" s="1283">
        <f t="shared" si="22"/>
        <v>0</v>
      </c>
      <c r="AH84" s="1276"/>
      <c r="AI84" s="1276"/>
      <c r="AJ84" s="1276"/>
      <c r="AK84" s="1276"/>
      <c r="AL84" s="1277"/>
    </row>
    <row r="85" spans="1:38" ht="10.5" customHeight="1" thickBot="1">
      <c r="A85" s="1293"/>
      <c r="B85" s="1302"/>
      <c r="C85" s="1303"/>
      <c r="D85" s="1303"/>
      <c r="E85" s="1303"/>
      <c r="F85" s="1303"/>
      <c r="G85" s="1304"/>
      <c r="H85" s="1302"/>
      <c r="I85" s="1303"/>
      <c r="J85" s="1303"/>
      <c r="K85" s="1303"/>
      <c r="L85" s="1303"/>
      <c r="M85" s="1303"/>
      <c r="N85" s="1303"/>
      <c r="O85" s="1303"/>
      <c r="P85" s="1303"/>
      <c r="Q85" s="1303"/>
      <c r="R85" s="1303"/>
      <c r="S85" s="1303"/>
      <c r="T85" s="1304"/>
      <c r="U85" s="1310"/>
      <c r="V85" s="1311"/>
      <c r="W85" s="1259"/>
      <c r="X85" s="1261"/>
      <c r="Y85" s="1262"/>
      <c r="Z85" s="1264"/>
      <c r="AA85" s="1262"/>
      <c r="AB85" s="1314"/>
      <c r="AC85" s="1315"/>
      <c r="AD85" s="1315"/>
      <c r="AE85" s="1315"/>
      <c r="AF85" s="1315"/>
      <c r="AG85" s="1316"/>
      <c r="AH85" s="1312"/>
      <c r="AI85" s="1312"/>
      <c r="AJ85" s="1312"/>
      <c r="AK85" s="1312"/>
      <c r="AL85" s="1313"/>
    </row>
    <row r="86" spans="1:38" ht="7.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row>
    <row r="87" spans="1:38" ht="13.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8"/>
      <c r="AF87" s="1531" t="s">
        <v>78</v>
      </c>
      <c r="AG87" s="1535"/>
      <c r="AH87" s="524" t="str">
        <f>AH39</f>
        <v>930</v>
      </c>
      <c r="AI87" s="525" t="s">
        <v>7</v>
      </c>
      <c r="AJ87" s="526" t="str">
        <f>AJ39</f>
        <v>0289</v>
      </c>
      <c r="AK87" s="527" t="s">
        <v>79</v>
      </c>
      <c r="AL87" s="528"/>
    </row>
    <row r="88" spans="1:38" ht="13.5" customHeight="1">
      <c r="A88" s="1531" t="s">
        <v>80</v>
      </c>
      <c r="B88" s="1536"/>
      <c r="C88" s="1536"/>
      <c r="D88" s="529" t="str">
        <f>D40</f>
        <v/>
      </c>
      <c r="E88" s="1537" t="s">
        <v>81</v>
      </c>
      <c r="F88" s="1444"/>
      <c r="G88" s="1444"/>
      <c r="H88" s="1444"/>
      <c r="I88" s="1444"/>
      <c r="J88" s="1444"/>
      <c r="K88" s="1444"/>
      <c r="L88" s="1444"/>
      <c r="M88" s="1444"/>
      <c r="N88" s="1444"/>
      <c r="O88" s="527"/>
      <c r="P88" s="527"/>
      <c r="Q88" s="19"/>
      <c r="R88" s="19"/>
      <c r="S88" s="19"/>
      <c r="T88" s="19"/>
      <c r="U88" s="19"/>
      <c r="V88" s="19"/>
      <c r="W88" s="19"/>
      <c r="X88" s="19"/>
      <c r="Y88" s="19"/>
      <c r="Z88" s="19"/>
      <c r="AA88" s="19"/>
      <c r="AB88" s="19"/>
      <c r="AC88" s="19"/>
      <c r="AD88" s="19"/>
      <c r="AE88" s="19"/>
      <c r="AF88" s="47" t="s">
        <v>82</v>
      </c>
      <c r="AG88" s="530" t="str">
        <f>AG40</f>
        <v>076</v>
      </c>
      <c r="AH88" s="1258" t="s">
        <v>83</v>
      </c>
      <c r="AI88" s="1258"/>
      <c r="AJ88" s="478" t="str">
        <f>AJ40</f>
        <v>463</v>
      </c>
      <c r="AK88" s="525" t="s">
        <v>84</v>
      </c>
      <c r="AL88" s="19"/>
    </row>
    <row r="89" spans="1:38" ht="13.5" customHeight="1">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527"/>
      <c r="AG89" s="527"/>
      <c r="AH89" s="527"/>
      <c r="AI89" s="1538" t="str">
        <f>AI41</f>
        <v>6418</v>
      </c>
      <c r="AJ89" s="1538"/>
      <c r="AK89" s="525" t="s">
        <v>85</v>
      </c>
      <c r="AL89" s="19"/>
    </row>
    <row r="90" spans="1:38" ht="14.25" customHeigh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row>
    <row r="91" spans="1:38" ht="18"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35" t="s">
        <v>86</v>
      </c>
      <c r="AD91" s="1434" t="str">
        <f>AD43</f>
        <v>富山市△△△△1-2-3</v>
      </c>
      <c r="AE91" s="1434"/>
      <c r="AF91" s="1434"/>
      <c r="AG91" s="1434"/>
      <c r="AH91" s="1434"/>
      <c r="AI91" s="1434"/>
      <c r="AJ91" s="1434"/>
      <c r="AK91" s="1434"/>
      <c r="AL91" s="1434"/>
    </row>
    <row r="92" spans="1:38" ht="20.25" customHeight="1">
      <c r="A92" s="19"/>
      <c r="B92" s="1420">
        <f>IF(B44=0,"",B44)</f>
        <v>42095</v>
      </c>
      <c r="C92" s="1420"/>
      <c r="D92" s="36" t="s">
        <v>73</v>
      </c>
      <c r="E92" s="543">
        <f>E44</f>
        <v>6</v>
      </c>
      <c r="F92" s="36" t="s">
        <v>74</v>
      </c>
      <c r="G92" s="543">
        <f>G44</f>
        <v>10</v>
      </c>
      <c r="H92" s="36" t="s">
        <v>87</v>
      </c>
      <c r="I92" s="19"/>
      <c r="J92" s="19"/>
      <c r="K92" s="37"/>
      <c r="L92" s="37"/>
      <c r="M92" s="19"/>
      <c r="N92" s="19"/>
      <c r="O92" s="19"/>
      <c r="P92" s="19"/>
      <c r="Q92" s="19"/>
      <c r="R92" s="19"/>
      <c r="S92" s="19"/>
      <c r="T92" s="19"/>
      <c r="U92" s="19"/>
      <c r="V92" s="19"/>
      <c r="W92" s="19"/>
      <c r="X92" s="19"/>
      <c r="Y92" s="19"/>
      <c r="Z92" s="19"/>
      <c r="AA92" s="1539" t="s">
        <v>88</v>
      </c>
      <c r="AB92" s="1539"/>
      <c r="AC92" s="19"/>
      <c r="AD92" s="1421" t="str">
        <f>AD44</f>
        <v>株式会社　富山建設</v>
      </c>
      <c r="AE92" s="1421"/>
      <c r="AF92" s="1421"/>
      <c r="AG92" s="1421"/>
      <c r="AH92" s="1421"/>
      <c r="AI92" s="1421"/>
      <c r="AJ92" s="1421"/>
      <c r="AK92" s="1421"/>
      <c r="AL92" s="1421"/>
    </row>
    <row r="93" spans="1:38" ht="20.25" customHeight="1">
      <c r="A93" s="19"/>
      <c r="B93" s="1425" t="str">
        <f>B45</f>
        <v>富山</v>
      </c>
      <c r="C93" s="1425"/>
      <c r="D93" s="1425"/>
      <c r="E93" s="1412" t="s">
        <v>89</v>
      </c>
      <c r="F93" s="1413"/>
      <c r="G93" s="1413"/>
      <c r="H93" s="1413"/>
      <c r="I93" s="1413"/>
      <c r="J93" s="1413"/>
      <c r="K93" s="1413"/>
      <c r="L93" s="1413"/>
      <c r="M93" s="1413"/>
      <c r="N93" s="531"/>
      <c r="O93" s="38"/>
      <c r="P93" s="19"/>
      <c r="Q93" s="19"/>
      <c r="R93" s="19"/>
      <c r="S93" s="19"/>
      <c r="T93" s="19"/>
      <c r="U93" s="19"/>
      <c r="V93" s="19"/>
      <c r="W93" s="19"/>
      <c r="X93" s="19"/>
      <c r="Y93" s="19"/>
      <c r="Z93" s="19"/>
      <c r="AA93" s="19"/>
      <c r="AB93" s="19"/>
      <c r="AC93" s="35" t="s">
        <v>90</v>
      </c>
      <c r="AD93" s="1435" t="str">
        <f>AD45</f>
        <v>代表取締役   ○○　○○</v>
      </c>
      <c r="AE93" s="1435"/>
      <c r="AF93" s="1435"/>
      <c r="AG93" s="1435"/>
      <c r="AH93" s="1435"/>
      <c r="AI93" s="1435"/>
      <c r="AJ93" s="1435"/>
      <c r="AK93" s="1435"/>
      <c r="AL93" s="48" t="s">
        <v>91</v>
      </c>
    </row>
    <row r="94" spans="1:38" ht="13.5" customHeight="1">
      <c r="A94" s="49"/>
      <c r="B94" s="1426"/>
      <c r="C94" s="1426"/>
      <c r="D94" s="1426"/>
      <c r="E94" s="1414"/>
      <c r="F94" s="1414"/>
      <c r="G94" s="1414"/>
      <c r="H94" s="1414"/>
      <c r="I94" s="1414"/>
      <c r="J94" s="1414"/>
      <c r="K94" s="1414"/>
      <c r="L94" s="1414"/>
      <c r="M94" s="1414"/>
      <c r="N94" s="42"/>
      <c r="O94" s="38"/>
      <c r="P94" s="19"/>
      <c r="Q94" s="19"/>
      <c r="R94" s="19"/>
      <c r="S94" s="19"/>
      <c r="T94" s="19"/>
      <c r="U94" s="19"/>
      <c r="V94" s="19"/>
      <c r="W94" s="19"/>
      <c r="X94" s="19"/>
      <c r="Y94" s="19"/>
      <c r="Z94" s="19"/>
      <c r="AA94" s="19"/>
      <c r="AB94" s="19"/>
      <c r="AC94" s="1458" t="s">
        <v>92</v>
      </c>
      <c r="AD94" s="1458"/>
      <c r="AE94" s="1458"/>
      <c r="AF94" s="1458"/>
      <c r="AG94" s="1458"/>
      <c r="AH94" s="1458"/>
      <c r="AI94" s="1458"/>
      <c r="AJ94" s="1458"/>
      <c r="AK94" s="1458"/>
      <c r="AL94" s="1458"/>
    </row>
    <row r="95" spans="1:38" ht="9" customHeight="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row>
    <row r="96" spans="1:38" ht="7.5" customHeigh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459" t="s">
        <v>93</v>
      </c>
      <c r="AB96" s="1460"/>
      <c r="AC96" s="1415" t="s">
        <v>94</v>
      </c>
      <c r="AD96" s="1416"/>
      <c r="AE96" s="1449" t="s">
        <v>11</v>
      </c>
      <c r="AF96" s="1450"/>
      <c r="AG96" s="1450"/>
      <c r="AH96" s="1450"/>
      <c r="AI96" s="1451"/>
      <c r="AJ96" s="1440" t="s">
        <v>5</v>
      </c>
      <c r="AK96" s="1441"/>
      <c r="AL96" s="1442"/>
    </row>
    <row r="97" spans="1:38" ht="7.5" customHeight="1">
      <c r="A97" s="1531" t="s">
        <v>95</v>
      </c>
      <c r="B97" s="1532" t="s">
        <v>96</v>
      </c>
      <c r="C97" s="1533"/>
      <c r="D97" s="1533"/>
      <c r="E97" s="1533"/>
      <c r="F97" s="1533"/>
      <c r="G97" s="1533"/>
      <c r="H97" s="1533"/>
      <c r="I97" s="1533"/>
      <c r="J97" s="1533"/>
      <c r="K97" s="1533"/>
      <c r="L97" s="1533"/>
      <c r="M97" s="1533"/>
      <c r="N97" s="1534"/>
      <c r="O97" s="532"/>
      <c r="P97" s="19"/>
      <c r="Q97" s="19"/>
      <c r="R97" s="19"/>
      <c r="S97" s="19"/>
      <c r="T97" s="19"/>
      <c r="U97" s="19"/>
      <c r="V97" s="19"/>
      <c r="W97" s="19"/>
      <c r="X97" s="19"/>
      <c r="Y97" s="19"/>
      <c r="Z97" s="19"/>
      <c r="AA97" s="1461"/>
      <c r="AB97" s="1462"/>
      <c r="AC97" s="1436" t="s">
        <v>97</v>
      </c>
      <c r="AD97" s="1437"/>
      <c r="AE97" s="1452"/>
      <c r="AF97" s="1453"/>
      <c r="AG97" s="1453"/>
      <c r="AH97" s="1453"/>
      <c r="AI97" s="1454"/>
      <c r="AJ97" s="1443"/>
      <c r="AK97" s="1444"/>
      <c r="AL97" s="1445"/>
    </row>
    <row r="98" spans="1:38" ht="7.5" customHeight="1">
      <c r="A98" s="1531"/>
      <c r="B98" s="1533"/>
      <c r="C98" s="1533"/>
      <c r="D98" s="1533"/>
      <c r="E98" s="1533"/>
      <c r="F98" s="1533"/>
      <c r="G98" s="1533"/>
      <c r="H98" s="1533"/>
      <c r="I98" s="1533"/>
      <c r="J98" s="1533"/>
      <c r="K98" s="1533"/>
      <c r="L98" s="1533"/>
      <c r="M98" s="1533"/>
      <c r="N98" s="1534"/>
      <c r="O98" s="532"/>
      <c r="P98" s="19"/>
      <c r="Q98" s="19"/>
      <c r="R98" s="19"/>
      <c r="S98" s="19"/>
      <c r="T98" s="19"/>
      <c r="U98" s="19"/>
      <c r="V98" s="19"/>
      <c r="W98" s="19"/>
      <c r="X98" s="19"/>
      <c r="Y98" s="19"/>
      <c r="Z98" s="19"/>
      <c r="AA98" s="1461"/>
      <c r="AB98" s="1462"/>
      <c r="AC98" s="1438" t="s">
        <v>98</v>
      </c>
      <c r="AD98" s="1439"/>
      <c r="AE98" s="1455"/>
      <c r="AF98" s="1456"/>
      <c r="AG98" s="1456"/>
      <c r="AH98" s="1456"/>
      <c r="AI98" s="1457"/>
      <c r="AJ98" s="1446"/>
      <c r="AK98" s="1447"/>
      <c r="AL98" s="1448"/>
    </row>
    <row r="99" spans="1:38" ht="12.75" customHeight="1">
      <c r="A99" s="19"/>
      <c r="B99" s="1532" t="s">
        <v>99</v>
      </c>
      <c r="C99" s="1533"/>
      <c r="D99" s="1533"/>
      <c r="E99" s="1533"/>
      <c r="F99" s="1533"/>
      <c r="G99" s="1533"/>
      <c r="H99" s="1533"/>
      <c r="I99" s="1533"/>
      <c r="J99" s="1534"/>
      <c r="K99" s="1534"/>
      <c r="L99" s="1534"/>
      <c r="M99" s="1534"/>
      <c r="N99" s="1534"/>
      <c r="O99" s="532"/>
      <c r="P99" s="19"/>
      <c r="Q99" s="19"/>
      <c r="R99" s="19"/>
      <c r="S99" s="19"/>
      <c r="T99" s="19"/>
      <c r="U99" s="19"/>
      <c r="V99" s="19"/>
      <c r="W99" s="19"/>
      <c r="X99" s="19"/>
      <c r="Y99" s="19"/>
      <c r="Z99" s="19"/>
      <c r="AA99" s="1461"/>
      <c r="AB99" s="1462"/>
      <c r="AC99" s="1471" t="str">
        <f>IF(AC51="","",AC51)</f>
        <v/>
      </c>
      <c r="AD99" s="1472"/>
      <c r="AE99" s="1475" t="str">
        <f>IF(AE51="","",AE51)</f>
        <v/>
      </c>
      <c r="AF99" s="1476"/>
      <c r="AG99" s="1476"/>
      <c r="AH99" s="1476"/>
      <c r="AI99" s="1477"/>
      <c r="AJ99" s="1546" t="str">
        <f>IF(AJ51="","",AJ51)</f>
        <v/>
      </c>
      <c r="AK99" s="1547"/>
      <c r="AL99" s="1548"/>
    </row>
    <row r="100" spans="1:38" ht="12.75" customHeight="1">
      <c r="A100" s="19"/>
      <c r="B100" s="1532" t="s">
        <v>100</v>
      </c>
      <c r="C100" s="1533"/>
      <c r="D100" s="1533"/>
      <c r="E100" s="1533"/>
      <c r="F100" s="1533"/>
      <c r="G100" s="1533"/>
      <c r="H100" s="1533"/>
      <c r="I100" s="1533"/>
      <c r="J100" s="1533"/>
      <c r="K100" s="1533"/>
      <c r="L100" s="1533"/>
      <c r="M100" s="1533"/>
      <c r="N100" s="1534"/>
      <c r="O100" s="532"/>
      <c r="P100" s="19"/>
      <c r="Q100" s="19"/>
      <c r="R100" s="19"/>
      <c r="S100" s="19"/>
      <c r="T100" s="19"/>
      <c r="U100" s="19"/>
      <c r="V100" s="19"/>
      <c r="W100" s="19"/>
      <c r="X100" s="19"/>
      <c r="Y100" s="19"/>
      <c r="Z100" s="19"/>
      <c r="AA100" s="1461"/>
      <c r="AB100" s="1462"/>
      <c r="AC100" s="1473"/>
      <c r="AD100" s="1474"/>
      <c r="AE100" s="1478"/>
      <c r="AF100" s="1479"/>
      <c r="AG100" s="1479"/>
      <c r="AH100" s="1479"/>
      <c r="AI100" s="1480"/>
      <c r="AJ100" s="1549" t="str">
        <f>IF(AJ52="","",AJ52)</f>
        <v/>
      </c>
      <c r="AK100" s="1550"/>
      <c r="AL100" s="1551"/>
    </row>
    <row r="101" spans="1:38" ht="12.75" customHeight="1">
      <c r="A101" s="19"/>
      <c r="B101" s="1532" t="s">
        <v>101</v>
      </c>
      <c r="C101" s="1533"/>
      <c r="D101" s="1533"/>
      <c r="E101" s="1533"/>
      <c r="F101" s="1533"/>
      <c r="G101" s="1533"/>
      <c r="H101" s="1533"/>
      <c r="I101" s="1533"/>
      <c r="J101" s="1533"/>
      <c r="K101" s="1533"/>
      <c r="L101" s="1533"/>
      <c r="M101" s="1534"/>
      <c r="N101" s="1534"/>
      <c r="O101" s="532"/>
      <c r="P101" s="19"/>
      <c r="Q101" s="19"/>
      <c r="R101" s="19"/>
      <c r="S101" s="19"/>
      <c r="T101" s="19"/>
      <c r="U101" s="19"/>
      <c r="V101" s="19"/>
      <c r="W101" s="19"/>
      <c r="X101" s="19"/>
      <c r="Y101" s="19"/>
      <c r="Z101" s="19"/>
      <c r="AA101" s="1461"/>
      <c r="AB101" s="1462"/>
      <c r="AC101" s="1465" t="str">
        <f>IF(AC53="","",AC53)</f>
        <v/>
      </c>
      <c r="AD101" s="1467"/>
      <c r="AE101" s="1478"/>
      <c r="AF101" s="1479"/>
      <c r="AG101" s="1479"/>
      <c r="AH101" s="1479"/>
      <c r="AI101" s="1480"/>
      <c r="AJ101" s="1540" t="str">
        <f>IF(AJ53="","",AJ53)</f>
        <v/>
      </c>
      <c r="AK101" s="1541"/>
      <c r="AL101" s="1542"/>
    </row>
    <row r="102" spans="1:38" ht="12.75"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463"/>
      <c r="AB102" s="1464"/>
      <c r="AC102" s="1468"/>
      <c r="AD102" s="1470"/>
      <c r="AE102" s="1481"/>
      <c r="AF102" s="1482"/>
      <c r="AG102" s="1482"/>
      <c r="AH102" s="1482"/>
      <c r="AI102" s="1483"/>
      <c r="AJ102" s="1543"/>
      <c r="AK102" s="1544"/>
      <c r="AL102" s="1545"/>
    </row>
    <row r="103" spans="1:38" ht="8.2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row>
    <row r="104" spans="1:38" ht="8.25" customHeight="1" thickBo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row>
    <row r="105" spans="1:38" ht="24" customHeight="1">
      <c r="A105" s="1392" t="s">
        <v>54</v>
      </c>
      <c r="B105" s="1393"/>
      <c r="C105" s="1393"/>
      <c r="D105" s="1393"/>
      <c r="E105" s="1393"/>
      <c r="F105" s="1393"/>
      <c r="G105" s="1393"/>
      <c r="H105" s="523"/>
      <c r="I105" s="523"/>
      <c r="J105" s="523"/>
      <c r="K105" s="523"/>
      <c r="L105" s="52"/>
      <c r="M105" s="52"/>
      <c r="N105" s="52"/>
      <c r="O105" s="52"/>
      <c r="P105" s="52"/>
      <c r="Q105" s="52"/>
      <c r="R105" s="52"/>
      <c r="S105" s="52"/>
      <c r="T105" s="52"/>
      <c r="U105" s="52"/>
      <c r="V105" s="52"/>
      <c r="W105" s="52"/>
      <c r="X105" s="52"/>
      <c r="Y105" s="52"/>
      <c r="Z105" s="52"/>
      <c r="AA105" s="52"/>
      <c r="AB105" s="52"/>
      <c r="AC105" s="52"/>
      <c r="AD105" s="523"/>
      <c r="AE105" s="19"/>
      <c r="AF105" s="19"/>
      <c r="AG105" s="1417" t="s">
        <v>56</v>
      </c>
      <c r="AH105" s="1418"/>
      <c r="AI105" s="1419"/>
      <c r="AJ105" s="19"/>
      <c r="AK105" s="19"/>
      <c r="AL105" s="19"/>
    </row>
    <row r="106" spans="1:38" ht="24" customHeight="1" thickBot="1">
      <c r="A106" s="19"/>
      <c r="B106" s="19"/>
      <c r="C106" s="19"/>
      <c r="D106" s="19"/>
      <c r="E106" s="19"/>
      <c r="F106" s="19"/>
      <c r="G106" s="50"/>
      <c r="H106" s="50"/>
      <c r="I106" s="50"/>
      <c r="J106" s="50"/>
      <c r="K106" s="50"/>
      <c r="L106" s="51"/>
      <c r="M106" s="52"/>
      <c r="N106" s="52"/>
      <c r="O106" s="52"/>
      <c r="P106" s="52"/>
      <c r="Q106" s="52"/>
      <c r="R106" s="52"/>
      <c r="S106" s="52"/>
      <c r="T106" s="52"/>
      <c r="U106" s="52"/>
      <c r="V106" s="52"/>
      <c r="W106" s="52"/>
      <c r="X106" s="52"/>
      <c r="Y106" s="52"/>
      <c r="Z106" s="52"/>
      <c r="AA106" s="52"/>
      <c r="AB106" s="52"/>
      <c r="AC106" s="52"/>
      <c r="AD106" s="50"/>
      <c r="AE106" s="19"/>
      <c r="AF106" s="19"/>
      <c r="AG106" s="1409" t="s">
        <v>58</v>
      </c>
      <c r="AH106" s="1410"/>
      <c r="AI106" s="1411"/>
      <c r="AJ106" s="19"/>
      <c r="AK106" s="19"/>
      <c r="AL106" s="19"/>
    </row>
    <row r="107" spans="1:38" ht="6.75" customHeight="1" thickBo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row>
    <row r="108" spans="1:38" ht="6.75" customHeight="1" thickBot="1">
      <c r="A108" s="1336" t="s">
        <v>59</v>
      </c>
      <c r="B108" s="1337"/>
      <c r="C108" s="1338"/>
      <c r="D108" s="1338"/>
      <c r="E108" s="1339"/>
      <c r="F108" s="1348" t="s">
        <v>13</v>
      </c>
      <c r="G108" s="1349"/>
      <c r="H108" s="1352" t="s">
        <v>14</v>
      </c>
      <c r="I108" s="1366" t="s">
        <v>15</v>
      </c>
      <c r="J108" s="1366"/>
      <c r="K108" s="1367"/>
      <c r="L108" s="1369" t="s">
        <v>60</v>
      </c>
      <c r="M108" s="1370"/>
      <c r="N108" s="1370"/>
      <c r="O108" s="1370"/>
      <c r="P108" s="1370"/>
      <c r="Q108" s="1371"/>
      <c r="R108" s="1369" t="s">
        <v>61</v>
      </c>
      <c r="S108" s="1375"/>
      <c r="T108" s="1375"/>
      <c r="U108" s="1376"/>
      <c r="V108" s="18"/>
      <c r="W108" s="19"/>
      <c r="X108" s="19"/>
      <c r="Y108" s="19"/>
      <c r="Z108" s="19"/>
      <c r="AA108" s="19"/>
      <c r="AB108" s="19"/>
      <c r="AC108" s="19"/>
      <c r="AD108" s="19"/>
      <c r="AE108" s="19"/>
      <c r="AF108" s="19"/>
      <c r="AG108" s="19"/>
      <c r="AH108" s="19"/>
      <c r="AI108" s="19"/>
      <c r="AJ108" s="19"/>
      <c r="AK108" s="19"/>
      <c r="AL108" s="19"/>
    </row>
    <row r="109" spans="1:38" ht="6.75" customHeight="1">
      <c r="A109" s="1340"/>
      <c r="B109" s="1341"/>
      <c r="C109" s="1342"/>
      <c r="D109" s="1342"/>
      <c r="E109" s="1343"/>
      <c r="F109" s="1350"/>
      <c r="G109" s="1351"/>
      <c r="H109" s="1353"/>
      <c r="I109" s="1368"/>
      <c r="J109" s="1368"/>
      <c r="K109" s="1368"/>
      <c r="L109" s="1372"/>
      <c r="M109" s="1373"/>
      <c r="N109" s="1373"/>
      <c r="O109" s="1373"/>
      <c r="P109" s="1373"/>
      <c r="Q109" s="1374"/>
      <c r="R109" s="1377"/>
      <c r="S109" s="1378"/>
      <c r="T109" s="1378"/>
      <c r="U109" s="1379"/>
      <c r="V109" s="18"/>
      <c r="W109" s="19"/>
      <c r="X109" s="19"/>
      <c r="Y109" s="19"/>
      <c r="Z109" s="19"/>
      <c r="AA109" s="19"/>
      <c r="AB109" s="19"/>
      <c r="AC109" s="1386" t="s">
        <v>62</v>
      </c>
      <c r="AD109" s="1388" t="s">
        <v>63</v>
      </c>
      <c r="AE109" s="19"/>
      <c r="AF109" s="1390" t="str">
        <f>IF(work3開始届!C8=0,"",2)</f>
        <v/>
      </c>
      <c r="AG109" s="1354" t="s">
        <v>64</v>
      </c>
      <c r="AH109" s="1355"/>
      <c r="AI109" s="1355"/>
      <c r="AJ109" s="1399" t="str">
        <f>IF(work3開始届!C8=0,"",2)</f>
        <v/>
      </c>
      <c r="AK109" s="1354" t="s">
        <v>65</v>
      </c>
      <c r="AL109" s="1401"/>
    </row>
    <row r="110" spans="1:38" ht="25.5" customHeight="1" thickBot="1">
      <c r="A110" s="1340"/>
      <c r="B110" s="1341"/>
      <c r="C110" s="1342"/>
      <c r="D110" s="1342"/>
      <c r="E110" s="1343"/>
      <c r="F110" s="1384" t="str">
        <f>IF(work3開始届!$C$8=0,"",F14)</f>
        <v/>
      </c>
      <c r="G110" s="1382" t="str">
        <f>IF(work3開始届!$C$8=0,"",G14)</f>
        <v/>
      </c>
      <c r="H110" s="1403" t="str">
        <f>IF(work3開始届!$C$8=0,"",H14)</f>
        <v/>
      </c>
      <c r="I110" s="1384" t="str">
        <f>IF(work3開始届!$C$8=0,"",I14)</f>
        <v/>
      </c>
      <c r="J110" s="1364" t="str">
        <f>IF(work3開始届!$C$8=0,"",J14)</f>
        <v/>
      </c>
      <c r="K110" s="1404" t="str">
        <f>IF(work3開始届!$C$8=0,"",K14)</f>
        <v/>
      </c>
      <c r="L110" s="1384" t="str">
        <f>IF(work3開始届!$C$8=0,"",L14)</f>
        <v/>
      </c>
      <c r="M110" s="1364" t="str">
        <f>IF(work3開始届!$C$8=0,"",M14)</f>
        <v/>
      </c>
      <c r="N110" s="1364" t="str">
        <f>IF(work3開始届!$C$8=0,"",N14)</f>
        <v/>
      </c>
      <c r="O110" s="1364" t="str">
        <f>IF(work3開始届!$C$8=0,"",O14)</f>
        <v/>
      </c>
      <c r="P110" s="1364" t="str">
        <f>IF(work3開始届!$C$8=0,"",P14)</f>
        <v/>
      </c>
      <c r="Q110" s="1382" t="str">
        <f>IF(work3開始届!$C$8=0,"",Q14)</f>
        <v/>
      </c>
      <c r="R110" s="1384" t="str">
        <f>IF(work3開始届!$C$8=0,"",R14)</f>
        <v/>
      </c>
      <c r="S110" s="1364" t="str">
        <f>IF(work3開始届!$C$8=0,"",S14)</f>
        <v/>
      </c>
      <c r="T110" s="1364" t="str">
        <f>IF(work3開始届!$C$8=0,"",T14)</f>
        <v/>
      </c>
      <c r="U110" s="1380" t="str">
        <f>IF(work3開始届!$C$8=0,"",U14)</f>
        <v/>
      </c>
      <c r="V110" s="19"/>
      <c r="W110" s="19"/>
      <c r="X110" s="19"/>
      <c r="Y110" s="19"/>
      <c r="Z110" s="19"/>
      <c r="AA110" s="19"/>
      <c r="AB110" s="19"/>
      <c r="AC110" s="1387"/>
      <c r="AD110" s="1389"/>
      <c r="AE110" s="19"/>
      <c r="AF110" s="1391"/>
      <c r="AG110" s="1356"/>
      <c r="AH110" s="1356"/>
      <c r="AI110" s="1356"/>
      <c r="AJ110" s="1400"/>
      <c r="AK110" s="1356"/>
      <c r="AL110" s="1402"/>
    </row>
    <row r="111" spans="1:38" ht="6.75" customHeight="1" thickBot="1">
      <c r="A111" s="1344"/>
      <c r="B111" s="1345"/>
      <c r="C111" s="1346"/>
      <c r="D111" s="1346"/>
      <c r="E111" s="1347"/>
      <c r="F111" s="1385"/>
      <c r="G111" s="1383"/>
      <c r="H111" s="1403"/>
      <c r="I111" s="1385"/>
      <c r="J111" s="1405"/>
      <c r="K111" s="1406"/>
      <c r="L111" s="1385"/>
      <c r="M111" s="1365"/>
      <c r="N111" s="1365"/>
      <c r="O111" s="1365"/>
      <c r="P111" s="1365"/>
      <c r="Q111" s="1383"/>
      <c r="R111" s="1385"/>
      <c r="S111" s="1365"/>
      <c r="T111" s="1365"/>
      <c r="U111" s="1381"/>
      <c r="V111" s="19"/>
      <c r="W111" s="19"/>
      <c r="X111" s="19"/>
      <c r="Y111" s="19"/>
      <c r="Z111" s="19"/>
      <c r="AA111" s="19"/>
      <c r="AB111" s="19"/>
      <c r="AC111" s="19"/>
      <c r="AD111" s="19"/>
      <c r="AE111" s="19"/>
      <c r="AF111" s="19"/>
      <c r="AG111" s="19"/>
      <c r="AH111" s="19"/>
      <c r="AI111" s="19"/>
      <c r="AJ111" s="19"/>
      <c r="AK111" s="19"/>
      <c r="AL111" s="19"/>
    </row>
    <row r="112" spans="1:38" ht="24" customHeight="1">
      <c r="A112" s="20" t="s">
        <v>56</v>
      </c>
      <c r="B112" s="1325" t="s">
        <v>66</v>
      </c>
      <c r="C112" s="1326"/>
      <c r="D112" s="1326"/>
      <c r="E112" s="1326"/>
      <c r="F112" s="1326"/>
      <c r="G112" s="1327"/>
      <c r="H112" s="1331" t="s">
        <v>67</v>
      </c>
      <c r="I112" s="1332"/>
      <c r="J112" s="1332"/>
      <c r="K112" s="1332"/>
      <c r="L112" s="1332"/>
      <c r="M112" s="1332"/>
      <c r="N112" s="1332"/>
      <c r="O112" s="1332"/>
      <c r="P112" s="1332"/>
      <c r="Q112" s="1332"/>
      <c r="R112" s="1332"/>
      <c r="S112" s="1332"/>
      <c r="T112" s="1333"/>
      <c r="U112" s="1331" t="s">
        <v>68</v>
      </c>
      <c r="V112" s="1332"/>
      <c r="W112" s="1332"/>
      <c r="X112" s="1332"/>
      <c r="Y112" s="1332"/>
      <c r="Z112" s="1332"/>
      <c r="AA112" s="1333"/>
      <c r="AB112" s="21"/>
      <c r="AC112" s="1357" t="s">
        <v>69</v>
      </c>
      <c r="AD112" s="1357"/>
      <c r="AE112" s="1357"/>
      <c r="AF112" s="1357"/>
      <c r="AG112" s="22"/>
      <c r="AH112" s="1331" t="s">
        <v>70</v>
      </c>
      <c r="AI112" s="1358"/>
      <c r="AJ112" s="1358"/>
      <c r="AK112" s="1358"/>
      <c r="AL112" s="1359"/>
    </row>
    <row r="113" spans="1:38" ht="24" customHeight="1">
      <c r="A113" s="23" t="s">
        <v>71</v>
      </c>
      <c r="B113" s="1328"/>
      <c r="C113" s="1329"/>
      <c r="D113" s="1329"/>
      <c r="E113" s="1329"/>
      <c r="F113" s="1329"/>
      <c r="G113" s="1330"/>
      <c r="H113" s="1334"/>
      <c r="I113" s="1280"/>
      <c r="J113" s="1280"/>
      <c r="K113" s="1280"/>
      <c r="L113" s="1280"/>
      <c r="M113" s="1280"/>
      <c r="N113" s="1280"/>
      <c r="O113" s="1280"/>
      <c r="P113" s="1280"/>
      <c r="Q113" s="1280"/>
      <c r="R113" s="1280"/>
      <c r="S113" s="1280"/>
      <c r="T113" s="1335"/>
      <c r="U113" s="1334"/>
      <c r="V113" s="1280"/>
      <c r="W113" s="1280"/>
      <c r="X113" s="1280"/>
      <c r="Y113" s="1280"/>
      <c r="Z113" s="1280"/>
      <c r="AA113" s="1335"/>
      <c r="AB113" s="24"/>
      <c r="AC113" s="1363" t="s">
        <v>72</v>
      </c>
      <c r="AD113" s="1363"/>
      <c r="AE113" s="1363"/>
      <c r="AF113" s="1363"/>
      <c r="AG113" s="25"/>
      <c r="AH113" s="1360"/>
      <c r="AI113" s="1361"/>
      <c r="AJ113" s="1361"/>
      <c r="AK113" s="1361"/>
      <c r="AL113" s="1362"/>
    </row>
    <row r="114" spans="1:38" ht="10.5" customHeight="1">
      <c r="A114" s="1290"/>
      <c r="B114" s="1267" t="str">
        <f>IF(ISERROR(VLOOKUP(work3開始届!C8,'(入力)データ'!$A$6:$Y$55,2,FALSE)),"",VLOOKUP(work3開始届!C8,'(入力)データ'!$A$6:$Y$55,2,FALSE))</f>
        <v/>
      </c>
      <c r="C114" s="1294"/>
      <c r="D114" s="1294"/>
      <c r="E114" s="1294"/>
      <c r="F114" s="1294"/>
      <c r="G114" s="1295"/>
      <c r="H114" s="1267" t="str">
        <f>IF(ISERROR(VLOOKUP(work3開始届!C8,'(入力)データ'!$A$6:$Y$55,3,FALSE)&amp;VLOOKUP(work3開始届!C8,'(入力)データ'!$A$6:$Y$55,4,FALSE)),"",VLOOKUP(work3開始届!C8,'(入力)データ'!$A$6:$Y$55,3,FALSE)&amp;VLOOKUP(work3開始届!C8,'(入力)データ'!$A$6:$Y$55,4,FALSE))</f>
        <v/>
      </c>
      <c r="I114" s="1294"/>
      <c r="J114" s="1294"/>
      <c r="K114" s="1294"/>
      <c r="L114" s="1294"/>
      <c r="M114" s="1294"/>
      <c r="N114" s="1294"/>
      <c r="O114" s="1294"/>
      <c r="P114" s="1294"/>
      <c r="Q114" s="1294"/>
      <c r="R114" s="1294"/>
      <c r="S114" s="1294"/>
      <c r="T114" s="1305"/>
      <c r="U114" s="1306" t="str">
        <f>IF(ISERROR(VLOOKUP(work3開始届!C8,'(入力)データ'!$A$6:$Y$55,5,FALSE)),"",VLOOKUP(work3開始届!C8,'(入力)データ'!$A$6:$Y$55,5,FALSE))</f>
        <v/>
      </c>
      <c r="V114" s="1307"/>
      <c r="W114" s="1265" t="s">
        <v>73</v>
      </c>
      <c r="X114" s="1317" t="str">
        <f>U114</f>
        <v/>
      </c>
      <c r="Y114" s="1265" t="s">
        <v>74</v>
      </c>
      <c r="Z114" s="1318" t="str">
        <f>U114</f>
        <v/>
      </c>
      <c r="AA114" s="1265" t="s">
        <v>75</v>
      </c>
      <c r="AB114" s="1267" t="str">
        <f>IF(ISERROR(VLOOKUP(work3開始届!C8,'(入力)データ'!$A$6:$Y$55,10,FALSE)&amp;VLOOKUP(work3開始届!C8,'(入力)データ'!$A$6:$Y$55,11,FALSE)),"",VLOOKUP(work3開始届!C8,'(入力)データ'!$A$6:$Y$55,10,FALSE)&amp;VLOOKUP(work3開始届!C8,'(入力)データ'!$A$6:$Y$55,11,FALSE))</f>
        <v/>
      </c>
      <c r="AC114" s="1268"/>
      <c r="AD114" s="1268"/>
      <c r="AE114" s="1268"/>
      <c r="AF114" s="1268"/>
      <c r="AG114" s="1269"/>
      <c r="AH114" s="1274" t="s">
        <v>76</v>
      </c>
      <c r="AI114" s="1274"/>
      <c r="AJ114" s="1274"/>
      <c r="AK114" s="1274"/>
      <c r="AL114" s="1275"/>
    </row>
    <row r="115" spans="1:38" ht="10.5" customHeight="1">
      <c r="A115" s="1291"/>
      <c r="B115" s="1296"/>
      <c r="C115" s="1297"/>
      <c r="D115" s="1297"/>
      <c r="E115" s="1297"/>
      <c r="F115" s="1297"/>
      <c r="G115" s="1298"/>
      <c r="H115" s="1296"/>
      <c r="I115" s="1297"/>
      <c r="J115" s="1297"/>
      <c r="K115" s="1297"/>
      <c r="L115" s="1297"/>
      <c r="M115" s="1297"/>
      <c r="N115" s="1297"/>
      <c r="O115" s="1297"/>
      <c r="P115" s="1297"/>
      <c r="Q115" s="1297"/>
      <c r="R115" s="1297"/>
      <c r="S115" s="1297"/>
      <c r="T115" s="1298"/>
      <c r="U115" s="1308"/>
      <c r="V115" s="1309"/>
      <c r="W115" s="1273"/>
      <c r="X115" s="1260"/>
      <c r="Y115" s="1266"/>
      <c r="Z115" s="1263"/>
      <c r="AA115" s="1266"/>
      <c r="AB115" s="1270"/>
      <c r="AC115" s="1271"/>
      <c r="AD115" s="1271"/>
      <c r="AE115" s="1271"/>
      <c r="AF115" s="1271"/>
      <c r="AG115" s="1272"/>
      <c r="AH115" s="1276" t="str">
        <f>IF(ISERROR(VLOOKUP(work3開始届!C8,Work2工事データ!$G$3:$S$52,13,FALSE)),"",VLOOKUP(work3開始届!C8,Work2工事データ!$G$3:$S$52,13,FALSE))</f>
        <v/>
      </c>
      <c r="AI115" s="1276"/>
      <c r="AJ115" s="1276"/>
      <c r="AK115" s="1276"/>
      <c r="AL115" s="1277"/>
    </row>
    <row r="116" spans="1:38" ht="10.5" customHeight="1">
      <c r="A116" s="1292"/>
      <c r="B116" s="1299"/>
      <c r="C116" s="1300"/>
      <c r="D116" s="1300"/>
      <c r="E116" s="1300"/>
      <c r="F116" s="1300"/>
      <c r="G116" s="1301"/>
      <c r="H116" s="1299"/>
      <c r="I116" s="1300"/>
      <c r="J116" s="1300"/>
      <c r="K116" s="1300"/>
      <c r="L116" s="1300"/>
      <c r="M116" s="1300"/>
      <c r="N116" s="1300"/>
      <c r="O116" s="1300"/>
      <c r="P116" s="1300"/>
      <c r="Q116" s="1300"/>
      <c r="R116" s="1300"/>
      <c r="S116" s="1300"/>
      <c r="T116" s="1301"/>
      <c r="U116" s="1308" t="str">
        <f>IF(ISERROR(VLOOKUP(work3開始届!C8,'(入力)データ'!$A$6:$Y$55,6,FALSE)),"",VLOOKUP(work3開始届!C8,'(入力)データ'!$A$6:$Y$55,6,FALSE))</f>
        <v/>
      </c>
      <c r="V116" s="1309"/>
      <c r="W116" s="1258" t="s">
        <v>73</v>
      </c>
      <c r="X116" s="1260" t="str">
        <f>U116</f>
        <v/>
      </c>
      <c r="Y116" s="1258" t="s">
        <v>74</v>
      </c>
      <c r="Z116" s="1263" t="str">
        <f>U116</f>
        <v/>
      </c>
      <c r="AA116" s="1258" t="s">
        <v>77</v>
      </c>
      <c r="AB116" s="1281" t="str">
        <f>IF(ISERROR(VLOOKUP(work3開始届!C8,'(入力)データ'!$A$6:$Y$55,9,FALSE)),"",VLOOKUP(work3開始届!C8,'(入力)データ'!$A$6:$Y$55,9,FALSE))</f>
        <v/>
      </c>
      <c r="AC116" s="1282"/>
      <c r="AD116" s="1282"/>
      <c r="AE116" s="1282"/>
      <c r="AF116" s="1282"/>
      <c r="AG116" s="1283"/>
      <c r="AH116" s="1276"/>
      <c r="AI116" s="1276"/>
      <c r="AJ116" s="1276"/>
      <c r="AK116" s="1276"/>
      <c r="AL116" s="1277"/>
    </row>
    <row r="117" spans="1:38" ht="10.5" customHeight="1">
      <c r="A117" s="1319"/>
      <c r="B117" s="1320"/>
      <c r="C117" s="1321"/>
      <c r="D117" s="1321"/>
      <c r="E117" s="1321"/>
      <c r="F117" s="1321"/>
      <c r="G117" s="1322"/>
      <c r="H117" s="1320"/>
      <c r="I117" s="1321"/>
      <c r="J117" s="1321"/>
      <c r="K117" s="1321"/>
      <c r="L117" s="1321"/>
      <c r="M117" s="1321"/>
      <c r="N117" s="1321"/>
      <c r="O117" s="1321"/>
      <c r="P117" s="1321"/>
      <c r="Q117" s="1321"/>
      <c r="R117" s="1321"/>
      <c r="S117" s="1321"/>
      <c r="T117" s="1322"/>
      <c r="U117" s="1323"/>
      <c r="V117" s="1324"/>
      <c r="W117" s="1287"/>
      <c r="X117" s="1288"/>
      <c r="Y117" s="1280"/>
      <c r="Z117" s="1289"/>
      <c r="AA117" s="1280"/>
      <c r="AB117" s="1284"/>
      <c r="AC117" s="1285"/>
      <c r="AD117" s="1285"/>
      <c r="AE117" s="1285"/>
      <c r="AF117" s="1285"/>
      <c r="AG117" s="1286"/>
      <c r="AH117" s="1278"/>
      <c r="AI117" s="1278"/>
      <c r="AJ117" s="1278"/>
      <c r="AK117" s="1278"/>
      <c r="AL117" s="1279"/>
    </row>
    <row r="118" spans="1:38" ht="10.5" customHeight="1">
      <c r="A118" s="1290"/>
      <c r="B118" s="1267" t="str">
        <f>IF(ISERROR(VLOOKUP(work3開始届!C9,'(入力)データ'!$A$6:$Y$55,2,FALSE)),"",VLOOKUP(work3開始届!C9,'(入力)データ'!$A$6:$Y$55,2,FALSE))</f>
        <v/>
      </c>
      <c r="C118" s="1294"/>
      <c r="D118" s="1294"/>
      <c r="E118" s="1294"/>
      <c r="F118" s="1294"/>
      <c r="G118" s="1295"/>
      <c r="H118" s="1267" t="str">
        <f>IF(ISERROR(VLOOKUP(work3開始届!C9,'(入力)データ'!$A$6:$Y$55,3,FALSE)&amp;VLOOKUP(work3開始届!C9,'(入力)データ'!$A$6:$Y$55,4,FALSE)),"",VLOOKUP(work3開始届!C9,'(入力)データ'!$A$6:$Y$55,3,FALSE)&amp;VLOOKUP(work3開始届!C9,'(入力)データ'!$A$6:$Y$55,4,FALSE))</f>
        <v/>
      </c>
      <c r="I118" s="1294"/>
      <c r="J118" s="1294"/>
      <c r="K118" s="1294"/>
      <c r="L118" s="1294"/>
      <c r="M118" s="1294"/>
      <c r="N118" s="1294"/>
      <c r="O118" s="1294"/>
      <c r="P118" s="1294"/>
      <c r="Q118" s="1294"/>
      <c r="R118" s="1294"/>
      <c r="S118" s="1294"/>
      <c r="T118" s="1305"/>
      <c r="U118" s="1306" t="str">
        <f>IF(ISERROR(VLOOKUP(work3開始届!C9,'(入力)データ'!$A$6:$Y$55,5,FALSE)),"",VLOOKUP(work3開始届!C9,'(入力)データ'!$A$6:$Y$55,5,FALSE))</f>
        <v/>
      </c>
      <c r="V118" s="1307"/>
      <c r="W118" s="1265" t="s">
        <v>73</v>
      </c>
      <c r="X118" s="1317" t="str">
        <f>U118</f>
        <v/>
      </c>
      <c r="Y118" s="1265" t="s">
        <v>74</v>
      </c>
      <c r="Z118" s="1318" t="str">
        <f>U118</f>
        <v/>
      </c>
      <c r="AA118" s="1265" t="s">
        <v>75</v>
      </c>
      <c r="AB118" s="1267" t="str">
        <f>IF(ISERROR(VLOOKUP(work3開始届!C9,'(入力)データ'!$A$6:$Y$55,10,FALSE)&amp;VLOOKUP(work3開始届!C9,'(入力)データ'!$A$6:$Y$55,11,FALSE)),"",VLOOKUP(work3開始届!C9,'(入力)データ'!$A$6:$Y$55,10,FALSE)&amp;VLOOKUP(work3開始届!C9,'(入力)データ'!$A$6:$Y$55,11,FALSE))</f>
        <v/>
      </c>
      <c r="AC118" s="1268"/>
      <c r="AD118" s="1268"/>
      <c r="AE118" s="1268"/>
      <c r="AF118" s="1268"/>
      <c r="AG118" s="1269"/>
      <c r="AH118" s="1274" t="s">
        <v>76</v>
      </c>
      <c r="AI118" s="1274"/>
      <c r="AJ118" s="1274"/>
      <c r="AK118" s="1274"/>
      <c r="AL118" s="1275"/>
    </row>
    <row r="119" spans="1:38" ht="10.5" customHeight="1">
      <c r="A119" s="1291"/>
      <c r="B119" s="1296"/>
      <c r="C119" s="1297"/>
      <c r="D119" s="1297"/>
      <c r="E119" s="1297"/>
      <c r="F119" s="1297"/>
      <c r="G119" s="1298"/>
      <c r="H119" s="1296"/>
      <c r="I119" s="1297"/>
      <c r="J119" s="1297"/>
      <c r="K119" s="1297"/>
      <c r="L119" s="1297"/>
      <c r="M119" s="1297"/>
      <c r="N119" s="1297"/>
      <c r="O119" s="1297"/>
      <c r="P119" s="1297"/>
      <c r="Q119" s="1297"/>
      <c r="R119" s="1297"/>
      <c r="S119" s="1297"/>
      <c r="T119" s="1298"/>
      <c r="U119" s="1308"/>
      <c r="V119" s="1309"/>
      <c r="W119" s="1273"/>
      <c r="X119" s="1260"/>
      <c r="Y119" s="1266"/>
      <c r="Z119" s="1263"/>
      <c r="AA119" s="1266"/>
      <c r="AB119" s="1270"/>
      <c r="AC119" s="1271"/>
      <c r="AD119" s="1271"/>
      <c r="AE119" s="1271"/>
      <c r="AF119" s="1271"/>
      <c r="AG119" s="1272"/>
      <c r="AH119" s="1276" t="str">
        <f>IF(ISERROR(VLOOKUP(work3開始届!C9,Work2工事データ!$G$3:$S$52,13,FALSE)),"",VLOOKUP(work3開始届!C9,Work2工事データ!$G$3:$S$52,13,FALSE))</f>
        <v/>
      </c>
      <c r="AI119" s="1276"/>
      <c r="AJ119" s="1276"/>
      <c r="AK119" s="1276"/>
      <c r="AL119" s="1277"/>
    </row>
    <row r="120" spans="1:38" ht="10.5" customHeight="1">
      <c r="A120" s="1292"/>
      <c r="B120" s="1299"/>
      <c r="C120" s="1300"/>
      <c r="D120" s="1300"/>
      <c r="E120" s="1300"/>
      <c r="F120" s="1300"/>
      <c r="G120" s="1301"/>
      <c r="H120" s="1299"/>
      <c r="I120" s="1300"/>
      <c r="J120" s="1300"/>
      <c r="K120" s="1300"/>
      <c r="L120" s="1300"/>
      <c r="M120" s="1300"/>
      <c r="N120" s="1300"/>
      <c r="O120" s="1300"/>
      <c r="P120" s="1300"/>
      <c r="Q120" s="1300"/>
      <c r="R120" s="1300"/>
      <c r="S120" s="1300"/>
      <c r="T120" s="1301"/>
      <c r="U120" s="1308" t="str">
        <f>IF(ISERROR(VLOOKUP(work3開始届!C9,'(入力)データ'!$A$6:$Y$55,6,FALSE)),"",VLOOKUP(work3開始届!C9,'(入力)データ'!$A$6:$Y$55,6,FALSE))</f>
        <v/>
      </c>
      <c r="V120" s="1309"/>
      <c r="W120" s="1258" t="s">
        <v>73</v>
      </c>
      <c r="X120" s="1260" t="str">
        <f>U120</f>
        <v/>
      </c>
      <c r="Y120" s="1258" t="s">
        <v>74</v>
      </c>
      <c r="Z120" s="1263" t="str">
        <f>U120</f>
        <v/>
      </c>
      <c r="AA120" s="1258" t="s">
        <v>77</v>
      </c>
      <c r="AB120" s="1281" t="str">
        <f>IF(ISERROR(VLOOKUP(work3開始届!C9,'(入力)データ'!$A$6:$Y$55,9,FALSE)),"",VLOOKUP(work3開始届!C9,'(入力)データ'!$A$6:$Y$55,9,FALSE))</f>
        <v/>
      </c>
      <c r="AC120" s="1282"/>
      <c r="AD120" s="1282"/>
      <c r="AE120" s="1282"/>
      <c r="AF120" s="1282"/>
      <c r="AG120" s="1283"/>
      <c r="AH120" s="1276"/>
      <c r="AI120" s="1276"/>
      <c r="AJ120" s="1276"/>
      <c r="AK120" s="1276"/>
      <c r="AL120" s="1277"/>
    </row>
    <row r="121" spans="1:38" ht="10.5" customHeight="1">
      <c r="A121" s="1319"/>
      <c r="B121" s="1320"/>
      <c r="C121" s="1321"/>
      <c r="D121" s="1321"/>
      <c r="E121" s="1321"/>
      <c r="F121" s="1321"/>
      <c r="G121" s="1322"/>
      <c r="H121" s="1320"/>
      <c r="I121" s="1321"/>
      <c r="J121" s="1321"/>
      <c r="K121" s="1321"/>
      <c r="L121" s="1321"/>
      <c r="M121" s="1321"/>
      <c r="N121" s="1321"/>
      <c r="O121" s="1321"/>
      <c r="P121" s="1321"/>
      <c r="Q121" s="1321"/>
      <c r="R121" s="1321"/>
      <c r="S121" s="1321"/>
      <c r="T121" s="1322"/>
      <c r="U121" s="1323"/>
      <c r="V121" s="1324"/>
      <c r="W121" s="1287"/>
      <c r="X121" s="1288"/>
      <c r="Y121" s="1280"/>
      <c r="Z121" s="1289"/>
      <c r="AA121" s="1280"/>
      <c r="AB121" s="1284"/>
      <c r="AC121" s="1285"/>
      <c r="AD121" s="1285"/>
      <c r="AE121" s="1285"/>
      <c r="AF121" s="1285"/>
      <c r="AG121" s="1286"/>
      <c r="AH121" s="1278"/>
      <c r="AI121" s="1278"/>
      <c r="AJ121" s="1278"/>
      <c r="AK121" s="1278"/>
      <c r="AL121" s="1279"/>
    </row>
    <row r="122" spans="1:38" ht="10.5" customHeight="1">
      <c r="A122" s="1290"/>
      <c r="B122" s="1267" t="str">
        <f>IF(ISERROR(VLOOKUP(work3開始届!C10,'(入力)データ'!$A$6:$Y$55,2,FALSE)),"",VLOOKUP(work3開始届!C10,'(入力)データ'!$A$6:$Y$55,2,FALSE))</f>
        <v/>
      </c>
      <c r="C122" s="1294"/>
      <c r="D122" s="1294"/>
      <c r="E122" s="1294"/>
      <c r="F122" s="1294"/>
      <c r="G122" s="1295"/>
      <c r="H122" s="1267" t="str">
        <f>IF(ISERROR(VLOOKUP(work3開始届!C10,'(入力)データ'!$A$6:$Y$55,3,FALSE)&amp;VLOOKUP(work3開始届!C10,'(入力)データ'!$A$6:$Y$55,4,FALSE)),"",VLOOKUP(work3開始届!C10,'(入力)データ'!$A$6:$Y$55,3,FALSE)&amp;VLOOKUP(work3開始届!C10,'(入力)データ'!$A$6:$Y$55,4,FALSE))</f>
        <v/>
      </c>
      <c r="I122" s="1294"/>
      <c r="J122" s="1294"/>
      <c r="K122" s="1294"/>
      <c r="L122" s="1294"/>
      <c r="M122" s="1294"/>
      <c r="N122" s="1294"/>
      <c r="O122" s="1294"/>
      <c r="P122" s="1294"/>
      <c r="Q122" s="1294"/>
      <c r="R122" s="1294"/>
      <c r="S122" s="1294"/>
      <c r="T122" s="1305"/>
      <c r="U122" s="1306" t="str">
        <f>IF(ISERROR(VLOOKUP(work3開始届!C10,'(入力)データ'!$A$6:$Y$55,5,FALSE)),"",VLOOKUP(work3開始届!C10,'(入力)データ'!$A$6:$Y$55,5,FALSE))</f>
        <v/>
      </c>
      <c r="V122" s="1307"/>
      <c r="W122" s="1265" t="s">
        <v>73</v>
      </c>
      <c r="X122" s="1317" t="str">
        <f>U122</f>
        <v/>
      </c>
      <c r="Y122" s="1265" t="s">
        <v>74</v>
      </c>
      <c r="Z122" s="1318" t="str">
        <f>U122</f>
        <v/>
      </c>
      <c r="AA122" s="1265" t="s">
        <v>75</v>
      </c>
      <c r="AB122" s="1267" t="str">
        <f>IF(ISERROR(VLOOKUP(work3開始届!C10,'(入力)データ'!$A$6:$Y$55,10,FALSE)&amp;VLOOKUP(work3開始届!C10,'(入力)データ'!$A$6:$Y$55,11,FALSE)),"",VLOOKUP(work3開始届!C10,'(入力)データ'!$A$6:$Y$55,10,FALSE)&amp;VLOOKUP(work3開始届!C10,'(入力)データ'!$A$6:$Y$55,11,FALSE))</f>
        <v/>
      </c>
      <c r="AC122" s="1268"/>
      <c r="AD122" s="1268"/>
      <c r="AE122" s="1268"/>
      <c r="AF122" s="1268"/>
      <c r="AG122" s="1269"/>
      <c r="AH122" s="1274" t="s">
        <v>76</v>
      </c>
      <c r="AI122" s="1274"/>
      <c r="AJ122" s="1274"/>
      <c r="AK122" s="1274"/>
      <c r="AL122" s="1275"/>
    </row>
    <row r="123" spans="1:38" ht="10.5" customHeight="1">
      <c r="A123" s="1291"/>
      <c r="B123" s="1296"/>
      <c r="C123" s="1297"/>
      <c r="D123" s="1297"/>
      <c r="E123" s="1297"/>
      <c r="F123" s="1297"/>
      <c r="G123" s="1298"/>
      <c r="H123" s="1296"/>
      <c r="I123" s="1297"/>
      <c r="J123" s="1297"/>
      <c r="K123" s="1297"/>
      <c r="L123" s="1297"/>
      <c r="M123" s="1297"/>
      <c r="N123" s="1297"/>
      <c r="O123" s="1297"/>
      <c r="P123" s="1297"/>
      <c r="Q123" s="1297"/>
      <c r="R123" s="1297"/>
      <c r="S123" s="1297"/>
      <c r="T123" s="1298"/>
      <c r="U123" s="1308"/>
      <c r="V123" s="1309"/>
      <c r="W123" s="1273"/>
      <c r="X123" s="1260"/>
      <c r="Y123" s="1266"/>
      <c r="Z123" s="1263"/>
      <c r="AA123" s="1266"/>
      <c r="AB123" s="1270"/>
      <c r="AC123" s="1271"/>
      <c r="AD123" s="1271"/>
      <c r="AE123" s="1271"/>
      <c r="AF123" s="1271"/>
      <c r="AG123" s="1272"/>
      <c r="AH123" s="1276" t="str">
        <f>IF(ISERROR(VLOOKUP(work3開始届!C10,Work2工事データ!$G$3:$S$52,13,FALSE)),"",VLOOKUP(work3開始届!C10,Work2工事データ!$G$3:$S$52,13,FALSE))</f>
        <v/>
      </c>
      <c r="AI123" s="1276"/>
      <c r="AJ123" s="1276"/>
      <c r="AK123" s="1276"/>
      <c r="AL123" s="1277"/>
    </row>
    <row r="124" spans="1:38" ht="10.5" customHeight="1">
      <c r="A124" s="1292"/>
      <c r="B124" s="1299"/>
      <c r="C124" s="1300"/>
      <c r="D124" s="1300"/>
      <c r="E124" s="1300"/>
      <c r="F124" s="1300"/>
      <c r="G124" s="1301"/>
      <c r="H124" s="1299"/>
      <c r="I124" s="1300"/>
      <c r="J124" s="1300"/>
      <c r="K124" s="1300"/>
      <c r="L124" s="1300"/>
      <c r="M124" s="1300"/>
      <c r="N124" s="1300"/>
      <c r="O124" s="1300"/>
      <c r="P124" s="1300"/>
      <c r="Q124" s="1300"/>
      <c r="R124" s="1300"/>
      <c r="S124" s="1300"/>
      <c r="T124" s="1301"/>
      <c r="U124" s="1308" t="str">
        <f>IF(ISERROR(VLOOKUP(work3開始届!C10,'(入力)データ'!$A$6:$Y$55,6,FALSE)),"",VLOOKUP(work3開始届!C10,'(入力)データ'!$A$6:$Y$55,6,FALSE))</f>
        <v/>
      </c>
      <c r="V124" s="1309"/>
      <c r="W124" s="1258" t="s">
        <v>73</v>
      </c>
      <c r="X124" s="1260" t="str">
        <f>U124</f>
        <v/>
      </c>
      <c r="Y124" s="1258" t="s">
        <v>74</v>
      </c>
      <c r="Z124" s="1263" t="str">
        <f>U124</f>
        <v/>
      </c>
      <c r="AA124" s="1258" t="s">
        <v>77</v>
      </c>
      <c r="AB124" s="1281" t="str">
        <f>IF(ISERROR(VLOOKUP(work3開始届!C10,'(入力)データ'!$A$6:$Y$55,9,FALSE)),"",VLOOKUP(work3開始届!C10,'(入力)データ'!$A$6:$Y$55,9,FALSE))</f>
        <v/>
      </c>
      <c r="AC124" s="1282"/>
      <c r="AD124" s="1282"/>
      <c r="AE124" s="1282"/>
      <c r="AF124" s="1282"/>
      <c r="AG124" s="1283"/>
      <c r="AH124" s="1276"/>
      <c r="AI124" s="1276"/>
      <c r="AJ124" s="1276"/>
      <c r="AK124" s="1276"/>
      <c r="AL124" s="1277"/>
    </row>
    <row r="125" spans="1:38" ht="10.5" customHeight="1">
      <c r="A125" s="1319"/>
      <c r="B125" s="1320"/>
      <c r="C125" s="1321"/>
      <c r="D125" s="1321"/>
      <c r="E125" s="1321"/>
      <c r="F125" s="1321"/>
      <c r="G125" s="1322"/>
      <c r="H125" s="1320"/>
      <c r="I125" s="1321"/>
      <c r="J125" s="1321"/>
      <c r="K125" s="1321"/>
      <c r="L125" s="1321"/>
      <c r="M125" s="1321"/>
      <c r="N125" s="1321"/>
      <c r="O125" s="1321"/>
      <c r="P125" s="1321"/>
      <c r="Q125" s="1321"/>
      <c r="R125" s="1321"/>
      <c r="S125" s="1321"/>
      <c r="T125" s="1322"/>
      <c r="U125" s="1323"/>
      <c r="V125" s="1324"/>
      <c r="W125" s="1287"/>
      <c r="X125" s="1288"/>
      <c r="Y125" s="1280"/>
      <c r="Z125" s="1289"/>
      <c r="AA125" s="1280"/>
      <c r="AB125" s="1284"/>
      <c r="AC125" s="1285"/>
      <c r="AD125" s="1285"/>
      <c r="AE125" s="1285"/>
      <c r="AF125" s="1285"/>
      <c r="AG125" s="1286"/>
      <c r="AH125" s="1278"/>
      <c r="AI125" s="1278"/>
      <c r="AJ125" s="1278"/>
      <c r="AK125" s="1278"/>
      <c r="AL125" s="1279"/>
    </row>
    <row r="126" spans="1:38" ht="10.5" customHeight="1">
      <c r="A126" s="1290"/>
      <c r="B126" s="1267" t="str">
        <f>IF(ISERROR(VLOOKUP(work3開始届!C11,'(入力)データ'!$A$6:$Y$55,2,FALSE)),"",VLOOKUP(work3開始届!C11,'(入力)データ'!$A$6:$Y$55,2,FALSE))</f>
        <v/>
      </c>
      <c r="C126" s="1294"/>
      <c r="D126" s="1294"/>
      <c r="E126" s="1294"/>
      <c r="F126" s="1294"/>
      <c r="G126" s="1295"/>
      <c r="H126" s="1267" t="str">
        <f>IF(ISERROR(VLOOKUP(work3開始届!C11,'(入力)データ'!$A$6:$Y$55,3,FALSE)&amp;VLOOKUP(work3開始届!C11,'(入力)データ'!$A$6:$Y$55,4,FALSE)),"",VLOOKUP(work3開始届!C11,'(入力)データ'!$A$6:$Y$55,3,FALSE)&amp;VLOOKUP(work3開始届!C11,'(入力)データ'!$A$6:$Y$55,4,FALSE))</f>
        <v/>
      </c>
      <c r="I126" s="1294"/>
      <c r="J126" s="1294"/>
      <c r="K126" s="1294"/>
      <c r="L126" s="1294"/>
      <c r="M126" s="1294"/>
      <c r="N126" s="1294"/>
      <c r="O126" s="1294"/>
      <c r="P126" s="1294"/>
      <c r="Q126" s="1294"/>
      <c r="R126" s="1294"/>
      <c r="S126" s="1294"/>
      <c r="T126" s="1305"/>
      <c r="U126" s="1306" t="str">
        <f>IF(ISERROR(VLOOKUP(work3開始届!C11,'(入力)データ'!$A$6:$Y$55,5,FALSE)),"",VLOOKUP(work3開始届!C11,'(入力)データ'!$A$6:$Y$55,5,FALSE))</f>
        <v/>
      </c>
      <c r="V126" s="1307"/>
      <c r="W126" s="1265" t="s">
        <v>73</v>
      </c>
      <c r="X126" s="1317" t="str">
        <f>U126</f>
        <v/>
      </c>
      <c r="Y126" s="1265" t="s">
        <v>74</v>
      </c>
      <c r="Z126" s="1318" t="str">
        <f>U126</f>
        <v/>
      </c>
      <c r="AA126" s="1265" t="s">
        <v>75</v>
      </c>
      <c r="AB126" s="1267" t="str">
        <f>IF(ISERROR(VLOOKUP(work3開始届!C11,'(入力)データ'!$A$6:$Y$55,10,FALSE)&amp;VLOOKUP(work3開始届!C11,'(入力)データ'!$A$6:$Y$55,11,FALSE)),"",VLOOKUP(work3開始届!C11,'(入力)データ'!$A$6:$Y$55,10,FALSE)&amp;VLOOKUP(work3開始届!C11,'(入力)データ'!$A$6:$Y$55,11,FALSE))</f>
        <v/>
      </c>
      <c r="AC126" s="1268"/>
      <c r="AD126" s="1268"/>
      <c r="AE126" s="1268"/>
      <c r="AF126" s="1268"/>
      <c r="AG126" s="1269"/>
      <c r="AH126" s="1274" t="s">
        <v>76</v>
      </c>
      <c r="AI126" s="1274"/>
      <c r="AJ126" s="1274"/>
      <c r="AK126" s="1274"/>
      <c r="AL126" s="1275"/>
    </row>
    <row r="127" spans="1:38" ht="10.5" customHeight="1">
      <c r="A127" s="1291"/>
      <c r="B127" s="1296"/>
      <c r="C127" s="1297"/>
      <c r="D127" s="1297"/>
      <c r="E127" s="1297"/>
      <c r="F127" s="1297"/>
      <c r="G127" s="1298"/>
      <c r="H127" s="1296"/>
      <c r="I127" s="1297"/>
      <c r="J127" s="1297"/>
      <c r="K127" s="1297"/>
      <c r="L127" s="1297"/>
      <c r="M127" s="1297"/>
      <c r="N127" s="1297"/>
      <c r="O127" s="1297"/>
      <c r="P127" s="1297"/>
      <c r="Q127" s="1297"/>
      <c r="R127" s="1297"/>
      <c r="S127" s="1297"/>
      <c r="T127" s="1298"/>
      <c r="U127" s="1308"/>
      <c r="V127" s="1309"/>
      <c r="W127" s="1273"/>
      <c r="X127" s="1260"/>
      <c r="Y127" s="1266"/>
      <c r="Z127" s="1263"/>
      <c r="AA127" s="1266"/>
      <c r="AB127" s="1270"/>
      <c r="AC127" s="1271"/>
      <c r="AD127" s="1271"/>
      <c r="AE127" s="1271"/>
      <c r="AF127" s="1271"/>
      <c r="AG127" s="1272"/>
      <c r="AH127" s="1276" t="str">
        <f>IF(ISERROR(VLOOKUP(work3開始届!C11,Work2工事データ!$G$3:$S$52,13,FALSE)),"",VLOOKUP(work3開始届!C11,Work2工事データ!$G$3:$S$52,13,FALSE))</f>
        <v/>
      </c>
      <c r="AI127" s="1276"/>
      <c r="AJ127" s="1276"/>
      <c r="AK127" s="1276"/>
      <c r="AL127" s="1277"/>
    </row>
    <row r="128" spans="1:38" ht="10.5" customHeight="1">
      <c r="A128" s="1292"/>
      <c r="B128" s="1299"/>
      <c r="C128" s="1300"/>
      <c r="D128" s="1300"/>
      <c r="E128" s="1300"/>
      <c r="F128" s="1300"/>
      <c r="G128" s="1301"/>
      <c r="H128" s="1299"/>
      <c r="I128" s="1300"/>
      <c r="J128" s="1300"/>
      <c r="K128" s="1300"/>
      <c r="L128" s="1300"/>
      <c r="M128" s="1300"/>
      <c r="N128" s="1300"/>
      <c r="O128" s="1300"/>
      <c r="P128" s="1300"/>
      <c r="Q128" s="1300"/>
      <c r="R128" s="1300"/>
      <c r="S128" s="1300"/>
      <c r="T128" s="1301"/>
      <c r="U128" s="1308" t="str">
        <f>IF(ISERROR(VLOOKUP(work3開始届!C11,'(入力)データ'!$A$6:$Y$55,6,FALSE)),"",VLOOKUP(work3開始届!C11,'(入力)データ'!$A$6:$Y$55,6,FALSE))</f>
        <v/>
      </c>
      <c r="V128" s="1309"/>
      <c r="W128" s="1258" t="s">
        <v>73</v>
      </c>
      <c r="X128" s="1260" t="str">
        <f>U128</f>
        <v/>
      </c>
      <c r="Y128" s="1258" t="s">
        <v>74</v>
      </c>
      <c r="Z128" s="1263" t="str">
        <f>U128</f>
        <v/>
      </c>
      <c r="AA128" s="1258" t="s">
        <v>77</v>
      </c>
      <c r="AB128" s="1281" t="str">
        <f>IF(ISERROR(VLOOKUP(work3開始届!C11,'(入力)データ'!$A$6:$Y$55,9,FALSE)),"",VLOOKUP(work3開始届!C11,'(入力)データ'!$A$6:$Y$55,9,FALSE))</f>
        <v/>
      </c>
      <c r="AC128" s="1282"/>
      <c r="AD128" s="1282"/>
      <c r="AE128" s="1282"/>
      <c r="AF128" s="1282"/>
      <c r="AG128" s="1283"/>
      <c r="AH128" s="1276"/>
      <c r="AI128" s="1276"/>
      <c r="AJ128" s="1276"/>
      <c r="AK128" s="1276"/>
      <c r="AL128" s="1277"/>
    </row>
    <row r="129" spans="1:38" ht="10.5" customHeight="1">
      <c r="A129" s="1319"/>
      <c r="B129" s="1320"/>
      <c r="C129" s="1321"/>
      <c r="D129" s="1321"/>
      <c r="E129" s="1321"/>
      <c r="F129" s="1321"/>
      <c r="G129" s="1322"/>
      <c r="H129" s="1320"/>
      <c r="I129" s="1321"/>
      <c r="J129" s="1321"/>
      <c r="K129" s="1321"/>
      <c r="L129" s="1321"/>
      <c r="M129" s="1321"/>
      <c r="N129" s="1321"/>
      <c r="O129" s="1321"/>
      <c r="P129" s="1321"/>
      <c r="Q129" s="1321"/>
      <c r="R129" s="1321"/>
      <c r="S129" s="1321"/>
      <c r="T129" s="1322"/>
      <c r="U129" s="1323"/>
      <c r="V129" s="1324"/>
      <c r="W129" s="1287"/>
      <c r="X129" s="1288"/>
      <c r="Y129" s="1280"/>
      <c r="Z129" s="1289"/>
      <c r="AA129" s="1280"/>
      <c r="AB129" s="1284"/>
      <c r="AC129" s="1285"/>
      <c r="AD129" s="1285"/>
      <c r="AE129" s="1285"/>
      <c r="AF129" s="1285"/>
      <c r="AG129" s="1286"/>
      <c r="AH129" s="1278"/>
      <c r="AI129" s="1278"/>
      <c r="AJ129" s="1278"/>
      <c r="AK129" s="1278"/>
      <c r="AL129" s="1279"/>
    </row>
    <row r="130" spans="1:38" ht="10.5" customHeight="1">
      <c r="A130" s="1290"/>
      <c r="B130" s="1267" t="str">
        <f>IF(ISERROR(VLOOKUP(work3開始届!C12,'(入力)データ'!$A$6:$Y$55,2,FALSE)),"",VLOOKUP(work3開始届!C12,'(入力)データ'!$A$6:$Y$55,2,FALSE))</f>
        <v/>
      </c>
      <c r="C130" s="1294"/>
      <c r="D130" s="1294"/>
      <c r="E130" s="1294"/>
      <c r="F130" s="1294"/>
      <c r="G130" s="1295"/>
      <c r="H130" s="1267" t="str">
        <f>IF(ISERROR(VLOOKUP(work3開始届!C12,'(入力)データ'!$A$6:$Y$55,3,FALSE)&amp;VLOOKUP(work3開始届!C12,'(入力)データ'!$A$6:$Y$55,4,FALSE)),"",VLOOKUP(work3開始届!C12,'(入力)データ'!$A$6:$Y$55,3,FALSE)&amp;VLOOKUP(work3開始届!C12,'(入力)データ'!$A$6:$Y$55,4,FALSE))</f>
        <v/>
      </c>
      <c r="I130" s="1294"/>
      <c r="J130" s="1294"/>
      <c r="K130" s="1294"/>
      <c r="L130" s="1294"/>
      <c r="M130" s="1294"/>
      <c r="N130" s="1294"/>
      <c r="O130" s="1294"/>
      <c r="P130" s="1294"/>
      <c r="Q130" s="1294"/>
      <c r="R130" s="1294"/>
      <c r="S130" s="1294"/>
      <c r="T130" s="1305"/>
      <c r="U130" s="1306" t="str">
        <f>IF(ISERROR(VLOOKUP(work3開始届!C12,'(入力)データ'!$A$6:$Y$55,5,FALSE)),"",VLOOKUP(work3開始届!C12,'(入力)データ'!$A$6:$Y$55,5,FALSE))</f>
        <v/>
      </c>
      <c r="V130" s="1307"/>
      <c r="W130" s="1265" t="s">
        <v>73</v>
      </c>
      <c r="X130" s="1317" t="str">
        <f>U130</f>
        <v/>
      </c>
      <c r="Y130" s="1265" t="s">
        <v>74</v>
      </c>
      <c r="Z130" s="1318" t="str">
        <f>U130</f>
        <v/>
      </c>
      <c r="AA130" s="1265" t="s">
        <v>75</v>
      </c>
      <c r="AB130" s="1267" t="str">
        <f>IF(ISERROR(VLOOKUP(work3開始届!C12,'(入力)データ'!$A$6:$Y$55,10,FALSE)&amp;VLOOKUP(work3開始届!C12,'(入力)データ'!$A$6:$Y$55,11,FALSE)),"",VLOOKUP(work3開始届!C12,'(入力)データ'!$A$6:$Y$55,10,FALSE)&amp;VLOOKUP(work3開始届!C12,'(入力)データ'!$A$6:$Y$55,11,FALSE))</f>
        <v/>
      </c>
      <c r="AC130" s="1268"/>
      <c r="AD130" s="1268"/>
      <c r="AE130" s="1268"/>
      <c r="AF130" s="1268"/>
      <c r="AG130" s="1269"/>
      <c r="AH130" s="1274" t="s">
        <v>76</v>
      </c>
      <c r="AI130" s="1274"/>
      <c r="AJ130" s="1274"/>
      <c r="AK130" s="1274"/>
      <c r="AL130" s="1275"/>
    </row>
    <row r="131" spans="1:38" ht="10.5" customHeight="1">
      <c r="A131" s="1291"/>
      <c r="B131" s="1296"/>
      <c r="C131" s="1297"/>
      <c r="D131" s="1297"/>
      <c r="E131" s="1297"/>
      <c r="F131" s="1297"/>
      <c r="G131" s="1298"/>
      <c r="H131" s="1296"/>
      <c r="I131" s="1297"/>
      <c r="J131" s="1297"/>
      <c r="K131" s="1297"/>
      <c r="L131" s="1297"/>
      <c r="M131" s="1297"/>
      <c r="N131" s="1297"/>
      <c r="O131" s="1297"/>
      <c r="P131" s="1297"/>
      <c r="Q131" s="1297"/>
      <c r="R131" s="1297"/>
      <c r="S131" s="1297"/>
      <c r="T131" s="1298"/>
      <c r="U131" s="1308"/>
      <c r="V131" s="1309"/>
      <c r="W131" s="1273"/>
      <c r="X131" s="1260"/>
      <c r="Y131" s="1266"/>
      <c r="Z131" s="1263"/>
      <c r="AA131" s="1266"/>
      <c r="AB131" s="1270"/>
      <c r="AC131" s="1271"/>
      <c r="AD131" s="1271"/>
      <c r="AE131" s="1271"/>
      <c r="AF131" s="1271"/>
      <c r="AG131" s="1272"/>
      <c r="AH131" s="1276" t="str">
        <f>IF(ISERROR(VLOOKUP(work3開始届!C12,Work2工事データ!$G$3:$S$52,13,FALSE)),"",VLOOKUP(work3開始届!C12,Work2工事データ!$G$3:$S$52,13,FALSE))</f>
        <v/>
      </c>
      <c r="AI131" s="1276"/>
      <c r="AJ131" s="1276"/>
      <c r="AK131" s="1276"/>
      <c r="AL131" s="1277"/>
    </row>
    <row r="132" spans="1:38" ht="10.5" customHeight="1">
      <c r="A132" s="1292"/>
      <c r="B132" s="1299"/>
      <c r="C132" s="1300"/>
      <c r="D132" s="1300"/>
      <c r="E132" s="1300"/>
      <c r="F132" s="1300"/>
      <c r="G132" s="1301"/>
      <c r="H132" s="1299"/>
      <c r="I132" s="1300"/>
      <c r="J132" s="1300"/>
      <c r="K132" s="1300"/>
      <c r="L132" s="1300"/>
      <c r="M132" s="1300"/>
      <c r="N132" s="1300"/>
      <c r="O132" s="1300"/>
      <c r="P132" s="1300"/>
      <c r="Q132" s="1300"/>
      <c r="R132" s="1300"/>
      <c r="S132" s="1300"/>
      <c r="T132" s="1301"/>
      <c r="U132" s="1308" t="str">
        <f>IF(ISERROR(VLOOKUP(work3開始届!C12,'(入力)データ'!$A$6:$Y$55,6,FALSE)),"",VLOOKUP(work3開始届!C12,'(入力)データ'!$A$6:$Y$55,6,FALSE))</f>
        <v/>
      </c>
      <c r="V132" s="1309"/>
      <c r="W132" s="1258" t="s">
        <v>73</v>
      </c>
      <c r="X132" s="1260" t="str">
        <f>U132</f>
        <v/>
      </c>
      <c r="Y132" s="1258" t="s">
        <v>74</v>
      </c>
      <c r="Z132" s="1263" t="str">
        <f>U132</f>
        <v/>
      </c>
      <c r="AA132" s="1258" t="s">
        <v>77</v>
      </c>
      <c r="AB132" s="1281" t="str">
        <f>IF(ISERROR(VLOOKUP(work3開始届!C12,'(入力)データ'!$A$6:$Y$55,9,FALSE)),"",VLOOKUP(work3開始届!C12,'(入力)データ'!$A$6:$Y$55,9,FALSE))</f>
        <v/>
      </c>
      <c r="AC132" s="1282"/>
      <c r="AD132" s="1282"/>
      <c r="AE132" s="1282"/>
      <c r="AF132" s="1282"/>
      <c r="AG132" s="1283"/>
      <c r="AH132" s="1276"/>
      <c r="AI132" s="1276"/>
      <c r="AJ132" s="1276"/>
      <c r="AK132" s="1276"/>
      <c r="AL132" s="1277"/>
    </row>
    <row r="133" spans="1:38" ht="10.5" customHeight="1">
      <c r="A133" s="1292"/>
      <c r="B133" s="1299"/>
      <c r="C133" s="1300"/>
      <c r="D133" s="1300"/>
      <c r="E133" s="1300"/>
      <c r="F133" s="1300"/>
      <c r="G133" s="1301"/>
      <c r="H133" s="1299"/>
      <c r="I133" s="1300"/>
      <c r="J133" s="1300"/>
      <c r="K133" s="1300"/>
      <c r="L133" s="1300"/>
      <c r="M133" s="1300"/>
      <c r="N133" s="1300"/>
      <c r="O133" s="1300"/>
      <c r="P133" s="1300"/>
      <c r="Q133" s="1300"/>
      <c r="R133" s="1300"/>
      <c r="S133" s="1300"/>
      <c r="T133" s="1301"/>
      <c r="U133" s="1308"/>
      <c r="V133" s="1309"/>
      <c r="W133" s="1273"/>
      <c r="X133" s="1260"/>
      <c r="Y133" s="1266"/>
      <c r="Z133" s="1263"/>
      <c r="AA133" s="1266"/>
      <c r="AB133" s="1281"/>
      <c r="AC133" s="1282"/>
      <c r="AD133" s="1282"/>
      <c r="AE133" s="1282"/>
      <c r="AF133" s="1282"/>
      <c r="AG133" s="1283"/>
      <c r="AH133" s="1276"/>
      <c r="AI133" s="1276"/>
      <c r="AJ133" s="1276"/>
      <c r="AK133" s="1276"/>
      <c r="AL133" s="1277"/>
    </row>
    <row r="134" spans="1:38" ht="10.5" customHeight="1">
      <c r="A134" s="1290"/>
      <c r="B134" s="1267" t="str">
        <f>IF(ISERROR(VLOOKUP(work3開始届!C13,'(入力)データ'!$A$6:$Y$55,2,FALSE)),"",VLOOKUP(work3開始届!C13,'(入力)データ'!$A$6:$Y$55,2,FALSE))</f>
        <v/>
      </c>
      <c r="C134" s="1294"/>
      <c r="D134" s="1294"/>
      <c r="E134" s="1294"/>
      <c r="F134" s="1294"/>
      <c r="G134" s="1295"/>
      <c r="H134" s="1267" t="str">
        <f>IF(ISERROR(VLOOKUP(work3開始届!C13,'(入力)データ'!$A$6:$Y$55,3,FALSE)&amp;VLOOKUP(work3開始届!C13,'(入力)データ'!$A$6:$Y$55,4,FALSE)),"",VLOOKUP(work3開始届!C13,'(入力)データ'!$A$6:$Y$55,3,FALSE)&amp;VLOOKUP(work3開始届!C13,'(入力)データ'!$A$6:$Y$55,4,FALSE))</f>
        <v/>
      </c>
      <c r="I134" s="1294"/>
      <c r="J134" s="1294"/>
      <c r="K134" s="1294"/>
      <c r="L134" s="1294"/>
      <c r="M134" s="1294"/>
      <c r="N134" s="1294"/>
      <c r="O134" s="1294"/>
      <c r="P134" s="1294"/>
      <c r="Q134" s="1294"/>
      <c r="R134" s="1294"/>
      <c r="S134" s="1294"/>
      <c r="T134" s="1305"/>
      <c r="U134" s="1306" t="str">
        <f>IF(ISERROR(VLOOKUP(work3開始届!C13,'(入力)データ'!$A$6:$Y$55,5,FALSE)),"",VLOOKUP(work3開始届!C13,'(入力)データ'!$A$6:$Y$55,5,FALSE))</f>
        <v/>
      </c>
      <c r="V134" s="1307"/>
      <c r="W134" s="1265" t="s">
        <v>73</v>
      </c>
      <c r="X134" s="1317" t="str">
        <f>U134</f>
        <v/>
      </c>
      <c r="Y134" s="1265" t="s">
        <v>74</v>
      </c>
      <c r="Z134" s="1318" t="str">
        <f>U134</f>
        <v/>
      </c>
      <c r="AA134" s="1265" t="s">
        <v>75</v>
      </c>
      <c r="AB134" s="1267" t="str">
        <f>IF(ISERROR(VLOOKUP(work3開始届!C13,'(入力)データ'!$A$6:$Y$55,10,FALSE)&amp;VLOOKUP(work3開始届!C13,'(入力)データ'!$A$6:$Y$55,11,FALSE)),"",VLOOKUP(work3開始届!C13,'(入力)データ'!$A$6:$Y$55,10,FALSE)&amp;VLOOKUP(work3開始届!C13,'(入力)データ'!$A$6:$Y$55,11,FALSE))</f>
        <v/>
      </c>
      <c r="AC134" s="1268"/>
      <c r="AD134" s="1268"/>
      <c r="AE134" s="1268"/>
      <c r="AF134" s="1268"/>
      <c r="AG134" s="1269"/>
      <c r="AH134" s="1274" t="s">
        <v>76</v>
      </c>
      <c r="AI134" s="1274"/>
      <c r="AJ134" s="1274"/>
      <c r="AK134" s="1274"/>
      <c r="AL134" s="1275"/>
    </row>
    <row r="135" spans="1:38" ht="10.5" customHeight="1">
      <c r="A135" s="1291"/>
      <c r="B135" s="1296"/>
      <c r="C135" s="1297"/>
      <c r="D135" s="1297"/>
      <c r="E135" s="1297"/>
      <c r="F135" s="1297"/>
      <c r="G135" s="1298"/>
      <c r="H135" s="1296"/>
      <c r="I135" s="1297"/>
      <c r="J135" s="1297"/>
      <c r="K135" s="1297"/>
      <c r="L135" s="1297"/>
      <c r="M135" s="1297"/>
      <c r="N135" s="1297"/>
      <c r="O135" s="1297"/>
      <c r="P135" s="1297"/>
      <c r="Q135" s="1297"/>
      <c r="R135" s="1297"/>
      <c r="S135" s="1297"/>
      <c r="T135" s="1298"/>
      <c r="U135" s="1308"/>
      <c r="V135" s="1309"/>
      <c r="W135" s="1273"/>
      <c r="X135" s="1260"/>
      <c r="Y135" s="1266"/>
      <c r="Z135" s="1263"/>
      <c r="AA135" s="1266"/>
      <c r="AB135" s="1270"/>
      <c r="AC135" s="1271"/>
      <c r="AD135" s="1271"/>
      <c r="AE135" s="1271"/>
      <c r="AF135" s="1271"/>
      <c r="AG135" s="1272"/>
      <c r="AH135" s="1276" t="str">
        <f>IF(ISERROR(VLOOKUP(work3開始届!C13,Work2工事データ!$G$3:$S$52,13,FALSE)),"",VLOOKUP(work3開始届!C13,Work2工事データ!$G$3:$S$52,13,FALSE))</f>
        <v/>
      </c>
      <c r="AI135" s="1276"/>
      <c r="AJ135" s="1276"/>
      <c r="AK135" s="1276"/>
      <c r="AL135" s="1277"/>
    </row>
    <row r="136" spans="1:38" ht="10.5" customHeight="1">
      <c r="A136" s="1292"/>
      <c r="B136" s="1299"/>
      <c r="C136" s="1300"/>
      <c r="D136" s="1300"/>
      <c r="E136" s="1300"/>
      <c r="F136" s="1300"/>
      <c r="G136" s="1301"/>
      <c r="H136" s="1299"/>
      <c r="I136" s="1300"/>
      <c r="J136" s="1300"/>
      <c r="K136" s="1300"/>
      <c r="L136" s="1300"/>
      <c r="M136" s="1300"/>
      <c r="N136" s="1300"/>
      <c r="O136" s="1300"/>
      <c r="P136" s="1300"/>
      <c r="Q136" s="1300"/>
      <c r="R136" s="1300"/>
      <c r="S136" s="1300"/>
      <c r="T136" s="1301"/>
      <c r="U136" s="1308" t="str">
        <f>IF(ISERROR(VLOOKUP(work3開始届!C13,'(入力)データ'!$A$6:$Y$55,6,FALSE)),"",VLOOKUP(work3開始届!C13,'(入力)データ'!$A$6:$Y$55,6,FALSE))</f>
        <v/>
      </c>
      <c r="V136" s="1309"/>
      <c r="W136" s="1258" t="s">
        <v>73</v>
      </c>
      <c r="X136" s="1260" t="str">
        <f>U136</f>
        <v/>
      </c>
      <c r="Y136" s="1258" t="s">
        <v>74</v>
      </c>
      <c r="Z136" s="1263" t="str">
        <f>U136</f>
        <v/>
      </c>
      <c r="AA136" s="1258" t="s">
        <v>77</v>
      </c>
      <c r="AB136" s="1281" t="str">
        <f>IF(ISERROR(VLOOKUP(work3開始届!C13,'(入力)データ'!$A$6:$Y$55,9,FALSE)),"",VLOOKUP(work3開始届!C13,'(入力)データ'!$A$6:$Y$55,9,FALSE))</f>
        <v/>
      </c>
      <c r="AC136" s="1282"/>
      <c r="AD136" s="1282"/>
      <c r="AE136" s="1282"/>
      <c r="AF136" s="1282"/>
      <c r="AG136" s="1283"/>
      <c r="AH136" s="1276"/>
      <c r="AI136" s="1276"/>
      <c r="AJ136" s="1276"/>
      <c r="AK136" s="1276"/>
      <c r="AL136" s="1277"/>
    </row>
    <row r="137" spans="1:38" ht="10.5" customHeight="1">
      <c r="A137" s="1319"/>
      <c r="B137" s="1320"/>
      <c r="C137" s="1321"/>
      <c r="D137" s="1321"/>
      <c r="E137" s="1321"/>
      <c r="F137" s="1321"/>
      <c r="G137" s="1322"/>
      <c r="H137" s="1320"/>
      <c r="I137" s="1321"/>
      <c r="J137" s="1321"/>
      <c r="K137" s="1321"/>
      <c r="L137" s="1321"/>
      <c r="M137" s="1321"/>
      <c r="N137" s="1321"/>
      <c r="O137" s="1321"/>
      <c r="P137" s="1321"/>
      <c r="Q137" s="1321"/>
      <c r="R137" s="1321"/>
      <c r="S137" s="1321"/>
      <c r="T137" s="1322"/>
      <c r="U137" s="1323"/>
      <c r="V137" s="1324"/>
      <c r="W137" s="1287"/>
      <c r="X137" s="1288"/>
      <c r="Y137" s="1280"/>
      <c r="Z137" s="1289"/>
      <c r="AA137" s="1280"/>
      <c r="AB137" s="1284"/>
      <c r="AC137" s="1285"/>
      <c r="AD137" s="1285"/>
      <c r="AE137" s="1285"/>
      <c r="AF137" s="1285"/>
      <c r="AG137" s="1286"/>
      <c r="AH137" s="1278"/>
      <c r="AI137" s="1278"/>
      <c r="AJ137" s="1278"/>
      <c r="AK137" s="1278"/>
      <c r="AL137" s="1279"/>
    </row>
    <row r="138" spans="1:38" ht="10.5" customHeight="1">
      <c r="A138" s="1290"/>
      <c r="B138" s="1267" t="str">
        <f>IF(ISERROR(VLOOKUP(work3開始届!C14,'(入力)データ'!$A$6:$Y$55,2,FALSE)),"",VLOOKUP(work3開始届!C14,'(入力)データ'!$A$6:$Y$55,2,FALSE))</f>
        <v/>
      </c>
      <c r="C138" s="1294"/>
      <c r="D138" s="1294"/>
      <c r="E138" s="1294"/>
      <c r="F138" s="1294"/>
      <c r="G138" s="1295"/>
      <c r="H138" s="1267" t="str">
        <f>IF(ISERROR(VLOOKUP(work3開始届!C14,'(入力)データ'!$A$6:$Y$55,3,FALSE)&amp;VLOOKUP(work3開始届!C14,'(入力)データ'!$A$6:$Y$55,4,FALSE)),"",VLOOKUP(work3開始届!C14,'(入力)データ'!$A$6:$Y$55,3,FALSE)&amp;VLOOKUP(work3開始届!C14,'(入力)データ'!$A$6:$Y$55,4,FALSE))</f>
        <v/>
      </c>
      <c r="I138" s="1294"/>
      <c r="J138" s="1294"/>
      <c r="K138" s="1294"/>
      <c r="L138" s="1294"/>
      <c r="M138" s="1294"/>
      <c r="N138" s="1294"/>
      <c r="O138" s="1294"/>
      <c r="P138" s="1294"/>
      <c r="Q138" s="1294"/>
      <c r="R138" s="1294"/>
      <c r="S138" s="1294"/>
      <c r="T138" s="1305"/>
      <c r="U138" s="1306" t="str">
        <f>IF(ISERROR(VLOOKUP(work3開始届!C14,'(入力)データ'!$A$6:$Y$55,5,FALSE)),"",VLOOKUP(work3開始届!C14,'(入力)データ'!$A$6:$Y$55,5,FALSE))</f>
        <v/>
      </c>
      <c r="V138" s="1307"/>
      <c r="W138" s="1265" t="s">
        <v>73</v>
      </c>
      <c r="X138" s="1317" t="str">
        <f>U138</f>
        <v/>
      </c>
      <c r="Y138" s="1265" t="s">
        <v>74</v>
      </c>
      <c r="Z138" s="1318" t="str">
        <f>U138</f>
        <v/>
      </c>
      <c r="AA138" s="1265" t="s">
        <v>75</v>
      </c>
      <c r="AB138" s="1267" t="str">
        <f>IF(ISERROR(VLOOKUP(work3開始届!C14,'(入力)データ'!$A$6:$Y$55,10,FALSE)&amp;VLOOKUP(work3開始届!C14,'(入力)データ'!$A$6:$Y$55,11,FALSE)),"",VLOOKUP(work3開始届!C14,'(入力)データ'!$A$6:$Y$55,10,FALSE)&amp;VLOOKUP(work3開始届!C14,'(入力)データ'!$A$6:$Y$55,11,FALSE))</f>
        <v/>
      </c>
      <c r="AC138" s="1268"/>
      <c r="AD138" s="1268"/>
      <c r="AE138" s="1268"/>
      <c r="AF138" s="1268"/>
      <c r="AG138" s="1269"/>
      <c r="AH138" s="1274" t="s">
        <v>76</v>
      </c>
      <c r="AI138" s="1274"/>
      <c r="AJ138" s="1274"/>
      <c r="AK138" s="1274"/>
      <c r="AL138" s="1275"/>
    </row>
    <row r="139" spans="1:38" ht="10.5" customHeight="1">
      <c r="A139" s="1291"/>
      <c r="B139" s="1296"/>
      <c r="C139" s="1297"/>
      <c r="D139" s="1297"/>
      <c r="E139" s="1297"/>
      <c r="F139" s="1297"/>
      <c r="G139" s="1298"/>
      <c r="H139" s="1296"/>
      <c r="I139" s="1297"/>
      <c r="J139" s="1297"/>
      <c r="K139" s="1297"/>
      <c r="L139" s="1297"/>
      <c r="M139" s="1297"/>
      <c r="N139" s="1297"/>
      <c r="O139" s="1297"/>
      <c r="P139" s="1297"/>
      <c r="Q139" s="1297"/>
      <c r="R139" s="1297"/>
      <c r="S139" s="1297"/>
      <c r="T139" s="1298"/>
      <c r="U139" s="1308"/>
      <c r="V139" s="1309"/>
      <c r="W139" s="1273"/>
      <c r="X139" s="1260"/>
      <c r="Y139" s="1266"/>
      <c r="Z139" s="1263"/>
      <c r="AA139" s="1266"/>
      <c r="AB139" s="1270"/>
      <c r="AC139" s="1271"/>
      <c r="AD139" s="1271"/>
      <c r="AE139" s="1271"/>
      <c r="AF139" s="1271"/>
      <c r="AG139" s="1272"/>
      <c r="AH139" s="1276" t="str">
        <f>IF(ISERROR(VLOOKUP(work3開始届!C14,Work2工事データ!$G$3:$S$52,13,FALSE)),"",VLOOKUP(work3開始届!C14,Work2工事データ!$G$3:$S$52,13,FALSE))</f>
        <v/>
      </c>
      <c r="AI139" s="1276"/>
      <c r="AJ139" s="1276"/>
      <c r="AK139" s="1276"/>
      <c r="AL139" s="1277"/>
    </row>
    <row r="140" spans="1:38" ht="10.5" customHeight="1">
      <c r="A140" s="1292"/>
      <c r="B140" s="1299"/>
      <c r="C140" s="1300"/>
      <c r="D140" s="1300"/>
      <c r="E140" s="1300"/>
      <c r="F140" s="1300"/>
      <c r="G140" s="1301"/>
      <c r="H140" s="1299"/>
      <c r="I140" s="1300"/>
      <c r="J140" s="1300"/>
      <c r="K140" s="1300"/>
      <c r="L140" s="1300"/>
      <c r="M140" s="1300"/>
      <c r="N140" s="1300"/>
      <c r="O140" s="1300"/>
      <c r="P140" s="1300"/>
      <c r="Q140" s="1300"/>
      <c r="R140" s="1300"/>
      <c r="S140" s="1300"/>
      <c r="T140" s="1301"/>
      <c r="U140" s="1308" t="str">
        <f>IF(ISERROR(VLOOKUP(work3開始届!C14,'(入力)データ'!$A$6:$Y$55,6,FALSE)),"",VLOOKUP(work3開始届!C14,'(入力)データ'!$A$6:$Y$55,6,FALSE))</f>
        <v/>
      </c>
      <c r="V140" s="1309"/>
      <c r="W140" s="1258" t="s">
        <v>73</v>
      </c>
      <c r="X140" s="1260" t="str">
        <f>U140</f>
        <v/>
      </c>
      <c r="Y140" s="1258" t="s">
        <v>74</v>
      </c>
      <c r="Z140" s="1263" t="str">
        <f>U140</f>
        <v/>
      </c>
      <c r="AA140" s="1258" t="s">
        <v>77</v>
      </c>
      <c r="AB140" s="1281" t="str">
        <f>IF(ISERROR(VLOOKUP(work3開始届!C14,'(入力)データ'!$A$6:$Y$55,9,FALSE)),"",VLOOKUP(work3開始届!C14,'(入力)データ'!$A$6:$Y$55,9,FALSE))</f>
        <v/>
      </c>
      <c r="AC140" s="1282"/>
      <c r="AD140" s="1282"/>
      <c r="AE140" s="1282"/>
      <c r="AF140" s="1282"/>
      <c r="AG140" s="1283"/>
      <c r="AH140" s="1276"/>
      <c r="AI140" s="1276"/>
      <c r="AJ140" s="1276"/>
      <c r="AK140" s="1276"/>
      <c r="AL140" s="1277"/>
    </row>
    <row r="141" spans="1:38" ht="10.5" customHeight="1">
      <c r="A141" s="1319"/>
      <c r="B141" s="1320"/>
      <c r="C141" s="1321"/>
      <c r="D141" s="1321"/>
      <c r="E141" s="1321"/>
      <c r="F141" s="1321"/>
      <c r="G141" s="1322"/>
      <c r="H141" s="1320"/>
      <c r="I141" s="1321"/>
      <c r="J141" s="1321"/>
      <c r="K141" s="1321"/>
      <c r="L141" s="1321"/>
      <c r="M141" s="1321"/>
      <c r="N141" s="1321"/>
      <c r="O141" s="1321"/>
      <c r="P141" s="1321"/>
      <c r="Q141" s="1321"/>
      <c r="R141" s="1321"/>
      <c r="S141" s="1321"/>
      <c r="T141" s="1322"/>
      <c r="U141" s="1323"/>
      <c r="V141" s="1324"/>
      <c r="W141" s="1287"/>
      <c r="X141" s="1288"/>
      <c r="Y141" s="1280"/>
      <c r="Z141" s="1289"/>
      <c r="AA141" s="1280"/>
      <c r="AB141" s="1284"/>
      <c r="AC141" s="1285"/>
      <c r="AD141" s="1285"/>
      <c r="AE141" s="1285"/>
      <c r="AF141" s="1285"/>
      <c r="AG141" s="1286"/>
      <c r="AH141" s="1278"/>
      <c r="AI141" s="1278"/>
      <c r="AJ141" s="1278"/>
      <c r="AK141" s="1278"/>
      <c r="AL141" s="1279"/>
    </row>
    <row r="142" spans="1:38" ht="10.5" customHeight="1">
      <c r="A142" s="1290"/>
      <c r="B142" s="1267" t="str">
        <f>IF(ISERROR(VLOOKUP(work3開始届!C15,'(入力)データ'!$A$6:$Y$55,2,FALSE)),"",VLOOKUP(work3開始届!C15,'(入力)データ'!$A$6:$Y$55,2,FALSE))</f>
        <v/>
      </c>
      <c r="C142" s="1294"/>
      <c r="D142" s="1294"/>
      <c r="E142" s="1294"/>
      <c r="F142" s="1294"/>
      <c r="G142" s="1295"/>
      <c r="H142" s="1267" t="str">
        <f>IF(ISERROR(VLOOKUP(work3開始届!C15,'(入力)データ'!$A$6:$Y$55,3,FALSE)&amp;VLOOKUP(work3開始届!C15,'(入力)データ'!$A$6:$Y$55,4,FALSE)),"",VLOOKUP(work3開始届!C15,'(入力)データ'!$A$6:$Y$55,3,FALSE)&amp;VLOOKUP(work3開始届!C15,'(入力)データ'!$A$6:$Y$55,4,FALSE))</f>
        <v/>
      </c>
      <c r="I142" s="1294"/>
      <c r="J142" s="1294"/>
      <c r="K142" s="1294"/>
      <c r="L142" s="1294"/>
      <c r="M142" s="1294"/>
      <c r="N142" s="1294"/>
      <c r="O142" s="1294"/>
      <c r="P142" s="1294"/>
      <c r="Q142" s="1294"/>
      <c r="R142" s="1294"/>
      <c r="S142" s="1294"/>
      <c r="T142" s="1305"/>
      <c r="U142" s="1306" t="str">
        <f>IF(ISERROR(VLOOKUP(work3開始届!C15,'(入力)データ'!$A$6:$Y$55,5,FALSE)),"",VLOOKUP(work3開始届!C15,'(入力)データ'!$A$6:$Y$55,5,FALSE))</f>
        <v/>
      </c>
      <c r="V142" s="1307"/>
      <c r="W142" s="1265" t="s">
        <v>73</v>
      </c>
      <c r="X142" s="1317" t="str">
        <f>U142</f>
        <v/>
      </c>
      <c r="Y142" s="1265" t="s">
        <v>74</v>
      </c>
      <c r="Z142" s="1318" t="str">
        <f>U142</f>
        <v/>
      </c>
      <c r="AA142" s="1265" t="s">
        <v>75</v>
      </c>
      <c r="AB142" s="1267" t="str">
        <f>IF(ISERROR(VLOOKUP(work3開始届!C15,'(入力)データ'!$A$6:$Y$55,10,FALSE)&amp;VLOOKUP(work3開始届!C15,'(入力)データ'!$A$6:$Y$55,11,FALSE)),"",VLOOKUP(work3開始届!C15,'(入力)データ'!$A$6:$Y$55,10,FALSE)&amp;VLOOKUP(work3開始届!C15,'(入力)データ'!$A$6:$Y$55,11,FALSE))</f>
        <v/>
      </c>
      <c r="AC142" s="1268"/>
      <c r="AD142" s="1268"/>
      <c r="AE142" s="1268"/>
      <c r="AF142" s="1268"/>
      <c r="AG142" s="1269"/>
      <c r="AH142" s="1274" t="s">
        <v>76</v>
      </c>
      <c r="AI142" s="1274"/>
      <c r="AJ142" s="1274"/>
      <c r="AK142" s="1274"/>
      <c r="AL142" s="1275"/>
    </row>
    <row r="143" spans="1:38" ht="10.5" customHeight="1">
      <c r="A143" s="1291"/>
      <c r="B143" s="1296"/>
      <c r="C143" s="1297"/>
      <c r="D143" s="1297"/>
      <c r="E143" s="1297"/>
      <c r="F143" s="1297"/>
      <c r="G143" s="1298"/>
      <c r="H143" s="1296"/>
      <c r="I143" s="1297"/>
      <c r="J143" s="1297"/>
      <c r="K143" s="1297"/>
      <c r="L143" s="1297"/>
      <c r="M143" s="1297"/>
      <c r="N143" s="1297"/>
      <c r="O143" s="1297"/>
      <c r="P143" s="1297"/>
      <c r="Q143" s="1297"/>
      <c r="R143" s="1297"/>
      <c r="S143" s="1297"/>
      <c r="T143" s="1298"/>
      <c r="U143" s="1308"/>
      <c r="V143" s="1309"/>
      <c r="W143" s="1273"/>
      <c r="X143" s="1260"/>
      <c r="Y143" s="1266"/>
      <c r="Z143" s="1263"/>
      <c r="AA143" s="1266"/>
      <c r="AB143" s="1270"/>
      <c r="AC143" s="1271"/>
      <c r="AD143" s="1271"/>
      <c r="AE143" s="1271"/>
      <c r="AF143" s="1271"/>
      <c r="AG143" s="1272"/>
      <c r="AH143" s="1276" t="str">
        <f>IF(ISERROR(VLOOKUP(work3開始届!C15,Work2工事データ!$G$3:$S$52,13,FALSE)),"",VLOOKUP(work3開始届!C15,Work2工事データ!$G$3:$S$52,13,FALSE))</f>
        <v/>
      </c>
      <c r="AI143" s="1276"/>
      <c r="AJ143" s="1276"/>
      <c r="AK143" s="1276"/>
      <c r="AL143" s="1277"/>
    </row>
    <row r="144" spans="1:38" ht="10.5" customHeight="1">
      <c r="A144" s="1292"/>
      <c r="B144" s="1299"/>
      <c r="C144" s="1300"/>
      <c r="D144" s="1300"/>
      <c r="E144" s="1300"/>
      <c r="F144" s="1300"/>
      <c r="G144" s="1301"/>
      <c r="H144" s="1299"/>
      <c r="I144" s="1300"/>
      <c r="J144" s="1300"/>
      <c r="K144" s="1300"/>
      <c r="L144" s="1300"/>
      <c r="M144" s="1300"/>
      <c r="N144" s="1300"/>
      <c r="O144" s="1300"/>
      <c r="P144" s="1300"/>
      <c r="Q144" s="1300"/>
      <c r="R144" s="1300"/>
      <c r="S144" s="1300"/>
      <c r="T144" s="1301"/>
      <c r="U144" s="1308" t="str">
        <f>IF(ISERROR(VLOOKUP(work3開始届!C15,'(入力)データ'!$A$6:$Y$55,6,FALSE)),"",VLOOKUP(work3開始届!C15,'(入力)データ'!$A$6:$Y$55,6,FALSE))</f>
        <v/>
      </c>
      <c r="V144" s="1309"/>
      <c r="W144" s="1258" t="s">
        <v>73</v>
      </c>
      <c r="X144" s="1260" t="str">
        <f>U144</f>
        <v/>
      </c>
      <c r="Y144" s="1258" t="s">
        <v>74</v>
      </c>
      <c r="Z144" s="1263" t="str">
        <f>U144</f>
        <v/>
      </c>
      <c r="AA144" s="1258" t="s">
        <v>77</v>
      </c>
      <c r="AB144" s="1281" t="str">
        <f>IF(ISERROR(VLOOKUP(work3開始届!C15,'(入力)データ'!$A$6:$Y$55,9,FALSE)),"",VLOOKUP(work3開始届!C15,'(入力)データ'!$A$6:$Y$55,9,FALSE))</f>
        <v/>
      </c>
      <c r="AC144" s="1282"/>
      <c r="AD144" s="1282"/>
      <c r="AE144" s="1282"/>
      <c r="AF144" s="1282"/>
      <c r="AG144" s="1283"/>
      <c r="AH144" s="1276"/>
      <c r="AI144" s="1276"/>
      <c r="AJ144" s="1276"/>
      <c r="AK144" s="1276"/>
      <c r="AL144" s="1277"/>
    </row>
    <row r="145" spans="1:39" ht="10.5" customHeight="1">
      <c r="A145" s="1319"/>
      <c r="B145" s="1320"/>
      <c r="C145" s="1321"/>
      <c r="D145" s="1321"/>
      <c r="E145" s="1321"/>
      <c r="F145" s="1321"/>
      <c r="G145" s="1322"/>
      <c r="H145" s="1320"/>
      <c r="I145" s="1321"/>
      <c r="J145" s="1321"/>
      <c r="K145" s="1321"/>
      <c r="L145" s="1321"/>
      <c r="M145" s="1321"/>
      <c r="N145" s="1321"/>
      <c r="O145" s="1321"/>
      <c r="P145" s="1321"/>
      <c r="Q145" s="1321"/>
      <c r="R145" s="1321"/>
      <c r="S145" s="1321"/>
      <c r="T145" s="1322"/>
      <c r="U145" s="1323"/>
      <c r="V145" s="1324"/>
      <c r="W145" s="1287"/>
      <c r="X145" s="1288"/>
      <c r="Y145" s="1280"/>
      <c r="Z145" s="1289"/>
      <c r="AA145" s="1280"/>
      <c r="AB145" s="1284"/>
      <c r="AC145" s="1285"/>
      <c r="AD145" s="1285"/>
      <c r="AE145" s="1285"/>
      <c r="AF145" s="1285"/>
      <c r="AG145" s="1286"/>
      <c r="AH145" s="1278"/>
      <c r="AI145" s="1278"/>
      <c r="AJ145" s="1278"/>
      <c r="AK145" s="1278"/>
      <c r="AL145" s="1279"/>
    </row>
    <row r="146" spans="1:39" ht="10.5" customHeight="1">
      <c r="A146" s="1291"/>
      <c r="B146" s="1396" t="str">
        <f>IF(ISERROR(VLOOKUP(work3開始届!C16,'(入力)データ'!$A$6:$Y$55,2,FALSE)),"",VLOOKUP(work3開始届!C16,'(入力)データ'!$A$6:$Y$55,2,FALSE))</f>
        <v/>
      </c>
      <c r="C146" s="1407"/>
      <c r="D146" s="1407"/>
      <c r="E146" s="1407"/>
      <c r="F146" s="1407"/>
      <c r="G146" s="1408"/>
      <c r="H146" s="1396" t="str">
        <f>IF(ISERROR(VLOOKUP(work3開始届!C16,'(入力)データ'!$A$6:$Y$55,3,FALSE)&amp;VLOOKUP(work3開始届!C16,'(入力)データ'!$A$6:$Y$55,4,FALSE)),"",VLOOKUP(work3開始届!C16,'(入力)データ'!$A$6:$Y$55,3,FALSE)&amp;VLOOKUP(work3開始届!C16,'(入力)データ'!$A$6:$Y$55,4,FALSE))</f>
        <v/>
      </c>
      <c r="I146" s="1407"/>
      <c r="J146" s="1407"/>
      <c r="K146" s="1407"/>
      <c r="L146" s="1407"/>
      <c r="M146" s="1407"/>
      <c r="N146" s="1407"/>
      <c r="O146" s="1407"/>
      <c r="P146" s="1407"/>
      <c r="Q146" s="1407"/>
      <c r="R146" s="1407"/>
      <c r="S146" s="1407"/>
      <c r="T146" s="1298"/>
      <c r="U146" s="1308" t="str">
        <f>IF(ISERROR(VLOOKUP(work3開始届!C16,'(入力)データ'!$A$6:$Y$55,5,FALSE)),"",VLOOKUP(work3開始届!C16,'(入力)データ'!$A$6:$Y$55,5,FALSE))</f>
        <v/>
      </c>
      <c r="V146" s="1309"/>
      <c r="W146" s="1258" t="s">
        <v>73</v>
      </c>
      <c r="X146" s="1260" t="str">
        <f>U146</f>
        <v/>
      </c>
      <c r="Y146" s="1258" t="s">
        <v>74</v>
      </c>
      <c r="Z146" s="1263" t="str">
        <f>U146</f>
        <v/>
      </c>
      <c r="AA146" s="1258" t="s">
        <v>75</v>
      </c>
      <c r="AB146" s="1396" t="str">
        <f>IF(ISERROR(VLOOKUP(work3開始届!C16,'(入力)データ'!$A$6:$Y$55,10,FALSE)&amp;VLOOKUP(work3開始届!C16,'(入力)データ'!$A$6:$Y$55,11,FALSE)),"",VLOOKUP(work3開始届!C16,'(入力)データ'!$A$6:$Y$55,10,FALSE)&amp;VLOOKUP(work3開始届!C16,'(入力)データ'!$A$6:$Y$55,11,FALSE))</f>
        <v/>
      </c>
      <c r="AC146" s="1271"/>
      <c r="AD146" s="1271"/>
      <c r="AE146" s="1271"/>
      <c r="AF146" s="1271"/>
      <c r="AG146" s="1272"/>
      <c r="AH146" s="1397" t="s">
        <v>76</v>
      </c>
      <c r="AI146" s="1397"/>
      <c r="AJ146" s="1397"/>
      <c r="AK146" s="1397"/>
      <c r="AL146" s="1398"/>
    </row>
    <row r="147" spans="1:39" ht="10.5" customHeight="1">
      <c r="A147" s="1291"/>
      <c r="B147" s="1296"/>
      <c r="C147" s="1297"/>
      <c r="D147" s="1297"/>
      <c r="E147" s="1297"/>
      <c r="F147" s="1297"/>
      <c r="G147" s="1298"/>
      <c r="H147" s="1296"/>
      <c r="I147" s="1297"/>
      <c r="J147" s="1297"/>
      <c r="K147" s="1297"/>
      <c r="L147" s="1297"/>
      <c r="M147" s="1297"/>
      <c r="N147" s="1297"/>
      <c r="O147" s="1297"/>
      <c r="P147" s="1297"/>
      <c r="Q147" s="1297"/>
      <c r="R147" s="1297"/>
      <c r="S147" s="1297"/>
      <c r="T147" s="1298"/>
      <c r="U147" s="1308"/>
      <c r="V147" s="1309"/>
      <c r="W147" s="1273"/>
      <c r="X147" s="1260"/>
      <c r="Y147" s="1266"/>
      <c r="Z147" s="1263"/>
      <c r="AA147" s="1266"/>
      <c r="AB147" s="1270"/>
      <c r="AC147" s="1271"/>
      <c r="AD147" s="1271"/>
      <c r="AE147" s="1271"/>
      <c r="AF147" s="1271"/>
      <c r="AG147" s="1272"/>
      <c r="AH147" s="1276" t="str">
        <f>IF(ISERROR(VLOOKUP(work3開始届!C16,Work2工事データ!$G$3:$S$52,13,FALSE)),"",VLOOKUP(work3開始届!C16,Work2工事データ!$G$3:$S$52,13,FALSE))</f>
        <v/>
      </c>
      <c r="AI147" s="1276"/>
      <c r="AJ147" s="1276"/>
      <c r="AK147" s="1276"/>
      <c r="AL147" s="1277"/>
    </row>
    <row r="148" spans="1:39" ht="10.5" customHeight="1">
      <c r="A148" s="1292"/>
      <c r="B148" s="1299"/>
      <c r="C148" s="1300"/>
      <c r="D148" s="1300"/>
      <c r="E148" s="1300"/>
      <c r="F148" s="1300"/>
      <c r="G148" s="1301"/>
      <c r="H148" s="1299"/>
      <c r="I148" s="1300"/>
      <c r="J148" s="1300"/>
      <c r="K148" s="1300"/>
      <c r="L148" s="1300"/>
      <c r="M148" s="1300"/>
      <c r="N148" s="1300"/>
      <c r="O148" s="1300"/>
      <c r="P148" s="1300"/>
      <c r="Q148" s="1300"/>
      <c r="R148" s="1300"/>
      <c r="S148" s="1300"/>
      <c r="T148" s="1301"/>
      <c r="U148" s="1308" t="str">
        <f>IF(ISERROR(VLOOKUP(work3開始届!C16,'(入力)データ'!$A$6:$Y$55,6,FALSE)),"",VLOOKUP(work3開始届!C16,'(入力)データ'!$A$6:$Y$55,6,FALSE))</f>
        <v/>
      </c>
      <c r="V148" s="1309"/>
      <c r="W148" s="1258" t="s">
        <v>73</v>
      </c>
      <c r="X148" s="1260" t="str">
        <f>U148</f>
        <v/>
      </c>
      <c r="Y148" s="1258" t="s">
        <v>74</v>
      </c>
      <c r="Z148" s="1263" t="str">
        <f>U148</f>
        <v/>
      </c>
      <c r="AA148" s="1258" t="s">
        <v>77</v>
      </c>
      <c r="AB148" s="1281" t="str">
        <f>IF(ISERROR(VLOOKUP(work3開始届!C16,'(入力)データ'!$A$6:$Y$55,9,FALSE)),"",VLOOKUP(work3開始届!C16,'(入力)データ'!$A$6:$Y$55,9,FALSE))</f>
        <v/>
      </c>
      <c r="AC148" s="1282"/>
      <c r="AD148" s="1282"/>
      <c r="AE148" s="1282"/>
      <c r="AF148" s="1282"/>
      <c r="AG148" s="1283"/>
      <c r="AH148" s="1276"/>
      <c r="AI148" s="1276"/>
      <c r="AJ148" s="1276"/>
      <c r="AK148" s="1276"/>
      <c r="AL148" s="1277"/>
    </row>
    <row r="149" spans="1:39" ht="10.5" customHeight="1" thickBot="1">
      <c r="A149" s="1293"/>
      <c r="B149" s="1302"/>
      <c r="C149" s="1303"/>
      <c r="D149" s="1303"/>
      <c r="E149" s="1303"/>
      <c r="F149" s="1303"/>
      <c r="G149" s="1304"/>
      <c r="H149" s="1302"/>
      <c r="I149" s="1303"/>
      <c r="J149" s="1303"/>
      <c r="K149" s="1303"/>
      <c r="L149" s="1303"/>
      <c r="M149" s="1303"/>
      <c r="N149" s="1303"/>
      <c r="O149" s="1303"/>
      <c r="P149" s="1303"/>
      <c r="Q149" s="1303"/>
      <c r="R149" s="1303"/>
      <c r="S149" s="1303"/>
      <c r="T149" s="1304"/>
      <c r="U149" s="1310"/>
      <c r="V149" s="1311"/>
      <c r="W149" s="1259"/>
      <c r="X149" s="1261"/>
      <c r="Y149" s="1262"/>
      <c r="Z149" s="1264"/>
      <c r="AA149" s="1262"/>
      <c r="AB149" s="1314"/>
      <c r="AC149" s="1315"/>
      <c r="AD149" s="1315"/>
      <c r="AE149" s="1315"/>
      <c r="AF149" s="1315"/>
      <c r="AG149" s="1316"/>
      <c r="AH149" s="1312"/>
      <c r="AI149" s="1312"/>
      <c r="AJ149" s="1312"/>
      <c r="AK149" s="1312"/>
      <c r="AL149" s="1313"/>
    </row>
    <row r="150" spans="1:39" ht="13.5"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44"/>
      <c r="AB150" s="38"/>
      <c r="AC150" s="46"/>
      <c r="AD150" s="46"/>
      <c r="AE150" s="19"/>
      <c r="AF150" s="19"/>
      <c r="AG150" s="19"/>
      <c r="AH150" s="47"/>
      <c r="AI150" s="18"/>
      <c r="AJ150" s="46"/>
      <c r="AK150" s="46"/>
      <c r="AL150" s="46"/>
    </row>
    <row r="151" spans="1:39">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row>
    <row r="152" spans="1:39" ht="22.5"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row>
    <row r="153" spans="1:39" ht="24" customHeight="1">
      <c r="A153" s="1392" t="s">
        <v>54</v>
      </c>
      <c r="B153" s="1393"/>
      <c r="C153" s="1393"/>
      <c r="D153" s="1393"/>
      <c r="E153" s="1393"/>
      <c r="F153" s="1393"/>
      <c r="G153" s="1393"/>
      <c r="H153" s="523"/>
      <c r="I153" s="523"/>
      <c r="J153" s="523"/>
      <c r="K153" s="523"/>
      <c r="L153" s="52"/>
      <c r="M153" s="52"/>
      <c r="N153" s="52"/>
      <c r="O153" s="52"/>
      <c r="P153" s="52"/>
      <c r="Q153" s="52"/>
      <c r="R153" s="52"/>
      <c r="S153" s="52"/>
      <c r="T153" s="52"/>
      <c r="U153" s="52"/>
      <c r="V153" s="52"/>
      <c r="W153" s="52"/>
      <c r="X153" s="52"/>
      <c r="Y153" s="52"/>
      <c r="Z153" s="52"/>
      <c r="AA153" s="52"/>
      <c r="AB153" s="52"/>
      <c r="AC153" s="52"/>
      <c r="AD153" s="523"/>
      <c r="AE153" s="19"/>
      <c r="AF153" s="19"/>
      <c r="AG153" s="1394" t="s">
        <v>102</v>
      </c>
      <c r="AH153" s="1395"/>
      <c r="AI153" s="1395"/>
      <c r="AJ153" s="19"/>
      <c r="AK153" s="19"/>
      <c r="AL153" s="19"/>
    </row>
    <row r="154" spans="1:39" ht="24" customHeight="1">
      <c r="A154" s="19"/>
      <c r="B154" s="19"/>
      <c r="C154" s="19"/>
      <c r="D154" s="19"/>
      <c r="E154" s="19"/>
      <c r="F154" s="19"/>
      <c r="G154" s="50"/>
      <c r="H154" s="50"/>
      <c r="I154" s="50"/>
      <c r="J154" s="50"/>
      <c r="K154" s="50"/>
      <c r="L154" s="51"/>
      <c r="M154" s="52"/>
      <c r="N154" s="52"/>
      <c r="O154" s="52"/>
      <c r="P154" s="52"/>
      <c r="Q154" s="52"/>
      <c r="R154" s="52"/>
      <c r="S154" s="52"/>
      <c r="T154" s="52"/>
      <c r="U154" s="52"/>
      <c r="V154" s="52"/>
      <c r="W154" s="52"/>
      <c r="X154" s="52"/>
      <c r="Y154" s="52"/>
      <c r="Z154" s="52"/>
      <c r="AA154" s="52"/>
      <c r="AB154" s="52"/>
      <c r="AC154" s="52"/>
      <c r="AD154" s="50"/>
      <c r="AE154" s="19"/>
      <c r="AF154" s="19"/>
      <c r="AG154" s="1395"/>
      <c r="AH154" s="1395"/>
      <c r="AI154" s="1395"/>
      <c r="AJ154" s="19"/>
      <c r="AK154" s="19"/>
      <c r="AL154" s="19"/>
    </row>
    <row r="155" spans="1:39" ht="6.75" customHeight="1" thickBo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row>
    <row r="156" spans="1:39" ht="6.75" customHeight="1" thickBot="1">
      <c r="A156" s="1336" t="s">
        <v>59</v>
      </c>
      <c r="B156" s="1337"/>
      <c r="C156" s="1338"/>
      <c r="D156" s="1338"/>
      <c r="E156" s="1339"/>
      <c r="F156" s="1348" t="s">
        <v>13</v>
      </c>
      <c r="G156" s="1349"/>
      <c r="H156" s="1352" t="s">
        <v>14</v>
      </c>
      <c r="I156" s="1366" t="s">
        <v>15</v>
      </c>
      <c r="J156" s="1366"/>
      <c r="K156" s="1367"/>
      <c r="L156" s="1369" t="s">
        <v>60</v>
      </c>
      <c r="M156" s="1370"/>
      <c r="N156" s="1370"/>
      <c r="O156" s="1370"/>
      <c r="P156" s="1370"/>
      <c r="Q156" s="1371"/>
      <c r="R156" s="1369" t="s">
        <v>61</v>
      </c>
      <c r="S156" s="1375"/>
      <c r="T156" s="1375"/>
      <c r="U156" s="1376"/>
      <c r="V156" s="18"/>
      <c r="W156" s="19"/>
      <c r="X156" s="19"/>
      <c r="Y156" s="19"/>
      <c r="Z156" s="19"/>
      <c r="AA156" s="19"/>
      <c r="AB156" s="19"/>
      <c r="AC156" s="19"/>
      <c r="AD156" s="19"/>
      <c r="AE156" s="19"/>
      <c r="AF156" s="19"/>
      <c r="AG156" s="19"/>
      <c r="AH156" s="19"/>
      <c r="AI156" s="19"/>
      <c r="AJ156" s="19"/>
      <c r="AK156" s="19"/>
      <c r="AL156" s="19"/>
    </row>
    <row r="157" spans="1:39" ht="6.75" customHeight="1">
      <c r="A157" s="1340"/>
      <c r="B157" s="1341"/>
      <c r="C157" s="1342"/>
      <c r="D157" s="1342"/>
      <c r="E157" s="1343"/>
      <c r="F157" s="1350"/>
      <c r="G157" s="1351"/>
      <c r="H157" s="1353"/>
      <c r="I157" s="1368"/>
      <c r="J157" s="1368"/>
      <c r="K157" s="1368"/>
      <c r="L157" s="1372"/>
      <c r="M157" s="1373"/>
      <c r="N157" s="1373"/>
      <c r="O157" s="1373"/>
      <c r="P157" s="1373"/>
      <c r="Q157" s="1374"/>
      <c r="R157" s="1377"/>
      <c r="S157" s="1378"/>
      <c r="T157" s="1378"/>
      <c r="U157" s="1379"/>
      <c r="V157" s="18"/>
      <c r="W157" s="19"/>
      <c r="X157" s="19"/>
      <c r="Y157" s="19"/>
      <c r="Z157" s="19"/>
      <c r="AA157" s="19"/>
      <c r="AB157" s="19"/>
      <c r="AC157" s="1386" t="s">
        <v>62</v>
      </c>
      <c r="AD157" s="1388" t="s">
        <v>63</v>
      </c>
      <c r="AE157" s="19"/>
      <c r="AF157" s="1390" t="str">
        <f>AF109</f>
        <v/>
      </c>
      <c r="AG157" s="1354" t="s">
        <v>64</v>
      </c>
      <c r="AH157" s="1355"/>
      <c r="AI157" s="1355"/>
      <c r="AJ157" s="1399" t="str">
        <f>AJ109</f>
        <v/>
      </c>
      <c r="AK157" s="1354" t="s">
        <v>65</v>
      </c>
      <c r="AL157" s="1401"/>
    </row>
    <row r="158" spans="1:39" ht="25.5" customHeight="1" thickBot="1">
      <c r="A158" s="1340"/>
      <c r="B158" s="1341"/>
      <c r="C158" s="1342"/>
      <c r="D158" s="1342"/>
      <c r="E158" s="1343"/>
      <c r="F158" s="1384" t="str">
        <f t="shared" ref="F158:U158" si="23">F110</f>
        <v/>
      </c>
      <c r="G158" s="1382" t="str">
        <f t="shared" si="23"/>
        <v/>
      </c>
      <c r="H158" s="1403" t="str">
        <f t="shared" si="23"/>
        <v/>
      </c>
      <c r="I158" s="1384" t="str">
        <f t="shared" si="23"/>
        <v/>
      </c>
      <c r="J158" s="1364" t="str">
        <f t="shared" si="23"/>
        <v/>
      </c>
      <c r="K158" s="1404" t="str">
        <f t="shared" si="23"/>
        <v/>
      </c>
      <c r="L158" s="1384" t="str">
        <f t="shared" si="23"/>
        <v/>
      </c>
      <c r="M158" s="1364" t="str">
        <f t="shared" si="23"/>
        <v/>
      </c>
      <c r="N158" s="1364" t="str">
        <f t="shared" si="23"/>
        <v/>
      </c>
      <c r="O158" s="1364" t="str">
        <f t="shared" si="23"/>
        <v/>
      </c>
      <c r="P158" s="1364" t="str">
        <f t="shared" si="23"/>
        <v/>
      </c>
      <c r="Q158" s="1382" t="str">
        <f t="shared" si="23"/>
        <v/>
      </c>
      <c r="R158" s="1384" t="str">
        <f t="shared" si="23"/>
        <v/>
      </c>
      <c r="S158" s="1364" t="str">
        <f t="shared" si="23"/>
        <v/>
      </c>
      <c r="T158" s="1364" t="str">
        <f t="shared" si="23"/>
        <v/>
      </c>
      <c r="U158" s="1380" t="str">
        <f t="shared" si="23"/>
        <v/>
      </c>
      <c r="V158" s="19"/>
      <c r="W158" s="19"/>
      <c r="X158" s="19"/>
      <c r="Y158" s="19"/>
      <c r="Z158" s="19"/>
      <c r="AA158" s="19"/>
      <c r="AB158" s="19"/>
      <c r="AC158" s="1387"/>
      <c r="AD158" s="1389"/>
      <c r="AE158" s="19"/>
      <c r="AF158" s="1391"/>
      <c r="AG158" s="1356"/>
      <c r="AH158" s="1356"/>
      <c r="AI158" s="1356"/>
      <c r="AJ158" s="1400"/>
      <c r="AK158" s="1356"/>
      <c r="AL158" s="1402"/>
    </row>
    <row r="159" spans="1:39" ht="6.75" customHeight="1" thickBot="1">
      <c r="A159" s="1344"/>
      <c r="B159" s="1345"/>
      <c r="C159" s="1346"/>
      <c r="D159" s="1346"/>
      <c r="E159" s="1347"/>
      <c r="F159" s="1385"/>
      <c r="G159" s="1383"/>
      <c r="H159" s="1403"/>
      <c r="I159" s="1385"/>
      <c r="J159" s="1405"/>
      <c r="K159" s="1406"/>
      <c r="L159" s="1385"/>
      <c r="M159" s="1365"/>
      <c r="N159" s="1365"/>
      <c r="O159" s="1365"/>
      <c r="P159" s="1365"/>
      <c r="Q159" s="1383"/>
      <c r="R159" s="1385"/>
      <c r="S159" s="1365"/>
      <c r="T159" s="1365"/>
      <c r="U159" s="1381"/>
      <c r="V159" s="19"/>
      <c r="W159" s="19"/>
      <c r="X159" s="19"/>
      <c r="Y159" s="19"/>
      <c r="Z159" s="19"/>
      <c r="AA159" s="19"/>
      <c r="AB159" s="19"/>
      <c r="AC159" s="19"/>
      <c r="AD159" s="19"/>
      <c r="AE159" s="19"/>
      <c r="AF159" s="19"/>
      <c r="AG159" s="19"/>
      <c r="AH159" s="19"/>
      <c r="AI159" s="19"/>
      <c r="AJ159" s="19"/>
      <c r="AK159" s="19"/>
      <c r="AL159" s="19"/>
    </row>
    <row r="160" spans="1:39" ht="24" customHeight="1">
      <c r="A160" s="20" t="s">
        <v>56</v>
      </c>
      <c r="B160" s="1325" t="s">
        <v>66</v>
      </c>
      <c r="C160" s="1326"/>
      <c r="D160" s="1326"/>
      <c r="E160" s="1326"/>
      <c r="F160" s="1326"/>
      <c r="G160" s="1327"/>
      <c r="H160" s="1331" t="s">
        <v>67</v>
      </c>
      <c r="I160" s="1332"/>
      <c r="J160" s="1332"/>
      <c r="K160" s="1332"/>
      <c r="L160" s="1332"/>
      <c r="M160" s="1332"/>
      <c r="N160" s="1332"/>
      <c r="O160" s="1332"/>
      <c r="P160" s="1332"/>
      <c r="Q160" s="1332"/>
      <c r="R160" s="1332"/>
      <c r="S160" s="1332"/>
      <c r="T160" s="1333"/>
      <c r="U160" s="1331" t="s">
        <v>68</v>
      </c>
      <c r="V160" s="1332"/>
      <c r="W160" s="1332"/>
      <c r="X160" s="1332"/>
      <c r="Y160" s="1332"/>
      <c r="Z160" s="1332"/>
      <c r="AA160" s="1333"/>
      <c r="AB160" s="21"/>
      <c r="AC160" s="1357" t="s">
        <v>69</v>
      </c>
      <c r="AD160" s="1357"/>
      <c r="AE160" s="1357"/>
      <c r="AF160" s="1357"/>
      <c r="AG160" s="22"/>
      <c r="AH160" s="1331" t="s">
        <v>70</v>
      </c>
      <c r="AI160" s="1358"/>
      <c r="AJ160" s="1358"/>
      <c r="AK160" s="1358"/>
      <c r="AL160" s="1359"/>
    </row>
    <row r="161" spans="1:38" ht="24" customHeight="1">
      <c r="A161" s="23" t="s">
        <v>71</v>
      </c>
      <c r="B161" s="1328"/>
      <c r="C161" s="1329"/>
      <c r="D161" s="1329"/>
      <c r="E161" s="1329"/>
      <c r="F161" s="1329"/>
      <c r="G161" s="1330"/>
      <c r="H161" s="1334"/>
      <c r="I161" s="1280"/>
      <c r="J161" s="1280"/>
      <c r="K161" s="1280"/>
      <c r="L161" s="1280"/>
      <c r="M161" s="1280"/>
      <c r="N161" s="1280"/>
      <c r="O161" s="1280"/>
      <c r="P161" s="1280"/>
      <c r="Q161" s="1280"/>
      <c r="R161" s="1280"/>
      <c r="S161" s="1280"/>
      <c r="T161" s="1335"/>
      <c r="U161" s="1334"/>
      <c r="V161" s="1280"/>
      <c r="W161" s="1280"/>
      <c r="X161" s="1280"/>
      <c r="Y161" s="1280"/>
      <c r="Z161" s="1280"/>
      <c r="AA161" s="1335"/>
      <c r="AB161" s="24"/>
      <c r="AC161" s="1363" t="s">
        <v>72</v>
      </c>
      <c r="AD161" s="1363"/>
      <c r="AE161" s="1363"/>
      <c r="AF161" s="1363"/>
      <c r="AG161" s="25"/>
      <c r="AH161" s="1360"/>
      <c r="AI161" s="1361"/>
      <c r="AJ161" s="1361"/>
      <c r="AK161" s="1361"/>
      <c r="AL161" s="1362"/>
    </row>
    <row r="162" spans="1:38" ht="10.5" customHeight="1">
      <c r="A162" s="1290"/>
      <c r="B162" s="1267" t="str">
        <f t="shared" ref="B162:V162" si="24">B114</f>
        <v/>
      </c>
      <c r="C162" s="1294">
        <f t="shared" si="24"/>
        <v>0</v>
      </c>
      <c r="D162" s="1294">
        <f t="shared" si="24"/>
        <v>0</v>
      </c>
      <c r="E162" s="1294">
        <f t="shared" si="24"/>
        <v>0</v>
      </c>
      <c r="F162" s="1294">
        <f t="shared" si="24"/>
        <v>0</v>
      </c>
      <c r="G162" s="1295">
        <f t="shared" si="24"/>
        <v>0</v>
      </c>
      <c r="H162" s="1267" t="str">
        <f t="shared" si="24"/>
        <v/>
      </c>
      <c r="I162" s="1294">
        <f t="shared" si="24"/>
        <v>0</v>
      </c>
      <c r="J162" s="1294">
        <f t="shared" si="24"/>
        <v>0</v>
      </c>
      <c r="K162" s="1294">
        <f t="shared" si="24"/>
        <v>0</v>
      </c>
      <c r="L162" s="1294">
        <f t="shared" si="24"/>
        <v>0</v>
      </c>
      <c r="M162" s="1294">
        <f t="shared" si="24"/>
        <v>0</v>
      </c>
      <c r="N162" s="1294">
        <f t="shared" si="24"/>
        <v>0</v>
      </c>
      <c r="O162" s="1294">
        <f t="shared" si="24"/>
        <v>0</v>
      </c>
      <c r="P162" s="1294">
        <f t="shared" si="24"/>
        <v>0</v>
      </c>
      <c r="Q162" s="1294">
        <f t="shared" si="24"/>
        <v>0</v>
      </c>
      <c r="R162" s="1294">
        <f t="shared" si="24"/>
        <v>0</v>
      </c>
      <c r="S162" s="1294">
        <f t="shared" si="24"/>
        <v>0</v>
      </c>
      <c r="T162" s="1305">
        <f t="shared" si="24"/>
        <v>0</v>
      </c>
      <c r="U162" s="1306" t="str">
        <f t="shared" si="24"/>
        <v/>
      </c>
      <c r="V162" s="1307">
        <f t="shared" si="24"/>
        <v>0</v>
      </c>
      <c r="W162" s="1265" t="s">
        <v>73</v>
      </c>
      <c r="X162" s="1317" t="str">
        <f>X114</f>
        <v/>
      </c>
      <c r="Y162" s="1265" t="s">
        <v>74</v>
      </c>
      <c r="Z162" s="1318" t="str">
        <f>Z114</f>
        <v/>
      </c>
      <c r="AA162" s="1265" t="s">
        <v>75</v>
      </c>
      <c r="AB162" s="1267" t="str">
        <f t="shared" ref="AB162:AG162" si="25">AB114</f>
        <v/>
      </c>
      <c r="AC162" s="1268">
        <f t="shared" si="25"/>
        <v>0</v>
      </c>
      <c r="AD162" s="1268">
        <f t="shared" si="25"/>
        <v>0</v>
      </c>
      <c r="AE162" s="1268">
        <f t="shared" si="25"/>
        <v>0</v>
      </c>
      <c r="AF162" s="1268">
        <f t="shared" si="25"/>
        <v>0</v>
      </c>
      <c r="AG162" s="1269">
        <f t="shared" si="25"/>
        <v>0</v>
      </c>
      <c r="AH162" s="1274" t="s">
        <v>76</v>
      </c>
      <c r="AI162" s="1274"/>
      <c r="AJ162" s="1274"/>
      <c r="AK162" s="1274"/>
      <c r="AL162" s="1275"/>
    </row>
    <row r="163" spans="1:38" ht="10.5" customHeight="1">
      <c r="A163" s="1291"/>
      <c r="B163" s="1296"/>
      <c r="C163" s="1297"/>
      <c r="D163" s="1297"/>
      <c r="E163" s="1297"/>
      <c r="F163" s="1297"/>
      <c r="G163" s="1298"/>
      <c r="H163" s="1296"/>
      <c r="I163" s="1297"/>
      <c r="J163" s="1297"/>
      <c r="K163" s="1297"/>
      <c r="L163" s="1297"/>
      <c r="M163" s="1297"/>
      <c r="N163" s="1297"/>
      <c r="O163" s="1297"/>
      <c r="P163" s="1297"/>
      <c r="Q163" s="1297"/>
      <c r="R163" s="1297"/>
      <c r="S163" s="1297"/>
      <c r="T163" s="1298"/>
      <c r="U163" s="1308"/>
      <c r="V163" s="1309"/>
      <c r="W163" s="1273"/>
      <c r="X163" s="1260"/>
      <c r="Y163" s="1266"/>
      <c r="Z163" s="1263"/>
      <c r="AA163" s="1266"/>
      <c r="AB163" s="1270"/>
      <c r="AC163" s="1271"/>
      <c r="AD163" s="1271"/>
      <c r="AE163" s="1271"/>
      <c r="AF163" s="1271"/>
      <c r="AG163" s="1272"/>
      <c r="AH163" s="1276" t="str">
        <f>AH115</f>
        <v/>
      </c>
      <c r="AI163" s="1276"/>
      <c r="AJ163" s="1276"/>
      <c r="AK163" s="1276"/>
      <c r="AL163" s="1277"/>
    </row>
    <row r="164" spans="1:38" ht="10.5" customHeight="1">
      <c r="A164" s="1292"/>
      <c r="B164" s="1299">
        <f t="shared" ref="B164:V164" si="26">B116</f>
        <v>0</v>
      </c>
      <c r="C164" s="1300">
        <f t="shared" si="26"/>
        <v>0</v>
      </c>
      <c r="D164" s="1300">
        <f t="shared" si="26"/>
        <v>0</v>
      </c>
      <c r="E164" s="1300">
        <f t="shared" si="26"/>
        <v>0</v>
      </c>
      <c r="F164" s="1300">
        <f t="shared" si="26"/>
        <v>0</v>
      </c>
      <c r="G164" s="1301">
        <f t="shared" si="26"/>
        <v>0</v>
      </c>
      <c r="H164" s="1299">
        <f t="shared" si="26"/>
        <v>0</v>
      </c>
      <c r="I164" s="1300">
        <f t="shared" si="26"/>
        <v>0</v>
      </c>
      <c r="J164" s="1300">
        <f t="shared" si="26"/>
        <v>0</v>
      </c>
      <c r="K164" s="1300">
        <f t="shared" si="26"/>
        <v>0</v>
      </c>
      <c r="L164" s="1300">
        <f t="shared" si="26"/>
        <v>0</v>
      </c>
      <c r="M164" s="1300">
        <f t="shared" si="26"/>
        <v>0</v>
      </c>
      <c r="N164" s="1300">
        <f t="shared" si="26"/>
        <v>0</v>
      </c>
      <c r="O164" s="1300">
        <f t="shared" si="26"/>
        <v>0</v>
      </c>
      <c r="P164" s="1300">
        <f t="shared" si="26"/>
        <v>0</v>
      </c>
      <c r="Q164" s="1300">
        <f t="shared" si="26"/>
        <v>0</v>
      </c>
      <c r="R164" s="1300">
        <f t="shared" si="26"/>
        <v>0</v>
      </c>
      <c r="S164" s="1300">
        <f t="shared" si="26"/>
        <v>0</v>
      </c>
      <c r="T164" s="1301">
        <f t="shared" si="26"/>
        <v>0</v>
      </c>
      <c r="U164" s="1308" t="str">
        <f t="shared" si="26"/>
        <v/>
      </c>
      <c r="V164" s="1309">
        <f t="shared" si="26"/>
        <v>0</v>
      </c>
      <c r="W164" s="1258" t="s">
        <v>73</v>
      </c>
      <c r="X164" s="1260" t="str">
        <f>X116</f>
        <v/>
      </c>
      <c r="Y164" s="1258" t="s">
        <v>74</v>
      </c>
      <c r="Z164" s="1263" t="str">
        <f>Z116</f>
        <v/>
      </c>
      <c r="AA164" s="1258" t="s">
        <v>77</v>
      </c>
      <c r="AB164" s="1281" t="str">
        <f t="shared" ref="AB164:AG164" si="27">AB116</f>
        <v/>
      </c>
      <c r="AC164" s="1282">
        <f t="shared" si="27"/>
        <v>0</v>
      </c>
      <c r="AD164" s="1282">
        <f t="shared" si="27"/>
        <v>0</v>
      </c>
      <c r="AE164" s="1282">
        <f t="shared" si="27"/>
        <v>0</v>
      </c>
      <c r="AF164" s="1282">
        <f t="shared" si="27"/>
        <v>0</v>
      </c>
      <c r="AG164" s="1283">
        <f t="shared" si="27"/>
        <v>0</v>
      </c>
      <c r="AH164" s="1276"/>
      <c r="AI164" s="1276"/>
      <c r="AJ164" s="1276"/>
      <c r="AK164" s="1276"/>
      <c r="AL164" s="1277"/>
    </row>
    <row r="165" spans="1:38" ht="10.5" customHeight="1">
      <c r="A165" s="1319"/>
      <c r="B165" s="1320"/>
      <c r="C165" s="1321"/>
      <c r="D165" s="1321"/>
      <c r="E165" s="1321"/>
      <c r="F165" s="1321"/>
      <c r="G165" s="1322"/>
      <c r="H165" s="1320"/>
      <c r="I165" s="1321"/>
      <c r="J165" s="1321"/>
      <c r="K165" s="1321"/>
      <c r="L165" s="1321"/>
      <c r="M165" s="1321"/>
      <c r="N165" s="1321"/>
      <c r="O165" s="1321"/>
      <c r="P165" s="1321"/>
      <c r="Q165" s="1321"/>
      <c r="R165" s="1321"/>
      <c r="S165" s="1321"/>
      <c r="T165" s="1322"/>
      <c r="U165" s="1323"/>
      <c r="V165" s="1324"/>
      <c r="W165" s="1287"/>
      <c r="X165" s="1288"/>
      <c r="Y165" s="1280"/>
      <c r="Z165" s="1289"/>
      <c r="AA165" s="1280"/>
      <c r="AB165" s="1284"/>
      <c r="AC165" s="1285"/>
      <c r="AD165" s="1285"/>
      <c r="AE165" s="1285"/>
      <c r="AF165" s="1285"/>
      <c r="AG165" s="1286"/>
      <c r="AH165" s="1278"/>
      <c r="AI165" s="1278"/>
      <c r="AJ165" s="1278"/>
      <c r="AK165" s="1278"/>
      <c r="AL165" s="1279"/>
    </row>
    <row r="166" spans="1:38" ht="10.5" customHeight="1">
      <c r="A166" s="1290"/>
      <c r="B166" s="1267" t="str">
        <f t="shared" ref="B166:V166" si="28">B118</f>
        <v/>
      </c>
      <c r="C166" s="1294">
        <f t="shared" si="28"/>
        <v>0</v>
      </c>
      <c r="D166" s="1294">
        <f t="shared" si="28"/>
        <v>0</v>
      </c>
      <c r="E166" s="1294">
        <f t="shared" si="28"/>
        <v>0</v>
      </c>
      <c r="F166" s="1294">
        <f t="shared" si="28"/>
        <v>0</v>
      </c>
      <c r="G166" s="1295">
        <f t="shared" si="28"/>
        <v>0</v>
      </c>
      <c r="H166" s="1267" t="str">
        <f t="shared" si="28"/>
        <v/>
      </c>
      <c r="I166" s="1294">
        <f t="shared" si="28"/>
        <v>0</v>
      </c>
      <c r="J166" s="1294">
        <f t="shared" si="28"/>
        <v>0</v>
      </c>
      <c r="K166" s="1294">
        <f t="shared" si="28"/>
        <v>0</v>
      </c>
      <c r="L166" s="1294">
        <f t="shared" si="28"/>
        <v>0</v>
      </c>
      <c r="M166" s="1294">
        <f t="shared" si="28"/>
        <v>0</v>
      </c>
      <c r="N166" s="1294">
        <f t="shared" si="28"/>
        <v>0</v>
      </c>
      <c r="O166" s="1294">
        <f t="shared" si="28"/>
        <v>0</v>
      </c>
      <c r="P166" s="1294">
        <f t="shared" si="28"/>
        <v>0</v>
      </c>
      <c r="Q166" s="1294">
        <f t="shared" si="28"/>
        <v>0</v>
      </c>
      <c r="R166" s="1294">
        <f t="shared" si="28"/>
        <v>0</v>
      </c>
      <c r="S166" s="1294">
        <f t="shared" si="28"/>
        <v>0</v>
      </c>
      <c r="T166" s="1305">
        <f t="shared" si="28"/>
        <v>0</v>
      </c>
      <c r="U166" s="1306" t="str">
        <f t="shared" si="28"/>
        <v/>
      </c>
      <c r="V166" s="1307">
        <f t="shared" si="28"/>
        <v>0</v>
      </c>
      <c r="W166" s="1265" t="s">
        <v>73</v>
      </c>
      <c r="X166" s="1317" t="str">
        <f>X118</f>
        <v/>
      </c>
      <c r="Y166" s="1265" t="s">
        <v>74</v>
      </c>
      <c r="Z166" s="1318" t="str">
        <f>Z118</f>
        <v/>
      </c>
      <c r="AA166" s="1265" t="s">
        <v>75</v>
      </c>
      <c r="AB166" s="1267" t="str">
        <f t="shared" ref="AB166:AG166" si="29">AB118</f>
        <v/>
      </c>
      <c r="AC166" s="1268">
        <f t="shared" si="29"/>
        <v>0</v>
      </c>
      <c r="AD166" s="1268">
        <f t="shared" si="29"/>
        <v>0</v>
      </c>
      <c r="AE166" s="1268">
        <f t="shared" si="29"/>
        <v>0</v>
      </c>
      <c r="AF166" s="1268">
        <f t="shared" si="29"/>
        <v>0</v>
      </c>
      <c r="AG166" s="1269">
        <f t="shared" si="29"/>
        <v>0</v>
      </c>
      <c r="AH166" s="1274" t="s">
        <v>76</v>
      </c>
      <c r="AI166" s="1274"/>
      <c r="AJ166" s="1274"/>
      <c r="AK166" s="1274"/>
      <c r="AL166" s="1275"/>
    </row>
    <row r="167" spans="1:38" ht="10.5" customHeight="1">
      <c r="A167" s="1291"/>
      <c r="B167" s="1296"/>
      <c r="C167" s="1297"/>
      <c r="D167" s="1297"/>
      <c r="E167" s="1297"/>
      <c r="F167" s="1297"/>
      <c r="G167" s="1298"/>
      <c r="H167" s="1296"/>
      <c r="I167" s="1297"/>
      <c r="J167" s="1297"/>
      <c r="K167" s="1297"/>
      <c r="L167" s="1297"/>
      <c r="M167" s="1297"/>
      <c r="N167" s="1297"/>
      <c r="O167" s="1297"/>
      <c r="P167" s="1297"/>
      <c r="Q167" s="1297"/>
      <c r="R167" s="1297"/>
      <c r="S167" s="1297"/>
      <c r="T167" s="1298"/>
      <c r="U167" s="1308"/>
      <c r="V167" s="1309"/>
      <c r="W167" s="1273"/>
      <c r="X167" s="1260"/>
      <c r="Y167" s="1266"/>
      <c r="Z167" s="1263"/>
      <c r="AA167" s="1266"/>
      <c r="AB167" s="1270"/>
      <c r="AC167" s="1271"/>
      <c r="AD167" s="1271"/>
      <c r="AE167" s="1271"/>
      <c r="AF167" s="1271"/>
      <c r="AG167" s="1272"/>
      <c r="AH167" s="1276" t="str">
        <f>AH119</f>
        <v/>
      </c>
      <c r="AI167" s="1276"/>
      <c r="AJ167" s="1276"/>
      <c r="AK167" s="1276"/>
      <c r="AL167" s="1277"/>
    </row>
    <row r="168" spans="1:38" ht="10.5" customHeight="1">
      <c r="A168" s="1292"/>
      <c r="B168" s="1299">
        <f t="shared" ref="B168:V168" si="30">B120</f>
        <v>0</v>
      </c>
      <c r="C168" s="1300">
        <f t="shared" si="30"/>
        <v>0</v>
      </c>
      <c r="D168" s="1300">
        <f t="shared" si="30"/>
        <v>0</v>
      </c>
      <c r="E168" s="1300">
        <f t="shared" si="30"/>
        <v>0</v>
      </c>
      <c r="F168" s="1300">
        <f t="shared" si="30"/>
        <v>0</v>
      </c>
      <c r="G168" s="1301">
        <f t="shared" si="30"/>
        <v>0</v>
      </c>
      <c r="H168" s="1299">
        <f t="shared" si="30"/>
        <v>0</v>
      </c>
      <c r="I168" s="1300">
        <f t="shared" si="30"/>
        <v>0</v>
      </c>
      <c r="J168" s="1300">
        <f t="shared" si="30"/>
        <v>0</v>
      </c>
      <c r="K168" s="1300">
        <f t="shared" si="30"/>
        <v>0</v>
      </c>
      <c r="L168" s="1300">
        <f t="shared" si="30"/>
        <v>0</v>
      </c>
      <c r="M168" s="1300">
        <f t="shared" si="30"/>
        <v>0</v>
      </c>
      <c r="N168" s="1300">
        <f t="shared" si="30"/>
        <v>0</v>
      </c>
      <c r="O168" s="1300">
        <f t="shared" si="30"/>
        <v>0</v>
      </c>
      <c r="P168" s="1300">
        <f t="shared" si="30"/>
        <v>0</v>
      </c>
      <c r="Q168" s="1300">
        <f t="shared" si="30"/>
        <v>0</v>
      </c>
      <c r="R168" s="1300">
        <f t="shared" si="30"/>
        <v>0</v>
      </c>
      <c r="S168" s="1300">
        <f t="shared" si="30"/>
        <v>0</v>
      </c>
      <c r="T168" s="1301">
        <f t="shared" si="30"/>
        <v>0</v>
      </c>
      <c r="U168" s="1308" t="str">
        <f t="shared" si="30"/>
        <v/>
      </c>
      <c r="V168" s="1309">
        <f t="shared" si="30"/>
        <v>0</v>
      </c>
      <c r="W168" s="1258" t="s">
        <v>73</v>
      </c>
      <c r="X168" s="1260" t="str">
        <f>X120</f>
        <v/>
      </c>
      <c r="Y168" s="1258" t="s">
        <v>74</v>
      </c>
      <c r="Z168" s="1263" t="str">
        <f>Z120</f>
        <v/>
      </c>
      <c r="AA168" s="1258" t="s">
        <v>77</v>
      </c>
      <c r="AB168" s="1281" t="str">
        <f t="shared" ref="AB168:AG168" si="31">AB120</f>
        <v/>
      </c>
      <c r="AC168" s="1282">
        <f t="shared" si="31"/>
        <v>0</v>
      </c>
      <c r="AD168" s="1282">
        <f t="shared" si="31"/>
        <v>0</v>
      </c>
      <c r="AE168" s="1282">
        <f t="shared" si="31"/>
        <v>0</v>
      </c>
      <c r="AF168" s="1282">
        <f t="shared" si="31"/>
        <v>0</v>
      </c>
      <c r="AG168" s="1283">
        <f t="shared" si="31"/>
        <v>0</v>
      </c>
      <c r="AH168" s="1276"/>
      <c r="AI168" s="1276"/>
      <c r="AJ168" s="1276"/>
      <c r="AK168" s="1276"/>
      <c r="AL168" s="1277"/>
    </row>
    <row r="169" spans="1:38" ht="10.5" customHeight="1">
      <c r="A169" s="1319"/>
      <c r="B169" s="1320"/>
      <c r="C169" s="1321"/>
      <c r="D169" s="1321"/>
      <c r="E169" s="1321"/>
      <c r="F169" s="1321"/>
      <c r="G169" s="1322"/>
      <c r="H169" s="1320"/>
      <c r="I169" s="1321"/>
      <c r="J169" s="1321"/>
      <c r="K169" s="1321"/>
      <c r="L169" s="1321"/>
      <c r="M169" s="1321"/>
      <c r="N169" s="1321"/>
      <c r="O169" s="1321"/>
      <c r="P169" s="1321"/>
      <c r="Q169" s="1321"/>
      <c r="R169" s="1321"/>
      <c r="S169" s="1321"/>
      <c r="T169" s="1322"/>
      <c r="U169" s="1323"/>
      <c r="V169" s="1324"/>
      <c r="W169" s="1287"/>
      <c r="X169" s="1288"/>
      <c r="Y169" s="1280"/>
      <c r="Z169" s="1289"/>
      <c r="AA169" s="1280"/>
      <c r="AB169" s="1284"/>
      <c r="AC169" s="1285"/>
      <c r="AD169" s="1285"/>
      <c r="AE169" s="1285"/>
      <c r="AF169" s="1285"/>
      <c r="AG169" s="1286"/>
      <c r="AH169" s="1278"/>
      <c r="AI169" s="1278"/>
      <c r="AJ169" s="1278"/>
      <c r="AK169" s="1278"/>
      <c r="AL169" s="1279"/>
    </row>
    <row r="170" spans="1:38" ht="10.5" customHeight="1">
      <c r="A170" s="1290"/>
      <c r="B170" s="1267" t="str">
        <f t="shared" ref="B170:V170" si="32">B122</f>
        <v/>
      </c>
      <c r="C170" s="1294">
        <f t="shared" si="32"/>
        <v>0</v>
      </c>
      <c r="D170" s="1294">
        <f t="shared" si="32"/>
        <v>0</v>
      </c>
      <c r="E170" s="1294">
        <f t="shared" si="32"/>
        <v>0</v>
      </c>
      <c r="F170" s="1294">
        <f t="shared" si="32"/>
        <v>0</v>
      </c>
      <c r="G170" s="1295">
        <f t="shared" si="32"/>
        <v>0</v>
      </c>
      <c r="H170" s="1267" t="str">
        <f t="shared" si="32"/>
        <v/>
      </c>
      <c r="I170" s="1294">
        <f t="shared" si="32"/>
        <v>0</v>
      </c>
      <c r="J170" s="1294">
        <f t="shared" si="32"/>
        <v>0</v>
      </c>
      <c r="K170" s="1294">
        <f t="shared" si="32"/>
        <v>0</v>
      </c>
      <c r="L170" s="1294">
        <f t="shared" si="32"/>
        <v>0</v>
      </c>
      <c r="M170" s="1294">
        <f t="shared" si="32"/>
        <v>0</v>
      </c>
      <c r="N170" s="1294">
        <f t="shared" si="32"/>
        <v>0</v>
      </c>
      <c r="O170" s="1294">
        <f t="shared" si="32"/>
        <v>0</v>
      </c>
      <c r="P170" s="1294">
        <f t="shared" si="32"/>
        <v>0</v>
      </c>
      <c r="Q170" s="1294">
        <f t="shared" si="32"/>
        <v>0</v>
      </c>
      <c r="R170" s="1294">
        <f t="shared" si="32"/>
        <v>0</v>
      </c>
      <c r="S170" s="1294">
        <f t="shared" si="32"/>
        <v>0</v>
      </c>
      <c r="T170" s="1305">
        <f t="shared" si="32"/>
        <v>0</v>
      </c>
      <c r="U170" s="1306" t="str">
        <f t="shared" si="32"/>
        <v/>
      </c>
      <c r="V170" s="1307">
        <f t="shared" si="32"/>
        <v>0</v>
      </c>
      <c r="W170" s="1265" t="s">
        <v>73</v>
      </c>
      <c r="X170" s="1317" t="str">
        <f>X122</f>
        <v/>
      </c>
      <c r="Y170" s="1265" t="s">
        <v>74</v>
      </c>
      <c r="Z170" s="1318" t="str">
        <f>Z122</f>
        <v/>
      </c>
      <c r="AA170" s="1265" t="s">
        <v>75</v>
      </c>
      <c r="AB170" s="1267" t="str">
        <f t="shared" ref="AB170:AG170" si="33">AB122</f>
        <v/>
      </c>
      <c r="AC170" s="1268">
        <f t="shared" si="33"/>
        <v>0</v>
      </c>
      <c r="AD170" s="1268">
        <f t="shared" si="33"/>
        <v>0</v>
      </c>
      <c r="AE170" s="1268">
        <f t="shared" si="33"/>
        <v>0</v>
      </c>
      <c r="AF170" s="1268">
        <f t="shared" si="33"/>
        <v>0</v>
      </c>
      <c r="AG170" s="1269">
        <f t="shared" si="33"/>
        <v>0</v>
      </c>
      <c r="AH170" s="1274" t="s">
        <v>76</v>
      </c>
      <c r="AI170" s="1274"/>
      <c r="AJ170" s="1274"/>
      <c r="AK170" s="1274"/>
      <c r="AL170" s="1275"/>
    </row>
    <row r="171" spans="1:38" ht="10.5" customHeight="1">
      <c r="A171" s="1291"/>
      <c r="B171" s="1296"/>
      <c r="C171" s="1297"/>
      <c r="D171" s="1297"/>
      <c r="E171" s="1297"/>
      <c r="F171" s="1297"/>
      <c r="G171" s="1298"/>
      <c r="H171" s="1296"/>
      <c r="I171" s="1297"/>
      <c r="J171" s="1297"/>
      <c r="K171" s="1297"/>
      <c r="L171" s="1297"/>
      <c r="M171" s="1297"/>
      <c r="N171" s="1297"/>
      <c r="O171" s="1297"/>
      <c r="P171" s="1297"/>
      <c r="Q171" s="1297"/>
      <c r="R171" s="1297"/>
      <c r="S171" s="1297"/>
      <c r="T171" s="1298"/>
      <c r="U171" s="1308"/>
      <c r="V171" s="1309"/>
      <c r="W171" s="1273"/>
      <c r="X171" s="1260"/>
      <c r="Y171" s="1266"/>
      <c r="Z171" s="1263"/>
      <c r="AA171" s="1266"/>
      <c r="AB171" s="1270"/>
      <c r="AC171" s="1271"/>
      <c r="AD171" s="1271"/>
      <c r="AE171" s="1271"/>
      <c r="AF171" s="1271"/>
      <c r="AG171" s="1272"/>
      <c r="AH171" s="1276" t="str">
        <f>AH123</f>
        <v/>
      </c>
      <c r="AI171" s="1276"/>
      <c r="AJ171" s="1276"/>
      <c r="AK171" s="1276"/>
      <c r="AL171" s="1277"/>
    </row>
    <row r="172" spans="1:38" ht="10.5" customHeight="1">
      <c r="A172" s="1292"/>
      <c r="B172" s="1299">
        <f t="shared" ref="B172:V172" si="34">B124</f>
        <v>0</v>
      </c>
      <c r="C172" s="1300">
        <f t="shared" si="34"/>
        <v>0</v>
      </c>
      <c r="D172" s="1300">
        <f t="shared" si="34"/>
        <v>0</v>
      </c>
      <c r="E172" s="1300">
        <f t="shared" si="34"/>
        <v>0</v>
      </c>
      <c r="F172" s="1300">
        <f t="shared" si="34"/>
        <v>0</v>
      </c>
      <c r="G172" s="1301">
        <f t="shared" si="34"/>
        <v>0</v>
      </c>
      <c r="H172" s="1299">
        <f t="shared" si="34"/>
        <v>0</v>
      </c>
      <c r="I172" s="1300">
        <f t="shared" si="34"/>
        <v>0</v>
      </c>
      <c r="J172" s="1300">
        <f t="shared" si="34"/>
        <v>0</v>
      </c>
      <c r="K172" s="1300">
        <f t="shared" si="34"/>
        <v>0</v>
      </c>
      <c r="L172" s="1300">
        <f t="shared" si="34"/>
        <v>0</v>
      </c>
      <c r="M172" s="1300">
        <f t="shared" si="34"/>
        <v>0</v>
      </c>
      <c r="N172" s="1300">
        <f t="shared" si="34"/>
        <v>0</v>
      </c>
      <c r="O172" s="1300">
        <f t="shared" si="34"/>
        <v>0</v>
      </c>
      <c r="P172" s="1300">
        <f t="shared" si="34"/>
        <v>0</v>
      </c>
      <c r="Q172" s="1300">
        <f t="shared" si="34"/>
        <v>0</v>
      </c>
      <c r="R172" s="1300">
        <f t="shared" si="34"/>
        <v>0</v>
      </c>
      <c r="S172" s="1300">
        <f t="shared" si="34"/>
        <v>0</v>
      </c>
      <c r="T172" s="1301">
        <f t="shared" si="34"/>
        <v>0</v>
      </c>
      <c r="U172" s="1308" t="str">
        <f t="shared" si="34"/>
        <v/>
      </c>
      <c r="V172" s="1309">
        <f t="shared" si="34"/>
        <v>0</v>
      </c>
      <c r="W172" s="1258" t="s">
        <v>73</v>
      </c>
      <c r="X172" s="1260" t="str">
        <f>X124</f>
        <v/>
      </c>
      <c r="Y172" s="1258" t="s">
        <v>74</v>
      </c>
      <c r="Z172" s="1263" t="str">
        <f>Z124</f>
        <v/>
      </c>
      <c r="AA172" s="1258" t="s">
        <v>77</v>
      </c>
      <c r="AB172" s="1281" t="str">
        <f t="shared" ref="AB172:AG172" si="35">AB124</f>
        <v/>
      </c>
      <c r="AC172" s="1282">
        <f t="shared" si="35"/>
        <v>0</v>
      </c>
      <c r="AD172" s="1282">
        <f t="shared" si="35"/>
        <v>0</v>
      </c>
      <c r="AE172" s="1282">
        <f t="shared" si="35"/>
        <v>0</v>
      </c>
      <c r="AF172" s="1282">
        <f t="shared" si="35"/>
        <v>0</v>
      </c>
      <c r="AG172" s="1283">
        <f t="shared" si="35"/>
        <v>0</v>
      </c>
      <c r="AH172" s="1276"/>
      <c r="AI172" s="1276"/>
      <c r="AJ172" s="1276"/>
      <c r="AK172" s="1276"/>
      <c r="AL172" s="1277"/>
    </row>
    <row r="173" spans="1:38" ht="10.5" customHeight="1">
      <c r="A173" s="1319"/>
      <c r="B173" s="1320"/>
      <c r="C173" s="1321"/>
      <c r="D173" s="1321"/>
      <c r="E173" s="1321"/>
      <c r="F173" s="1321"/>
      <c r="G173" s="1322"/>
      <c r="H173" s="1320"/>
      <c r="I173" s="1321"/>
      <c r="J173" s="1321"/>
      <c r="K173" s="1321"/>
      <c r="L173" s="1321"/>
      <c r="M173" s="1321"/>
      <c r="N173" s="1321"/>
      <c r="O173" s="1321"/>
      <c r="P173" s="1321"/>
      <c r="Q173" s="1321"/>
      <c r="R173" s="1321"/>
      <c r="S173" s="1321"/>
      <c r="T173" s="1322"/>
      <c r="U173" s="1323"/>
      <c r="V173" s="1324"/>
      <c r="W173" s="1287"/>
      <c r="X173" s="1288"/>
      <c r="Y173" s="1280"/>
      <c r="Z173" s="1289"/>
      <c r="AA173" s="1280"/>
      <c r="AB173" s="1284"/>
      <c r="AC173" s="1285"/>
      <c r="AD173" s="1285"/>
      <c r="AE173" s="1285"/>
      <c r="AF173" s="1285"/>
      <c r="AG173" s="1286"/>
      <c r="AH173" s="1278"/>
      <c r="AI173" s="1278"/>
      <c r="AJ173" s="1278"/>
      <c r="AK173" s="1278"/>
      <c r="AL173" s="1279"/>
    </row>
    <row r="174" spans="1:38" ht="10.5" customHeight="1">
      <c r="A174" s="1290"/>
      <c r="B174" s="1267" t="str">
        <f t="shared" ref="B174:V174" si="36">B126</f>
        <v/>
      </c>
      <c r="C174" s="1294">
        <f t="shared" si="36"/>
        <v>0</v>
      </c>
      <c r="D174" s="1294">
        <f t="shared" si="36"/>
        <v>0</v>
      </c>
      <c r="E174" s="1294">
        <f t="shared" si="36"/>
        <v>0</v>
      </c>
      <c r="F174" s="1294">
        <f t="shared" si="36"/>
        <v>0</v>
      </c>
      <c r="G174" s="1295">
        <f t="shared" si="36"/>
        <v>0</v>
      </c>
      <c r="H174" s="1267" t="str">
        <f t="shared" si="36"/>
        <v/>
      </c>
      <c r="I174" s="1294">
        <f t="shared" si="36"/>
        <v>0</v>
      </c>
      <c r="J174" s="1294">
        <f t="shared" si="36"/>
        <v>0</v>
      </c>
      <c r="K174" s="1294">
        <f t="shared" si="36"/>
        <v>0</v>
      </c>
      <c r="L174" s="1294">
        <f t="shared" si="36"/>
        <v>0</v>
      </c>
      <c r="M174" s="1294">
        <f t="shared" si="36"/>
        <v>0</v>
      </c>
      <c r="N174" s="1294">
        <f t="shared" si="36"/>
        <v>0</v>
      </c>
      <c r="O174" s="1294">
        <f t="shared" si="36"/>
        <v>0</v>
      </c>
      <c r="P174" s="1294">
        <f t="shared" si="36"/>
        <v>0</v>
      </c>
      <c r="Q174" s="1294">
        <f t="shared" si="36"/>
        <v>0</v>
      </c>
      <c r="R174" s="1294">
        <f t="shared" si="36"/>
        <v>0</v>
      </c>
      <c r="S174" s="1294">
        <f t="shared" si="36"/>
        <v>0</v>
      </c>
      <c r="T174" s="1305">
        <f t="shared" si="36"/>
        <v>0</v>
      </c>
      <c r="U174" s="1306" t="str">
        <f t="shared" si="36"/>
        <v/>
      </c>
      <c r="V174" s="1307">
        <f t="shared" si="36"/>
        <v>0</v>
      </c>
      <c r="W174" s="1265" t="s">
        <v>73</v>
      </c>
      <c r="X174" s="1317" t="str">
        <f>X126</f>
        <v/>
      </c>
      <c r="Y174" s="1265" t="s">
        <v>74</v>
      </c>
      <c r="Z174" s="1318" t="str">
        <f>Z126</f>
        <v/>
      </c>
      <c r="AA174" s="1265" t="s">
        <v>75</v>
      </c>
      <c r="AB174" s="1267" t="str">
        <f t="shared" ref="AB174:AG174" si="37">AB126</f>
        <v/>
      </c>
      <c r="AC174" s="1268">
        <f t="shared" si="37"/>
        <v>0</v>
      </c>
      <c r="AD174" s="1268">
        <f t="shared" si="37"/>
        <v>0</v>
      </c>
      <c r="AE174" s="1268">
        <f t="shared" si="37"/>
        <v>0</v>
      </c>
      <c r="AF174" s="1268">
        <f t="shared" si="37"/>
        <v>0</v>
      </c>
      <c r="AG174" s="1269">
        <f t="shared" si="37"/>
        <v>0</v>
      </c>
      <c r="AH174" s="1274" t="s">
        <v>76</v>
      </c>
      <c r="AI174" s="1274"/>
      <c r="AJ174" s="1274"/>
      <c r="AK174" s="1274"/>
      <c r="AL174" s="1275"/>
    </row>
    <row r="175" spans="1:38" ht="10.5" customHeight="1">
      <c r="A175" s="1291"/>
      <c r="B175" s="1296"/>
      <c r="C175" s="1297"/>
      <c r="D175" s="1297"/>
      <c r="E175" s="1297"/>
      <c r="F175" s="1297"/>
      <c r="G175" s="1298"/>
      <c r="H175" s="1296"/>
      <c r="I175" s="1297"/>
      <c r="J175" s="1297"/>
      <c r="K175" s="1297"/>
      <c r="L175" s="1297"/>
      <c r="M175" s="1297"/>
      <c r="N175" s="1297"/>
      <c r="O175" s="1297"/>
      <c r="P175" s="1297"/>
      <c r="Q175" s="1297"/>
      <c r="R175" s="1297"/>
      <c r="S175" s="1297"/>
      <c r="T175" s="1298"/>
      <c r="U175" s="1308"/>
      <c r="V175" s="1309"/>
      <c r="W175" s="1273"/>
      <c r="X175" s="1260"/>
      <c r="Y175" s="1266"/>
      <c r="Z175" s="1263"/>
      <c r="AA175" s="1266"/>
      <c r="AB175" s="1270"/>
      <c r="AC175" s="1271"/>
      <c r="AD175" s="1271"/>
      <c r="AE175" s="1271"/>
      <c r="AF175" s="1271"/>
      <c r="AG175" s="1272"/>
      <c r="AH175" s="1276" t="str">
        <f>AH127</f>
        <v/>
      </c>
      <c r="AI175" s="1276"/>
      <c r="AJ175" s="1276"/>
      <c r="AK175" s="1276"/>
      <c r="AL175" s="1277"/>
    </row>
    <row r="176" spans="1:38" ht="10.5" customHeight="1">
      <c r="A176" s="1292"/>
      <c r="B176" s="1299">
        <f t="shared" ref="B176:V176" si="38">B128</f>
        <v>0</v>
      </c>
      <c r="C176" s="1300">
        <f t="shared" si="38"/>
        <v>0</v>
      </c>
      <c r="D176" s="1300">
        <f t="shared" si="38"/>
        <v>0</v>
      </c>
      <c r="E176" s="1300">
        <f t="shared" si="38"/>
        <v>0</v>
      </c>
      <c r="F176" s="1300">
        <f t="shared" si="38"/>
        <v>0</v>
      </c>
      <c r="G176" s="1301">
        <f t="shared" si="38"/>
        <v>0</v>
      </c>
      <c r="H176" s="1299">
        <f t="shared" si="38"/>
        <v>0</v>
      </c>
      <c r="I176" s="1300">
        <f t="shared" si="38"/>
        <v>0</v>
      </c>
      <c r="J176" s="1300">
        <f t="shared" si="38"/>
        <v>0</v>
      </c>
      <c r="K176" s="1300">
        <f t="shared" si="38"/>
        <v>0</v>
      </c>
      <c r="L176" s="1300">
        <f t="shared" si="38"/>
        <v>0</v>
      </c>
      <c r="M176" s="1300">
        <f t="shared" si="38"/>
        <v>0</v>
      </c>
      <c r="N176" s="1300">
        <f t="shared" si="38"/>
        <v>0</v>
      </c>
      <c r="O176" s="1300">
        <f t="shared" si="38"/>
        <v>0</v>
      </c>
      <c r="P176" s="1300">
        <f t="shared" si="38"/>
        <v>0</v>
      </c>
      <c r="Q176" s="1300">
        <f t="shared" si="38"/>
        <v>0</v>
      </c>
      <c r="R176" s="1300">
        <f t="shared" si="38"/>
        <v>0</v>
      </c>
      <c r="S176" s="1300">
        <f t="shared" si="38"/>
        <v>0</v>
      </c>
      <c r="T176" s="1301">
        <f t="shared" si="38"/>
        <v>0</v>
      </c>
      <c r="U176" s="1308" t="str">
        <f t="shared" si="38"/>
        <v/>
      </c>
      <c r="V176" s="1309">
        <f t="shared" si="38"/>
        <v>0</v>
      </c>
      <c r="W176" s="1258" t="s">
        <v>73</v>
      </c>
      <c r="X176" s="1260" t="str">
        <f>X128</f>
        <v/>
      </c>
      <c r="Y176" s="1258" t="s">
        <v>74</v>
      </c>
      <c r="Z176" s="1263" t="str">
        <f>Z128</f>
        <v/>
      </c>
      <c r="AA176" s="1258" t="s">
        <v>77</v>
      </c>
      <c r="AB176" s="1281" t="str">
        <f t="shared" ref="AB176:AG176" si="39">AB128</f>
        <v/>
      </c>
      <c r="AC176" s="1282">
        <f t="shared" si="39"/>
        <v>0</v>
      </c>
      <c r="AD176" s="1282">
        <f t="shared" si="39"/>
        <v>0</v>
      </c>
      <c r="AE176" s="1282">
        <f t="shared" si="39"/>
        <v>0</v>
      </c>
      <c r="AF176" s="1282">
        <f t="shared" si="39"/>
        <v>0</v>
      </c>
      <c r="AG176" s="1283">
        <f t="shared" si="39"/>
        <v>0</v>
      </c>
      <c r="AH176" s="1276"/>
      <c r="AI176" s="1276"/>
      <c r="AJ176" s="1276"/>
      <c r="AK176" s="1276"/>
      <c r="AL176" s="1277"/>
    </row>
    <row r="177" spans="1:38" ht="10.5" customHeight="1">
      <c r="A177" s="1319"/>
      <c r="B177" s="1320"/>
      <c r="C177" s="1321"/>
      <c r="D177" s="1321"/>
      <c r="E177" s="1321"/>
      <c r="F177" s="1321"/>
      <c r="G177" s="1322"/>
      <c r="H177" s="1320"/>
      <c r="I177" s="1321"/>
      <c r="J177" s="1321"/>
      <c r="K177" s="1321"/>
      <c r="L177" s="1321"/>
      <c r="M177" s="1321"/>
      <c r="N177" s="1321"/>
      <c r="O177" s="1321"/>
      <c r="P177" s="1321"/>
      <c r="Q177" s="1321"/>
      <c r="R177" s="1321"/>
      <c r="S177" s="1321"/>
      <c r="T177" s="1322"/>
      <c r="U177" s="1323"/>
      <c r="V177" s="1324"/>
      <c r="W177" s="1287"/>
      <c r="X177" s="1288"/>
      <c r="Y177" s="1280"/>
      <c r="Z177" s="1289"/>
      <c r="AA177" s="1280"/>
      <c r="AB177" s="1284"/>
      <c r="AC177" s="1285"/>
      <c r="AD177" s="1285"/>
      <c r="AE177" s="1285"/>
      <c r="AF177" s="1285"/>
      <c r="AG177" s="1286"/>
      <c r="AH177" s="1278"/>
      <c r="AI177" s="1278"/>
      <c r="AJ177" s="1278"/>
      <c r="AK177" s="1278"/>
      <c r="AL177" s="1279"/>
    </row>
    <row r="178" spans="1:38" ht="10.5" customHeight="1">
      <c r="A178" s="1290"/>
      <c r="B178" s="1267" t="str">
        <f t="shared" ref="B178:V178" si="40">B130</f>
        <v/>
      </c>
      <c r="C178" s="1294">
        <f t="shared" si="40"/>
        <v>0</v>
      </c>
      <c r="D178" s="1294">
        <f t="shared" si="40"/>
        <v>0</v>
      </c>
      <c r="E178" s="1294">
        <f t="shared" si="40"/>
        <v>0</v>
      </c>
      <c r="F178" s="1294">
        <f t="shared" si="40"/>
        <v>0</v>
      </c>
      <c r="G178" s="1295">
        <f t="shared" si="40"/>
        <v>0</v>
      </c>
      <c r="H178" s="1267" t="str">
        <f t="shared" si="40"/>
        <v/>
      </c>
      <c r="I178" s="1294">
        <f t="shared" si="40"/>
        <v>0</v>
      </c>
      <c r="J178" s="1294">
        <f t="shared" si="40"/>
        <v>0</v>
      </c>
      <c r="K178" s="1294">
        <f t="shared" si="40"/>
        <v>0</v>
      </c>
      <c r="L178" s="1294">
        <f t="shared" si="40"/>
        <v>0</v>
      </c>
      <c r="M178" s="1294">
        <f t="shared" si="40"/>
        <v>0</v>
      </c>
      <c r="N178" s="1294">
        <f t="shared" si="40"/>
        <v>0</v>
      </c>
      <c r="O178" s="1294">
        <f t="shared" si="40"/>
        <v>0</v>
      </c>
      <c r="P178" s="1294">
        <f t="shared" si="40"/>
        <v>0</v>
      </c>
      <c r="Q178" s="1294">
        <f t="shared" si="40"/>
        <v>0</v>
      </c>
      <c r="R178" s="1294">
        <f t="shared" si="40"/>
        <v>0</v>
      </c>
      <c r="S178" s="1294">
        <f t="shared" si="40"/>
        <v>0</v>
      </c>
      <c r="T178" s="1305">
        <f t="shared" si="40"/>
        <v>0</v>
      </c>
      <c r="U178" s="1306" t="str">
        <f t="shared" si="40"/>
        <v/>
      </c>
      <c r="V178" s="1307">
        <f t="shared" si="40"/>
        <v>0</v>
      </c>
      <c r="W178" s="1265" t="s">
        <v>73</v>
      </c>
      <c r="X178" s="1317" t="str">
        <f>X130</f>
        <v/>
      </c>
      <c r="Y178" s="1265" t="s">
        <v>74</v>
      </c>
      <c r="Z178" s="1318" t="str">
        <f>Z130</f>
        <v/>
      </c>
      <c r="AA178" s="1265" t="s">
        <v>75</v>
      </c>
      <c r="AB178" s="1267" t="str">
        <f t="shared" ref="AB178:AG178" si="41">AB130</f>
        <v/>
      </c>
      <c r="AC178" s="1268">
        <f t="shared" si="41"/>
        <v>0</v>
      </c>
      <c r="AD178" s="1268">
        <f t="shared" si="41"/>
        <v>0</v>
      </c>
      <c r="AE178" s="1268">
        <f t="shared" si="41"/>
        <v>0</v>
      </c>
      <c r="AF178" s="1268">
        <f t="shared" si="41"/>
        <v>0</v>
      </c>
      <c r="AG178" s="1269">
        <f t="shared" si="41"/>
        <v>0</v>
      </c>
      <c r="AH178" s="1274" t="s">
        <v>76</v>
      </c>
      <c r="AI178" s="1274"/>
      <c r="AJ178" s="1274"/>
      <c r="AK178" s="1274"/>
      <c r="AL178" s="1275"/>
    </row>
    <row r="179" spans="1:38" ht="10.5" customHeight="1">
      <c r="A179" s="1291"/>
      <c r="B179" s="1296"/>
      <c r="C179" s="1297"/>
      <c r="D179" s="1297"/>
      <c r="E179" s="1297"/>
      <c r="F179" s="1297"/>
      <c r="G179" s="1298"/>
      <c r="H179" s="1296"/>
      <c r="I179" s="1297"/>
      <c r="J179" s="1297"/>
      <c r="K179" s="1297"/>
      <c r="L179" s="1297"/>
      <c r="M179" s="1297"/>
      <c r="N179" s="1297"/>
      <c r="O179" s="1297"/>
      <c r="P179" s="1297"/>
      <c r="Q179" s="1297"/>
      <c r="R179" s="1297"/>
      <c r="S179" s="1297"/>
      <c r="T179" s="1298"/>
      <c r="U179" s="1308"/>
      <c r="V179" s="1309"/>
      <c r="W179" s="1273"/>
      <c r="X179" s="1260"/>
      <c r="Y179" s="1266"/>
      <c r="Z179" s="1263"/>
      <c r="AA179" s="1266"/>
      <c r="AB179" s="1270"/>
      <c r="AC179" s="1271"/>
      <c r="AD179" s="1271"/>
      <c r="AE179" s="1271"/>
      <c r="AF179" s="1271"/>
      <c r="AG179" s="1272"/>
      <c r="AH179" s="1276" t="str">
        <f>AH131</f>
        <v/>
      </c>
      <c r="AI179" s="1276"/>
      <c r="AJ179" s="1276"/>
      <c r="AK179" s="1276"/>
      <c r="AL179" s="1277"/>
    </row>
    <row r="180" spans="1:38" ht="10.5" customHeight="1">
      <c r="A180" s="1292"/>
      <c r="B180" s="1299">
        <f t="shared" ref="B180:V180" si="42">B132</f>
        <v>0</v>
      </c>
      <c r="C180" s="1300">
        <f t="shared" si="42"/>
        <v>0</v>
      </c>
      <c r="D180" s="1300">
        <f t="shared" si="42"/>
        <v>0</v>
      </c>
      <c r="E180" s="1300">
        <f t="shared" si="42"/>
        <v>0</v>
      </c>
      <c r="F180" s="1300">
        <f t="shared" si="42"/>
        <v>0</v>
      </c>
      <c r="G180" s="1301">
        <f t="shared" si="42"/>
        <v>0</v>
      </c>
      <c r="H180" s="1299">
        <f t="shared" si="42"/>
        <v>0</v>
      </c>
      <c r="I180" s="1300">
        <f t="shared" si="42"/>
        <v>0</v>
      </c>
      <c r="J180" s="1300">
        <f t="shared" si="42"/>
        <v>0</v>
      </c>
      <c r="K180" s="1300">
        <f t="shared" si="42"/>
        <v>0</v>
      </c>
      <c r="L180" s="1300">
        <f t="shared" si="42"/>
        <v>0</v>
      </c>
      <c r="M180" s="1300">
        <f t="shared" si="42"/>
        <v>0</v>
      </c>
      <c r="N180" s="1300">
        <f t="shared" si="42"/>
        <v>0</v>
      </c>
      <c r="O180" s="1300">
        <f t="shared" si="42"/>
        <v>0</v>
      </c>
      <c r="P180" s="1300">
        <f t="shared" si="42"/>
        <v>0</v>
      </c>
      <c r="Q180" s="1300">
        <f t="shared" si="42"/>
        <v>0</v>
      </c>
      <c r="R180" s="1300">
        <f t="shared" si="42"/>
        <v>0</v>
      </c>
      <c r="S180" s="1300">
        <f t="shared" si="42"/>
        <v>0</v>
      </c>
      <c r="T180" s="1301">
        <f t="shared" si="42"/>
        <v>0</v>
      </c>
      <c r="U180" s="1308" t="str">
        <f t="shared" si="42"/>
        <v/>
      </c>
      <c r="V180" s="1309">
        <f t="shared" si="42"/>
        <v>0</v>
      </c>
      <c r="W180" s="1258" t="s">
        <v>73</v>
      </c>
      <c r="X180" s="1260" t="str">
        <f>X132</f>
        <v/>
      </c>
      <c r="Y180" s="1258" t="s">
        <v>74</v>
      </c>
      <c r="Z180" s="1263" t="str">
        <f>Z132</f>
        <v/>
      </c>
      <c r="AA180" s="1258" t="s">
        <v>77</v>
      </c>
      <c r="AB180" s="1281" t="str">
        <f t="shared" ref="AB180:AG180" si="43">AB132</f>
        <v/>
      </c>
      <c r="AC180" s="1282">
        <f t="shared" si="43"/>
        <v>0</v>
      </c>
      <c r="AD180" s="1282">
        <f t="shared" si="43"/>
        <v>0</v>
      </c>
      <c r="AE180" s="1282">
        <f t="shared" si="43"/>
        <v>0</v>
      </c>
      <c r="AF180" s="1282">
        <f t="shared" si="43"/>
        <v>0</v>
      </c>
      <c r="AG180" s="1283">
        <f t="shared" si="43"/>
        <v>0</v>
      </c>
      <c r="AH180" s="1276"/>
      <c r="AI180" s="1276"/>
      <c r="AJ180" s="1276"/>
      <c r="AK180" s="1276"/>
      <c r="AL180" s="1277"/>
    </row>
    <row r="181" spans="1:38" ht="10.5" customHeight="1">
      <c r="A181" s="1319"/>
      <c r="B181" s="1320"/>
      <c r="C181" s="1321"/>
      <c r="D181" s="1321"/>
      <c r="E181" s="1321"/>
      <c r="F181" s="1321"/>
      <c r="G181" s="1322"/>
      <c r="H181" s="1320"/>
      <c r="I181" s="1321"/>
      <c r="J181" s="1321"/>
      <c r="K181" s="1321"/>
      <c r="L181" s="1321"/>
      <c r="M181" s="1321"/>
      <c r="N181" s="1321"/>
      <c r="O181" s="1321"/>
      <c r="P181" s="1321"/>
      <c r="Q181" s="1321"/>
      <c r="R181" s="1321"/>
      <c r="S181" s="1321"/>
      <c r="T181" s="1322"/>
      <c r="U181" s="1323"/>
      <c r="V181" s="1324"/>
      <c r="W181" s="1287"/>
      <c r="X181" s="1288"/>
      <c r="Y181" s="1280"/>
      <c r="Z181" s="1289"/>
      <c r="AA181" s="1280"/>
      <c r="AB181" s="1284"/>
      <c r="AC181" s="1285"/>
      <c r="AD181" s="1285"/>
      <c r="AE181" s="1285"/>
      <c r="AF181" s="1285"/>
      <c r="AG181" s="1286"/>
      <c r="AH181" s="1278"/>
      <c r="AI181" s="1278"/>
      <c r="AJ181" s="1278"/>
      <c r="AK181" s="1278"/>
      <c r="AL181" s="1279"/>
    </row>
    <row r="182" spans="1:38" ht="10.5" customHeight="1">
      <c r="A182" s="1290"/>
      <c r="B182" s="1267" t="str">
        <f t="shared" ref="B182:V182" si="44">B134</f>
        <v/>
      </c>
      <c r="C182" s="1294">
        <f t="shared" si="44"/>
        <v>0</v>
      </c>
      <c r="D182" s="1294">
        <f t="shared" si="44"/>
        <v>0</v>
      </c>
      <c r="E182" s="1294">
        <f t="shared" si="44"/>
        <v>0</v>
      </c>
      <c r="F182" s="1294">
        <f t="shared" si="44"/>
        <v>0</v>
      </c>
      <c r="G182" s="1295">
        <f t="shared" si="44"/>
        <v>0</v>
      </c>
      <c r="H182" s="1267" t="str">
        <f t="shared" si="44"/>
        <v/>
      </c>
      <c r="I182" s="1294">
        <f t="shared" si="44"/>
        <v>0</v>
      </c>
      <c r="J182" s="1294">
        <f t="shared" si="44"/>
        <v>0</v>
      </c>
      <c r="K182" s="1294">
        <f t="shared" si="44"/>
        <v>0</v>
      </c>
      <c r="L182" s="1294">
        <f t="shared" si="44"/>
        <v>0</v>
      </c>
      <c r="M182" s="1294">
        <f t="shared" si="44"/>
        <v>0</v>
      </c>
      <c r="N182" s="1294">
        <f t="shared" si="44"/>
        <v>0</v>
      </c>
      <c r="O182" s="1294">
        <f t="shared" si="44"/>
        <v>0</v>
      </c>
      <c r="P182" s="1294">
        <f t="shared" si="44"/>
        <v>0</v>
      </c>
      <c r="Q182" s="1294">
        <f t="shared" si="44"/>
        <v>0</v>
      </c>
      <c r="R182" s="1294">
        <f t="shared" si="44"/>
        <v>0</v>
      </c>
      <c r="S182" s="1294">
        <f t="shared" si="44"/>
        <v>0</v>
      </c>
      <c r="T182" s="1305">
        <f t="shared" si="44"/>
        <v>0</v>
      </c>
      <c r="U182" s="1306" t="str">
        <f t="shared" si="44"/>
        <v/>
      </c>
      <c r="V182" s="1307">
        <f t="shared" si="44"/>
        <v>0</v>
      </c>
      <c r="W182" s="1265" t="s">
        <v>73</v>
      </c>
      <c r="X182" s="1317" t="str">
        <f>X134</f>
        <v/>
      </c>
      <c r="Y182" s="1265" t="s">
        <v>74</v>
      </c>
      <c r="Z182" s="1318" t="str">
        <f>Z134</f>
        <v/>
      </c>
      <c r="AA182" s="1265" t="s">
        <v>75</v>
      </c>
      <c r="AB182" s="1267" t="str">
        <f t="shared" ref="AB182:AG182" si="45">AB134</f>
        <v/>
      </c>
      <c r="AC182" s="1268">
        <f t="shared" si="45"/>
        <v>0</v>
      </c>
      <c r="AD182" s="1268">
        <f t="shared" si="45"/>
        <v>0</v>
      </c>
      <c r="AE182" s="1268">
        <f t="shared" si="45"/>
        <v>0</v>
      </c>
      <c r="AF182" s="1268">
        <f t="shared" si="45"/>
        <v>0</v>
      </c>
      <c r="AG182" s="1269">
        <f t="shared" si="45"/>
        <v>0</v>
      </c>
      <c r="AH182" s="1274" t="s">
        <v>76</v>
      </c>
      <c r="AI182" s="1274"/>
      <c r="AJ182" s="1274"/>
      <c r="AK182" s="1274"/>
      <c r="AL182" s="1275"/>
    </row>
    <row r="183" spans="1:38" ht="10.5" customHeight="1">
      <c r="A183" s="1291"/>
      <c r="B183" s="1296"/>
      <c r="C183" s="1297"/>
      <c r="D183" s="1297"/>
      <c r="E183" s="1297"/>
      <c r="F183" s="1297"/>
      <c r="G183" s="1298"/>
      <c r="H183" s="1296"/>
      <c r="I183" s="1297"/>
      <c r="J183" s="1297"/>
      <c r="K183" s="1297"/>
      <c r="L183" s="1297"/>
      <c r="M183" s="1297"/>
      <c r="N183" s="1297"/>
      <c r="O183" s="1297"/>
      <c r="P183" s="1297"/>
      <c r="Q183" s="1297"/>
      <c r="R183" s="1297"/>
      <c r="S183" s="1297"/>
      <c r="T183" s="1298"/>
      <c r="U183" s="1308"/>
      <c r="V183" s="1309"/>
      <c r="W183" s="1273"/>
      <c r="X183" s="1260"/>
      <c r="Y183" s="1266"/>
      <c r="Z183" s="1263"/>
      <c r="AA183" s="1266"/>
      <c r="AB183" s="1270"/>
      <c r="AC183" s="1271"/>
      <c r="AD183" s="1271"/>
      <c r="AE183" s="1271"/>
      <c r="AF183" s="1271"/>
      <c r="AG183" s="1272"/>
      <c r="AH183" s="1276" t="str">
        <f>AH135</f>
        <v/>
      </c>
      <c r="AI183" s="1276"/>
      <c r="AJ183" s="1276"/>
      <c r="AK183" s="1276"/>
      <c r="AL183" s="1277"/>
    </row>
    <row r="184" spans="1:38" ht="10.5" customHeight="1">
      <c r="A184" s="1292"/>
      <c r="B184" s="1299">
        <f t="shared" ref="B184:V184" si="46">B136</f>
        <v>0</v>
      </c>
      <c r="C184" s="1300">
        <f t="shared" si="46"/>
        <v>0</v>
      </c>
      <c r="D184" s="1300">
        <f t="shared" si="46"/>
        <v>0</v>
      </c>
      <c r="E184" s="1300">
        <f t="shared" si="46"/>
        <v>0</v>
      </c>
      <c r="F184" s="1300">
        <f t="shared" si="46"/>
        <v>0</v>
      </c>
      <c r="G184" s="1301">
        <f t="shared" si="46"/>
        <v>0</v>
      </c>
      <c r="H184" s="1299">
        <f t="shared" si="46"/>
        <v>0</v>
      </c>
      <c r="I184" s="1300">
        <f t="shared" si="46"/>
        <v>0</v>
      </c>
      <c r="J184" s="1300">
        <f t="shared" si="46"/>
        <v>0</v>
      </c>
      <c r="K184" s="1300">
        <f t="shared" si="46"/>
        <v>0</v>
      </c>
      <c r="L184" s="1300">
        <f t="shared" si="46"/>
        <v>0</v>
      </c>
      <c r="M184" s="1300">
        <f t="shared" si="46"/>
        <v>0</v>
      </c>
      <c r="N184" s="1300">
        <f t="shared" si="46"/>
        <v>0</v>
      </c>
      <c r="O184" s="1300">
        <f t="shared" si="46"/>
        <v>0</v>
      </c>
      <c r="P184" s="1300">
        <f t="shared" si="46"/>
        <v>0</v>
      </c>
      <c r="Q184" s="1300">
        <f t="shared" si="46"/>
        <v>0</v>
      </c>
      <c r="R184" s="1300">
        <f t="shared" si="46"/>
        <v>0</v>
      </c>
      <c r="S184" s="1300">
        <f t="shared" si="46"/>
        <v>0</v>
      </c>
      <c r="T184" s="1301">
        <f t="shared" si="46"/>
        <v>0</v>
      </c>
      <c r="U184" s="1308" t="str">
        <f t="shared" si="46"/>
        <v/>
      </c>
      <c r="V184" s="1309">
        <f t="shared" si="46"/>
        <v>0</v>
      </c>
      <c r="W184" s="1258" t="s">
        <v>73</v>
      </c>
      <c r="X184" s="1260" t="str">
        <f>X136</f>
        <v/>
      </c>
      <c r="Y184" s="1258" t="s">
        <v>74</v>
      </c>
      <c r="Z184" s="1263" t="str">
        <f>Z136</f>
        <v/>
      </c>
      <c r="AA184" s="1258" t="s">
        <v>77</v>
      </c>
      <c r="AB184" s="1281" t="str">
        <f t="shared" ref="AB184:AG184" si="47">AB136</f>
        <v/>
      </c>
      <c r="AC184" s="1282">
        <f t="shared" si="47"/>
        <v>0</v>
      </c>
      <c r="AD184" s="1282">
        <f t="shared" si="47"/>
        <v>0</v>
      </c>
      <c r="AE184" s="1282">
        <f t="shared" si="47"/>
        <v>0</v>
      </c>
      <c r="AF184" s="1282">
        <f t="shared" si="47"/>
        <v>0</v>
      </c>
      <c r="AG184" s="1283">
        <f t="shared" si="47"/>
        <v>0</v>
      </c>
      <c r="AH184" s="1276"/>
      <c r="AI184" s="1276"/>
      <c r="AJ184" s="1276"/>
      <c r="AK184" s="1276"/>
      <c r="AL184" s="1277"/>
    </row>
    <row r="185" spans="1:38" ht="10.5" customHeight="1">
      <c r="A185" s="1319"/>
      <c r="B185" s="1320"/>
      <c r="C185" s="1321"/>
      <c r="D185" s="1321"/>
      <c r="E185" s="1321"/>
      <c r="F185" s="1321"/>
      <c r="G185" s="1322"/>
      <c r="H185" s="1320"/>
      <c r="I185" s="1321"/>
      <c r="J185" s="1321"/>
      <c r="K185" s="1321"/>
      <c r="L185" s="1321"/>
      <c r="M185" s="1321"/>
      <c r="N185" s="1321"/>
      <c r="O185" s="1321"/>
      <c r="P185" s="1321"/>
      <c r="Q185" s="1321"/>
      <c r="R185" s="1321"/>
      <c r="S185" s="1321"/>
      <c r="T185" s="1322"/>
      <c r="U185" s="1323"/>
      <c r="V185" s="1324"/>
      <c r="W185" s="1287"/>
      <c r="X185" s="1288"/>
      <c r="Y185" s="1280"/>
      <c r="Z185" s="1289"/>
      <c r="AA185" s="1280"/>
      <c r="AB185" s="1284"/>
      <c r="AC185" s="1285"/>
      <c r="AD185" s="1285"/>
      <c r="AE185" s="1285"/>
      <c r="AF185" s="1285"/>
      <c r="AG185" s="1286"/>
      <c r="AH185" s="1278"/>
      <c r="AI185" s="1278"/>
      <c r="AJ185" s="1278"/>
      <c r="AK185" s="1278"/>
      <c r="AL185" s="1279"/>
    </row>
    <row r="186" spans="1:38" ht="10.5" customHeight="1">
      <c r="A186" s="1290"/>
      <c r="B186" s="1267" t="str">
        <f t="shared" ref="B186:V186" si="48">B138</f>
        <v/>
      </c>
      <c r="C186" s="1294">
        <f t="shared" si="48"/>
        <v>0</v>
      </c>
      <c r="D186" s="1294">
        <f t="shared" si="48"/>
        <v>0</v>
      </c>
      <c r="E186" s="1294">
        <f t="shared" si="48"/>
        <v>0</v>
      </c>
      <c r="F186" s="1294">
        <f t="shared" si="48"/>
        <v>0</v>
      </c>
      <c r="G186" s="1295">
        <f t="shared" si="48"/>
        <v>0</v>
      </c>
      <c r="H186" s="1267" t="str">
        <f t="shared" si="48"/>
        <v/>
      </c>
      <c r="I186" s="1294">
        <f t="shared" si="48"/>
        <v>0</v>
      </c>
      <c r="J186" s="1294">
        <f t="shared" si="48"/>
        <v>0</v>
      </c>
      <c r="K186" s="1294">
        <f t="shared" si="48"/>
        <v>0</v>
      </c>
      <c r="L186" s="1294">
        <f t="shared" si="48"/>
        <v>0</v>
      </c>
      <c r="M186" s="1294">
        <f t="shared" si="48"/>
        <v>0</v>
      </c>
      <c r="N186" s="1294">
        <f t="shared" si="48"/>
        <v>0</v>
      </c>
      <c r="O186" s="1294">
        <f t="shared" si="48"/>
        <v>0</v>
      </c>
      <c r="P186" s="1294">
        <f t="shared" si="48"/>
        <v>0</v>
      </c>
      <c r="Q186" s="1294">
        <f t="shared" si="48"/>
        <v>0</v>
      </c>
      <c r="R186" s="1294">
        <f t="shared" si="48"/>
        <v>0</v>
      </c>
      <c r="S186" s="1294">
        <f t="shared" si="48"/>
        <v>0</v>
      </c>
      <c r="T186" s="1305">
        <f t="shared" si="48"/>
        <v>0</v>
      </c>
      <c r="U186" s="1306" t="str">
        <f t="shared" si="48"/>
        <v/>
      </c>
      <c r="V186" s="1307">
        <f t="shared" si="48"/>
        <v>0</v>
      </c>
      <c r="W186" s="1265" t="s">
        <v>73</v>
      </c>
      <c r="X186" s="1317" t="str">
        <f>X138</f>
        <v/>
      </c>
      <c r="Y186" s="1265" t="s">
        <v>74</v>
      </c>
      <c r="Z186" s="1318" t="str">
        <f>Z138</f>
        <v/>
      </c>
      <c r="AA186" s="1265" t="s">
        <v>75</v>
      </c>
      <c r="AB186" s="1267" t="str">
        <f t="shared" ref="AB186:AG186" si="49">AB138</f>
        <v/>
      </c>
      <c r="AC186" s="1268">
        <f t="shared" si="49"/>
        <v>0</v>
      </c>
      <c r="AD186" s="1268">
        <f t="shared" si="49"/>
        <v>0</v>
      </c>
      <c r="AE186" s="1268">
        <f t="shared" si="49"/>
        <v>0</v>
      </c>
      <c r="AF186" s="1268">
        <f t="shared" si="49"/>
        <v>0</v>
      </c>
      <c r="AG186" s="1269">
        <f t="shared" si="49"/>
        <v>0</v>
      </c>
      <c r="AH186" s="1274" t="s">
        <v>76</v>
      </c>
      <c r="AI186" s="1274"/>
      <c r="AJ186" s="1274"/>
      <c r="AK186" s="1274"/>
      <c r="AL186" s="1275"/>
    </row>
    <row r="187" spans="1:38" ht="10.5" customHeight="1">
      <c r="A187" s="1291"/>
      <c r="B187" s="1296"/>
      <c r="C187" s="1297"/>
      <c r="D187" s="1297"/>
      <c r="E187" s="1297"/>
      <c r="F187" s="1297"/>
      <c r="G187" s="1298"/>
      <c r="H187" s="1296"/>
      <c r="I187" s="1297"/>
      <c r="J187" s="1297"/>
      <c r="K187" s="1297"/>
      <c r="L187" s="1297"/>
      <c r="M187" s="1297"/>
      <c r="N187" s="1297"/>
      <c r="O187" s="1297"/>
      <c r="P187" s="1297"/>
      <c r="Q187" s="1297"/>
      <c r="R187" s="1297"/>
      <c r="S187" s="1297"/>
      <c r="T187" s="1298"/>
      <c r="U187" s="1308"/>
      <c r="V187" s="1309"/>
      <c r="W187" s="1273"/>
      <c r="X187" s="1260"/>
      <c r="Y187" s="1266"/>
      <c r="Z187" s="1263"/>
      <c r="AA187" s="1266"/>
      <c r="AB187" s="1270"/>
      <c r="AC187" s="1271"/>
      <c r="AD187" s="1271"/>
      <c r="AE187" s="1271"/>
      <c r="AF187" s="1271"/>
      <c r="AG187" s="1272"/>
      <c r="AH187" s="1276" t="str">
        <f>AH139</f>
        <v/>
      </c>
      <c r="AI187" s="1276"/>
      <c r="AJ187" s="1276"/>
      <c r="AK187" s="1276"/>
      <c r="AL187" s="1277"/>
    </row>
    <row r="188" spans="1:38" ht="10.5" customHeight="1">
      <c r="A188" s="1292"/>
      <c r="B188" s="1299">
        <f t="shared" ref="B188:V188" si="50">B140</f>
        <v>0</v>
      </c>
      <c r="C188" s="1300">
        <f t="shared" si="50"/>
        <v>0</v>
      </c>
      <c r="D188" s="1300">
        <f t="shared" si="50"/>
        <v>0</v>
      </c>
      <c r="E188" s="1300">
        <f t="shared" si="50"/>
        <v>0</v>
      </c>
      <c r="F188" s="1300">
        <f t="shared" si="50"/>
        <v>0</v>
      </c>
      <c r="G188" s="1301">
        <f t="shared" si="50"/>
        <v>0</v>
      </c>
      <c r="H188" s="1299">
        <f t="shared" si="50"/>
        <v>0</v>
      </c>
      <c r="I188" s="1300">
        <f t="shared" si="50"/>
        <v>0</v>
      </c>
      <c r="J188" s="1300">
        <f t="shared" si="50"/>
        <v>0</v>
      </c>
      <c r="K188" s="1300">
        <f t="shared" si="50"/>
        <v>0</v>
      </c>
      <c r="L188" s="1300">
        <f t="shared" si="50"/>
        <v>0</v>
      </c>
      <c r="M188" s="1300">
        <f t="shared" si="50"/>
        <v>0</v>
      </c>
      <c r="N188" s="1300">
        <f t="shared" si="50"/>
        <v>0</v>
      </c>
      <c r="O188" s="1300">
        <f t="shared" si="50"/>
        <v>0</v>
      </c>
      <c r="P188" s="1300">
        <f t="shared" si="50"/>
        <v>0</v>
      </c>
      <c r="Q188" s="1300">
        <f t="shared" si="50"/>
        <v>0</v>
      </c>
      <c r="R188" s="1300">
        <f t="shared" si="50"/>
        <v>0</v>
      </c>
      <c r="S188" s="1300">
        <f t="shared" si="50"/>
        <v>0</v>
      </c>
      <c r="T188" s="1301">
        <f t="shared" si="50"/>
        <v>0</v>
      </c>
      <c r="U188" s="1308" t="str">
        <f t="shared" si="50"/>
        <v/>
      </c>
      <c r="V188" s="1309">
        <f t="shared" si="50"/>
        <v>0</v>
      </c>
      <c r="W188" s="1258" t="s">
        <v>73</v>
      </c>
      <c r="X188" s="1260" t="str">
        <f>X140</f>
        <v/>
      </c>
      <c r="Y188" s="1258" t="s">
        <v>74</v>
      </c>
      <c r="Z188" s="1263" t="str">
        <f>Z140</f>
        <v/>
      </c>
      <c r="AA188" s="1258" t="s">
        <v>77</v>
      </c>
      <c r="AB188" s="1281" t="str">
        <f t="shared" ref="AB188:AG188" si="51">AB140</f>
        <v/>
      </c>
      <c r="AC188" s="1282">
        <f t="shared" si="51"/>
        <v>0</v>
      </c>
      <c r="AD188" s="1282">
        <f t="shared" si="51"/>
        <v>0</v>
      </c>
      <c r="AE188" s="1282">
        <f t="shared" si="51"/>
        <v>0</v>
      </c>
      <c r="AF188" s="1282">
        <f t="shared" si="51"/>
        <v>0</v>
      </c>
      <c r="AG188" s="1283">
        <f t="shared" si="51"/>
        <v>0</v>
      </c>
      <c r="AH188" s="1276"/>
      <c r="AI188" s="1276"/>
      <c r="AJ188" s="1276"/>
      <c r="AK188" s="1276"/>
      <c r="AL188" s="1277"/>
    </row>
    <row r="189" spans="1:38" ht="10.5" customHeight="1">
      <c r="A189" s="1319"/>
      <c r="B189" s="1320"/>
      <c r="C189" s="1321"/>
      <c r="D189" s="1321"/>
      <c r="E189" s="1321"/>
      <c r="F189" s="1321"/>
      <c r="G189" s="1322"/>
      <c r="H189" s="1320"/>
      <c r="I189" s="1321"/>
      <c r="J189" s="1321"/>
      <c r="K189" s="1321"/>
      <c r="L189" s="1321"/>
      <c r="M189" s="1321"/>
      <c r="N189" s="1321"/>
      <c r="O189" s="1321"/>
      <c r="P189" s="1321"/>
      <c r="Q189" s="1321"/>
      <c r="R189" s="1321"/>
      <c r="S189" s="1321"/>
      <c r="T189" s="1322"/>
      <c r="U189" s="1323"/>
      <c r="V189" s="1324"/>
      <c r="W189" s="1287"/>
      <c r="X189" s="1288"/>
      <c r="Y189" s="1280"/>
      <c r="Z189" s="1289"/>
      <c r="AA189" s="1280"/>
      <c r="AB189" s="1284"/>
      <c r="AC189" s="1285"/>
      <c r="AD189" s="1285"/>
      <c r="AE189" s="1285"/>
      <c r="AF189" s="1285"/>
      <c r="AG189" s="1286"/>
      <c r="AH189" s="1278"/>
      <c r="AI189" s="1278"/>
      <c r="AJ189" s="1278"/>
      <c r="AK189" s="1278"/>
      <c r="AL189" s="1279"/>
    </row>
    <row r="190" spans="1:38" ht="10.5" customHeight="1">
      <c r="A190" s="1290"/>
      <c r="B190" s="1267" t="str">
        <f t="shared" ref="B190:V190" si="52">B142</f>
        <v/>
      </c>
      <c r="C190" s="1294">
        <f t="shared" si="52"/>
        <v>0</v>
      </c>
      <c r="D190" s="1294">
        <f t="shared" si="52"/>
        <v>0</v>
      </c>
      <c r="E190" s="1294">
        <f t="shared" si="52"/>
        <v>0</v>
      </c>
      <c r="F190" s="1294">
        <f t="shared" si="52"/>
        <v>0</v>
      </c>
      <c r="G190" s="1295">
        <f t="shared" si="52"/>
        <v>0</v>
      </c>
      <c r="H190" s="1267" t="str">
        <f t="shared" si="52"/>
        <v/>
      </c>
      <c r="I190" s="1294">
        <f t="shared" si="52"/>
        <v>0</v>
      </c>
      <c r="J190" s="1294">
        <f t="shared" si="52"/>
        <v>0</v>
      </c>
      <c r="K190" s="1294">
        <f t="shared" si="52"/>
        <v>0</v>
      </c>
      <c r="L190" s="1294">
        <f t="shared" si="52"/>
        <v>0</v>
      </c>
      <c r="M190" s="1294">
        <f t="shared" si="52"/>
        <v>0</v>
      </c>
      <c r="N190" s="1294">
        <f t="shared" si="52"/>
        <v>0</v>
      </c>
      <c r="O190" s="1294">
        <f t="shared" si="52"/>
        <v>0</v>
      </c>
      <c r="P190" s="1294">
        <f t="shared" si="52"/>
        <v>0</v>
      </c>
      <c r="Q190" s="1294">
        <f t="shared" si="52"/>
        <v>0</v>
      </c>
      <c r="R190" s="1294">
        <f t="shared" si="52"/>
        <v>0</v>
      </c>
      <c r="S190" s="1294">
        <f t="shared" si="52"/>
        <v>0</v>
      </c>
      <c r="T190" s="1305">
        <f t="shared" si="52"/>
        <v>0</v>
      </c>
      <c r="U190" s="1306" t="str">
        <f t="shared" si="52"/>
        <v/>
      </c>
      <c r="V190" s="1307">
        <f t="shared" si="52"/>
        <v>0</v>
      </c>
      <c r="W190" s="1265" t="s">
        <v>73</v>
      </c>
      <c r="X190" s="1317" t="str">
        <f>X142</f>
        <v/>
      </c>
      <c r="Y190" s="1265" t="s">
        <v>74</v>
      </c>
      <c r="Z190" s="1318" t="str">
        <f>Z142</f>
        <v/>
      </c>
      <c r="AA190" s="1265" t="s">
        <v>75</v>
      </c>
      <c r="AB190" s="1267" t="str">
        <f t="shared" ref="AB190:AG190" si="53">AB142</f>
        <v/>
      </c>
      <c r="AC190" s="1268">
        <f t="shared" si="53"/>
        <v>0</v>
      </c>
      <c r="AD190" s="1268">
        <f t="shared" si="53"/>
        <v>0</v>
      </c>
      <c r="AE190" s="1268">
        <f t="shared" si="53"/>
        <v>0</v>
      </c>
      <c r="AF190" s="1268">
        <f t="shared" si="53"/>
        <v>0</v>
      </c>
      <c r="AG190" s="1269">
        <f t="shared" si="53"/>
        <v>0</v>
      </c>
      <c r="AH190" s="1274" t="s">
        <v>76</v>
      </c>
      <c r="AI190" s="1274"/>
      <c r="AJ190" s="1274"/>
      <c r="AK190" s="1274"/>
      <c r="AL190" s="1275"/>
    </row>
    <row r="191" spans="1:38" ht="10.5" customHeight="1">
      <c r="A191" s="1291"/>
      <c r="B191" s="1296"/>
      <c r="C191" s="1297"/>
      <c r="D191" s="1297"/>
      <c r="E191" s="1297"/>
      <c r="F191" s="1297"/>
      <c r="G191" s="1298"/>
      <c r="H191" s="1296"/>
      <c r="I191" s="1297"/>
      <c r="J191" s="1297"/>
      <c r="K191" s="1297"/>
      <c r="L191" s="1297"/>
      <c r="M191" s="1297"/>
      <c r="N191" s="1297"/>
      <c r="O191" s="1297"/>
      <c r="P191" s="1297"/>
      <c r="Q191" s="1297"/>
      <c r="R191" s="1297"/>
      <c r="S191" s="1297"/>
      <c r="T191" s="1298"/>
      <c r="U191" s="1308"/>
      <c r="V191" s="1309"/>
      <c r="W191" s="1273"/>
      <c r="X191" s="1260"/>
      <c r="Y191" s="1266"/>
      <c r="Z191" s="1263"/>
      <c r="AA191" s="1266"/>
      <c r="AB191" s="1270"/>
      <c r="AC191" s="1271"/>
      <c r="AD191" s="1271"/>
      <c r="AE191" s="1271"/>
      <c r="AF191" s="1271"/>
      <c r="AG191" s="1272"/>
      <c r="AH191" s="1276" t="str">
        <f>AH143</f>
        <v/>
      </c>
      <c r="AI191" s="1276"/>
      <c r="AJ191" s="1276"/>
      <c r="AK191" s="1276"/>
      <c r="AL191" s="1277"/>
    </row>
    <row r="192" spans="1:38" ht="10.5" customHeight="1">
      <c r="A192" s="1292"/>
      <c r="B192" s="1299">
        <f t="shared" ref="B192:V192" si="54">B144</f>
        <v>0</v>
      </c>
      <c r="C192" s="1300">
        <f t="shared" si="54"/>
        <v>0</v>
      </c>
      <c r="D192" s="1300">
        <f t="shared" si="54"/>
        <v>0</v>
      </c>
      <c r="E192" s="1300">
        <f t="shared" si="54"/>
        <v>0</v>
      </c>
      <c r="F192" s="1300">
        <f t="shared" si="54"/>
        <v>0</v>
      </c>
      <c r="G192" s="1301">
        <f t="shared" si="54"/>
        <v>0</v>
      </c>
      <c r="H192" s="1299">
        <f t="shared" si="54"/>
        <v>0</v>
      </c>
      <c r="I192" s="1300">
        <f t="shared" si="54"/>
        <v>0</v>
      </c>
      <c r="J192" s="1300">
        <f t="shared" si="54"/>
        <v>0</v>
      </c>
      <c r="K192" s="1300">
        <f t="shared" si="54"/>
        <v>0</v>
      </c>
      <c r="L192" s="1300">
        <f t="shared" si="54"/>
        <v>0</v>
      </c>
      <c r="M192" s="1300">
        <f t="shared" si="54"/>
        <v>0</v>
      </c>
      <c r="N192" s="1300">
        <f t="shared" si="54"/>
        <v>0</v>
      </c>
      <c r="O192" s="1300">
        <f t="shared" si="54"/>
        <v>0</v>
      </c>
      <c r="P192" s="1300">
        <f t="shared" si="54"/>
        <v>0</v>
      </c>
      <c r="Q192" s="1300">
        <f t="shared" si="54"/>
        <v>0</v>
      </c>
      <c r="R192" s="1300">
        <f t="shared" si="54"/>
        <v>0</v>
      </c>
      <c r="S192" s="1300">
        <f t="shared" si="54"/>
        <v>0</v>
      </c>
      <c r="T192" s="1301">
        <f t="shared" si="54"/>
        <v>0</v>
      </c>
      <c r="U192" s="1308" t="str">
        <f t="shared" si="54"/>
        <v/>
      </c>
      <c r="V192" s="1309">
        <f t="shared" si="54"/>
        <v>0</v>
      </c>
      <c r="W192" s="1258" t="s">
        <v>73</v>
      </c>
      <c r="X192" s="1260" t="str">
        <f>X144</f>
        <v/>
      </c>
      <c r="Y192" s="1258" t="s">
        <v>74</v>
      </c>
      <c r="Z192" s="1263" t="str">
        <f>Z144</f>
        <v/>
      </c>
      <c r="AA192" s="1258" t="s">
        <v>77</v>
      </c>
      <c r="AB192" s="1281" t="str">
        <f t="shared" ref="AB192:AG192" si="55">AB144</f>
        <v/>
      </c>
      <c r="AC192" s="1282">
        <f t="shared" si="55"/>
        <v>0</v>
      </c>
      <c r="AD192" s="1282">
        <f t="shared" si="55"/>
        <v>0</v>
      </c>
      <c r="AE192" s="1282">
        <f t="shared" si="55"/>
        <v>0</v>
      </c>
      <c r="AF192" s="1282">
        <f t="shared" si="55"/>
        <v>0</v>
      </c>
      <c r="AG192" s="1283">
        <f t="shared" si="55"/>
        <v>0</v>
      </c>
      <c r="AH192" s="1276"/>
      <c r="AI192" s="1276"/>
      <c r="AJ192" s="1276"/>
      <c r="AK192" s="1276"/>
      <c r="AL192" s="1277"/>
    </row>
    <row r="193" spans="1:39" ht="10.5" customHeight="1">
      <c r="A193" s="1319"/>
      <c r="B193" s="1320"/>
      <c r="C193" s="1321"/>
      <c r="D193" s="1321"/>
      <c r="E193" s="1321"/>
      <c r="F193" s="1321"/>
      <c r="G193" s="1322"/>
      <c r="H193" s="1320"/>
      <c r="I193" s="1321"/>
      <c r="J193" s="1321"/>
      <c r="K193" s="1321"/>
      <c r="L193" s="1321"/>
      <c r="M193" s="1321"/>
      <c r="N193" s="1321"/>
      <c r="O193" s="1321"/>
      <c r="P193" s="1321"/>
      <c r="Q193" s="1321"/>
      <c r="R193" s="1321"/>
      <c r="S193" s="1321"/>
      <c r="T193" s="1322"/>
      <c r="U193" s="1323"/>
      <c r="V193" s="1324"/>
      <c r="W193" s="1287"/>
      <c r="X193" s="1288"/>
      <c r="Y193" s="1280"/>
      <c r="Z193" s="1289"/>
      <c r="AA193" s="1280"/>
      <c r="AB193" s="1284"/>
      <c r="AC193" s="1285"/>
      <c r="AD193" s="1285"/>
      <c r="AE193" s="1285"/>
      <c r="AF193" s="1285"/>
      <c r="AG193" s="1286"/>
      <c r="AH193" s="1278"/>
      <c r="AI193" s="1278"/>
      <c r="AJ193" s="1278"/>
      <c r="AK193" s="1278"/>
      <c r="AL193" s="1279"/>
    </row>
    <row r="194" spans="1:39" ht="10.5" customHeight="1">
      <c r="A194" s="1290"/>
      <c r="B194" s="1267" t="str">
        <f t="shared" ref="B194:V194" si="56">B146</f>
        <v/>
      </c>
      <c r="C194" s="1294">
        <f t="shared" si="56"/>
        <v>0</v>
      </c>
      <c r="D194" s="1294">
        <f t="shared" si="56"/>
        <v>0</v>
      </c>
      <c r="E194" s="1294">
        <f t="shared" si="56"/>
        <v>0</v>
      </c>
      <c r="F194" s="1294">
        <f t="shared" si="56"/>
        <v>0</v>
      </c>
      <c r="G194" s="1295">
        <f t="shared" si="56"/>
        <v>0</v>
      </c>
      <c r="H194" s="1267" t="str">
        <f t="shared" si="56"/>
        <v/>
      </c>
      <c r="I194" s="1294">
        <f t="shared" si="56"/>
        <v>0</v>
      </c>
      <c r="J194" s="1294">
        <f t="shared" si="56"/>
        <v>0</v>
      </c>
      <c r="K194" s="1294">
        <f t="shared" si="56"/>
        <v>0</v>
      </c>
      <c r="L194" s="1294">
        <f t="shared" si="56"/>
        <v>0</v>
      </c>
      <c r="M194" s="1294">
        <f t="shared" si="56"/>
        <v>0</v>
      </c>
      <c r="N194" s="1294">
        <f t="shared" si="56"/>
        <v>0</v>
      </c>
      <c r="O194" s="1294">
        <f t="shared" si="56"/>
        <v>0</v>
      </c>
      <c r="P194" s="1294">
        <f t="shared" si="56"/>
        <v>0</v>
      </c>
      <c r="Q194" s="1294">
        <f t="shared" si="56"/>
        <v>0</v>
      </c>
      <c r="R194" s="1294">
        <f t="shared" si="56"/>
        <v>0</v>
      </c>
      <c r="S194" s="1294">
        <f t="shared" si="56"/>
        <v>0</v>
      </c>
      <c r="T194" s="1305">
        <f t="shared" si="56"/>
        <v>0</v>
      </c>
      <c r="U194" s="1306" t="str">
        <f t="shared" si="56"/>
        <v/>
      </c>
      <c r="V194" s="1307">
        <f t="shared" si="56"/>
        <v>0</v>
      </c>
      <c r="W194" s="1265" t="s">
        <v>73</v>
      </c>
      <c r="X194" s="1317" t="str">
        <f>X146</f>
        <v/>
      </c>
      <c r="Y194" s="1265" t="s">
        <v>74</v>
      </c>
      <c r="Z194" s="1318" t="str">
        <f>Z146</f>
        <v/>
      </c>
      <c r="AA194" s="1265" t="s">
        <v>75</v>
      </c>
      <c r="AB194" s="1267" t="str">
        <f t="shared" ref="AB194:AG194" si="57">AB146</f>
        <v/>
      </c>
      <c r="AC194" s="1268">
        <f t="shared" si="57"/>
        <v>0</v>
      </c>
      <c r="AD194" s="1268">
        <f t="shared" si="57"/>
        <v>0</v>
      </c>
      <c r="AE194" s="1268">
        <f t="shared" si="57"/>
        <v>0</v>
      </c>
      <c r="AF194" s="1268">
        <f t="shared" si="57"/>
        <v>0</v>
      </c>
      <c r="AG194" s="1269">
        <f t="shared" si="57"/>
        <v>0</v>
      </c>
      <c r="AH194" s="1274" t="s">
        <v>76</v>
      </c>
      <c r="AI194" s="1274"/>
      <c r="AJ194" s="1274"/>
      <c r="AK194" s="1274"/>
      <c r="AL194" s="1275"/>
    </row>
    <row r="195" spans="1:39" ht="10.5" customHeight="1">
      <c r="A195" s="1291"/>
      <c r="B195" s="1296"/>
      <c r="C195" s="1297"/>
      <c r="D195" s="1297"/>
      <c r="E195" s="1297"/>
      <c r="F195" s="1297"/>
      <c r="G195" s="1298"/>
      <c r="H195" s="1296"/>
      <c r="I195" s="1297"/>
      <c r="J195" s="1297"/>
      <c r="K195" s="1297"/>
      <c r="L195" s="1297"/>
      <c r="M195" s="1297"/>
      <c r="N195" s="1297"/>
      <c r="O195" s="1297"/>
      <c r="P195" s="1297"/>
      <c r="Q195" s="1297"/>
      <c r="R195" s="1297"/>
      <c r="S195" s="1297"/>
      <c r="T195" s="1298"/>
      <c r="U195" s="1308"/>
      <c r="V195" s="1309"/>
      <c r="W195" s="1273"/>
      <c r="X195" s="1260"/>
      <c r="Y195" s="1266"/>
      <c r="Z195" s="1263"/>
      <c r="AA195" s="1266"/>
      <c r="AB195" s="1270"/>
      <c r="AC195" s="1271"/>
      <c r="AD195" s="1271"/>
      <c r="AE195" s="1271"/>
      <c r="AF195" s="1271"/>
      <c r="AG195" s="1272"/>
      <c r="AH195" s="1276" t="str">
        <f>AH147</f>
        <v/>
      </c>
      <c r="AI195" s="1276"/>
      <c r="AJ195" s="1276"/>
      <c r="AK195" s="1276"/>
      <c r="AL195" s="1277"/>
    </row>
    <row r="196" spans="1:39" ht="10.5" customHeight="1">
      <c r="A196" s="1292"/>
      <c r="B196" s="1299">
        <f t="shared" ref="B196:V196" si="58">B148</f>
        <v>0</v>
      </c>
      <c r="C196" s="1300">
        <f t="shared" si="58"/>
        <v>0</v>
      </c>
      <c r="D196" s="1300">
        <f t="shared" si="58"/>
        <v>0</v>
      </c>
      <c r="E196" s="1300">
        <f t="shared" si="58"/>
        <v>0</v>
      </c>
      <c r="F196" s="1300">
        <f t="shared" si="58"/>
        <v>0</v>
      </c>
      <c r="G196" s="1301">
        <f t="shared" si="58"/>
        <v>0</v>
      </c>
      <c r="H196" s="1299">
        <f t="shared" si="58"/>
        <v>0</v>
      </c>
      <c r="I196" s="1300">
        <f t="shared" si="58"/>
        <v>0</v>
      </c>
      <c r="J196" s="1300">
        <f t="shared" si="58"/>
        <v>0</v>
      </c>
      <c r="K196" s="1300">
        <f t="shared" si="58"/>
        <v>0</v>
      </c>
      <c r="L196" s="1300">
        <f t="shared" si="58"/>
        <v>0</v>
      </c>
      <c r="M196" s="1300">
        <f t="shared" si="58"/>
        <v>0</v>
      </c>
      <c r="N196" s="1300">
        <f t="shared" si="58"/>
        <v>0</v>
      </c>
      <c r="O196" s="1300">
        <f t="shared" si="58"/>
        <v>0</v>
      </c>
      <c r="P196" s="1300">
        <f t="shared" si="58"/>
        <v>0</v>
      </c>
      <c r="Q196" s="1300">
        <f t="shared" si="58"/>
        <v>0</v>
      </c>
      <c r="R196" s="1300">
        <f t="shared" si="58"/>
        <v>0</v>
      </c>
      <c r="S196" s="1300">
        <f t="shared" si="58"/>
        <v>0</v>
      </c>
      <c r="T196" s="1301">
        <f t="shared" si="58"/>
        <v>0</v>
      </c>
      <c r="U196" s="1308" t="str">
        <f t="shared" si="58"/>
        <v/>
      </c>
      <c r="V196" s="1309">
        <f t="shared" si="58"/>
        <v>0</v>
      </c>
      <c r="W196" s="1258" t="s">
        <v>73</v>
      </c>
      <c r="X196" s="1260" t="str">
        <f>X148</f>
        <v/>
      </c>
      <c r="Y196" s="1258" t="s">
        <v>74</v>
      </c>
      <c r="Z196" s="1263" t="str">
        <f>Z148</f>
        <v/>
      </c>
      <c r="AA196" s="1258" t="s">
        <v>77</v>
      </c>
      <c r="AB196" s="1281" t="str">
        <f t="shared" ref="AB196:AG196" si="59">AB148</f>
        <v/>
      </c>
      <c r="AC196" s="1282">
        <f t="shared" si="59"/>
        <v>0</v>
      </c>
      <c r="AD196" s="1282">
        <f t="shared" si="59"/>
        <v>0</v>
      </c>
      <c r="AE196" s="1282">
        <f t="shared" si="59"/>
        <v>0</v>
      </c>
      <c r="AF196" s="1282">
        <f t="shared" si="59"/>
        <v>0</v>
      </c>
      <c r="AG196" s="1283">
        <f t="shared" si="59"/>
        <v>0</v>
      </c>
      <c r="AH196" s="1276"/>
      <c r="AI196" s="1276"/>
      <c r="AJ196" s="1276"/>
      <c r="AK196" s="1276"/>
      <c r="AL196" s="1277"/>
    </row>
    <row r="197" spans="1:39" ht="10.5" customHeight="1" thickBot="1">
      <c r="A197" s="1293"/>
      <c r="B197" s="1302"/>
      <c r="C197" s="1303"/>
      <c r="D197" s="1303"/>
      <c r="E197" s="1303"/>
      <c r="F197" s="1303"/>
      <c r="G197" s="1304"/>
      <c r="H197" s="1302"/>
      <c r="I197" s="1303"/>
      <c r="J197" s="1303"/>
      <c r="K197" s="1303"/>
      <c r="L197" s="1303"/>
      <c r="M197" s="1303"/>
      <c r="N197" s="1303"/>
      <c r="O197" s="1303"/>
      <c r="P197" s="1303"/>
      <c r="Q197" s="1303"/>
      <c r="R197" s="1303"/>
      <c r="S197" s="1303"/>
      <c r="T197" s="1304"/>
      <c r="U197" s="1310"/>
      <c r="V197" s="1311"/>
      <c r="W197" s="1259"/>
      <c r="X197" s="1261"/>
      <c r="Y197" s="1262"/>
      <c r="Z197" s="1264"/>
      <c r="AA197" s="1262"/>
      <c r="AB197" s="1314"/>
      <c r="AC197" s="1315"/>
      <c r="AD197" s="1315"/>
      <c r="AE197" s="1315"/>
      <c r="AF197" s="1315"/>
      <c r="AG197" s="1316"/>
      <c r="AH197" s="1312"/>
      <c r="AI197" s="1312"/>
      <c r="AJ197" s="1312"/>
      <c r="AK197" s="1312"/>
      <c r="AL197" s="1313"/>
    </row>
    <row r="198" spans="1:39" ht="6.75"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row>
    <row r="199" spans="1:39">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M199" s="19"/>
    </row>
    <row r="200" spans="1:39">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row>
  </sheetData>
  <sheetProtection password="C7BF" sheet="1" objects="1" scenarios="1"/>
  <mergeCells count="748">
    <mergeCell ref="A2:E2"/>
    <mergeCell ref="F2:J2"/>
    <mergeCell ref="K2:L2"/>
    <mergeCell ref="M2:O2"/>
    <mergeCell ref="P2:Q2"/>
    <mergeCell ref="R2:T2"/>
    <mergeCell ref="U2:V2"/>
    <mergeCell ref="Z76:Z77"/>
    <mergeCell ref="AA74:AA75"/>
    <mergeCell ref="U64:AA65"/>
    <mergeCell ref="T62:U63"/>
    <mergeCell ref="R60:U61"/>
    <mergeCell ref="AA34:AA35"/>
    <mergeCell ref="W26:W27"/>
    <mergeCell ref="A30:A33"/>
    <mergeCell ref="A9:G9"/>
    <mergeCell ref="K9:AC9"/>
    <mergeCell ref="B18:G21"/>
    <mergeCell ref="H18:T21"/>
    <mergeCell ref="L10:AC10"/>
    <mergeCell ref="H26:T29"/>
    <mergeCell ref="U26:V27"/>
    <mergeCell ref="W24:W25"/>
    <mergeCell ref="F12:G13"/>
    <mergeCell ref="AB74:AG75"/>
    <mergeCell ref="X78:X79"/>
    <mergeCell ref="Y78:Y79"/>
    <mergeCell ref="Z78:Z79"/>
    <mergeCell ref="AA78:AA79"/>
    <mergeCell ref="AB78:AG79"/>
    <mergeCell ref="U70:V71"/>
    <mergeCell ref="U72:V73"/>
    <mergeCell ref="W72:W73"/>
    <mergeCell ref="X72:X73"/>
    <mergeCell ref="Y72:Y73"/>
    <mergeCell ref="AB70:AG71"/>
    <mergeCell ref="Z74:Z75"/>
    <mergeCell ref="W76:W77"/>
    <mergeCell ref="X76:X77"/>
    <mergeCell ref="Y76:Y77"/>
    <mergeCell ref="B99:N99"/>
    <mergeCell ref="AE96:AI98"/>
    <mergeCell ref="B100:N100"/>
    <mergeCell ref="X82:X83"/>
    <mergeCell ref="AH78:AL78"/>
    <mergeCell ref="AH79:AL81"/>
    <mergeCell ref="AA80:AA81"/>
    <mergeCell ref="AB80:AG81"/>
    <mergeCell ref="Z80:Z81"/>
    <mergeCell ref="Y82:Y83"/>
    <mergeCell ref="Z82:Z83"/>
    <mergeCell ref="X80:X81"/>
    <mergeCell ref="Y80:Y81"/>
    <mergeCell ref="A97:A98"/>
    <mergeCell ref="B97:N98"/>
    <mergeCell ref="AC97:AD97"/>
    <mergeCell ref="AC98:AD98"/>
    <mergeCell ref="E93:M94"/>
    <mergeCell ref="AD93:AK93"/>
    <mergeCell ref="AC94:AL94"/>
    <mergeCell ref="AF87:AG87"/>
    <mergeCell ref="A88:C88"/>
    <mergeCell ref="E88:N88"/>
    <mergeCell ref="AH88:AI88"/>
    <mergeCell ref="AJ96:AL98"/>
    <mergeCell ref="AI89:AJ89"/>
    <mergeCell ref="AD91:AL91"/>
    <mergeCell ref="AA92:AB92"/>
    <mergeCell ref="AA96:AB102"/>
    <mergeCell ref="AJ101:AL102"/>
    <mergeCell ref="AC99:AD100"/>
    <mergeCell ref="AC96:AD96"/>
    <mergeCell ref="AC101:AD102"/>
    <mergeCell ref="AJ99:AL99"/>
    <mergeCell ref="AJ100:AL100"/>
    <mergeCell ref="AE99:AI102"/>
    <mergeCell ref="B101:N101"/>
    <mergeCell ref="AH74:AL74"/>
    <mergeCell ref="A82:A85"/>
    <mergeCell ref="B82:G85"/>
    <mergeCell ref="H82:T85"/>
    <mergeCell ref="U82:V83"/>
    <mergeCell ref="U84:V85"/>
    <mergeCell ref="W80:W81"/>
    <mergeCell ref="A78:A81"/>
    <mergeCell ref="B78:G81"/>
    <mergeCell ref="H78:T81"/>
    <mergeCell ref="U78:V79"/>
    <mergeCell ref="U80:V81"/>
    <mergeCell ref="W78:W79"/>
    <mergeCell ref="W84:W85"/>
    <mergeCell ref="X84:X85"/>
    <mergeCell ref="Y84:Y85"/>
    <mergeCell ref="Z84:Z85"/>
    <mergeCell ref="AA82:AA83"/>
    <mergeCell ref="AB82:AG83"/>
    <mergeCell ref="AH82:AL82"/>
    <mergeCell ref="AH83:AL85"/>
    <mergeCell ref="AA84:AA85"/>
    <mergeCell ref="AB84:AG85"/>
    <mergeCell ref="W82:W83"/>
    <mergeCell ref="AH70:AL70"/>
    <mergeCell ref="AH71:AL73"/>
    <mergeCell ref="W70:W71"/>
    <mergeCell ref="A74:A77"/>
    <mergeCell ref="B74:G77"/>
    <mergeCell ref="H74:T77"/>
    <mergeCell ref="U74:V75"/>
    <mergeCell ref="U76:V77"/>
    <mergeCell ref="AA70:AA71"/>
    <mergeCell ref="Z72:Z73"/>
    <mergeCell ref="A70:A73"/>
    <mergeCell ref="B70:G73"/>
    <mergeCell ref="H70:T73"/>
    <mergeCell ref="X70:X71"/>
    <mergeCell ref="Y70:Y71"/>
    <mergeCell ref="Z70:Z71"/>
    <mergeCell ref="AA72:AA73"/>
    <mergeCell ref="AB72:AG73"/>
    <mergeCell ref="AH75:AL77"/>
    <mergeCell ref="AA76:AA77"/>
    <mergeCell ref="AB76:AG77"/>
    <mergeCell ref="W74:W75"/>
    <mergeCell ref="X74:X75"/>
    <mergeCell ref="Y74:Y75"/>
    <mergeCell ref="Y66:Y67"/>
    <mergeCell ref="AB66:AG67"/>
    <mergeCell ref="AH66:AL66"/>
    <mergeCell ref="AH67:AL69"/>
    <mergeCell ref="Z68:Z69"/>
    <mergeCell ref="AA68:AA69"/>
    <mergeCell ref="AB68:AG69"/>
    <mergeCell ref="Y68:Y69"/>
    <mergeCell ref="Z66:Z67"/>
    <mergeCell ref="AA66:AA67"/>
    <mergeCell ref="A66:A69"/>
    <mergeCell ref="B66:G69"/>
    <mergeCell ref="H66:T69"/>
    <mergeCell ref="U66:V67"/>
    <mergeCell ref="W66:W67"/>
    <mergeCell ref="X66:X67"/>
    <mergeCell ref="U68:V69"/>
    <mergeCell ref="W68:W69"/>
    <mergeCell ref="X68:X69"/>
    <mergeCell ref="J62:K63"/>
    <mergeCell ref="L62:L63"/>
    <mergeCell ref="M62:M63"/>
    <mergeCell ref="P62:P63"/>
    <mergeCell ref="Q62:Q63"/>
    <mergeCell ref="AH64:AL65"/>
    <mergeCell ref="AC65:AF65"/>
    <mergeCell ref="AK61:AL62"/>
    <mergeCell ref="B64:G65"/>
    <mergeCell ref="H64:T65"/>
    <mergeCell ref="AH30:AL30"/>
    <mergeCell ref="AH31:AL33"/>
    <mergeCell ref="AA32:AA33"/>
    <mergeCell ref="AB32:AG33"/>
    <mergeCell ref="Z30:Z31"/>
    <mergeCell ref="AA30:AA31"/>
    <mergeCell ref="N62:N63"/>
    <mergeCell ref="AF61:AF62"/>
    <mergeCell ref="O62:O63"/>
    <mergeCell ref="AJ61:AJ62"/>
    <mergeCell ref="AG61:AH62"/>
    <mergeCell ref="AI61:AI62"/>
    <mergeCell ref="L58:AC58"/>
    <mergeCell ref="K57:AC57"/>
    <mergeCell ref="B49:N50"/>
    <mergeCell ref="B51:N51"/>
    <mergeCell ref="B52:N52"/>
    <mergeCell ref="L60:Q61"/>
    <mergeCell ref="AH34:AL34"/>
    <mergeCell ref="AH35:AL37"/>
    <mergeCell ref="AA36:AA37"/>
    <mergeCell ref="AB36:AG37"/>
    <mergeCell ref="AC61:AC62"/>
    <mergeCell ref="F62:F63"/>
    <mergeCell ref="AB34:AG35"/>
    <mergeCell ref="Z36:Z37"/>
    <mergeCell ref="Z34:Z35"/>
    <mergeCell ref="Y36:Y37"/>
    <mergeCell ref="B45:D46"/>
    <mergeCell ref="B44:C44"/>
    <mergeCell ref="A12:E15"/>
    <mergeCell ref="A40:C40"/>
    <mergeCell ref="A34:A37"/>
    <mergeCell ref="B34:G37"/>
    <mergeCell ref="E40:N40"/>
    <mergeCell ref="B30:G33"/>
    <mergeCell ref="H30:T33"/>
    <mergeCell ref="A26:A29"/>
    <mergeCell ref="B26:G29"/>
    <mergeCell ref="H34:T37"/>
    <mergeCell ref="Y34:Y35"/>
    <mergeCell ref="U34:V35"/>
    <mergeCell ref="U36:V37"/>
    <mergeCell ref="W36:W37"/>
    <mergeCell ref="X36:X37"/>
    <mergeCell ref="W34:W35"/>
    <mergeCell ref="X34:X35"/>
    <mergeCell ref="Y30:Y31"/>
    <mergeCell ref="AB30:AG31"/>
    <mergeCell ref="Y32:Y33"/>
    <mergeCell ref="Z32:Z33"/>
    <mergeCell ref="U30:V31"/>
    <mergeCell ref="U32:V33"/>
    <mergeCell ref="W28:W29"/>
    <mergeCell ref="X28:X29"/>
    <mergeCell ref="W30:W31"/>
    <mergeCell ref="X30:X31"/>
    <mergeCell ref="W32:W33"/>
    <mergeCell ref="X32:X33"/>
    <mergeCell ref="U28:V29"/>
    <mergeCell ref="AH27:AL29"/>
    <mergeCell ref="AA28:AA29"/>
    <mergeCell ref="AB28:AG29"/>
    <mergeCell ref="Y28:Y29"/>
    <mergeCell ref="Z28:Z29"/>
    <mergeCell ref="AA26:AA27"/>
    <mergeCell ref="AB26:AG27"/>
    <mergeCell ref="X24:X25"/>
    <mergeCell ref="Y24:Y25"/>
    <mergeCell ref="Z24:Z25"/>
    <mergeCell ref="X26:X27"/>
    <mergeCell ref="Y26:Y27"/>
    <mergeCell ref="Z26:Z27"/>
    <mergeCell ref="AB24:AG25"/>
    <mergeCell ref="AG9:AI9"/>
    <mergeCell ref="AG10:AI10"/>
    <mergeCell ref="AB18:AG19"/>
    <mergeCell ref="AB20:AG21"/>
    <mergeCell ref="AH19:AL21"/>
    <mergeCell ref="A22:A25"/>
    <mergeCell ref="B22:G25"/>
    <mergeCell ref="H22:T25"/>
    <mergeCell ref="U22:V23"/>
    <mergeCell ref="U24:V25"/>
    <mergeCell ref="X18:X19"/>
    <mergeCell ref="Y18:Y19"/>
    <mergeCell ref="AG13:AH14"/>
    <mergeCell ref="AF13:AF14"/>
    <mergeCell ref="A18:A21"/>
    <mergeCell ref="AA18:AA19"/>
    <mergeCell ref="U20:V21"/>
    <mergeCell ref="W20:W21"/>
    <mergeCell ref="X20:X21"/>
    <mergeCell ref="R12:U13"/>
    <mergeCell ref="B16:G17"/>
    <mergeCell ref="H16:T17"/>
    <mergeCell ref="G14:G15"/>
    <mergeCell ref="U18:V19"/>
    <mergeCell ref="F14:F15"/>
    <mergeCell ref="H12:H13"/>
    <mergeCell ref="I12:K13"/>
    <mergeCell ref="L12:Q13"/>
    <mergeCell ref="J14:K15"/>
    <mergeCell ref="N14:N15"/>
    <mergeCell ref="M14:M15"/>
    <mergeCell ref="H14:H15"/>
    <mergeCell ref="S14:S15"/>
    <mergeCell ref="AH16:AL17"/>
    <mergeCell ref="I14:I15"/>
    <mergeCell ref="AI13:AI14"/>
    <mergeCell ref="AJ13:AJ14"/>
    <mergeCell ref="AK13:AL14"/>
    <mergeCell ref="AC13:AC14"/>
    <mergeCell ref="R14:R15"/>
    <mergeCell ref="Q14:Q15"/>
    <mergeCell ref="P14:P15"/>
    <mergeCell ref="O14:O15"/>
    <mergeCell ref="AC16:AF16"/>
    <mergeCell ref="AH40:AI40"/>
    <mergeCell ref="AI41:AJ41"/>
    <mergeCell ref="AF39:AG39"/>
    <mergeCell ref="L14:L15"/>
    <mergeCell ref="Y20:Y21"/>
    <mergeCell ref="Z20:Z21"/>
    <mergeCell ref="AA20:AA21"/>
    <mergeCell ref="W22:W23"/>
    <mergeCell ref="X22:X23"/>
    <mergeCell ref="Y22:Y23"/>
    <mergeCell ref="Z22:Z23"/>
    <mergeCell ref="AA22:AA23"/>
    <mergeCell ref="AB22:AG23"/>
    <mergeCell ref="AH22:AL22"/>
    <mergeCell ref="AH23:AL25"/>
    <mergeCell ref="AA24:AA25"/>
    <mergeCell ref="AH18:AL18"/>
    <mergeCell ref="AC17:AF17"/>
    <mergeCell ref="Z18:Z19"/>
    <mergeCell ref="U16:AA17"/>
    <mergeCell ref="AD13:AD14"/>
    <mergeCell ref="W18:W19"/>
    <mergeCell ref="T14:U15"/>
    <mergeCell ref="AH26:AL26"/>
    <mergeCell ref="AD43:AL43"/>
    <mergeCell ref="AD45:AK45"/>
    <mergeCell ref="AC49:AD49"/>
    <mergeCell ref="AC50:AD50"/>
    <mergeCell ref="AJ48:AL50"/>
    <mergeCell ref="AE48:AI50"/>
    <mergeCell ref="AC46:AL46"/>
    <mergeCell ref="AD44:AL44"/>
    <mergeCell ref="AA44:AB44"/>
    <mergeCell ref="AA48:AB54"/>
    <mergeCell ref="AJ53:AL54"/>
    <mergeCell ref="AC51:AD52"/>
    <mergeCell ref="AC53:AD54"/>
    <mergeCell ref="AE51:AI54"/>
    <mergeCell ref="E45:M46"/>
    <mergeCell ref="AC48:AD48"/>
    <mergeCell ref="A105:G105"/>
    <mergeCell ref="AG105:AI105"/>
    <mergeCell ref="B92:C92"/>
    <mergeCell ref="AD92:AL92"/>
    <mergeCell ref="AJ51:AL51"/>
    <mergeCell ref="B93:D94"/>
    <mergeCell ref="B53:N53"/>
    <mergeCell ref="AJ52:AL52"/>
    <mergeCell ref="AD61:AD62"/>
    <mergeCell ref="A57:G57"/>
    <mergeCell ref="A49:A50"/>
    <mergeCell ref="R62:R63"/>
    <mergeCell ref="S62:S63"/>
    <mergeCell ref="AG57:AI58"/>
    <mergeCell ref="A60:E63"/>
    <mergeCell ref="F60:G61"/>
    <mergeCell ref="H60:H61"/>
    <mergeCell ref="I60:K61"/>
    <mergeCell ref="AC64:AF64"/>
    <mergeCell ref="G62:G63"/>
    <mergeCell ref="H62:H63"/>
    <mergeCell ref="I62:I63"/>
    <mergeCell ref="AG106:AI106"/>
    <mergeCell ref="AC109:AC110"/>
    <mergeCell ref="AD109:AD110"/>
    <mergeCell ref="AF109:AF110"/>
    <mergeCell ref="S110:S111"/>
    <mergeCell ref="AG109:AH110"/>
    <mergeCell ref="AI109:AI110"/>
    <mergeCell ref="A108:E111"/>
    <mergeCell ref="F108:G109"/>
    <mergeCell ref="H108:H109"/>
    <mergeCell ref="I108:K109"/>
    <mergeCell ref="L108:Q109"/>
    <mergeCell ref="R108:U109"/>
    <mergeCell ref="H110:H111"/>
    <mergeCell ref="I110:I111"/>
    <mergeCell ref="T110:U111"/>
    <mergeCell ref="F110:F111"/>
    <mergeCell ref="U112:AA113"/>
    <mergeCell ref="O110:O111"/>
    <mergeCell ref="P110:P111"/>
    <mergeCell ref="Q110:Q111"/>
    <mergeCell ref="R110:R111"/>
    <mergeCell ref="J110:K111"/>
    <mergeCell ref="G110:G111"/>
    <mergeCell ref="AJ109:AJ110"/>
    <mergeCell ref="AK109:AL110"/>
    <mergeCell ref="L110:L111"/>
    <mergeCell ref="M110:M111"/>
    <mergeCell ref="N110:N111"/>
    <mergeCell ref="AC112:AF112"/>
    <mergeCell ref="AH112:AL113"/>
    <mergeCell ref="AC113:AF113"/>
    <mergeCell ref="B112:G113"/>
    <mergeCell ref="H112:T113"/>
    <mergeCell ref="A114:A117"/>
    <mergeCell ref="B114:G117"/>
    <mergeCell ref="H114:T117"/>
    <mergeCell ref="U114:V115"/>
    <mergeCell ref="W114:W115"/>
    <mergeCell ref="X114:X115"/>
    <mergeCell ref="Y114:Y115"/>
    <mergeCell ref="Z114:Z115"/>
    <mergeCell ref="AA114:AA115"/>
    <mergeCell ref="AB114:AG115"/>
    <mergeCell ref="AH114:AL114"/>
    <mergeCell ref="AH115:AL117"/>
    <mergeCell ref="Z116:Z117"/>
    <mergeCell ref="AA116:AA117"/>
    <mergeCell ref="AB116:AG117"/>
    <mergeCell ref="U116:V117"/>
    <mergeCell ref="W116:W117"/>
    <mergeCell ref="X116:X117"/>
    <mergeCell ref="Y116:Y117"/>
    <mergeCell ref="A118:A121"/>
    <mergeCell ref="B118:G121"/>
    <mergeCell ref="H118:T121"/>
    <mergeCell ref="U118:V119"/>
    <mergeCell ref="U120:V121"/>
    <mergeCell ref="W118:W119"/>
    <mergeCell ref="X118:X119"/>
    <mergeCell ref="Y118:Y119"/>
    <mergeCell ref="Z118:Z119"/>
    <mergeCell ref="AA118:AA119"/>
    <mergeCell ref="AB118:AG119"/>
    <mergeCell ref="AH118:AL118"/>
    <mergeCell ref="AH119:AL121"/>
    <mergeCell ref="AA120:AA121"/>
    <mergeCell ref="AB120:AG121"/>
    <mergeCell ref="W120:W121"/>
    <mergeCell ref="X120:X121"/>
    <mergeCell ref="Y120:Y121"/>
    <mergeCell ref="Z120:Z121"/>
    <mergeCell ref="A122:A125"/>
    <mergeCell ref="B122:G125"/>
    <mergeCell ref="H122:T125"/>
    <mergeCell ref="U122:V123"/>
    <mergeCell ref="U124:V125"/>
    <mergeCell ref="W122:W123"/>
    <mergeCell ref="X122:X123"/>
    <mergeCell ref="Y122:Y123"/>
    <mergeCell ref="Z122:Z123"/>
    <mergeCell ref="AA122:AA123"/>
    <mergeCell ref="AB122:AG123"/>
    <mergeCell ref="AH122:AL122"/>
    <mergeCell ref="AH123:AL125"/>
    <mergeCell ref="AA124:AA125"/>
    <mergeCell ref="AB124:AG125"/>
    <mergeCell ref="W124:W125"/>
    <mergeCell ref="X124:X125"/>
    <mergeCell ref="Y124:Y125"/>
    <mergeCell ref="Z124:Z125"/>
    <mergeCell ref="A126:A129"/>
    <mergeCell ref="B126:G129"/>
    <mergeCell ref="H126:T129"/>
    <mergeCell ref="U126:V127"/>
    <mergeCell ref="U128:V129"/>
    <mergeCell ref="W126:W127"/>
    <mergeCell ref="X126:X127"/>
    <mergeCell ref="Y126:Y127"/>
    <mergeCell ref="Z126:Z127"/>
    <mergeCell ref="AA126:AA127"/>
    <mergeCell ref="AB126:AG127"/>
    <mergeCell ref="AH126:AL126"/>
    <mergeCell ref="AH127:AL129"/>
    <mergeCell ref="AA128:AA129"/>
    <mergeCell ref="AB128:AG129"/>
    <mergeCell ref="W128:W129"/>
    <mergeCell ref="X128:X129"/>
    <mergeCell ref="Y128:Y129"/>
    <mergeCell ref="Z128:Z129"/>
    <mergeCell ref="A130:A133"/>
    <mergeCell ref="B130:G133"/>
    <mergeCell ref="H130:T133"/>
    <mergeCell ref="U130:V131"/>
    <mergeCell ref="U132:V133"/>
    <mergeCell ref="W130:W131"/>
    <mergeCell ref="X130:X131"/>
    <mergeCell ref="Y130:Y131"/>
    <mergeCell ref="Z130:Z131"/>
    <mergeCell ref="AA130:AA131"/>
    <mergeCell ref="AB130:AG131"/>
    <mergeCell ref="AH130:AL130"/>
    <mergeCell ref="AH131:AL133"/>
    <mergeCell ref="AA132:AA133"/>
    <mergeCell ref="AB132:AG133"/>
    <mergeCell ref="W132:W133"/>
    <mergeCell ref="X132:X133"/>
    <mergeCell ref="Y132:Y133"/>
    <mergeCell ref="Z132:Z133"/>
    <mergeCell ref="A134:A137"/>
    <mergeCell ref="B134:G137"/>
    <mergeCell ref="H134:T137"/>
    <mergeCell ref="U134:V135"/>
    <mergeCell ref="U136:V137"/>
    <mergeCell ref="W134:W135"/>
    <mergeCell ref="X134:X135"/>
    <mergeCell ref="Y134:Y135"/>
    <mergeCell ref="Z134:Z135"/>
    <mergeCell ref="AA134:AA135"/>
    <mergeCell ref="AB134:AG135"/>
    <mergeCell ref="AH134:AL134"/>
    <mergeCell ref="AH135:AL137"/>
    <mergeCell ref="AA136:AA137"/>
    <mergeCell ref="AB136:AG137"/>
    <mergeCell ref="W136:W137"/>
    <mergeCell ref="X136:X137"/>
    <mergeCell ref="Y136:Y137"/>
    <mergeCell ref="Z136:Z137"/>
    <mergeCell ref="AA142:AA143"/>
    <mergeCell ref="AB142:AG143"/>
    <mergeCell ref="AH142:AL142"/>
    <mergeCell ref="AH143:AL145"/>
    <mergeCell ref="AA144:AA145"/>
    <mergeCell ref="AB144:AG145"/>
    <mergeCell ref="A138:A141"/>
    <mergeCell ref="B138:G141"/>
    <mergeCell ref="H138:T141"/>
    <mergeCell ref="U138:V139"/>
    <mergeCell ref="U140:V141"/>
    <mergeCell ref="W138:W139"/>
    <mergeCell ref="X138:X139"/>
    <mergeCell ref="Y138:Y139"/>
    <mergeCell ref="Z138:Z139"/>
    <mergeCell ref="AA138:AA139"/>
    <mergeCell ref="AB138:AG139"/>
    <mergeCell ref="AH138:AL138"/>
    <mergeCell ref="AH139:AL141"/>
    <mergeCell ref="AA140:AA141"/>
    <mergeCell ref="AB140:AG141"/>
    <mergeCell ref="W140:W141"/>
    <mergeCell ref="X140:X141"/>
    <mergeCell ref="Y140:Y141"/>
    <mergeCell ref="Z140:Z141"/>
    <mergeCell ref="A146:A149"/>
    <mergeCell ref="B146:G149"/>
    <mergeCell ref="H146:T149"/>
    <mergeCell ref="U146:V147"/>
    <mergeCell ref="U148:V149"/>
    <mergeCell ref="W146:W147"/>
    <mergeCell ref="AB148:AG149"/>
    <mergeCell ref="W144:W145"/>
    <mergeCell ref="X144:X145"/>
    <mergeCell ref="Y144:Y145"/>
    <mergeCell ref="Z144:Z145"/>
    <mergeCell ref="Y148:Y149"/>
    <mergeCell ref="Z148:Z149"/>
    <mergeCell ref="A142:A145"/>
    <mergeCell ref="B142:G145"/>
    <mergeCell ref="H142:T145"/>
    <mergeCell ref="U142:V143"/>
    <mergeCell ref="U144:V145"/>
    <mergeCell ref="W148:W149"/>
    <mergeCell ref="X148:X149"/>
    <mergeCell ref="W142:W143"/>
    <mergeCell ref="X142:X143"/>
    <mergeCell ref="Y142:Y143"/>
    <mergeCell ref="Z142:Z143"/>
    <mergeCell ref="AC157:AC158"/>
    <mergeCell ref="AD157:AD158"/>
    <mergeCell ref="AF157:AF158"/>
    <mergeCell ref="A153:G153"/>
    <mergeCell ref="AG153:AI154"/>
    <mergeCell ref="X146:X147"/>
    <mergeCell ref="Y146:Y147"/>
    <mergeCell ref="Z146:Z147"/>
    <mergeCell ref="AA146:AA147"/>
    <mergeCell ref="AB146:AG147"/>
    <mergeCell ref="AH146:AL146"/>
    <mergeCell ref="AH147:AL149"/>
    <mergeCell ref="AA148:AA149"/>
    <mergeCell ref="AI157:AI158"/>
    <mergeCell ref="AJ157:AJ158"/>
    <mergeCell ref="AK157:AL158"/>
    <mergeCell ref="F158:F159"/>
    <mergeCell ref="G158:G159"/>
    <mergeCell ref="H158:H159"/>
    <mergeCell ref="I158:I159"/>
    <mergeCell ref="J158:K159"/>
    <mergeCell ref="L158:L159"/>
    <mergeCell ref="M158:M159"/>
    <mergeCell ref="N158:N159"/>
    <mergeCell ref="O158:O159"/>
    <mergeCell ref="I156:K157"/>
    <mergeCell ref="L156:Q157"/>
    <mergeCell ref="R156:U157"/>
    <mergeCell ref="T158:U159"/>
    <mergeCell ref="U160:AA161"/>
    <mergeCell ref="P158:P159"/>
    <mergeCell ref="Q158:Q159"/>
    <mergeCell ref="R158:R159"/>
    <mergeCell ref="S158:S159"/>
    <mergeCell ref="A156:E159"/>
    <mergeCell ref="F156:G157"/>
    <mergeCell ref="H156:H157"/>
    <mergeCell ref="AG157:AH158"/>
    <mergeCell ref="AC160:AF160"/>
    <mergeCell ref="AH160:AL161"/>
    <mergeCell ref="AC161:AF161"/>
    <mergeCell ref="A162:A165"/>
    <mergeCell ref="B162:G165"/>
    <mergeCell ref="H162:T165"/>
    <mergeCell ref="U162:V163"/>
    <mergeCell ref="W162:W163"/>
    <mergeCell ref="X162:X163"/>
    <mergeCell ref="Y162:Y163"/>
    <mergeCell ref="Z162:Z163"/>
    <mergeCell ref="AA162:AA163"/>
    <mergeCell ref="AB162:AG163"/>
    <mergeCell ref="AH162:AL162"/>
    <mergeCell ref="AH163:AL165"/>
    <mergeCell ref="Z164:Z165"/>
    <mergeCell ref="AA164:AA165"/>
    <mergeCell ref="AB164:AG165"/>
    <mergeCell ref="U164:V165"/>
    <mergeCell ref="W164:W165"/>
    <mergeCell ref="X164:X165"/>
    <mergeCell ref="Y164:Y165"/>
    <mergeCell ref="B160:G161"/>
    <mergeCell ref="H160:T161"/>
    <mergeCell ref="A166:A169"/>
    <mergeCell ref="B166:G169"/>
    <mergeCell ref="H166:T169"/>
    <mergeCell ref="U166:V167"/>
    <mergeCell ref="U168:V169"/>
    <mergeCell ref="W166:W167"/>
    <mergeCell ref="X166:X167"/>
    <mergeCell ref="Y166:Y167"/>
    <mergeCell ref="Z166:Z167"/>
    <mergeCell ref="AA166:AA167"/>
    <mergeCell ref="AB166:AG167"/>
    <mergeCell ref="AH166:AL166"/>
    <mergeCell ref="AH167:AL169"/>
    <mergeCell ref="AA168:AA169"/>
    <mergeCell ref="AB168:AG169"/>
    <mergeCell ref="W168:W169"/>
    <mergeCell ref="X168:X169"/>
    <mergeCell ref="Y168:Y169"/>
    <mergeCell ref="Z168:Z169"/>
    <mergeCell ref="A170:A173"/>
    <mergeCell ref="B170:G173"/>
    <mergeCell ref="H170:T173"/>
    <mergeCell ref="U170:V171"/>
    <mergeCell ref="U172:V173"/>
    <mergeCell ref="W170:W171"/>
    <mergeCell ref="X170:X171"/>
    <mergeCell ref="Y170:Y171"/>
    <mergeCell ref="Z170:Z171"/>
    <mergeCell ref="AA170:AA171"/>
    <mergeCell ref="AB170:AG171"/>
    <mergeCell ref="AH170:AL170"/>
    <mergeCell ref="AH171:AL173"/>
    <mergeCell ref="AA172:AA173"/>
    <mergeCell ref="AB172:AG173"/>
    <mergeCell ref="W172:W173"/>
    <mergeCell ref="X172:X173"/>
    <mergeCell ref="Y172:Y173"/>
    <mergeCell ref="Z172:Z173"/>
    <mergeCell ref="A174:A177"/>
    <mergeCell ref="B174:G177"/>
    <mergeCell ref="H174:T177"/>
    <mergeCell ref="U174:V175"/>
    <mergeCell ref="U176:V177"/>
    <mergeCell ref="W174:W175"/>
    <mergeCell ref="X174:X175"/>
    <mergeCell ref="Y174:Y175"/>
    <mergeCell ref="Z174:Z175"/>
    <mergeCell ref="AA174:AA175"/>
    <mergeCell ref="AB174:AG175"/>
    <mergeCell ref="AH174:AL174"/>
    <mergeCell ref="AH175:AL177"/>
    <mergeCell ref="AA176:AA177"/>
    <mergeCell ref="AB176:AG177"/>
    <mergeCell ref="W176:W177"/>
    <mergeCell ref="X176:X177"/>
    <mergeCell ref="Y176:Y177"/>
    <mergeCell ref="Z176:Z177"/>
    <mergeCell ref="A178:A181"/>
    <mergeCell ref="B178:G181"/>
    <mergeCell ref="H178:T181"/>
    <mergeCell ref="U178:V179"/>
    <mergeCell ref="U180:V181"/>
    <mergeCell ref="W178:W179"/>
    <mergeCell ref="X178:X179"/>
    <mergeCell ref="Y178:Y179"/>
    <mergeCell ref="Z178:Z179"/>
    <mergeCell ref="AA178:AA179"/>
    <mergeCell ref="AB178:AG179"/>
    <mergeCell ref="AH178:AL178"/>
    <mergeCell ref="AH179:AL181"/>
    <mergeCell ref="AA180:AA181"/>
    <mergeCell ref="AB180:AG181"/>
    <mergeCell ref="W180:W181"/>
    <mergeCell ref="X180:X181"/>
    <mergeCell ref="Y180:Y181"/>
    <mergeCell ref="Z180:Z181"/>
    <mergeCell ref="A182:A185"/>
    <mergeCell ref="B182:G185"/>
    <mergeCell ref="H182:T185"/>
    <mergeCell ref="U182:V183"/>
    <mergeCell ref="U184:V185"/>
    <mergeCell ref="W182:W183"/>
    <mergeCell ref="X182:X183"/>
    <mergeCell ref="Y182:Y183"/>
    <mergeCell ref="Z182:Z183"/>
    <mergeCell ref="AA182:AA183"/>
    <mergeCell ref="AB182:AG183"/>
    <mergeCell ref="AH182:AL182"/>
    <mergeCell ref="AH183:AL185"/>
    <mergeCell ref="AA184:AA185"/>
    <mergeCell ref="AB184:AG185"/>
    <mergeCell ref="W184:W185"/>
    <mergeCell ref="X184:X185"/>
    <mergeCell ref="Y184:Y185"/>
    <mergeCell ref="Z184:Z185"/>
    <mergeCell ref="X188:X189"/>
    <mergeCell ref="Y188:Y189"/>
    <mergeCell ref="Z188:Z189"/>
    <mergeCell ref="A186:A189"/>
    <mergeCell ref="B186:G189"/>
    <mergeCell ref="H186:T189"/>
    <mergeCell ref="U186:V187"/>
    <mergeCell ref="U188:V189"/>
    <mergeCell ref="W186:W187"/>
    <mergeCell ref="X186:X187"/>
    <mergeCell ref="Y186:Y187"/>
    <mergeCell ref="Z186:Z187"/>
    <mergeCell ref="AH187:AL189"/>
    <mergeCell ref="A194:A197"/>
    <mergeCell ref="B194:G197"/>
    <mergeCell ref="H194:T197"/>
    <mergeCell ref="U194:V195"/>
    <mergeCell ref="U196:V197"/>
    <mergeCell ref="AH195:AL197"/>
    <mergeCell ref="AA196:AA197"/>
    <mergeCell ref="AB196:AG197"/>
    <mergeCell ref="X194:X195"/>
    <mergeCell ref="Y194:Y195"/>
    <mergeCell ref="Z194:Z195"/>
    <mergeCell ref="A190:A193"/>
    <mergeCell ref="B190:G193"/>
    <mergeCell ref="H190:T193"/>
    <mergeCell ref="U190:V191"/>
    <mergeCell ref="U192:V193"/>
    <mergeCell ref="W190:W191"/>
    <mergeCell ref="X190:X191"/>
    <mergeCell ref="Y190:Y191"/>
    <mergeCell ref="Z190:Z191"/>
    <mergeCell ref="AA188:AA189"/>
    <mergeCell ref="AB188:AG189"/>
    <mergeCell ref="W188:W189"/>
    <mergeCell ref="AX2:BB2"/>
    <mergeCell ref="G4:AK4"/>
    <mergeCell ref="T5:V5"/>
    <mergeCell ref="W196:W197"/>
    <mergeCell ref="X196:X197"/>
    <mergeCell ref="Y196:Y197"/>
    <mergeCell ref="Z196:Z197"/>
    <mergeCell ref="AA194:AA195"/>
    <mergeCell ref="AB194:AG195"/>
    <mergeCell ref="W194:W195"/>
    <mergeCell ref="AH194:AL194"/>
    <mergeCell ref="AA190:AA191"/>
    <mergeCell ref="AB190:AG191"/>
    <mergeCell ref="AH190:AL190"/>
    <mergeCell ref="AH191:AL193"/>
    <mergeCell ref="AA192:AA193"/>
    <mergeCell ref="AB192:AG193"/>
    <mergeCell ref="W192:W193"/>
    <mergeCell ref="X192:X193"/>
    <mergeCell ref="Y192:Y193"/>
    <mergeCell ref="Z192:Z193"/>
    <mergeCell ref="AA186:AA187"/>
    <mergeCell ref="AB186:AG187"/>
    <mergeCell ref="AH186:AL186"/>
  </mergeCells>
  <phoneticPr fontId="4"/>
  <dataValidations count="9">
    <dataValidation imeMode="off" allowBlank="1" showInputMessage="1" showErrorMessage="1" sqref="AB198:AB65538 W151:AA65538 B198:V65538 AM8:AN102 U190 U186 U192 U196 U188 AC198:AG198 U194 U174 U176 AH155:AI198 U172 U170 U180 U178 U184 U182 AG155:AG161 AB151:AF161 AG151:AI153 U164 U166 U168 B151:T161 U151:U162 V151:V161 B150:AB150 AE150:AI150 U82 AH59:AI90 U84 AD94:AI98 AC86:AC98 AG59:AG65 AD86:AG90 N86:N96 Z36:Z102 F86:M92 E86:E93 C95:M96 B95:B97 U76 U68 U70 U72 U80 U74 U78 O86:V102 AE55:AI56 C102:N102 AL93:AL98 B99:B102 AA55:AA96 B86:B92 AB103:AG113 B103:T113 A95:A65538 AD46:AI50 AC38:AC50 Z32:Z34 AD38:AG42 B47:B49 N38:N48 C47:M48 O38:T56 A47:A92 B51:B56 C54:N56 C86:C91 AK102:AL102 B57:T65 AB57:AF65 AG57:AI57 U38:U66 AO10:AO102 U28 Z24:Z26 U22 U20 Z28:Z30 U30 U24 U32 E45 U36 U34 Z20:Z22 U26 V38:V65 D86:D92 AJ55:AL90 AK46:AK50 AL45:AL50 AJ94:AJ102 AK94:AK98 U116:V149 W103:AA149 V103:V113 U103:U114 B38:H43 B8:T17 AB8:AG17 V8:V17 AH8:AL42 W8:Y102 U8:U18 AC199:AK199 Z8:Z18 AO8 A8:A44 I38:M44 AM199 AC200:AM65538 AB55:AB56 AB38:AB47 AA8:AA48 AJ46:AJ53 AB86:AB95 AZ3 AX3 AN199:IQ65538 AP8:IQ102 AH103:IQ149 AJ150:IQ198 BB3"/>
    <dataValidation imeMode="on" allowBlank="1" showInputMessage="1" showErrorMessage="1" sqref="B93 B162:T197 AB162:AG197 B114:T149 AC150:AD150 AB114:AG149 AE51 AB36:AG37 AB66:AG85 AE99 AD91:AL91 B66:T85 AD93:AK93 B45 B18:T37 A46 AD44 AD43:AL43 AD45:AK45 AD92 AC101 AB18 AB20:AB22 AC20:AG21 AB32:AB34 AB24:AB26 AC24:AG25 AB28:AB30 AC28:AG29 AC32:AG33 AC55:AD56 AC51 AC53 AC99 A94"/>
    <dataValidation type="list" allowBlank="1" showInputMessage="1" showErrorMessage="1" sqref="R2:T2 WLY2:WMA2 WCC2:WCE2 VSG2:VSI2 VIK2:VIM2 UYO2:UYQ2 UOS2:UOU2 UEW2:UEY2 TVA2:TVC2 TLE2:TLG2 TBI2:TBK2 SRM2:SRO2 SHQ2:SHS2 RXU2:RXW2 RNY2:ROA2 REC2:REE2 QUG2:QUI2 QKK2:QKM2 QAO2:QAQ2 PQS2:PQU2 PGW2:PGY2 OXA2:OXC2 ONE2:ONG2 ODI2:ODK2 NTM2:NTO2 NJQ2:NJS2 MZU2:MZW2 MPY2:MQA2 MGC2:MGE2 LWG2:LWI2 LMK2:LMM2 LCO2:LCQ2 KSS2:KSU2 KIW2:KIY2 JZA2:JZC2 JPE2:JPG2 JFI2:JFK2 IVM2:IVO2 ILQ2:ILS2 IBU2:IBW2 HRY2:HSA2 HIC2:HIE2 GYG2:GYI2 GOK2:GOM2 GEO2:GEQ2 FUS2:FUU2 FKW2:FKY2 FBA2:FBC2 ERE2:ERG2 EHI2:EHK2 DXM2:DXO2 DNQ2:DNS2 DDU2:DDW2 CTY2:CUA2 CKC2:CKE2 CAG2:CAI2 BQK2:BQM2 BGO2:BGQ2 AWS2:AWU2 AMW2:AMY2 ADA2:ADC2 TE2:TG2 JI2:JK2 WVU2:WVW2">
      <formula1>$AQ$15:$AQ$46</formula1>
    </dataValidation>
    <dataValidation type="list" allowBlank="1" showInputMessage="1" showErrorMessage="1" sqref="M2:O2 WLT2:WLV2 WBX2:WBZ2 VSB2:VSD2 VIF2:VIH2 UYJ2:UYL2 UON2:UOP2 UER2:UET2 TUV2:TUX2 TKZ2:TLB2 TBD2:TBF2 SRH2:SRJ2 SHL2:SHN2 RXP2:RXR2 RNT2:RNV2 RDX2:RDZ2 QUB2:QUD2 QKF2:QKH2 QAJ2:QAL2 PQN2:PQP2 PGR2:PGT2 OWV2:OWX2 OMZ2:ONB2 ODD2:ODF2 NTH2:NTJ2 NJL2:NJN2 MZP2:MZR2 MPT2:MPV2 MFX2:MFZ2 LWB2:LWD2 LMF2:LMH2 LCJ2:LCL2 KSN2:KSP2 KIR2:KIT2 JYV2:JYX2 JOZ2:JPB2 JFD2:JFF2 IVH2:IVJ2 ILL2:ILN2 IBP2:IBR2 HRT2:HRV2 HHX2:HHZ2 GYB2:GYD2 GOF2:GOH2 GEJ2:GEL2 FUN2:FUP2 FKR2:FKT2 FAV2:FAX2 EQZ2:ERB2 EHD2:EHF2 DXH2:DXJ2 DNL2:DNN2 DDP2:DDR2 CTT2:CTV2 CJX2:CJZ2 CAB2:CAD2 BQF2:BQH2 BGJ2:BGL2 AWN2:AWP2 AMR2:AMT2 ACV2:ACX2 SZ2:TB2 JD2:JF2 WVP2:WVR2">
      <formula1>$AP$15:$AP$27</formula1>
    </dataValidation>
    <dataValidation type="list" allowBlank="1" showInputMessage="1" showErrorMessage="1" sqref="F2:J2 WLM2:WLQ2 WBQ2:WBU2 VRU2:VRY2 VHY2:VIC2 UYC2:UYG2 UOG2:UOK2 UEK2:UEO2 TUO2:TUS2 TKS2:TKW2 TAW2:TBA2 SRA2:SRE2 SHE2:SHI2 RXI2:RXM2 RNM2:RNQ2 RDQ2:RDU2 QTU2:QTY2 QJY2:QKC2 QAC2:QAG2 PQG2:PQK2 PGK2:PGO2 OWO2:OWS2 OMS2:OMW2 OCW2:ODA2 NTA2:NTE2 NJE2:NJI2 MZI2:MZM2 MPM2:MPQ2 MFQ2:MFU2 LVU2:LVY2 LLY2:LMC2 LCC2:LCG2 KSG2:KSK2 KIK2:KIO2 JYO2:JYS2 JOS2:JOW2 JEW2:JFA2 IVA2:IVE2 ILE2:ILI2 IBI2:IBM2 HRM2:HRQ2 HHQ2:HHU2 GXU2:GXY2 GNY2:GOC2 GEC2:GEG2 FUG2:FUK2 FKK2:FKO2 FAO2:FAS2 EQS2:EQW2 EGW2:EHA2 DXA2:DXE2 DNE2:DNI2 DDI2:DDM2 CTM2:CTQ2 CJQ2:CJU2 BZU2:BZY2 BPY2:BQC2 BGC2:BGG2 AWG2:AWK2 AMK2:AMO2 ACO2:ACS2 SS2:SW2 IW2:JA2 WVI2:WVM2">
      <formula1>$AO$15:$AO$16</formula1>
    </dataValidation>
    <dataValidation imeMode="off" allowBlank="1" showInputMessage="1" showErrorMessage="1" prompt="・日付を入力するときは、_x000a_　H○○年　/　月　/　日　又は_x000a_　（西暦）年　/　月　/　日     と入力します_x000a__x000a_(今年の日付を入力する場合は、　月　/　日  と_x000a_「年/」を省略できます)" sqref="AU4:AW4 AU3"/>
    <dataValidation type="list" allowBlank="1" showInputMessage="1" showErrorMessage="1" sqref="AY4:BC4">
      <formula1>$BL$15:$BL$17</formula1>
    </dataValidation>
    <dataValidation imeMode="hiragana" allowBlank="1" showInputMessage="1" showErrorMessage="1" sqref="BE4:BK4 AW3"/>
    <dataValidation type="list" allowBlank="1" showInputMessage="1" showErrorMessage="1" sqref="AV3">
      <formula1>$AS$12:$AS$15</formula1>
    </dataValidation>
  </dataValidations>
  <printOptions horizontalCentered="1"/>
  <pageMargins left="0.39370078740157483" right="0.39370078740157483" top="0.70866141732283472" bottom="0.11811023622047245" header="0.51181102362204722" footer="0.19685039370078741"/>
  <pageSetup paperSize="9" scale="97" orientation="landscape" horizontalDpi="4294967294" verticalDpi="300" r:id="rId1"/>
  <headerFooter alignWithMargins="0"/>
  <rowBreaks count="4" manualBreakCount="4">
    <brk id="7" max="16383" man="1"/>
    <brk id="55" max="16383" man="1"/>
    <brk id="103" max="37" man="1"/>
    <brk id="15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CCFF33"/>
  </sheetPr>
  <dimension ref="A1:BB882"/>
  <sheetViews>
    <sheetView showGridLines="0" showRowColHeaders="0" view="pageBreakPreview" zoomScale="75" zoomScaleNormal="100" zoomScaleSheetLayoutView="75" workbookViewId="0">
      <pane ySplit="6" topLeftCell="A7" activePane="bottomLeft" state="frozen"/>
      <selection pane="bottomLeft" activeCell="AG1" sqref="AG1"/>
    </sheetView>
  </sheetViews>
  <sheetFormatPr defaultColWidth="3.125" defaultRowHeight="0" customHeight="1" zeroHeight="1"/>
  <cols>
    <col min="1" max="2" width="3.625" style="73" customWidth="1"/>
    <col min="3" max="3" width="3.75" style="73" customWidth="1"/>
    <col min="4" max="13" width="3.625" style="73" customWidth="1"/>
    <col min="14" max="17" width="3.125" style="73" customWidth="1"/>
    <col min="18" max="18" width="3" style="73" customWidth="1"/>
    <col min="19" max="23" width="3.125" style="73" customWidth="1"/>
    <col min="24" max="24" width="2.125" style="73" customWidth="1"/>
    <col min="25" max="27" width="3.125" style="73" customWidth="1"/>
    <col min="28" max="28" width="2.125" style="73" customWidth="1"/>
    <col min="29" max="31" width="3.125" style="73" customWidth="1"/>
    <col min="32" max="32" width="2.125" style="73" customWidth="1"/>
    <col min="33" max="35" width="3.125" style="73" customWidth="1"/>
    <col min="36" max="36" width="2.125" style="73" customWidth="1"/>
    <col min="37" max="42" width="3.125" style="73" customWidth="1"/>
    <col min="43" max="43" width="1.25" style="73" customWidth="1"/>
    <col min="44" max="44" width="2" style="73" customWidth="1"/>
    <col min="45" max="45" width="1.375" style="73" customWidth="1"/>
    <col min="46" max="46" width="3.125" style="73" customWidth="1"/>
    <col min="47" max="47" width="3.125" style="73" hidden="1" customWidth="1"/>
    <col min="48" max="48" width="12" style="73" hidden="1" customWidth="1"/>
    <col min="49" max="49" width="9.125" style="367" hidden="1" customWidth="1"/>
    <col min="50" max="51" width="5.25" style="367" hidden="1" customWidth="1"/>
    <col min="52" max="52" width="11.625" style="384" hidden="1" customWidth="1"/>
    <col min="53" max="54" width="3.125" style="384" customWidth="1"/>
    <col min="55" max="16384" width="3.125" style="73"/>
  </cols>
  <sheetData>
    <row r="1" spans="1:52" s="949" customFormat="1" ht="24.75" customHeight="1">
      <c r="A1" s="1552" t="s">
        <v>568</v>
      </c>
      <c r="B1" s="1552"/>
      <c r="C1" s="1552"/>
      <c r="D1" s="1552"/>
      <c r="E1" s="1552"/>
      <c r="F1" s="1553">
        <v>42095</v>
      </c>
      <c r="G1" s="1554"/>
      <c r="H1" s="1554"/>
      <c r="I1" s="1554"/>
      <c r="J1" s="1555"/>
      <c r="K1" s="1556" t="s">
        <v>73</v>
      </c>
      <c r="L1" s="1557"/>
      <c r="M1" s="1558">
        <v>6</v>
      </c>
      <c r="N1" s="1559"/>
      <c r="O1" s="1560"/>
      <c r="P1" s="1556" t="s">
        <v>74</v>
      </c>
      <c r="Q1" s="1557"/>
      <c r="R1" s="1558"/>
      <c r="S1" s="1559"/>
      <c r="T1" s="1560"/>
      <c r="U1" s="1556" t="s">
        <v>87</v>
      </c>
      <c r="V1" s="1557"/>
      <c r="AV1" s="950" t="s">
        <v>182</v>
      </c>
      <c r="AW1" s="951" t="s">
        <v>328</v>
      </c>
      <c r="AX1" s="952"/>
      <c r="AY1" s="952"/>
      <c r="AZ1" s="953"/>
    </row>
    <row r="2" spans="1:52" s="284" customFormat="1" ht="12" customHeight="1">
      <c r="AV2" s="114"/>
      <c r="AW2" s="390" t="s">
        <v>73</v>
      </c>
      <c r="AX2" s="388" t="s">
        <v>145</v>
      </c>
      <c r="AY2" s="388" t="s">
        <v>329</v>
      </c>
    </row>
    <row r="3" spans="1:52" s="284" customFormat="1" ht="40.5" customHeight="1">
      <c r="H3" s="394"/>
      <c r="I3" s="394"/>
      <c r="J3" s="394"/>
      <c r="K3" s="394"/>
      <c r="L3" s="1256" t="s">
        <v>231</v>
      </c>
      <c r="M3" s="1256"/>
      <c r="N3" s="1256"/>
      <c r="O3" s="1256"/>
      <c r="P3" s="1256"/>
      <c r="Q3" s="1256"/>
      <c r="R3" s="1256"/>
      <c r="S3" s="1256"/>
      <c r="T3" s="1256"/>
      <c r="U3" s="1256"/>
      <c r="V3" s="1256"/>
      <c r="W3" s="1256"/>
      <c r="X3" s="1256"/>
      <c r="Y3" s="1256"/>
      <c r="Z3" s="1256"/>
      <c r="AA3" s="1256"/>
      <c r="AB3" s="1256"/>
      <c r="AC3" s="1256"/>
      <c r="AD3" s="1256"/>
      <c r="AE3" s="1256"/>
      <c r="AF3" s="1256"/>
      <c r="AG3" s="1256"/>
      <c r="AH3" s="1256"/>
      <c r="AI3" s="1256"/>
      <c r="AJ3" s="1256"/>
      <c r="AK3" s="1256"/>
      <c r="AL3" s="1256"/>
      <c r="AM3" s="1256"/>
      <c r="AN3" s="1256"/>
      <c r="AO3" s="1256"/>
      <c r="AP3" s="1256"/>
      <c r="AQ3" s="1256"/>
      <c r="AR3" s="1256"/>
      <c r="AV3" s="115"/>
      <c r="AW3" s="391"/>
      <c r="AX3" s="389"/>
      <c r="AY3" s="389"/>
    </row>
    <row r="4" spans="1:52" s="289" customFormat="1" ht="36" customHeight="1">
      <c r="O4" s="290" t="s">
        <v>229</v>
      </c>
      <c r="U4" s="1565">
        <f>IF(work4報告書!AK5=0,"-",1)</f>
        <v>1</v>
      </c>
      <c r="V4" s="1565"/>
      <c r="W4" s="289" t="s">
        <v>232</v>
      </c>
      <c r="AC4" s="291"/>
      <c r="AD4" s="291"/>
      <c r="AE4" s="1257">
        <f>IF(work4報告書!AK5=0,"-",MAX(work4報告書!V5:V14)*3)</f>
        <v>3</v>
      </c>
      <c r="AF4" s="1257"/>
      <c r="AG4" s="1257"/>
      <c r="AH4" s="289" t="s">
        <v>230</v>
      </c>
      <c r="AV4" s="116" t="s">
        <v>183</v>
      </c>
      <c r="AW4" s="392">
        <f>work1基本情報!H15</f>
        <v>42095</v>
      </c>
      <c r="AX4" s="389">
        <v>1</v>
      </c>
      <c r="AY4" s="389">
        <v>1</v>
      </c>
    </row>
    <row r="5" spans="1:52" s="284" customFormat="1" ht="6.75" customHeight="1">
      <c r="H5" s="287"/>
      <c r="I5" s="287"/>
      <c r="J5" s="287"/>
      <c r="K5" s="287"/>
      <c r="L5" s="287"/>
      <c r="M5" s="287"/>
      <c r="N5" s="287"/>
      <c r="O5" s="287"/>
      <c r="P5" s="287"/>
      <c r="Q5" s="285"/>
      <c r="R5" s="285"/>
      <c r="S5" s="285"/>
      <c r="T5" s="285"/>
      <c r="U5" s="285"/>
      <c r="V5" s="285"/>
      <c r="W5" s="285"/>
      <c r="X5" s="285"/>
      <c r="Y5" s="285"/>
      <c r="Z5" s="285"/>
      <c r="AA5" s="288"/>
      <c r="AB5" s="288"/>
      <c r="AC5" s="288"/>
      <c r="AD5" s="288"/>
      <c r="AE5" s="288"/>
      <c r="AF5" s="288"/>
      <c r="AG5" s="288"/>
      <c r="AH5" s="288"/>
      <c r="AI5" s="286"/>
      <c r="AV5" s="73"/>
      <c r="AW5" s="367"/>
      <c r="AX5" s="389">
        <f>AX4+1</f>
        <v>2</v>
      </c>
      <c r="AY5" s="389">
        <f>AY4+1</f>
        <v>2</v>
      </c>
    </row>
    <row r="6" spans="1:52" s="284" customFormat="1" ht="12" customHeight="1">
      <c r="AV6" s="73"/>
      <c r="AW6" s="367"/>
      <c r="AX6" s="389">
        <f t="shared" ref="AX6:AX13" si="0">AX5+1</f>
        <v>3</v>
      </c>
      <c r="AY6" s="389">
        <f t="shared" ref="AY6:AY13" si="1">AY5+1</f>
        <v>3</v>
      </c>
    </row>
    <row r="7" spans="1:52" ht="21" customHeight="1">
      <c r="A7" s="75"/>
      <c r="B7" s="19"/>
      <c r="C7" s="75"/>
      <c r="D7" s="75"/>
      <c r="E7" s="75"/>
      <c r="F7" s="75"/>
      <c r="G7" s="75"/>
      <c r="H7" s="75"/>
      <c r="I7" s="75"/>
      <c r="J7" s="75"/>
      <c r="K7" s="75"/>
      <c r="L7" s="75"/>
      <c r="M7" s="75"/>
      <c r="N7" s="75"/>
      <c r="O7" s="75"/>
      <c r="P7" s="75"/>
      <c r="Q7" s="75"/>
      <c r="R7" s="75"/>
      <c r="S7" s="75"/>
      <c r="T7" s="75"/>
      <c r="U7" s="75"/>
      <c r="V7" s="75"/>
      <c r="W7" s="90"/>
      <c r="X7" s="90"/>
      <c r="Y7" s="75"/>
      <c r="Z7" s="75"/>
      <c r="AA7" s="75"/>
      <c r="AB7" s="75"/>
      <c r="AC7" s="75"/>
      <c r="AD7" s="75"/>
      <c r="AE7" s="75"/>
      <c r="AF7" s="75"/>
      <c r="AG7" s="75"/>
      <c r="AH7" s="75"/>
      <c r="AI7" s="75"/>
      <c r="AJ7" s="75"/>
      <c r="AK7" s="75"/>
      <c r="AL7" s="75"/>
      <c r="AM7" s="75"/>
      <c r="AN7" s="75"/>
      <c r="AO7" s="75"/>
      <c r="AP7" s="75"/>
      <c r="AQ7" s="75"/>
      <c r="AR7" s="75"/>
      <c r="AS7" s="75"/>
      <c r="AX7" s="389">
        <f t="shared" si="0"/>
        <v>4</v>
      </c>
      <c r="AY7" s="389">
        <f t="shared" si="1"/>
        <v>4</v>
      </c>
    </row>
    <row r="8" spans="1:52" ht="17.25" customHeight="1" thickBot="1">
      <c r="A8" s="534" t="s">
        <v>123</v>
      </c>
      <c r="B8" s="75"/>
      <c r="C8" s="75"/>
      <c r="D8" s="75"/>
      <c r="E8" s="75"/>
      <c r="F8" s="75"/>
      <c r="G8" s="75"/>
      <c r="H8" s="75"/>
      <c r="I8" s="75"/>
      <c r="J8" s="75"/>
      <c r="K8" s="75"/>
      <c r="L8" s="75"/>
      <c r="M8" s="75"/>
      <c r="N8" s="75"/>
      <c r="O8" s="75"/>
      <c r="P8" s="75"/>
      <c r="Q8" s="75"/>
      <c r="R8" s="75"/>
      <c r="S8" s="75"/>
      <c r="T8" s="535" t="s">
        <v>124</v>
      </c>
      <c r="U8" s="536"/>
      <c r="V8" s="536"/>
      <c r="W8" s="536"/>
      <c r="X8" s="536"/>
      <c r="Y8" s="75"/>
      <c r="Z8" s="75"/>
      <c r="AA8" s="75"/>
      <c r="AB8" s="75"/>
      <c r="AC8" s="75"/>
      <c r="AD8" s="75"/>
      <c r="AE8" s="75"/>
      <c r="AF8" s="75"/>
      <c r="AG8" s="75"/>
      <c r="AH8" s="75"/>
      <c r="AI8" s="75"/>
      <c r="AJ8" s="75"/>
      <c r="AK8" s="75"/>
      <c r="AL8" s="75"/>
      <c r="AM8" s="75"/>
      <c r="AN8" s="75"/>
      <c r="AO8" s="75"/>
      <c r="AP8" s="75"/>
      <c r="AQ8" s="75"/>
      <c r="AR8" s="75"/>
      <c r="AS8" s="75"/>
      <c r="AX8" s="389">
        <f t="shared" si="0"/>
        <v>5</v>
      </c>
      <c r="AY8" s="389">
        <f t="shared" si="1"/>
        <v>5</v>
      </c>
    </row>
    <row r="9" spans="1:52" ht="12.95" customHeight="1">
      <c r="A9" s="75"/>
      <c r="B9" s="75"/>
      <c r="C9" s="75"/>
      <c r="D9" s="75"/>
      <c r="E9" s="75"/>
      <c r="F9" s="75"/>
      <c r="G9" s="75"/>
      <c r="H9" s="75"/>
      <c r="I9" s="75"/>
      <c r="J9" s="75"/>
      <c r="K9" s="75"/>
      <c r="L9" s="76"/>
      <c r="M9" s="1805" t="s">
        <v>125</v>
      </c>
      <c r="N9" s="1805"/>
      <c r="O9" s="1805"/>
      <c r="P9" s="1805"/>
      <c r="Q9" s="1805"/>
      <c r="R9" s="1805"/>
      <c r="S9" s="1805"/>
      <c r="T9" s="1805"/>
      <c r="U9" s="1805"/>
      <c r="V9" s="1805"/>
      <c r="W9" s="1805"/>
      <c r="X9" s="1805"/>
      <c r="Y9" s="1805"/>
      <c r="Z9" s="1805"/>
      <c r="AA9" s="1805"/>
      <c r="AB9" s="1805"/>
      <c r="AC9" s="1805"/>
      <c r="AD9" s="1805"/>
      <c r="AE9" s="76"/>
      <c r="AF9" s="75"/>
      <c r="AG9" s="75"/>
      <c r="AH9" s="75"/>
      <c r="AI9" s="75"/>
      <c r="AJ9" s="75"/>
      <c r="AK9" s="75"/>
      <c r="AL9" s="75"/>
      <c r="AM9" s="1974" t="s">
        <v>126</v>
      </c>
      <c r="AN9" s="1975"/>
      <c r="AO9" s="75"/>
      <c r="AP9" s="75"/>
      <c r="AQ9" s="75"/>
      <c r="AR9" s="75"/>
      <c r="AS9" s="75"/>
      <c r="AX9" s="389">
        <f t="shared" si="0"/>
        <v>6</v>
      </c>
      <c r="AY9" s="389">
        <f t="shared" si="1"/>
        <v>6</v>
      </c>
    </row>
    <row r="10" spans="1:52" ht="12.95" customHeight="1" thickBot="1">
      <c r="A10" s="75"/>
      <c r="B10" s="75"/>
      <c r="C10" s="75"/>
      <c r="D10" s="75"/>
      <c r="E10" s="75"/>
      <c r="F10" s="75"/>
      <c r="G10" s="75"/>
      <c r="H10" s="75"/>
      <c r="I10" s="75"/>
      <c r="J10" s="75"/>
      <c r="K10" s="75"/>
      <c r="L10" s="508"/>
      <c r="M10" s="1806"/>
      <c r="N10" s="1806"/>
      <c r="O10" s="1806"/>
      <c r="P10" s="1806"/>
      <c r="Q10" s="1806"/>
      <c r="R10" s="1806"/>
      <c r="S10" s="1806"/>
      <c r="T10" s="1806"/>
      <c r="U10" s="1806"/>
      <c r="V10" s="1806"/>
      <c r="W10" s="1806"/>
      <c r="X10" s="1806"/>
      <c r="Y10" s="1806"/>
      <c r="Z10" s="1806"/>
      <c r="AA10" s="1806"/>
      <c r="AB10" s="1806"/>
      <c r="AC10" s="1806"/>
      <c r="AD10" s="1806"/>
      <c r="AE10" s="508"/>
      <c r="AF10" s="75"/>
      <c r="AG10" s="75"/>
      <c r="AH10" s="75"/>
      <c r="AI10" s="75"/>
      <c r="AJ10" s="75"/>
      <c r="AK10" s="75"/>
      <c r="AL10" s="75"/>
      <c r="AM10" s="1976"/>
      <c r="AN10" s="1977"/>
      <c r="AO10" s="75"/>
      <c r="AP10" s="75"/>
      <c r="AQ10" s="75"/>
      <c r="AR10" s="75"/>
      <c r="AS10" s="75"/>
      <c r="AX10" s="389">
        <f t="shared" si="0"/>
        <v>7</v>
      </c>
      <c r="AY10" s="389">
        <f t="shared" si="1"/>
        <v>7</v>
      </c>
    </row>
    <row r="11" spans="1:52" ht="12.75" customHeight="1" thickBot="1">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1978"/>
      <c r="AN11" s="1979"/>
      <c r="AO11" s="75"/>
      <c r="AP11" s="75"/>
      <c r="AQ11" s="75"/>
      <c r="AR11" s="75"/>
      <c r="AS11" s="75"/>
      <c r="AX11" s="389">
        <f t="shared" si="0"/>
        <v>8</v>
      </c>
      <c r="AY11" s="389">
        <f t="shared" si="1"/>
        <v>8</v>
      </c>
    </row>
    <row r="12" spans="1:52" ht="6" customHeight="1" thickBo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X12" s="389">
        <f t="shared" si="0"/>
        <v>9</v>
      </c>
      <c r="AY12" s="389">
        <f t="shared" si="1"/>
        <v>9</v>
      </c>
    </row>
    <row r="13" spans="1:52" ht="12" customHeight="1">
      <c r="A13" s="1813" t="s">
        <v>127</v>
      </c>
      <c r="B13" s="1814"/>
      <c r="C13" s="1814"/>
      <c r="D13" s="1814"/>
      <c r="E13" s="1814"/>
      <c r="F13" s="1814"/>
      <c r="G13" s="1814"/>
      <c r="H13" s="1815"/>
      <c r="I13" s="1822" t="s">
        <v>128</v>
      </c>
      <c r="J13" s="1822"/>
      <c r="K13" s="507" t="s">
        <v>129</v>
      </c>
      <c r="L13" s="1822" t="s">
        <v>130</v>
      </c>
      <c r="M13" s="1822"/>
      <c r="N13" s="1823" t="s">
        <v>131</v>
      </c>
      <c r="O13" s="1822"/>
      <c r="P13" s="1822"/>
      <c r="Q13" s="1822"/>
      <c r="R13" s="1822"/>
      <c r="S13" s="1822"/>
      <c r="T13" s="1822" t="s">
        <v>61</v>
      </c>
      <c r="U13" s="1822"/>
      <c r="V13" s="1824"/>
      <c r="W13" s="75"/>
      <c r="X13" s="75"/>
      <c r="Y13" s="75"/>
      <c r="Z13" s="75"/>
      <c r="AA13" s="75"/>
      <c r="AB13" s="75"/>
      <c r="AC13" s="75"/>
      <c r="AD13" s="75"/>
      <c r="AE13" s="75"/>
      <c r="AF13" s="75"/>
      <c r="AG13" s="75"/>
      <c r="AH13" s="75"/>
      <c r="AI13" s="75"/>
      <c r="AJ13" s="75"/>
      <c r="AK13" s="1825">
        <f>IF(work4報告書!AK5=0,"-",MAX(work4報告書!$V$5:$V$14))</f>
        <v>1</v>
      </c>
      <c r="AL13" s="1740"/>
      <c r="AM13" s="1951" t="s">
        <v>64</v>
      </c>
      <c r="AN13" s="1951"/>
      <c r="AO13" s="1740">
        <v>1</v>
      </c>
      <c r="AP13" s="1740"/>
      <c r="AQ13" s="1951" t="s">
        <v>65</v>
      </c>
      <c r="AR13" s="1954"/>
      <c r="AS13" s="75"/>
      <c r="AT13" s="14"/>
      <c r="AX13" s="389">
        <f t="shared" si="0"/>
        <v>10</v>
      </c>
      <c r="AY13" s="389">
        <f t="shared" si="1"/>
        <v>10</v>
      </c>
    </row>
    <row r="14" spans="1:52" ht="13.5" customHeight="1">
      <c r="A14" s="1816"/>
      <c r="B14" s="1817"/>
      <c r="C14" s="1817"/>
      <c r="D14" s="1817"/>
      <c r="E14" s="1817"/>
      <c r="F14" s="1817"/>
      <c r="G14" s="1817"/>
      <c r="H14" s="1818"/>
      <c r="I14" s="1716">
        <f>work1基本情報!C9</f>
        <v>1</v>
      </c>
      <c r="J14" s="1870">
        <f>work1基本情報!D9</f>
        <v>6</v>
      </c>
      <c r="K14" s="1716">
        <f>work1基本情報!E9</f>
        <v>1</v>
      </c>
      <c r="L14" s="1872">
        <f>work1基本情報!F9</f>
        <v>0</v>
      </c>
      <c r="M14" s="1873">
        <f>work1基本情報!G9</f>
        <v>1</v>
      </c>
      <c r="N14" s="1716">
        <f>work1基本情報!H9</f>
        <v>6</v>
      </c>
      <c r="O14" s="1869">
        <f>work1基本情報!I9</f>
        <v>0</v>
      </c>
      <c r="P14" s="1869" t="str">
        <f>work1基本情報!J9</f>
        <v>×</v>
      </c>
      <c r="Q14" s="1869" t="str">
        <f>work1基本情報!K9</f>
        <v>×</v>
      </c>
      <c r="R14" s="1869" t="str">
        <f>work1基本情報!L9</f>
        <v>×</v>
      </c>
      <c r="S14" s="1873" t="str">
        <f>work1基本情報!M9</f>
        <v>×</v>
      </c>
      <c r="T14" s="1716">
        <f>work1基本情報!O9</f>
        <v>0</v>
      </c>
      <c r="U14" s="1869">
        <f>work1基本情報!P9</f>
        <v>0</v>
      </c>
      <c r="V14" s="1985">
        <f>work1基本情報!Q9</f>
        <v>0</v>
      </c>
      <c r="W14" s="75"/>
      <c r="X14" s="75"/>
      <c r="Y14" s="75"/>
      <c r="Z14" s="75"/>
      <c r="AA14" s="75"/>
      <c r="AB14" s="75"/>
      <c r="AC14" s="75"/>
      <c r="AD14" s="75"/>
      <c r="AE14" s="75"/>
      <c r="AF14" s="75"/>
      <c r="AG14" s="75"/>
      <c r="AH14" s="75"/>
      <c r="AI14" s="75"/>
      <c r="AJ14" s="75"/>
      <c r="AK14" s="1741"/>
      <c r="AL14" s="1742"/>
      <c r="AM14" s="1952"/>
      <c r="AN14" s="1952"/>
      <c r="AO14" s="1742"/>
      <c r="AP14" s="1742"/>
      <c r="AQ14" s="1952"/>
      <c r="AR14" s="1955"/>
      <c r="AS14" s="75"/>
      <c r="AX14" s="389">
        <f>AX13+1</f>
        <v>11</v>
      </c>
      <c r="AY14" s="389">
        <f>AY13+1</f>
        <v>11</v>
      </c>
    </row>
    <row r="15" spans="1:52" ht="9" customHeight="1" thickBot="1">
      <c r="A15" s="1816"/>
      <c r="B15" s="1817"/>
      <c r="C15" s="1817"/>
      <c r="D15" s="1817"/>
      <c r="E15" s="1817"/>
      <c r="F15" s="1817"/>
      <c r="G15" s="1817"/>
      <c r="H15" s="1818"/>
      <c r="I15" s="1716"/>
      <c r="J15" s="1870"/>
      <c r="K15" s="1716"/>
      <c r="L15" s="1872"/>
      <c r="M15" s="1873"/>
      <c r="N15" s="1716"/>
      <c r="O15" s="1869"/>
      <c r="P15" s="1869"/>
      <c r="Q15" s="1869"/>
      <c r="R15" s="1869"/>
      <c r="S15" s="1873"/>
      <c r="T15" s="1716"/>
      <c r="U15" s="1869"/>
      <c r="V15" s="1985"/>
      <c r="W15" s="75"/>
      <c r="X15" s="75"/>
      <c r="Y15" s="75"/>
      <c r="Z15" s="75"/>
      <c r="AA15" s="75"/>
      <c r="AB15" s="75"/>
      <c r="AC15" s="75"/>
      <c r="AD15" s="75"/>
      <c r="AE15" s="75"/>
      <c r="AF15" s="75"/>
      <c r="AG15" s="75"/>
      <c r="AH15" s="75"/>
      <c r="AI15" s="75"/>
      <c r="AJ15" s="75"/>
      <c r="AK15" s="1743"/>
      <c r="AL15" s="1744"/>
      <c r="AM15" s="1953"/>
      <c r="AN15" s="1953"/>
      <c r="AO15" s="1744"/>
      <c r="AP15" s="1744"/>
      <c r="AQ15" s="1953"/>
      <c r="AR15" s="1956"/>
      <c r="AS15" s="75"/>
      <c r="AX15" s="393">
        <f>AX14+1</f>
        <v>12</v>
      </c>
      <c r="AY15" s="389">
        <f>AY14+1</f>
        <v>12</v>
      </c>
    </row>
    <row r="16" spans="1:52" ht="6" customHeight="1" thickBot="1">
      <c r="A16" s="1980"/>
      <c r="B16" s="1981"/>
      <c r="C16" s="1981"/>
      <c r="D16" s="1981"/>
      <c r="E16" s="1981"/>
      <c r="F16" s="1981"/>
      <c r="G16" s="1981"/>
      <c r="H16" s="1982"/>
      <c r="I16" s="1717"/>
      <c r="J16" s="1983"/>
      <c r="K16" s="1717"/>
      <c r="L16" s="1984"/>
      <c r="M16" s="1973"/>
      <c r="N16" s="1717"/>
      <c r="O16" s="1972"/>
      <c r="P16" s="1972"/>
      <c r="Q16" s="1972"/>
      <c r="R16" s="1972"/>
      <c r="S16" s="1973"/>
      <c r="T16" s="1717"/>
      <c r="U16" s="1972"/>
      <c r="V16" s="1986"/>
      <c r="W16" s="75"/>
      <c r="X16" s="75"/>
      <c r="Y16" s="75"/>
      <c r="Z16" s="75"/>
      <c r="AA16" s="75"/>
      <c r="AB16" s="75"/>
      <c r="AC16" s="75"/>
      <c r="AD16" s="75"/>
      <c r="AE16" s="75"/>
      <c r="AF16" s="75"/>
      <c r="AG16" s="75"/>
      <c r="AH16" s="75"/>
      <c r="AI16" s="75"/>
      <c r="AJ16" s="75"/>
      <c r="AK16" s="75"/>
      <c r="AL16" s="75"/>
      <c r="AM16" s="75"/>
      <c r="AN16" s="75"/>
      <c r="AO16" s="75"/>
      <c r="AP16" s="75"/>
      <c r="AQ16" s="75"/>
      <c r="AR16" s="75"/>
      <c r="AS16" s="75"/>
      <c r="AY16" s="389">
        <f t="shared" ref="AY16:AY34" si="2">AY15+1</f>
        <v>13</v>
      </c>
    </row>
    <row r="17" spans="1:54" s="74" customFormat="1" ht="12" customHeight="1">
      <c r="A17" s="1851" t="s">
        <v>132</v>
      </c>
      <c r="B17" s="1852"/>
      <c r="C17" s="1852"/>
      <c r="D17" s="1852"/>
      <c r="E17" s="1852"/>
      <c r="F17" s="1852"/>
      <c r="G17" s="1852"/>
      <c r="H17" s="1853"/>
      <c r="I17" s="1860" t="s">
        <v>133</v>
      </c>
      <c r="J17" s="1852"/>
      <c r="K17" s="1852"/>
      <c r="L17" s="1852"/>
      <c r="M17" s="1861"/>
      <c r="N17" s="1866" t="s">
        <v>134</v>
      </c>
      <c r="O17" s="1852"/>
      <c r="P17" s="1852"/>
      <c r="Q17" s="1852"/>
      <c r="R17" s="1852"/>
      <c r="S17" s="1852"/>
      <c r="T17" s="1853"/>
      <c r="U17" s="494" t="s">
        <v>135</v>
      </c>
      <c r="V17" s="495"/>
      <c r="W17" s="495"/>
      <c r="X17" s="1890" t="s">
        <v>136</v>
      </c>
      <c r="Y17" s="1890"/>
      <c r="Z17" s="1890"/>
      <c r="AA17" s="1890"/>
      <c r="AB17" s="1890"/>
      <c r="AC17" s="1890"/>
      <c r="AD17" s="1890"/>
      <c r="AE17" s="1890"/>
      <c r="AF17" s="1890"/>
      <c r="AG17" s="1890"/>
      <c r="AH17" s="495"/>
      <c r="AI17" s="495"/>
      <c r="AJ17" s="496"/>
      <c r="AK17" s="497" t="s">
        <v>137</v>
      </c>
      <c r="AL17" s="498"/>
      <c r="AM17" s="1875" t="s">
        <v>138</v>
      </c>
      <c r="AN17" s="1875"/>
      <c r="AO17" s="1875"/>
      <c r="AP17" s="1875"/>
      <c r="AQ17" s="1875"/>
      <c r="AR17" s="1876"/>
      <c r="AS17" s="90"/>
      <c r="AV17" s="73"/>
      <c r="AW17" s="367"/>
      <c r="AX17" s="367"/>
      <c r="AY17" s="389">
        <f t="shared" si="2"/>
        <v>14</v>
      </c>
      <c r="AZ17" s="385"/>
      <c r="BA17" s="385"/>
      <c r="BB17" s="385"/>
    </row>
    <row r="18" spans="1:54" s="74" customFormat="1" ht="12" customHeight="1">
      <c r="A18" s="1854"/>
      <c r="B18" s="1855"/>
      <c r="C18" s="1855"/>
      <c r="D18" s="1855"/>
      <c r="E18" s="1855"/>
      <c r="F18" s="1855"/>
      <c r="G18" s="1855"/>
      <c r="H18" s="1856"/>
      <c r="I18" s="1862"/>
      <c r="J18" s="1855"/>
      <c r="K18" s="1855"/>
      <c r="L18" s="1855"/>
      <c r="M18" s="1863"/>
      <c r="N18" s="1867"/>
      <c r="O18" s="1855"/>
      <c r="P18" s="1855"/>
      <c r="Q18" s="1855"/>
      <c r="R18" s="1855"/>
      <c r="S18" s="1855"/>
      <c r="T18" s="1856"/>
      <c r="U18" s="1891" t="s">
        <v>139</v>
      </c>
      <c r="V18" s="1892"/>
      <c r="W18" s="1892"/>
      <c r="X18" s="1893"/>
      <c r="Y18" s="1897" t="s">
        <v>140</v>
      </c>
      <c r="Z18" s="1898"/>
      <c r="AA18" s="1898"/>
      <c r="AB18" s="1899"/>
      <c r="AC18" s="1903" t="s">
        <v>141</v>
      </c>
      <c r="AD18" s="1904"/>
      <c r="AE18" s="1904"/>
      <c r="AF18" s="1905"/>
      <c r="AG18" s="1909" t="s">
        <v>142</v>
      </c>
      <c r="AH18" s="1910"/>
      <c r="AI18" s="1910"/>
      <c r="AJ18" s="1911"/>
      <c r="AK18" s="1915" t="s">
        <v>143</v>
      </c>
      <c r="AL18" s="1916"/>
      <c r="AM18" s="1919" t="s">
        <v>144</v>
      </c>
      <c r="AN18" s="1920"/>
      <c r="AO18" s="1920"/>
      <c r="AP18" s="1920"/>
      <c r="AQ18" s="1921"/>
      <c r="AR18" s="1922"/>
      <c r="AS18" s="90"/>
      <c r="AV18" s="73"/>
      <c r="AW18" s="367"/>
      <c r="AX18" s="367"/>
      <c r="AY18" s="389">
        <f t="shared" si="2"/>
        <v>15</v>
      </c>
      <c r="AZ18" s="385"/>
      <c r="BA18" s="385"/>
      <c r="BB18" s="385"/>
    </row>
    <row r="19" spans="1:54" s="74" customFormat="1" ht="12" customHeight="1">
      <c r="A19" s="1857"/>
      <c r="B19" s="1858"/>
      <c r="C19" s="1858"/>
      <c r="D19" s="1858"/>
      <c r="E19" s="1858"/>
      <c r="F19" s="1858"/>
      <c r="G19" s="1858"/>
      <c r="H19" s="1859"/>
      <c r="I19" s="1864"/>
      <c r="J19" s="1858"/>
      <c r="K19" s="1858"/>
      <c r="L19" s="1858"/>
      <c r="M19" s="1865"/>
      <c r="N19" s="1868"/>
      <c r="O19" s="1858"/>
      <c r="P19" s="1858"/>
      <c r="Q19" s="1858"/>
      <c r="R19" s="1858"/>
      <c r="S19" s="1858"/>
      <c r="T19" s="1859"/>
      <c r="U19" s="1894"/>
      <c r="V19" s="1895"/>
      <c r="W19" s="1895"/>
      <c r="X19" s="1896"/>
      <c r="Y19" s="1900"/>
      <c r="Z19" s="1901"/>
      <c r="AA19" s="1901"/>
      <c r="AB19" s="1902"/>
      <c r="AC19" s="1906"/>
      <c r="AD19" s="1907"/>
      <c r="AE19" s="1907"/>
      <c r="AF19" s="1908"/>
      <c r="AG19" s="1912"/>
      <c r="AH19" s="1913"/>
      <c r="AI19" s="1913"/>
      <c r="AJ19" s="1914"/>
      <c r="AK19" s="1917"/>
      <c r="AL19" s="1918"/>
      <c r="AM19" s="1923"/>
      <c r="AN19" s="1923"/>
      <c r="AO19" s="1923"/>
      <c r="AP19" s="1923"/>
      <c r="AQ19" s="1923"/>
      <c r="AR19" s="1924"/>
      <c r="AS19" s="90"/>
      <c r="AV19" s="73"/>
      <c r="AW19" s="367"/>
      <c r="AX19" s="367"/>
      <c r="AY19" s="389">
        <f t="shared" si="2"/>
        <v>16</v>
      </c>
      <c r="AZ19" s="385"/>
      <c r="BA19" s="385"/>
      <c r="BB19" s="385"/>
    </row>
    <row r="20" spans="1:54" ht="15.75" customHeight="1">
      <c r="A20" s="1797" t="str">
        <f>IF(ISERROR(VLOOKUP(work4報告書!AK5,Work2工事データ!$G$3:$R$52,2,0)),"",VLOOKUP(work4報告書!AK5,Work2工事データ!$G$3:$R$52,2,0))</f>
        <v/>
      </c>
      <c r="B20" s="1798"/>
      <c r="C20" s="1798"/>
      <c r="D20" s="1798"/>
      <c r="E20" s="1798"/>
      <c r="F20" s="1798"/>
      <c r="G20" s="1798"/>
      <c r="H20" s="1799"/>
      <c r="I20" s="1826" t="str">
        <f>IF(ISERROR(VLOOKUP(work4報告書!AK5,'(入力)データ'!$A$6:$D$55,3,0)&amp;VLOOKUP(work4報告書!AK5,'(入力)データ'!$A$6:$D$55,4,0)),"",VLOOKUP(work4報告書!AK5,'(入力)データ'!$A$6:$D$55,3,0)&amp;VLOOKUP(work4報告書!AK5,'(入力)データ'!$A$6:$D$55,4,0))</f>
        <v/>
      </c>
      <c r="J20" s="1798"/>
      <c r="K20" s="1798"/>
      <c r="L20" s="1798"/>
      <c r="M20" s="1827"/>
      <c r="N20" s="269" t="str">
        <f>IF(ISERROR(VLOOKUP(work4報告書!AK5,Work2工事データ!$G$3:$J$52,4,0)),"",VLOOKUP(work4報告書!AK5,Work2工事データ!$G$3:$J$52,4,0))</f>
        <v/>
      </c>
      <c r="O20" s="77" t="s">
        <v>73</v>
      </c>
      <c r="P20" s="272" t="str">
        <f>N20</f>
        <v/>
      </c>
      <c r="Q20" s="77" t="s">
        <v>145</v>
      </c>
      <c r="R20" s="274" t="str">
        <f>N20</f>
        <v/>
      </c>
      <c r="S20" s="1888" t="s">
        <v>75</v>
      </c>
      <c r="T20" s="1888"/>
      <c r="U20" s="1962"/>
      <c r="V20" s="1963"/>
      <c r="W20" s="1963"/>
      <c r="X20" s="78"/>
      <c r="Y20" s="79"/>
      <c r="Z20" s="80"/>
      <c r="AA20" s="80"/>
      <c r="AB20" s="78" t="s">
        <v>76</v>
      </c>
      <c r="AC20" s="79"/>
      <c r="AD20" s="80"/>
      <c r="AE20" s="80"/>
      <c r="AF20" s="81" t="s">
        <v>76</v>
      </c>
      <c r="AG20" s="1568" t="str">
        <f>IF(U20=0,"",SUM(U21:AB21)-AC21)</f>
        <v/>
      </c>
      <c r="AH20" s="1569"/>
      <c r="AI20" s="1569"/>
      <c r="AJ20" s="1570"/>
      <c r="AK20" s="79"/>
      <c r="AL20" s="82"/>
      <c r="AM20" s="1784"/>
      <c r="AN20" s="1785"/>
      <c r="AO20" s="1785"/>
      <c r="AP20" s="1785"/>
      <c r="AQ20" s="1785"/>
      <c r="AR20" s="499" t="s">
        <v>76</v>
      </c>
      <c r="AS20" s="75"/>
      <c r="AY20" s="389">
        <f t="shared" si="2"/>
        <v>17</v>
      </c>
    </row>
    <row r="21" spans="1:54" ht="15.75" customHeight="1">
      <c r="A21" s="1800"/>
      <c r="B21" s="1801"/>
      <c r="C21" s="1801"/>
      <c r="D21" s="1801"/>
      <c r="E21" s="1801"/>
      <c r="F21" s="1801"/>
      <c r="G21" s="1801"/>
      <c r="H21" s="1802"/>
      <c r="I21" s="1828"/>
      <c r="J21" s="1801"/>
      <c r="K21" s="1801"/>
      <c r="L21" s="1801"/>
      <c r="M21" s="1829"/>
      <c r="N21" s="270" t="str">
        <f>IF(ISERROR(VLOOKUP(work4報告書!AK5,Work2工事データ!$G$3:$P$52,10,0)),"",VLOOKUP(work4報告書!AK5,Work2工事データ!$G$3:$P$52,10,0))</f>
        <v/>
      </c>
      <c r="O21" s="83" t="s">
        <v>73</v>
      </c>
      <c r="P21" s="273" t="str">
        <f>N21</f>
        <v/>
      </c>
      <c r="Q21" s="83" t="s">
        <v>145</v>
      </c>
      <c r="R21" s="275" t="str">
        <f>N21</f>
        <v/>
      </c>
      <c r="S21" s="1830" t="s">
        <v>77</v>
      </c>
      <c r="T21" s="1830"/>
      <c r="U21" s="1769" t="str">
        <f>IF(ISERROR(VLOOKUP(work4報告書!AK5,Work2工事データ!$G$3:$R$52,12,0)),"",VLOOKUP(work4報告書!AK5,Work2工事データ!$G$3:$R$52,12,0))</f>
        <v/>
      </c>
      <c r="V21" s="1770"/>
      <c r="W21" s="1770"/>
      <c r="X21" s="1770"/>
      <c r="Y21" s="1964"/>
      <c r="Z21" s="1965"/>
      <c r="AA21" s="1965"/>
      <c r="AB21" s="1965"/>
      <c r="AC21" s="1964"/>
      <c r="AD21" s="1965"/>
      <c r="AE21" s="1965"/>
      <c r="AF21" s="1966"/>
      <c r="AG21" s="1770" t="str">
        <f>IF(U21=0,"",IF(U20&lt;&gt;0,"",IF(SUM(U21:AB21)-AC21=0,"",SUM(U21:AB21)-AC21)))</f>
        <v/>
      </c>
      <c r="AH21" s="1770"/>
      <c r="AI21" s="1770"/>
      <c r="AJ21" s="1771"/>
      <c r="AK21" s="1967" t="str">
        <f>IF(ISERROR(VLOOKUP(work4報告書!AK5,Work2工事データ!$G$3:$O$52,9,0)),"",VLOOKUP(work4報告書!AK5,Work2工事データ!$G$3:$O$52,9,0))</f>
        <v/>
      </c>
      <c r="AL21" s="1968"/>
      <c r="AM21" s="1886" t="str">
        <f>IF(ISERROR(ROUNDDOWN(AG21*AK21/100,0)),"",ROUNDDOWN(AG21*AK21/100,0))</f>
        <v/>
      </c>
      <c r="AN21" s="1887"/>
      <c r="AO21" s="1887"/>
      <c r="AP21" s="1887"/>
      <c r="AQ21" s="1887"/>
      <c r="AR21" s="500"/>
      <c r="AS21" s="75"/>
      <c r="AY21" s="389">
        <f t="shared" si="2"/>
        <v>18</v>
      </c>
    </row>
    <row r="22" spans="1:54" ht="15.75" customHeight="1">
      <c r="A22" s="1797" t="str">
        <f>IF(ISERROR(VLOOKUP(work4報告書!AK6,Work2工事データ!$G$3:$R$52,2,0)),"",VLOOKUP(work4報告書!AK6,Work2工事データ!$G$3:$R$52,2,0))</f>
        <v/>
      </c>
      <c r="B22" s="1798"/>
      <c r="C22" s="1798"/>
      <c r="D22" s="1798"/>
      <c r="E22" s="1798"/>
      <c r="F22" s="1798"/>
      <c r="G22" s="1798"/>
      <c r="H22" s="1799"/>
      <c r="I22" s="1826" t="str">
        <f>IF(ISERROR(VLOOKUP(work4報告書!AK6,'(入力)データ'!$A$6:$D$55,3,0)&amp;VLOOKUP(work4報告書!AK6,'(入力)データ'!$A$6:$D$55,4,0)),"",VLOOKUP(work4報告書!AK6,'(入力)データ'!$A$6:$D$55,3,0)&amp;VLOOKUP(work4報告書!AK6,'(入力)データ'!$A$6:$D$55,4,0))</f>
        <v/>
      </c>
      <c r="J22" s="1798"/>
      <c r="K22" s="1798"/>
      <c r="L22" s="1798"/>
      <c r="M22" s="1827"/>
      <c r="N22" s="269" t="str">
        <f>IF(ISERROR(VLOOKUP(work4報告書!AK6,Work2工事データ!$G$3:$J$52,4,0)),"",VLOOKUP(work4報告書!AK6,Work2工事データ!$G$3:$J$52,4,0))</f>
        <v/>
      </c>
      <c r="O22" s="77" t="s">
        <v>73</v>
      </c>
      <c r="P22" s="272" t="str">
        <f t="shared" ref="P22:P29" si="3">N22</f>
        <v/>
      </c>
      <c r="Q22" s="77" t="s">
        <v>145</v>
      </c>
      <c r="R22" s="274" t="str">
        <f t="shared" ref="R22:R29" si="4">N22</f>
        <v/>
      </c>
      <c r="S22" s="1888" t="s">
        <v>75</v>
      </c>
      <c r="T22" s="1888"/>
      <c r="U22" s="1962"/>
      <c r="V22" s="1963"/>
      <c r="W22" s="1963"/>
      <c r="X22" s="102"/>
      <c r="Y22" s="103"/>
      <c r="Z22" s="104"/>
      <c r="AA22" s="104"/>
      <c r="AB22" s="102"/>
      <c r="AC22" s="103"/>
      <c r="AD22" s="104"/>
      <c r="AE22" s="104"/>
      <c r="AF22" s="105"/>
      <c r="AG22" s="1568" t="str">
        <f>IF(U22=0,"",SUM(U23:AB23)-AC23)</f>
        <v/>
      </c>
      <c r="AH22" s="1569"/>
      <c r="AI22" s="1569"/>
      <c r="AJ22" s="1570"/>
      <c r="AK22" s="84"/>
      <c r="AL22" s="85"/>
      <c r="AM22" s="1784"/>
      <c r="AN22" s="1785"/>
      <c r="AO22" s="1785"/>
      <c r="AP22" s="1785"/>
      <c r="AQ22" s="1785"/>
      <c r="AR22" s="501"/>
      <c r="AS22" s="75"/>
      <c r="AY22" s="389">
        <f t="shared" si="2"/>
        <v>19</v>
      </c>
    </row>
    <row r="23" spans="1:54" ht="15.75" customHeight="1">
      <c r="A23" s="1800"/>
      <c r="B23" s="1801"/>
      <c r="C23" s="1801"/>
      <c r="D23" s="1801"/>
      <c r="E23" s="1801"/>
      <c r="F23" s="1801"/>
      <c r="G23" s="1801"/>
      <c r="H23" s="1802"/>
      <c r="I23" s="1828"/>
      <c r="J23" s="1801"/>
      <c r="K23" s="1801"/>
      <c r="L23" s="1801"/>
      <c r="M23" s="1829"/>
      <c r="N23" s="270" t="str">
        <f>IF(ISERROR(VLOOKUP(work4報告書!AK6,Work2工事データ!$G$3:$P$52,10,0)),"",VLOOKUP(work4報告書!AK6,Work2工事データ!$G$3:$P$52,10,0))</f>
        <v/>
      </c>
      <c r="O23" s="83" t="s">
        <v>73</v>
      </c>
      <c r="P23" s="273" t="str">
        <f t="shared" si="3"/>
        <v/>
      </c>
      <c r="Q23" s="83" t="s">
        <v>145</v>
      </c>
      <c r="R23" s="275" t="str">
        <f t="shared" si="4"/>
        <v/>
      </c>
      <c r="S23" s="1830" t="s">
        <v>77</v>
      </c>
      <c r="T23" s="1830"/>
      <c r="U23" s="1769" t="str">
        <f>IF(ISERROR(VLOOKUP(work4報告書!AK6,Work2工事データ!$G$3:$R$52,12,0)),"",VLOOKUP(work4報告書!AK6,Work2工事データ!$G$3:$R$52,12,0))</f>
        <v/>
      </c>
      <c r="V23" s="1770"/>
      <c r="W23" s="1770"/>
      <c r="X23" s="1770"/>
      <c r="Y23" s="1964"/>
      <c r="Z23" s="1965"/>
      <c r="AA23" s="1965"/>
      <c r="AB23" s="1965"/>
      <c r="AC23" s="1964"/>
      <c r="AD23" s="1965"/>
      <c r="AE23" s="1965"/>
      <c r="AF23" s="1966"/>
      <c r="AG23" s="1770" t="str">
        <f>IF(U23=0,"",IF(U22&lt;&gt;0,"",IF(SUM(U23:AB23)-AC23=0,"",SUM(U23:AB23)-AC23)))</f>
        <v/>
      </c>
      <c r="AH23" s="1770"/>
      <c r="AI23" s="1770"/>
      <c r="AJ23" s="1771"/>
      <c r="AK23" s="1967" t="str">
        <f>IF(ISERROR(VLOOKUP(work4報告書!AK6,Work2工事データ!$G$3:$O$52,9,0)),"",VLOOKUP(work4報告書!AK6,Work2工事データ!$G$3:$O$52,9,0))</f>
        <v/>
      </c>
      <c r="AL23" s="1968"/>
      <c r="AM23" s="1886" t="str">
        <f>IF(ISERROR(ROUNDDOWN(AG23*AK23/100,0)),"",ROUNDDOWN(AG23*AK23/100,0))</f>
        <v/>
      </c>
      <c r="AN23" s="1887"/>
      <c r="AO23" s="1887"/>
      <c r="AP23" s="1887"/>
      <c r="AQ23" s="1887"/>
      <c r="AR23" s="500"/>
      <c r="AS23" s="75"/>
      <c r="AY23" s="389">
        <f t="shared" si="2"/>
        <v>20</v>
      </c>
    </row>
    <row r="24" spans="1:54" ht="15.75" customHeight="1">
      <c r="A24" s="1797" t="str">
        <f>IF(ISERROR(VLOOKUP(work4報告書!AK7,Work2工事データ!$G$3:$R$52,2,0)),"",VLOOKUP(work4報告書!AK7,Work2工事データ!$G$3:$R$52,2,0))</f>
        <v/>
      </c>
      <c r="B24" s="1798"/>
      <c r="C24" s="1798"/>
      <c r="D24" s="1798"/>
      <c r="E24" s="1798"/>
      <c r="F24" s="1798"/>
      <c r="G24" s="1798"/>
      <c r="H24" s="1799"/>
      <c r="I24" s="1826" t="str">
        <f>IF(ISERROR(VLOOKUP(work4報告書!AK7,'(入力)データ'!$A$6:$D$55,3,0)&amp;VLOOKUP(work4報告書!AK7,'(入力)データ'!$A$6:$D$55,4,0)),"",VLOOKUP(work4報告書!AK7,'(入力)データ'!$A$6:$D$55,3,0)&amp;VLOOKUP(work4報告書!AK7,'(入力)データ'!$A$6:$D$55,4,0))</f>
        <v/>
      </c>
      <c r="J24" s="1798"/>
      <c r="K24" s="1798"/>
      <c r="L24" s="1798"/>
      <c r="M24" s="1827"/>
      <c r="N24" s="269" t="str">
        <f>IF(ISERROR(VLOOKUP(work4報告書!AK7,Work2工事データ!$G$3:$J$52,4,0)),"",VLOOKUP(work4報告書!AK7,Work2工事データ!$G$3:$J$52,4,0))</f>
        <v/>
      </c>
      <c r="O24" s="77" t="s">
        <v>119</v>
      </c>
      <c r="P24" s="272" t="str">
        <f t="shared" si="3"/>
        <v/>
      </c>
      <c r="Q24" s="77" t="s">
        <v>120</v>
      </c>
      <c r="R24" s="274" t="str">
        <f t="shared" si="4"/>
        <v/>
      </c>
      <c r="S24" s="1888" t="s">
        <v>121</v>
      </c>
      <c r="T24" s="1888"/>
      <c r="U24" s="1962"/>
      <c r="V24" s="1963"/>
      <c r="W24" s="1963"/>
      <c r="X24" s="102"/>
      <c r="Y24" s="103"/>
      <c r="Z24" s="104"/>
      <c r="AA24" s="104"/>
      <c r="AB24" s="102"/>
      <c r="AC24" s="103"/>
      <c r="AD24" s="104"/>
      <c r="AE24" s="104"/>
      <c r="AF24" s="105"/>
      <c r="AG24" s="1568" t="str">
        <f>IF(U24=0,"",SUM(U25:AB25)-AC25)</f>
        <v/>
      </c>
      <c r="AH24" s="1569"/>
      <c r="AI24" s="1569"/>
      <c r="AJ24" s="1570"/>
      <c r="AK24" s="84"/>
      <c r="AL24" s="85"/>
      <c r="AM24" s="1784"/>
      <c r="AN24" s="1785"/>
      <c r="AO24" s="1785"/>
      <c r="AP24" s="1785"/>
      <c r="AQ24" s="1785"/>
      <c r="AR24" s="501"/>
      <c r="AS24" s="75"/>
      <c r="AY24" s="389">
        <f t="shared" si="2"/>
        <v>21</v>
      </c>
    </row>
    <row r="25" spans="1:54" ht="15.75" customHeight="1">
      <c r="A25" s="1800"/>
      <c r="B25" s="1801"/>
      <c r="C25" s="1801"/>
      <c r="D25" s="1801"/>
      <c r="E25" s="1801"/>
      <c r="F25" s="1801"/>
      <c r="G25" s="1801"/>
      <c r="H25" s="1802"/>
      <c r="I25" s="1828"/>
      <c r="J25" s="1801"/>
      <c r="K25" s="1801"/>
      <c r="L25" s="1801"/>
      <c r="M25" s="1829"/>
      <c r="N25" s="271" t="str">
        <f>IF(ISERROR(VLOOKUP(work4報告書!AK7,Work2工事データ!$G$3:$P$52,10,0)),"",VLOOKUP(work4報告書!AK7,Work2工事データ!$G$3:$P$52,10,0))</f>
        <v/>
      </c>
      <c r="O25" s="86" t="s">
        <v>119</v>
      </c>
      <c r="P25" s="273" t="str">
        <f t="shared" si="3"/>
        <v/>
      </c>
      <c r="Q25" s="86" t="s">
        <v>120</v>
      </c>
      <c r="R25" s="276" t="str">
        <f t="shared" si="4"/>
        <v/>
      </c>
      <c r="S25" s="1885" t="s">
        <v>122</v>
      </c>
      <c r="T25" s="1885"/>
      <c r="U25" s="1886" t="str">
        <f>IF(ISERROR(VLOOKUP(work4報告書!AK7,Work2工事データ!$G$3:$R$52,12,0)),"",VLOOKUP(work4報告書!AK7,Work2工事データ!$G$3:$R$52,12,0))</f>
        <v/>
      </c>
      <c r="V25" s="1887"/>
      <c r="W25" s="1887"/>
      <c r="X25" s="1889"/>
      <c r="Y25" s="1969"/>
      <c r="Z25" s="1970"/>
      <c r="AA25" s="1970"/>
      <c r="AB25" s="1970"/>
      <c r="AC25" s="1969"/>
      <c r="AD25" s="1970"/>
      <c r="AE25" s="1970"/>
      <c r="AF25" s="1971"/>
      <c r="AG25" s="1770" t="str">
        <f>IF(U25=0,"",IF(U24&lt;&gt;0,"",IF(SUM(U25:AB25)-AC25=0,"",SUM(U25:AB25)-AC25)))</f>
        <v/>
      </c>
      <c r="AH25" s="1770"/>
      <c r="AI25" s="1770"/>
      <c r="AJ25" s="1771"/>
      <c r="AK25" s="1967" t="str">
        <f>IF(ISERROR(VLOOKUP(work4報告書!AK7,Work2工事データ!$G$3:$O$52,9,0)),"",VLOOKUP(work4報告書!AK7,Work2工事データ!$G$3:$O$52,9,0))</f>
        <v/>
      </c>
      <c r="AL25" s="1968"/>
      <c r="AM25" s="1886" t="str">
        <f>IF(ISERROR(ROUNDDOWN(AG25*AK25/100,0)),"",ROUNDDOWN(AG25*AK25/100,0))</f>
        <v/>
      </c>
      <c r="AN25" s="1887"/>
      <c r="AO25" s="1887"/>
      <c r="AP25" s="1887"/>
      <c r="AQ25" s="1887"/>
      <c r="AR25" s="500"/>
      <c r="AS25" s="75"/>
      <c r="AY25" s="389">
        <f t="shared" si="2"/>
        <v>22</v>
      </c>
    </row>
    <row r="26" spans="1:54" ht="15.75" customHeight="1">
      <c r="A26" s="1797" t="str">
        <f>IF(ISERROR(VLOOKUP(work4報告書!AK8,Work2工事データ!$G$3:$R$52,2,0)),"",VLOOKUP(work4報告書!AK8,Work2工事データ!$G$3:$R$52,2,0))</f>
        <v/>
      </c>
      <c r="B26" s="1798"/>
      <c r="C26" s="1798"/>
      <c r="D26" s="1798"/>
      <c r="E26" s="1798"/>
      <c r="F26" s="1798"/>
      <c r="G26" s="1798"/>
      <c r="H26" s="1799"/>
      <c r="I26" s="1826" t="str">
        <f>IF(ISERROR(VLOOKUP(work4報告書!AK8,'(入力)データ'!$A$6:$D$55,3,0)&amp;VLOOKUP(work4報告書!AK8,'(入力)データ'!$A$6:$D$55,4,0)),"",VLOOKUP(work4報告書!AK8,'(入力)データ'!$A$6:$D$55,3,0)&amp;VLOOKUP(work4報告書!AK8,'(入力)データ'!$A$6:$D$55,4,0))</f>
        <v/>
      </c>
      <c r="J26" s="1798"/>
      <c r="K26" s="1798"/>
      <c r="L26" s="1798"/>
      <c r="M26" s="1827"/>
      <c r="N26" s="270" t="str">
        <f>IF(ISERROR(VLOOKUP(work4報告書!AK8,Work2工事データ!$G$3:$J$52,4,0)),"",VLOOKUP(work4報告書!AK8,Work2工事データ!$G$3:$J$52,4,0))</f>
        <v/>
      </c>
      <c r="O26" s="83" t="s">
        <v>119</v>
      </c>
      <c r="P26" s="272" t="str">
        <f t="shared" si="3"/>
        <v/>
      </c>
      <c r="Q26" s="83" t="s">
        <v>120</v>
      </c>
      <c r="R26" s="275" t="str">
        <f t="shared" si="4"/>
        <v/>
      </c>
      <c r="S26" s="1830" t="s">
        <v>121</v>
      </c>
      <c r="T26" s="1830"/>
      <c r="U26" s="1962"/>
      <c r="V26" s="1963"/>
      <c r="W26" s="1963"/>
      <c r="X26" s="106"/>
      <c r="Y26" s="99"/>
      <c r="Z26" s="100"/>
      <c r="AA26" s="100"/>
      <c r="AB26" s="106"/>
      <c r="AC26" s="99"/>
      <c r="AD26" s="100"/>
      <c r="AE26" s="100"/>
      <c r="AF26" s="107"/>
      <c r="AG26" s="1568" t="str">
        <f>IF(U26=0,"",SUM(U27:AB27)-AC27)</f>
        <v/>
      </c>
      <c r="AH26" s="1569"/>
      <c r="AI26" s="1569"/>
      <c r="AJ26" s="1570"/>
      <c r="AK26" s="87"/>
      <c r="AL26" s="88"/>
      <c r="AM26" s="1784"/>
      <c r="AN26" s="1785"/>
      <c r="AO26" s="1785"/>
      <c r="AP26" s="1785"/>
      <c r="AQ26" s="1785"/>
      <c r="AR26" s="501"/>
      <c r="AS26" s="75"/>
      <c r="AY26" s="389">
        <f t="shared" si="2"/>
        <v>23</v>
      </c>
    </row>
    <row r="27" spans="1:54" ht="15.75" customHeight="1">
      <c r="A27" s="1800"/>
      <c r="B27" s="1801"/>
      <c r="C27" s="1801"/>
      <c r="D27" s="1801"/>
      <c r="E27" s="1801"/>
      <c r="F27" s="1801"/>
      <c r="G27" s="1801"/>
      <c r="H27" s="1802"/>
      <c r="I27" s="1828"/>
      <c r="J27" s="1801"/>
      <c r="K27" s="1801"/>
      <c r="L27" s="1801"/>
      <c r="M27" s="1829"/>
      <c r="N27" s="271" t="str">
        <f>IF(ISERROR(VLOOKUP(work4報告書!AK8,Work2工事データ!$G$3:$P$52,10,0)),"",VLOOKUP(work4報告書!AK8,Work2工事データ!$G$3:$P$52,10,0))</f>
        <v/>
      </c>
      <c r="O27" s="86" t="s">
        <v>119</v>
      </c>
      <c r="P27" s="273" t="str">
        <f t="shared" si="3"/>
        <v/>
      </c>
      <c r="Q27" s="86" t="s">
        <v>120</v>
      </c>
      <c r="R27" s="276" t="str">
        <f t="shared" si="4"/>
        <v/>
      </c>
      <c r="S27" s="1885" t="s">
        <v>122</v>
      </c>
      <c r="T27" s="1885"/>
      <c r="U27" s="1769" t="str">
        <f>IF(ISERROR(VLOOKUP(work4報告書!AK8,Work2工事データ!$G$3:$R$52,12,0)),"",VLOOKUP(work4報告書!AK8,Work2工事データ!$G$3:$R$52,12,0))</f>
        <v/>
      </c>
      <c r="V27" s="1770"/>
      <c r="W27" s="1770"/>
      <c r="X27" s="1770"/>
      <c r="Y27" s="1964"/>
      <c r="Z27" s="1965"/>
      <c r="AA27" s="1965"/>
      <c r="AB27" s="1965"/>
      <c r="AC27" s="1964"/>
      <c r="AD27" s="1965"/>
      <c r="AE27" s="1965"/>
      <c r="AF27" s="1966"/>
      <c r="AG27" s="1770" t="str">
        <f>IF(U27=0,"",IF(U26&lt;&gt;0,"",IF(SUM(U27:AB27)-AC27=0,"",SUM(U27:AB27)-AC27)))</f>
        <v/>
      </c>
      <c r="AH27" s="1770"/>
      <c r="AI27" s="1770"/>
      <c r="AJ27" s="1771"/>
      <c r="AK27" s="1967" t="str">
        <f>IF(ISERROR(VLOOKUP(work4報告書!AK8,Work2工事データ!$G$3:$O$52,9,0)),"",VLOOKUP(work4報告書!AK8,Work2工事データ!$G$3:$O$52,9,0))</f>
        <v/>
      </c>
      <c r="AL27" s="1968"/>
      <c r="AM27" s="1886" t="str">
        <f>IF(ISERROR(ROUNDDOWN(AG27*AK27/100,0)),"",ROUNDDOWN(AG27*AK27/100,0))</f>
        <v/>
      </c>
      <c r="AN27" s="1887"/>
      <c r="AO27" s="1887"/>
      <c r="AP27" s="1887"/>
      <c r="AQ27" s="1887"/>
      <c r="AR27" s="500"/>
      <c r="AS27" s="75"/>
      <c r="AY27" s="389">
        <f t="shared" si="2"/>
        <v>24</v>
      </c>
    </row>
    <row r="28" spans="1:54" ht="15.75" customHeight="1">
      <c r="A28" s="1797" t="str">
        <f>IF(ISERROR(VLOOKUP(work4報告書!AK9,Work2工事データ!$G$3:$R$52,2,0)),"",VLOOKUP(work4報告書!AK9,Work2工事データ!$G$3:$R$52,2,0))</f>
        <v/>
      </c>
      <c r="B28" s="1798"/>
      <c r="C28" s="1798"/>
      <c r="D28" s="1798"/>
      <c r="E28" s="1798"/>
      <c r="F28" s="1798"/>
      <c r="G28" s="1798"/>
      <c r="H28" s="1799"/>
      <c r="I28" s="1826" t="str">
        <f>IF(ISERROR(VLOOKUP(work4報告書!AK9,'(入力)データ'!$A$6:$D$55,3,0)&amp;VLOOKUP(work4報告書!AK9,'(入力)データ'!$A$6:$D$55,4,0)),"",VLOOKUP(work4報告書!AK9,'(入力)データ'!$A$6:$D$55,3,0)&amp;VLOOKUP(work4報告書!AK9,'(入力)データ'!$A$6:$D$55,4,0))</f>
        <v/>
      </c>
      <c r="J28" s="1798"/>
      <c r="K28" s="1798"/>
      <c r="L28" s="1798"/>
      <c r="M28" s="1827"/>
      <c r="N28" s="270" t="str">
        <f>IF(ISERROR(VLOOKUP(work4報告書!AK9,Work2工事データ!$G$3:$J$52,4,0)),"",VLOOKUP(work4報告書!AK9,Work2工事データ!$G$3:$J$52,4,0))</f>
        <v/>
      </c>
      <c r="O28" s="83" t="s">
        <v>119</v>
      </c>
      <c r="P28" s="272" t="str">
        <f t="shared" si="3"/>
        <v/>
      </c>
      <c r="Q28" s="83" t="s">
        <v>120</v>
      </c>
      <c r="R28" s="275" t="str">
        <f t="shared" si="4"/>
        <v/>
      </c>
      <c r="S28" s="1830" t="s">
        <v>121</v>
      </c>
      <c r="T28" s="1830"/>
      <c r="U28" s="1962"/>
      <c r="V28" s="1963"/>
      <c r="W28" s="1963"/>
      <c r="X28" s="102"/>
      <c r="Y28" s="103"/>
      <c r="Z28" s="104"/>
      <c r="AA28" s="104"/>
      <c r="AB28" s="102"/>
      <c r="AC28" s="103"/>
      <c r="AD28" s="104"/>
      <c r="AE28" s="104"/>
      <c r="AF28" s="105"/>
      <c r="AG28" s="1568" t="str">
        <f>IF(U28=0,"",SUM(U29:AB29)-AC29)</f>
        <v/>
      </c>
      <c r="AH28" s="1569"/>
      <c r="AI28" s="1569"/>
      <c r="AJ28" s="1570"/>
      <c r="AK28" s="87"/>
      <c r="AL28" s="88"/>
      <c r="AM28" s="1784"/>
      <c r="AN28" s="1785"/>
      <c r="AO28" s="1785"/>
      <c r="AP28" s="1785"/>
      <c r="AQ28" s="1785"/>
      <c r="AR28" s="501"/>
      <c r="AS28" s="75"/>
      <c r="AY28" s="389">
        <f t="shared" si="2"/>
        <v>25</v>
      </c>
    </row>
    <row r="29" spans="1:54" ht="15.75" customHeight="1">
      <c r="A29" s="1800"/>
      <c r="B29" s="1801"/>
      <c r="C29" s="1801"/>
      <c r="D29" s="1801"/>
      <c r="E29" s="1801"/>
      <c r="F29" s="1801"/>
      <c r="G29" s="1801"/>
      <c r="H29" s="1802"/>
      <c r="I29" s="1828"/>
      <c r="J29" s="1801"/>
      <c r="K29" s="1801"/>
      <c r="L29" s="1801"/>
      <c r="M29" s="1829"/>
      <c r="N29" s="271" t="str">
        <f>IF(ISERROR(VLOOKUP(work4報告書!AK9,Work2工事データ!$G$3:$P$52,10,0)),"",VLOOKUP(work4報告書!AK9,Work2工事データ!$G$3:$P$52,10,0))</f>
        <v/>
      </c>
      <c r="O29" s="86" t="s">
        <v>119</v>
      </c>
      <c r="P29" s="273" t="str">
        <f t="shared" si="3"/>
        <v/>
      </c>
      <c r="Q29" s="86" t="s">
        <v>120</v>
      </c>
      <c r="R29" s="276" t="str">
        <f t="shared" si="4"/>
        <v/>
      </c>
      <c r="S29" s="1885" t="s">
        <v>122</v>
      </c>
      <c r="T29" s="1885"/>
      <c r="U29" s="1769" t="str">
        <f>IF(ISERROR(VLOOKUP(work4報告書!AK9,Work2工事データ!$G$3:$R$52,12,0)),"",VLOOKUP(work4報告書!AK9,Work2工事データ!$G$3:$R$52,12,0))</f>
        <v/>
      </c>
      <c r="V29" s="1770"/>
      <c r="W29" s="1770"/>
      <c r="X29" s="1770"/>
      <c r="Y29" s="1969"/>
      <c r="Z29" s="1970"/>
      <c r="AA29" s="1970"/>
      <c r="AB29" s="1970"/>
      <c r="AC29" s="1964"/>
      <c r="AD29" s="1965"/>
      <c r="AE29" s="1965"/>
      <c r="AF29" s="1966"/>
      <c r="AG29" s="1770" t="str">
        <f>IF(U29=0,"",IF(U28&lt;&gt;0,"",IF(SUM(U29:AB29)-AC29=0,"",SUM(U29:AB29)-AC29)))</f>
        <v/>
      </c>
      <c r="AH29" s="1770"/>
      <c r="AI29" s="1770"/>
      <c r="AJ29" s="1771"/>
      <c r="AK29" s="1967" t="str">
        <f>IF(ISERROR(VLOOKUP(work4報告書!AK9,Work2工事データ!$G$3:$O$52,9,0)),"",VLOOKUP(work4報告書!AK9,Work2工事データ!$G$3:$O$52,9,0))</f>
        <v/>
      </c>
      <c r="AL29" s="1968"/>
      <c r="AM29" s="1886" t="str">
        <f>IF(ISERROR(ROUNDDOWN(AG29*AK29/100,0)),"",ROUNDDOWN(AG29*AK29/100,0))</f>
        <v/>
      </c>
      <c r="AN29" s="1887"/>
      <c r="AO29" s="1887"/>
      <c r="AP29" s="1887"/>
      <c r="AQ29" s="1887"/>
      <c r="AR29" s="500"/>
      <c r="AS29" s="75"/>
      <c r="AY29" s="389">
        <f t="shared" si="2"/>
        <v>26</v>
      </c>
    </row>
    <row r="30" spans="1:54" ht="14.25" customHeight="1">
      <c r="A30" s="1833" t="s">
        <v>146</v>
      </c>
      <c r="B30" s="1834"/>
      <c r="C30" s="1834"/>
      <c r="D30" s="1835"/>
      <c r="E30" s="1842" t="str">
        <f>IF(ISERROR(VLOOKUP(work4報告書!AK5,Work2工事データ!$G$3:$M$52,7,0)),"",VLOOKUP(work4報告書!AK5,Work2工事データ!$G$3:$M$52,7,0))</f>
        <v/>
      </c>
      <c r="F30" s="1843"/>
      <c r="G30" s="1843"/>
      <c r="H30" s="1843"/>
      <c r="I30" s="1843"/>
      <c r="J30" s="1843"/>
      <c r="K30" s="1843"/>
      <c r="L30" s="1843"/>
      <c r="M30" s="1844"/>
      <c r="N30" s="1721" t="s">
        <v>726</v>
      </c>
      <c r="O30" s="1722"/>
      <c r="P30" s="1722"/>
      <c r="Q30" s="1722"/>
      <c r="R30" s="1722"/>
      <c r="S30" s="1722"/>
      <c r="T30" s="1049" t="str">
        <f>IF(work4報告書!AM5=0,"",work4報告書!AN5)</f>
        <v/>
      </c>
      <c r="U30" s="1568" t="str">
        <f ca="1">IF(SUMIF(U20:X29,"賃金で算定",U21:X29)=0,"",SUMIF(U20:X29,"賃金で算定",U21:X29))</f>
        <v/>
      </c>
      <c r="V30" s="1569"/>
      <c r="W30" s="1569"/>
      <c r="X30" s="1570"/>
      <c r="Y30" s="103"/>
      <c r="Z30" s="104"/>
      <c r="AA30" s="104"/>
      <c r="AB30" s="102"/>
      <c r="AC30" s="103"/>
      <c r="AD30" s="104"/>
      <c r="AE30" s="104"/>
      <c r="AF30" s="102"/>
      <c r="AG30" s="1568" t="str">
        <f ca="1">U30</f>
        <v/>
      </c>
      <c r="AH30" s="1569"/>
      <c r="AI30" s="1569"/>
      <c r="AJ30" s="1570"/>
      <c r="AK30" s="84"/>
      <c r="AL30" s="85"/>
      <c r="AM30" s="1568" t="str">
        <f>IF(AM20+AM22+AM24+AM26+AM28=0,"",AM20+AM22+AM24+AM26+AM28)</f>
        <v/>
      </c>
      <c r="AN30" s="1569"/>
      <c r="AO30" s="1569"/>
      <c r="AP30" s="1569"/>
      <c r="AQ30" s="1569"/>
      <c r="AR30" s="501"/>
      <c r="AS30" s="75"/>
      <c r="AY30" s="389">
        <f t="shared" si="2"/>
        <v>27</v>
      </c>
    </row>
    <row r="31" spans="1:54" ht="14.25" customHeight="1">
      <c r="A31" s="1836"/>
      <c r="B31" s="1837"/>
      <c r="C31" s="1837"/>
      <c r="D31" s="1838"/>
      <c r="E31" s="1845"/>
      <c r="F31" s="1846"/>
      <c r="G31" s="1846"/>
      <c r="H31" s="1846"/>
      <c r="I31" s="1846"/>
      <c r="J31" s="1846"/>
      <c r="K31" s="1846"/>
      <c r="L31" s="1846"/>
      <c r="M31" s="1847"/>
      <c r="N31" s="1723"/>
      <c r="O31" s="1724"/>
      <c r="P31" s="1724"/>
      <c r="Q31" s="1724"/>
      <c r="R31" s="1724"/>
      <c r="S31" s="1724"/>
      <c r="T31" s="1050"/>
      <c r="U31" s="1767" t="str">
        <f>IF(E30="","",IF(U30="",SUM(U21,U23,U25,U27,U29),SUM(U21,U23,U25,U27,U29)-U30))</f>
        <v/>
      </c>
      <c r="V31" s="1768"/>
      <c r="W31" s="1768"/>
      <c r="X31" s="1768"/>
      <c r="Y31" s="1769" t="str">
        <f>IF(SUM(Y21,Y23,Y25,Y27,Y29)=0,"",SUM(Y21,Y23,Y25,Y27,Y29))</f>
        <v/>
      </c>
      <c r="Z31" s="1770"/>
      <c r="AA31" s="1770"/>
      <c r="AB31" s="1771"/>
      <c r="AC31" s="1769" t="str">
        <f>IF(SUM(AC21,AC23,AC25,AC27,AC29)=0,"",SUM(AC21,AC23,AC25,AC27,AC29))</f>
        <v/>
      </c>
      <c r="AD31" s="1770"/>
      <c r="AE31" s="1770"/>
      <c r="AF31" s="1771"/>
      <c r="AG31" s="1769" t="str">
        <f>IF(SUM(U31:AB31)-SUM(AC31)=0,"",SUM(U31:AB31)-SUM(AC31))</f>
        <v/>
      </c>
      <c r="AH31" s="1770"/>
      <c r="AI31" s="1770"/>
      <c r="AJ31" s="1771"/>
      <c r="AK31" s="1960"/>
      <c r="AL31" s="1961"/>
      <c r="AM31" s="1769" t="str">
        <f>IF(SUM(AM21,AM23,AM25,AM27,AM29)=0,"",SUM(AM21,AM23,AM25,AM27,AM29))</f>
        <v/>
      </c>
      <c r="AN31" s="1770"/>
      <c r="AO31" s="1770"/>
      <c r="AP31" s="1770"/>
      <c r="AQ31" s="1770"/>
      <c r="AR31" s="933"/>
      <c r="AS31" s="75"/>
      <c r="AY31" s="389">
        <f t="shared" si="2"/>
        <v>28</v>
      </c>
    </row>
    <row r="32" spans="1:54" ht="14.25" customHeight="1" thickBot="1">
      <c r="A32" s="1839"/>
      <c r="B32" s="1840"/>
      <c r="C32" s="1840"/>
      <c r="D32" s="1841"/>
      <c r="E32" s="1848"/>
      <c r="F32" s="1849"/>
      <c r="G32" s="1849"/>
      <c r="H32" s="1849"/>
      <c r="I32" s="1849"/>
      <c r="J32" s="1849"/>
      <c r="K32" s="1849"/>
      <c r="L32" s="1849"/>
      <c r="M32" s="1850"/>
      <c r="N32" s="1725"/>
      <c r="O32" s="1726"/>
      <c r="P32" s="1726"/>
      <c r="Q32" s="1726"/>
      <c r="R32" s="1726"/>
      <c r="S32" s="1726"/>
      <c r="T32" s="1051"/>
      <c r="U32" s="1052"/>
      <c r="V32" s="1053"/>
      <c r="W32" s="1053"/>
      <c r="X32" s="1053"/>
      <c r="Y32" s="1052"/>
      <c r="Z32" s="1053"/>
      <c r="AA32" s="1053"/>
      <c r="AB32" s="1051"/>
      <c r="AC32" s="1052"/>
      <c r="AD32" s="1053"/>
      <c r="AE32" s="1053"/>
      <c r="AF32" s="1051"/>
      <c r="AG32" s="1577" t="str">
        <f>IF(T30&lt;=24,ROUNDDOWN(AG31*105/108,0),"")</f>
        <v/>
      </c>
      <c r="AH32" s="1578"/>
      <c r="AI32" s="1578"/>
      <c r="AJ32" s="1579"/>
      <c r="AK32" s="504"/>
      <c r="AL32" s="505"/>
      <c r="AM32" s="1577" t="str">
        <f>IF(AG32="","",ROUNDDOWN(AG32*AK21/100,0))</f>
        <v/>
      </c>
      <c r="AN32" s="1578"/>
      <c r="AO32" s="1578"/>
      <c r="AP32" s="1578"/>
      <c r="AQ32" s="1578"/>
      <c r="AR32" s="506"/>
      <c r="AS32" s="75"/>
      <c r="AY32" s="389">
        <f t="shared" si="2"/>
        <v>29</v>
      </c>
    </row>
    <row r="33" spans="1:51" ht="15.75" customHeight="1">
      <c r="A33" s="75"/>
      <c r="B33" s="75"/>
      <c r="C33" s="534" t="s">
        <v>147</v>
      </c>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1727" t="str">
        <f>IF(AM30="","",IF(T30&lt;=24,SUM(AM30,AM32),SUM(AM30:AQ31)))</f>
        <v/>
      </c>
      <c r="AN33" s="1727"/>
      <c r="AO33" s="1727"/>
      <c r="AP33" s="1727"/>
      <c r="AQ33" s="1727"/>
      <c r="AR33" s="75"/>
      <c r="AS33" s="75"/>
      <c r="AY33" s="389">
        <f t="shared" si="2"/>
        <v>30</v>
      </c>
    </row>
    <row r="34" spans="1:51" ht="15" customHeight="1">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96"/>
      <c r="AG34" s="75"/>
      <c r="AH34" s="538" t="s">
        <v>148</v>
      </c>
      <c r="AI34" s="1957" t="str">
        <f>work1基本情報!C5</f>
        <v>930</v>
      </c>
      <c r="AJ34" s="1792"/>
      <c r="AK34" s="1792"/>
      <c r="AL34" s="1830" t="s">
        <v>149</v>
      </c>
      <c r="AM34" s="1830"/>
      <c r="AN34" s="1957" t="str">
        <f>work1基本情報!F5</f>
        <v>0289</v>
      </c>
      <c r="AO34" s="1792"/>
      <c r="AP34" s="1792"/>
      <c r="AQ34" s="1792"/>
      <c r="AR34" s="83" t="s">
        <v>150</v>
      </c>
      <c r="AS34" s="75"/>
      <c r="AY34" s="393">
        <f t="shared" si="2"/>
        <v>31</v>
      </c>
    </row>
    <row r="35" spans="1:51" ht="15" customHeight="1">
      <c r="A35" s="75"/>
      <c r="B35" s="75"/>
      <c r="C35" s="1789">
        <f>IF(F1=0,"",F1)</f>
        <v>42095</v>
      </c>
      <c r="D35" s="1789"/>
      <c r="E35" s="509" t="s">
        <v>73</v>
      </c>
      <c r="F35" s="1958">
        <f>IF(M1=0,"",M1)</f>
        <v>6</v>
      </c>
      <c r="G35" s="1959"/>
      <c r="H35" s="89" t="s">
        <v>145</v>
      </c>
      <c r="I35" s="1958" t="str">
        <f>IF(R1=0,"",R1)</f>
        <v/>
      </c>
      <c r="J35" s="1959"/>
      <c r="K35" s="89" t="s">
        <v>87</v>
      </c>
      <c r="L35" s="75"/>
      <c r="M35" s="75"/>
      <c r="N35" s="75"/>
      <c r="O35" s="75"/>
      <c r="P35" s="75"/>
      <c r="Q35" s="75"/>
      <c r="R35" s="75"/>
      <c r="S35" s="75"/>
      <c r="T35" s="75"/>
      <c r="U35" s="75"/>
      <c r="V35" s="75"/>
      <c r="W35" s="75"/>
      <c r="X35" s="75"/>
      <c r="Y35" s="75"/>
      <c r="Z35" s="75"/>
      <c r="AA35" s="75"/>
      <c r="AB35" s="75"/>
      <c r="AC35" s="75"/>
      <c r="AD35" s="75"/>
      <c r="AE35" s="75"/>
      <c r="AF35" s="539"/>
      <c r="AG35" s="75"/>
      <c r="AH35" s="538" t="s">
        <v>151</v>
      </c>
      <c r="AI35" s="1957" t="str">
        <f>work1基本情報!C4</f>
        <v>076</v>
      </c>
      <c r="AJ35" s="1792"/>
      <c r="AK35" s="83" t="s">
        <v>152</v>
      </c>
      <c r="AL35" s="1957" t="str">
        <f>work1基本情報!F4</f>
        <v>463</v>
      </c>
      <c r="AM35" s="1792"/>
      <c r="AN35" s="83" t="s">
        <v>152</v>
      </c>
      <c r="AO35" s="1957" t="str">
        <f>work1基本情報!I4</f>
        <v>6418</v>
      </c>
      <c r="AP35" s="1792"/>
      <c r="AQ35" s="1792"/>
      <c r="AR35" s="83" t="s">
        <v>153</v>
      </c>
      <c r="AS35" s="75"/>
    </row>
    <row r="36" spans="1:51" ht="20.25" customHeight="1">
      <c r="A36" s="75"/>
      <c r="B36" s="75"/>
      <c r="C36" s="96"/>
      <c r="D36" s="96"/>
      <c r="E36" s="96"/>
      <c r="F36" s="96"/>
      <c r="G36" s="19"/>
      <c r="H36" s="75"/>
      <c r="I36" s="75"/>
      <c r="J36" s="75"/>
      <c r="K36" s="75"/>
      <c r="L36" s="75"/>
      <c r="M36" s="75"/>
      <c r="N36" s="75"/>
      <c r="O36" s="75"/>
      <c r="P36" s="75"/>
      <c r="Q36" s="75"/>
      <c r="R36" s="75"/>
      <c r="S36" s="75"/>
      <c r="T36" s="75"/>
      <c r="U36" s="75"/>
      <c r="V36" s="75"/>
      <c r="W36" s="75"/>
      <c r="X36" s="75"/>
      <c r="Y36" s="75"/>
      <c r="Z36" s="1793" t="s">
        <v>154</v>
      </c>
      <c r="AA36" s="1793"/>
      <c r="AB36" s="1925" t="str">
        <f>work1基本情報!C3</f>
        <v>富山市△△△△1-2-3</v>
      </c>
      <c r="AC36" s="1925"/>
      <c r="AD36" s="1925"/>
      <c r="AE36" s="1925"/>
      <c r="AF36" s="1925"/>
      <c r="AG36" s="1925"/>
      <c r="AH36" s="1925"/>
      <c r="AI36" s="1925"/>
      <c r="AJ36" s="1925"/>
      <c r="AK36" s="1925"/>
      <c r="AL36" s="1925"/>
      <c r="AM36" s="1925"/>
      <c r="AN36" s="1925"/>
      <c r="AO36" s="1925"/>
      <c r="AP36" s="1925"/>
      <c r="AQ36" s="1925"/>
      <c r="AR36" s="1925"/>
      <c r="AS36" s="75"/>
    </row>
    <row r="37" spans="1:51" ht="20.25" customHeight="1">
      <c r="A37" s="75"/>
      <c r="B37" s="75"/>
      <c r="C37" s="98"/>
      <c r="D37" s="98"/>
      <c r="E37" s="98"/>
      <c r="F37" s="98"/>
      <c r="G37" s="90"/>
      <c r="H37" s="75"/>
      <c r="I37" s="75"/>
      <c r="J37" s="75"/>
      <c r="K37" s="75"/>
      <c r="L37" s="75"/>
      <c r="M37" s="75"/>
      <c r="N37" s="75"/>
      <c r="O37" s="75"/>
      <c r="P37" s="75"/>
      <c r="Q37" s="75"/>
      <c r="R37" s="75"/>
      <c r="S37" s="75"/>
      <c r="T37" s="75"/>
      <c r="U37" s="75"/>
      <c r="V37" s="75"/>
      <c r="W37" s="1791" t="s">
        <v>88</v>
      </c>
      <c r="X37" s="1791"/>
      <c r="Y37" s="1791"/>
      <c r="Z37" s="534"/>
      <c r="AA37" s="534"/>
      <c r="AB37" s="1926" t="str">
        <f>work1基本情報!C2</f>
        <v>株式会社　富山建設</v>
      </c>
      <c r="AC37" s="1926"/>
      <c r="AD37" s="1926"/>
      <c r="AE37" s="1926"/>
      <c r="AF37" s="1926"/>
      <c r="AG37" s="1926"/>
      <c r="AH37" s="1926"/>
      <c r="AI37" s="1926"/>
      <c r="AJ37" s="1926"/>
      <c r="AK37" s="1926"/>
      <c r="AL37" s="1926"/>
      <c r="AM37" s="1926"/>
      <c r="AN37" s="90"/>
      <c r="AO37" s="90"/>
      <c r="AP37" s="90"/>
      <c r="AQ37" s="90"/>
      <c r="AR37" s="540" t="s">
        <v>155</v>
      </c>
      <c r="AS37" s="75"/>
    </row>
    <row r="38" spans="1:51" ht="20.25" customHeight="1">
      <c r="A38" s="75"/>
      <c r="B38" s="75"/>
      <c r="C38" s="1994" t="str">
        <f>work1基本情報!C11</f>
        <v>富山</v>
      </c>
      <c r="D38" s="1994"/>
      <c r="E38" s="1994"/>
      <c r="F38" s="1994"/>
      <c r="G38" s="89" t="s">
        <v>156</v>
      </c>
      <c r="H38" s="89"/>
      <c r="I38" s="89"/>
      <c r="J38" s="89"/>
      <c r="K38" s="89"/>
      <c r="L38" s="89"/>
      <c r="M38" s="89"/>
      <c r="N38" s="89"/>
      <c r="O38" s="89"/>
      <c r="P38" s="89"/>
      <c r="Q38" s="91"/>
      <c r="R38" s="89"/>
      <c r="S38" s="75"/>
      <c r="T38" s="75"/>
      <c r="U38" s="75"/>
      <c r="V38" s="75"/>
      <c r="W38" s="75"/>
      <c r="X38" s="96"/>
      <c r="Y38" s="96"/>
      <c r="Z38" s="1793" t="s">
        <v>157</v>
      </c>
      <c r="AA38" s="1793"/>
      <c r="AB38" s="1927" t="str">
        <f>work1基本情報!C6&amp;"　" &amp; work1基本情報!C7</f>
        <v>代表取締役　○○　○○</v>
      </c>
      <c r="AC38" s="1927"/>
      <c r="AD38" s="1927"/>
      <c r="AE38" s="1927"/>
      <c r="AF38" s="1927"/>
      <c r="AG38" s="1927"/>
      <c r="AH38" s="1927"/>
      <c r="AI38" s="1927"/>
      <c r="AJ38" s="1927"/>
      <c r="AK38" s="1927"/>
      <c r="AL38" s="1927"/>
      <c r="AM38" s="1927"/>
      <c r="AN38" s="92"/>
      <c r="AO38" s="92"/>
      <c r="AP38" s="92"/>
      <c r="AQ38" s="92"/>
      <c r="AR38" s="86" t="s">
        <v>179</v>
      </c>
      <c r="AS38" s="75"/>
    </row>
    <row r="39" spans="1:51" ht="15" customHeight="1">
      <c r="A39" s="75"/>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534"/>
      <c r="AC39" s="534" t="s">
        <v>409</v>
      </c>
      <c r="AD39" s="75"/>
      <c r="AE39" s="75"/>
      <c r="AF39" s="75"/>
      <c r="AG39" s="75"/>
      <c r="AH39" s="75"/>
      <c r="AI39" s="75"/>
      <c r="AJ39" s="75"/>
      <c r="AK39" s="75"/>
      <c r="AL39" s="75"/>
      <c r="AM39" s="75"/>
      <c r="AN39" s="75"/>
      <c r="AO39" s="75"/>
      <c r="AP39" s="75"/>
      <c r="AQ39" s="75"/>
      <c r="AR39" s="75"/>
      <c r="AS39" s="75"/>
    </row>
    <row r="40" spans="1:51" ht="14.25" customHeight="1">
      <c r="A40" s="75"/>
      <c r="B40" s="75"/>
      <c r="C40" s="541" t="s">
        <v>158</v>
      </c>
      <c r="D40" s="541"/>
      <c r="E40" s="534"/>
      <c r="F40" s="534"/>
      <c r="G40" s="534"/>
      <c r="H40" s="534"/>
      <c r="I40" s="534"/>
      <c r="J40" s="534"/>
      <c r="K40" s="534"/>
      <c r="L40" s="534"/>
      <c r="M40" s="534"/>
      <c r="N40" s="534"/>
      <c r="O40" s="534"/>
      <c r="P40" s="534"/>
      <c r="Q40" s="534"/>
      <c r="R40" s="534"/>
      <c r="S40" s="534"/>
      <c r="T40" s="534"/>
      <c r="U40" s="534"/>
      <c r="V40" s="534"/>
      <c r="W40" s="534"/>
      <c r="X40" s="75"/>
      <c r="Y40" s="75"/>
      <c r="Z40" s="1928" t="s">
        <v>159</v>
      </c>
      <c r="AA40" s="1928"/>
      <c r="AB40" s="1929" t="s">
        <v>180</v>
      </c>
      <c r="AC40" s="1929"/>
      <c r="AD40" s="1929"/>
      <c r="AE40" s="1929"/>
      <c r="AF40" s="1929"/>
      <c r="AG40" s="1930"/>
      <c r="AH40" s="1126"/>
      <c r="AI40" s="1933" t="s">
        <v>161</v>
      </c>
      <c r="AJ40" s="1934"/>
      <c r="AK40" s="1934"/>
      <c r="AL40" s="1934"/>
      <c r="AM40" s="1934"/>
      <c r="AN40" s="1127"/>
      <c r="AO40" s="1859" t="s">
        <v>162</v>
      </c>
      <c r="AP40" s="1936"/>
      <c r="AQ40" s="1936"/>
      <c r="AR40" s="1868"/>
      <c r="AS40" s="75"/>
    </row>
    <row r="41" spans="1:51" ht="14.25" customHeight="1">
      <c r="A41" s="75"/>
      <c r="B41" s="75"/>
      <c r="C41" s="542" t="s">
        <v>163</v>
      </c>
      <c r="D41" s="541" t="s">
        <v>164</v>
      </c>
      <c r="E41" s="534"/>
      <c r="F41" s="534"/>
      <c r="G41" s="534"/>
      <c r="H41" s="534"/>
      <c r="I41" s="534"/>
      <c r="J41" s="534"/>
      <c r="K41" s="534"/>
      <c r="L41" s="534"/>
      <c r="M41" s="534"/>
      <c r="N41" s="534"/>
      <c r="O41" s="534"/>
      <c r="P41" s="534"/>
      <c r="Q41" s="534"/>
      <c r="R41" s="534"/>
      <c r="S41" s="534"/>
      <c r="T41" s="534"/>
      <c r="U41" s="534"/>
      <c r="V41" s="534"/>
      <c r="W41" s="534"/>
      <c r="X41" s="75"/>
      <c r="Y41" s="75"/>
      <c r="Z41" s="1928"/>
      <c r="AA41" s="1928"/>
      <c r="AB41" s="1931"/>
      <c r="AC41" s="1931"/>
      <c r="AD41" s="1931"/>
      <c r="AE41" s="1931"/>
      <c r="AF41" s="1931"/>
      <c r="AG41" s="1932"/>
      <c r="AH41" s="90"/>
      <c r="AI41" s="1935"/>
      <c r="AJ41" s="1935"/>
      <c r="AK41" s="1935"/>
      <c r="AL41" s="1935"/>
      <c r="AM41" s="1935"/>
      <c r="AN41" s="1128"/>
      <c r="AO41" s="1937"/>
      <c r="AP41" s="1938"/>
      <c r="AQ41" s="1938"/>
      <c r="AR41" s="1939"/>
      <c r="AS41" s="75"/>
    </row>
    <row r="42" spans="1:51" ht="14.25" customHeight="1">
      <c r="A42" s="75"/>
      <c r="B42" s="75"/>
      <c r="C42" s="541" t="s">
        <v>165</v>
      </c>
      <c r="D42" s="541" t="s">
        <v>166</v>
      </c>
      <c r="E42" s="534"/>
      <c r="F42" s="534"/>
      <c r="G42" s="534"/>
      <c r="H42" s="534"/>
      <c r="I42" s="534"/>
      <c r="J42" s="534"/>
      <c r="K42" s="534"/>
      <c r="L42" s="534"/>
      <c r="M42" s="534"/>
      <c r="N42" s="534"/>
      <c r="O42" s="534"/>
      <c r="P42" s="534"/>
      <c r="Q42" s="534"/>
      <c r="R42" s="534"/>
      <c r="S42" s="534"/>
      <c r="T42" s="534"/>
      <c r="U42" s="534"/>
      <c r="V42" s="534"/>
      <c r="W42" s="534"/>
      <c r="X42" s="75"/>
      <c r="Y42" s="75"/>
      <c r="Z42" s="1928"/>
      <c r="AA42" s="1928"/>
      <c r="AB42" s="1948" t="str">
        <f>'(印刷)総括表'!D91</f>
        <v/>
      </c>
      <c r="AC42" s="1949"/>
      <c r="AD42" s="1949"/>
      <c r="AE42" s="1949"/>
      <c r="AF42" s="1949"/>
      <c r="AG42" s="1949"/>
      <c r="AH42" s="1940" t="str">
        <f>'(印刷)総括表'!Z91</f>
        <v/>
      </c>
      <c r="AI42" s="1941"/>
      <c r="AJ42" s="1941"/>
      <c r="AK42" s="1941"/>
      <c r="AL42" s="1941"/>
      <c r="AM42" s="1941"/>
      <c r="AN42" s="1867" t="s">
        <v>167</v>
      </c>
      <c r="AO42" s="1944" t="str">
        <f>'(印刷)総括表'!AR91</f>
        <v/>
      </c>
      <c r="AP42" s="1944"/>
      <c r="AQ42" s="1944"/>
      <c r="AR42" s="1945"/>
      <c r="AS42" s="75"/>
    </row>
    <row r="43" spans="1:51" ht="14.25" customHeight="1">
      <c r="A43" s="75"/>
      <c r="B43" s="75"/>
      <c r="C43" s="542" t="s">
        <v>168</v>
      </c>
      <c r="D43" s="541" t="s">
        <v>169</v>
      </c>
      <c r="E43" s="534"/>
      <c r="F43" s="534"/>
      <c r="G43" s="534"/>
      <c r="H43" s="534"/>
      <c r="I43" s="534"/>
      <c r="J43" s="534"/>
      <c r="K43" s="534"/>
      <c r="L43" s="534"/>
      <c r="M43" s="534"/>
      <c r="N43" s="534"/>
      <c r="O43" s="534"/>
      <c r="P43" s="534"/>
      <c r="Q43" s="534"/>
      <c r="R43" s="534"/>
      <c r="S43" s="534"/>
      <c r="T43" s="534"/>
      <c r="U43" s="534"/>
      <c r="V43" s="534"/>
      <c r="W43" s="534"/>
      <c r="X43" s="75"/>
      <c r="Y43" s="75"/>
      <c r="Z43" s="1928"/>
      <c r="AA43" s="1928"/>
      <c r="AB43" s="1950" t="str">
        <f>'(印刷)総括表'!D92</f>
        <v/>
      </c>
      <c r="AC43" s="1950"/>
      <c r="AD43" s="1950"/>
      <c r="AE43" s="1950"/>
      <c r="AF43" s="1950"/>
      <c r="AG43" s="1950"/>
      <c r="AH43" s="1942"/>
      <c r="AI43" s="1943"/>
      <c r="AJ43" s="1943"/>
      <c r="AK43" s="1943"/>
      <c r="AL43" s="1943"/>
      <c r="AM43" s="1943"/>
      <c r="AN43" s="1867"/>
      <c r="AO43" s="1946"/>
      <c r="AP43" s="1946"/>
      <c r="AQ43" s="1946"/>
      <c r="AR43" s="1947"/>
      <c r="AS43" s="75"/>
    </row>
    <row r="44" spans="1:51" ht="9" customHeight="1">
      <c r="A44" s="75"/>
      <c r="B44" s="75"/>
      <c r="C44" s="75"/>
      <c r="D44" s="75"/>
      <c r="E44" s="75"/>
      <c r="F44" s="75"/>
      <c r="G44" s="75"/>
      <c r="H44" s="75"/>
      <c r="I44" s="75"/>
      <c r="J44" s="75"/>
      <c r="K44" s="75"/>
      <c r="L44" s="75"/>
      <c r="M44" s="75"/>
      <c r="N44" s="75"/>
      <c r="O44" s="75"/>
      <c r="P44" s="75"/>
      <c r="Q44" s="75"/>
      <c r="R44" s="75"/>
      <c r="S44" s="75"/>
      <c r="T44" s="75"/>
      <c r="U44" s="75"/>
      <c r="V44" s="75"/>
      <c r="W44" s="90"/>
      <c r="X44" s="90"/>
      <c r="Y44" s="96"/>
      <c r="Z44" s="96"/>
      <c r="AA44" s="96"/>
      <c r="AB44" s="96"/>
      <c r="AC44" s="96"/>
      <c r="AD44" s="96"/>
      <c r="AE44" s="96"/>
      <c r="AF44" s="96"/>
      <c r="AG44" s="96"/>
      <c r="AH44" s="96"/>
      <c r="AI44" s="96"/>
      <c r="AJ44" s="96"/>
      <c r="AK44" s="96"/>
      <c r="AL44" s="96"/>
      <c r="AM44" s="96"/>
      <c r="AN44" s="96"/>
      <c r="AO44" s="96"/>
      <c r="AP44" s="96"/>
      <c r="AQ44" s="96"/>
      <c r="AR44" s="96"/>
      <c r="AS44" s="75"/>
    </row>
    <row r="45" spans="1:51" ht="21" customHeight="1">
      <c r="A45" s="75"/>
      <c r="B45" s="75"/>
      <c r="C45" s="75"/>
      <c r="D45" s="75"/>
      <c r="E45" s="75"/>
      <c r="F45" s="75"/>
      <c r="G45" s="75"/>
      <c r="H45" s="75"/>
      <c r="I45" s="75"/>
      <c r="J45" s="75"/>
      <c r="K45" s="75"/>
      <c r="L45" s="75"/>
      <c r="M45" s="75"/>
      <c r="N45" s="75"/>
      <c r="O45" s="75"/>
      <c r="P45" s="75"/>
      <c r="Q45" s="75"/>
      <c r="R45" s="75"/>
      <c r="S45" s="75"/>
      <c r="T45" s="75"/>
      <c r="U45" s="75"/>
      <c r="V45" s="75"/>
      <c r="W45" s="90"/>
      <c r="X45" s="90"/>
      <c r="Y45" s="96"/>
      <c r="Z45" s="96"/>
      <c r="AA45" s="96"/>
      <c r="AB45" s="96"/>
      <c r="AC45" s="96"/>
      <c r="AD45" s="96"/>
      <c r="AE45" s="96"/>
      <c r="AF45" s="96"/>
      <c r="AG45" s="96"/>
      <c r="AH45" s="96"/>
      <c r="AI45" s="96"/>
      <c r="AJ45" s="96"/>
      <c r="AK45" s="96"/>
      <c r="AL45" s="96"/>
      <c r="AM45" s="96"/>
      <c r="AN45" s="96"/>
      <c r="AO45" s="96"/>
      <c r="AP45" s="96"/>
      <c r="AQ45" s="96"/>
      <c r="AR45" s="96"/>
      <c r="AS45" s="75"/>
      <c r="AT45" s="75"/>
      <c r="AU45" s="75"/>
    </row>
    <row r="46" spans="1:51" ht="17.25" customHeight="1" thickBot="1">
      <c r="A46" s="534" t="s">
        <v>123</v>
      </c>
      <c r="B46" s="75"/>
      <c r="C46" s="75"/>
      <c r="D46" s="75"/>
      <c r="E46" s="75"/>
      <c r="F46" s="75"/>
      <c r="G46" s="75"/>
      <c r="H46" s="75"/>
      <c r="I46" s="75"/>
      <c r="J46" s="75"/>
      <c r="K46" s="75"/>
      <c r="L46" s="75"/>
      <c r="M46" s="75"/>
      <c r="N46" s="75"/>
      <c r="O46" s="75"/>
      <c r="P46" s="75"/>
      <c r="Q46" s="75"/>
      <c r="R46" s="75"/>
      <c r="S46" s="75"/>
      <c r="T46" s="535" t="s">
        <v>124</v>
      </c>
      <c r="U46" s="536"/>
      <c r="V46" s="536"/>
      <c r="W46" s="536"/>
      <c r="X46" s="536"/>
      <c r="Y46" s="75"/>
      <c r="Z46" s="75"/>
      <c r="AA46" s="75"/>
      <c r="AB46" s="75"/>
      <c r="AC46" s="75"/>
      <c r="AD46" s="75"/>
      <c r="AE46" s="75"/>
      <c r="AF46" s="75"/>
      <c r="AG46" s="75"/>
      <c r="AH46" s="75"/>
      <c r="AI46" s="75"/>
      <c r="AJ46" s="75"/>
      <c r="AK46" s="75"/>
      <c r="AL46" s="75"/>
      <c r="AM46" s="75"/>
      <c r="AN46" s="75"/>
      <c r="AO46" s="75"/>
      <c r="AP46" s="75"/>
      <c r="AQ46" s="75"/>
      <c r="AR46" s="75"/>
      <c r="AS46" s="75"/>
    </row>
    <row r="47" spans="1:51" ht="12.95" customHeight="1">
      <c r="A47" s="75"/>
      <c r="B47" s="75"/>
      <c r="C47" s="75"/>
      <c r="D47" s="75"/>
      <c r="E47" s="75"/>
      <c r="F47" s="75"/>
      <c r="G47" s="75"/>
      <c r="H47" s="75"/>
      <c r="I47" s="75"/>
      <c r="J47" s="75"/>
      <c r="K47" s="75"/>
      <c r="L47" s="76"/>
      <c r="M47" s="1805" t="s">
        <v>125</v>
      </c>
      <c r="N47" s="1805"/>
      <c r="O47" s="1805"/>
      <c r="P47" s="1805"/>
      <c r="Q47" s="1805"/>
      <c r="R47" s="1805"/>
      <c r="S47" s="1805"/>
      <c r="T47" s="1805"/>
      <c r="U47" s="1805"/>
      <c r="V47" s="1805"/>
      <c r="W47" s="1805"/>
      <c r="X47" s="1805"/>
      <c r="Y47" s="1805"/>
      <c r="Z47" s="1805"/>
      <c r="AA47" s="1805"/>
      <c r="AB47" s="1805"/>
      <c r="AC47" s="1805"/>
      <c r="AD47" s="1805"/>
      <c r="AE47" s="76"/>
      <c r="AF47" s="75"/>
      <c r="AG47" s="75"/>
      <c r="AH47" s="75"/>
      <c r="AI47" s="75"/>
      <c r="AJ47" s="75"/>
      <c r="AK47" s="75"/>
      <c r="AL47" s="75"/>
      <c r="AM47" s="1807" t="s">
        <v>102</v>
      </c>
      <c r="AN47" s="1975"/>
      <c r="AO47" s="75"/>
      <c r="AP47" s="75"/>
      <c r="AQ47" s="75"/>
      <c r="AR47" s="75"/>
      <c r="AS47" s="75"/>
    </row>
    <row r="48" spans="1:51" ht="12.95" customHeight="1" thickBot="1">
      <c r="A48" s="75"/>
      <c r="B48" s="75"/>
      <c r="C48" s="75"/>
      <c r="D48" s="75"/>
      <c r="E48" s="75"/>
      <c r="F48" s="75"/>
      <c r="G48" s="75"/>
      <c r="H48" s="75"/>
      <c r="I48" s="75"/>
      <c r="J48" s="75"/>
      <c r="K48" s="75"/>
      <c r="L48" s="508"/>
      <c r="M48" s="1806"/>
      <c r="N48" s="1806"/>
      <c r="O48" s="1806"/>
      <c r="P48" s="1806"/>
      <c r="Q48" s="1806"/>
      <c r="R48" s="1806"/>
      <c r="S48" s="1806"/>
      <c r="T48" s="1806"/>
      <c r="U48" s="1806"/>
      <c r="V48" s="1806"/>
      <c r="W48" s="1806"/>
      <c r="X48" s="1806"/>
      <c r="Y48" s="1806"/>
      <c r="Z48" s="1806"/>
      <c r="AA48" s="1806"/>
      <c r="AB48" s="1806"/>
      <c r="AC48" s="1806"/>
      <c r="AD48" s="1806"/>
      <c r="AE48" s="508"/>
      <c r="AF48" s="75"/>
      <c r="AG48" s="75"/>
      <c r="AH48" s="75"/>
      <c r="AI48" s="75"/>
      <c r="AJ48" s="75"/>
      <c r="AK48" s="75"/>
      <c r="AL48" s="75"/>
      <c r="AM48" s="1976"/>
      <c r="AN48" s="1977"/>
      <c r="AO48" s="75"/>
      <c r="AP48" s="75"/>
      <c r="AQ48" s="75"/>
      <c r="AR48" s="75"/>
      <c r="AS48" s="75"/>
    </row>
    <row r="49" spans="1:54" ht="12.75" customHeight="1" thickBot="1">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1978"/>
      <c r="AN49" s="1979"/>
      <c r="AO49" s="75"/>
      <c r="AP49" s="75"/>
      <c r="AQ49" s="75"/>
      <c r="AR49" s="75"/>
      <c r="AS49" s="75"/>
    </row>
    <row r="50" spans="1:54" ht="6" customHeight="1" thickBot="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row>
    <row r="51" spans="1:54" ht="12" customHeight="1">
      <c r="A51" s="1813" t="s">
        <v>127</v>
      </c>
      <c r="B51" s="1814"/>
      <c r="C51" s="1814"/>
      <c r="D51" s="1814"/>
      <c r="E51" s="1814"/>
      <c r="F51" s="1814"/>
      <c r="G51" s="1814"/>
      <c r="H51" s="1815"/>
      <c r="I51" s="1822" t="s">
        <v>128</v>
      </c>
      <c r="J51" s="1822"/>
      <c r="K51" s="507" t="s">
        <v>129</v>
      </c>
      <c r="L51" s="1822" t="s">
        <v>130</v>
      </c>
      <c r="M51" s="1822"/>
      <c r="N51" s="1823" t="s">
        <v>131</v>
      </c>
      <c r="O51" s="1822"/>
      <c r="P51" s="1822"/>
      <c r="Q51" s="1822"/>
      <c r="R51" s="1822"/>
      <c r="S51" s="1822"/>
      <c r="T51" s="1822" t="s">
        <v>61</v>
      </c>
      <c r="U51" s="1822"/>
      <c r="V51" s="1824"/>
      <c r="W51" s="75"/>
      <c r="X51" s="75"/>
      <c r="Y51" s="75"/>
      <c r="Z51" s="75"/>
      <c r="AA51" s="75"/>
      <c r="AB51" s="75"/>
      <c r="AC51" s="75"/>
      <c r="AD51" s="75"/>
      <c r="AE51" s="75"/>
      <c r="AF51" s="75"/>
      <c r="AG51" s="75"/>
      <c r="AH51" s="75"/>
      <c r="AI51" s="75"/>
      <c r="AJ51" s="75"/>
      <c r="AK51" s="1825">
        <f>AK13</f>
        <v>1</v>
      </c>
      <c r="AL51" s="1740"/>
      <c r="AM51" s="1951" t="s">
        <v>64</v>
      </c>
      <c r="AN51" s="1951"/>
      <c r="AO51" s="1740">
        <f>AO13</f>
        <v>1</v>
      </c>
      <c r="AP51" s="1740"/>
      <c r="AQ51" s="1951" t="s">
        <v>65</v>
      </c>
      <c r="AR51" s="1954"/>
      <c r="AS51" s="75"/>
    </row>
    <row r="52" spans="1:54" ht="13.5" customHeight="1">
      <c r="A52" s="1816"/>
      <c r="B52" s="1817"/>
      <c r="C52" s="1817"/>
      <c r="D52" s="1817"/>
      <c r="E52" s="1817"/>
      <c r="F52" s="1817"/>
      <c r="G52" s="1817"/>
      <c r="H52" s="1818"/>
      <c r="I52" s="1716">
        <f t="shared" ref="I52:V52" si="5">I14</f>
        <v>1</v>
      </c>
      <c r="J52" s="1870">
        <f t="shared" si="5"/>
        <v>6</v>
      </c>
      <c r="K52" s="1716">
        <f t="shared" si="5"/>
        <v>1</v>
      </c>
      <c r="L52" s="1872">
        <f t="shared" si="5"/>
        <v>0</v>
      </c>
      <c r="M52" s="1873">
        <f t="shared" si="5"/>
        <v>1</v>
      </c>
      <c r="N52" s="1716">
        <f t="shared" si="5"/>
        <v>6</v>
      </c>
      <c r="O52" s="1869">
        <f t="shared" si="5"/>
        <v>0</v>
      </c>
      <c r="P52" s="1869" t="str">
        <f t="shared" si="5"/>
        <v>×</v>
      </c>
      <c r="Q52" s="1869" t="str">
        <f t="shared" si="5"/>
        <v>×</v>
      </c>
      <c r="R52" s="1869" t="str">
        <f t="shared" si="5"/>
        <v>×</v>
      </c>
      <c r="S52" s="1873" t="str">
        <f t="shared" si="5"/>
        <v>×</v>
      </c>
      <c r="T52" s="1716">
        <f t="shared" si="5"/>
        <v>0</v>
      </c>
      <c r="U52" s="1869">
        <f t="shared" si="5"/>
        <v>0</v>
      </c>
      <c r="V52" s="1985">
        <f t="shared" si="5"/>
        <v>0</v>
      </c>
      <c r="W52" s="75"/>
      <c r="X52" s="75"/>
      <c r="Y52" s="75"/>
      <c r="Z52" s="75"/>
      <c r="AA52" s="75"/>
      <c r="AB52" s="75"/>
      <c r="AC52" s="75"/>
      <c r="AD52" s="75"/>
      <c r="AE52" s="75"/>
      <c r="AF52" s="75"/>
      <c r="AG52" s="75"/>
      <c r="AH52" s="75"/>
      <c r="AI52" s="75"/>
      <c r="AJ52" s="75"/>
      <c r="AK52" s="1741"/>
      <c r="AL52" s="1742"/>
      <c r="AM52" s="1952"/>
      <c r="AN52" s="1952"/>
      <c r="AO52" s="1742"/>
      <c r="AP52" s="1742"/>
      <c r="AQ52" s="1952"/>
      <c r="AR52" s="1955"/>
      <c r="AS52" s="75"/>
    </row>
    <row r="53" spans="1:54" ht="9" customHeight="1" thickBot="1">
      <c r="A53" s="1816"/>
      <c r="B53" s="1817"/>
      <c r="C53" s="1817"/>
      <c r="D53" s="1817"/>
      <c r="E53" s="1817"/>
      <c r="F53" s="1817"/>
      <c r="G53" s="1817"/>
      <c r="H53" s="1818"/>
      <c r="I53" s="1716"/>
      <c r="J53" s="1870"/>
      <c r="K53" s="1716"/>
      <c r="L53" s="1872"/>
      <c r="M53" s="1873"/>
      <c r="N53" s="1716"/>
      <c r="O53" s="1869"/>
      <c r="P53" s="1869"/>
      <c r="Q53" s="1869"/>
      <c r="R53" s="1869"/>
      <c r="S53" s="1873"/>
      <c r="T53" s="1716"/>
      <c r="U53" s="1869"/>
      <c r="V53" s="1985"/>
      <c r="W53" s="75"/>
      <c r="X53" s="75"/>
      <c r="Y53" s="75"/>
      <c r="Z53" s="75"/>
      <c r="AA53" s="75"/>
      <c r="AB53" s="75"/>
      <c r="AC53" s="75"/>
      <c r="AD53" s="75"/>
      <c r="AE53" s="75"/>
      <c r="AF53" s="75"/>
      <c r="AG53" s="75"/>
      <c r="AH53" s="75"/>
      <c r="AI53" s="75"/>
      <c r="AJ53" s="75"/>
      <c r="AK53" s="1743"/>
      <c r="AL53" s="1744"/>
      <c r="AM53" s="1953"/>
      <c r="AN53" s="1953"/>
      <c r="AO53" s="1744"/>
      <c r="AP53" s="1744"/>
      <c r="AQ53" s="1953"/>
      <c r="AR53" s="1956"/>
      <c r="AS53" s="75"/>
    </row>
    <row r="54" spans="1:54" ht="6" customHeight="1" thickBot="1">
      <c r="A54" s="1819"/>
      <c r="B54" s="1820"/>
      <c r="C54" s="1820"/>
      <c r="D54" s="1820"/>
      <c r="E54" s="1820"/>
      <c r="F54" s="1820"/>
      <c r="G54" s="1820"/>
      <c r="H54" s="1821"/>
      <c r="I54" s="1796"/>
      <c r="J54" s="1871"/>
      <c r="K54" s="1796"/>
      <c r="L54" s="1655"/>
      <c r="M54" s="1874"/>
      <c r="N54" s="1796"/>
      <c r="O54" s="1652"/>
      <c r="P54" s="1652"/>
      <c r="Q54" s="1652"/>
      <c r="R54" s="1652"/>
      <c r="S54" s="1874"/>
      <c r="T54" s="1796"/>
      <c r="U54" s="1652"/>
      <c r="V54" s="1992"/>
      <c r="W54" s="75"/>
      <c r="X54" s="75"/>
      <c r="Y54" s="75"/>
      <c r="Z54" s="75"/>
      <c r="AA54" s="75"/>
      <c r="AB54" s="75"/>
      <c r="AC54" s="75"/>
      <c r="AD54" s="75"/>
      <c r="AE54" s="75"/>
      <c r="AF54" s="75"/>
      <c r="AG54" s="75"/>
      <c r="AH54" s="75"/>
      <c r="AI54" s="75"/>
      <c r="AJ54" s="75"/>
      <c r="AK54" s="75"/>
      <c r="AL54" s="75"/>
      <c r="AM54" s="75"/>
      <c r="AN54" s="75"/>
      <c r="AO54" s="75"/>
      <c r="AP54" s="75"/>
      <c r="AQ54" s="75"/>
      <c r="AR54" s="75"/>
      <c r="AS54" s="75"/>
    </row>
    <row r="55" spans="1:54" s="74" customFormat="1" ht="12" customHeight="1">
      <c r="A55" s="1851" t="s">
        <v>132</v>
      </c>
      <c r="B55" s="1852"/>
      <c r="C55" s="1852"/>
      <c r="D55" s="1852"/>
      <c r="E55" s="1852"/>
      <c r="F55" s="1852"/>
      <c r="G55" s="1852"/>
      <c r="H55" s="1853"/>
      <c r="I55" s="1860" t="s">
        <v>133</v>
      </c>
      <c r="J55" s="1852"/>
      <c r="K55" s="1852"/>
      <c r="L55" s="1852"/>
      <c r="M55" s="1861"/>
      <c r="N55" s="1866" t="s">
        <v>134</v>
      </c>
      <c r="O55" s="1852"/>
      <c r="P55" s="1852"/>
      <c r="Q55" s="1852"/>
      <c r="R55" s="1852"/>
      <c r="S55" s="1852"/>
      <c r="T55" s="1853"/>
      <c r="U55" s="494" t="s">
        <v>135</v>
      </c>
      <c r="V55" s="495"/>
      <c r="W55" s="495"/>
      <c r="X55" s="1890" t="s">
        <v>136</v>
      </c>
      <c r="Y55" s="1890"/>
      <c r="Z55" s="1890"/>
      <c r="AA55" s="1890"/>
      <c r="AB55" s="1890"/>
      <c r="AC55" s="1890"/>
      <c r="AD55" s="1890"/>
      <c r="AE55" s="1890"/>
      <c r="AF55" s="1890"/>
      <c r="AG55" s="1890"/>
      <c r="AH55" s="495"/>
      <c r="AI55" s="495"/>
      <c r="AJ55" s="496"/>
      <c r="AK55" s="497" t="s">
        <v>137</v>
      </c>
      <c r="AL55" s="498"/>
      <c r="AM55" s="1875" t="s">
        <v>138</v>
      </c>
      <c r="AN55" s="1875"/>
      <c r="AO55" s="1875"/>
      <c r="AP55" s="1875"/>
      <c r="AQ55" s="1875"/>
      <c r="AR55" s="1876"/>
      <c r="AS55" s="90"/>
      <c r="AW55" s="368"/>
      <c r="AX55" s="368"/>
      <c r="AY55" s="367"/>
      <c r="AZ55" s="385"/>
      <c r="BA55" s="385"/>
      <c r="BB55" s="385"/>
    </row>
    <row r="56" spans="1:54" s="74" customFormat="1" ht="12" customHeight="1">
      <c r="A56" s="1854"/>
      <c r="B56" s="1855"/>
      <c r="C56" s="1855"/>
      <c r="D56" s="1855"/>
      <c r="E56" s="1855"/>
      <c r="F56" s="1855"/>
      <c r="G56" s="1855"/>
      <c r="H56" s="1856"/>
      <c r="I56" s="1862"/>
      <c r="J56" s="1855"/>
      <c r="K56" s="1855"/>
      <c r="L56" s="1855"/>
      <c r="M56" s="1863"/>
      <c r="N56" s="1867"/>
      <c r="O56" s="1855"/>
      <c r="P56" s="1855"/>
      <c r="Q56" s="1855"/>
      <c r="R56" s="1855"/>
      <c r="S56" s="1855"/>
      <c r="T56" s="1856"/>
      <c r="U56" s="1891" t="s">
        <v>139</v>
      </c>
      <c r="V56" s="1892"/>
      <c r="W56" s="1892"/>
      <c r="X56" s="1893"/>
      <c r="Y56" s="1897" t="s">
        <v>140</v>
      </c>
      <c r="Z56" s="1898"/>
      <c r="AA56" s="1898"/>
      <c r="AB56" s="1899"/>
      <c r="AC56" s="1903" t="s">
        <v>141</v>
      </c>
      <c r="AD56" s="1904"/>
      <c r="AE56" s="1904"/>
      <c r="AF56" s="1905"/>
      <c r="AG56" s="1909" t="s">
        <v>142</v>
      </c>
      <c r="AH56" s="1910"/>
      <c r="AI56" s="1910"/>
      <c r="AJ56" s="1911"/>
      <c r="AK56" s="1915" t="s">
        <v>143</v>
      </c>
      <c r="AL56" s="1916"/>
      <c r="AM56" s="1919" t="s">
        <v>144</v>
      </c>
      <c r="AN56" s="1920"/>
      <c r="AO56" s="1920"/>
      <c r="AP56" s="1920"/>
      <c r="AQ56" s="1921"/>
      <c r="AR56" s="1922"/>
      <c r="AS56" s="90"/>
      <c r="AW56" s="368"/>
      <c r="AX56" s="368"/>
      <c r="AY56" s="367"/>
      <c r="AZ56" s="385"/>
      <c r="BA56" s="385"/>
      <c r="BB56" s="385"/>
    </row>
    <row r="57" spans="1:54" s="74" customFormat="1" ht="12" customHeight="1">
      <c r="A57" s="1857"/>
      <c r="B57" s="1858"/>
      <c r="C57" s="1858"/>
      <c r="D57" s="1858"/>
      <c r="E57" s="1858"/>
      <c r="F57" s="1858"/>
      <c r="G57" s="1858"/>
      <c r="H57" s="1859"/>
      <c r="I57" s="1864"/>
      <c r="J57" s="1858"/>
      <c r="K57" s="1858"/>
      <c r="L57" s="1858"/>
      <c r="M57" s="1865"/>
      <c r="N57" s="1868"/>
      <c r="O57" s="1858"/>
      <c r="P57" s="1858"/>
      <c r="Q57" s="1858"/>
      <c r="R57" s="1858"/>
      <c r="S57" s="1858"/>
      <c r="T57" s="1859"/>
      <c r="U57" s="1894"/>
      <c r="V57" s="1895"/>
      <c r="W57" s="1895"/>
      <c r="X57" s="1896"/>
      <c r="Y57" s="1900"/>
      <c r="Z57" s="1901"/>
      <c r="AA57" s="1901"/>
      <c r="AB57" s="1902"/>
      <c r="AC57" s="1906"/>
      <c r="AD57" s="1907"/>
      <c r="AE57" s="1907"/>
      <c r="AF57" s="1908"/>
      <c r="AG57" s="1912"/>
      <c r="AH57" s="1913"/>
      <c r="AI57" s="1913"/>
      <c r="AJ57" s="1914"/>
      <c r="AK57" s="1917"/>
      <c r="AL57" s="1918"/>
      <c r="AM57" s="1923"/>
      <c r="AN57" s="1923"/>
      <c r="AO57" s="1923"/>
      <c r="AP57" s="1923"/>
      <c r="AQ57" s="1923"/>
      <c r="AR57" s="1924"/>
      <c r="AS57" s="90"/>
      <c r="AW57" s="368"/>
      <c r="AX57" s="368"/>
      <c r="AY57" s="368"/>
      <c r="AZ57" s="385"/>
      <c r="BA57" s="385"/>
      <c r="BB57" s="385"/>
    </row>
    <row r="58" spans="1:54" ht="15.75" customHeight="1">
      <c r="A58" s="1797" t="str">
        <f>A20</f>
        <v/>
      </c>
      <c r="B58" s="1798"/>
      <c r="C58" s="1798"/>
      <c r="D58" s="1798"/>
      <c r="E58" s="1798"/>
      <c r="F58" s="1798"/>
      <c r="G58" s="1798"/>
      <c r="H58" s="1799"/>
      <c r="I58" s="1826" t="str">
        <f>I20</f>
        <v/>
      </c>
      <c r="J58" s="1798"/>
      <c r="K58" s="1798"/>
      <c r="L58" s="1798"/>
      <c r="M58" s="1827"/>
      <c r="N58" s="269" t="str">
        <f t="shared" ref="N58:N67" si="6">N20</f>
        <v/>
      </c>
      <c r="O58" s="77" t="s">
        <v>73</v>
      </c>
      <c r="P58" s="272" t="str">
        <f t="shared" ref="P58:P67" si="7">P20</f>
        <v/>
      </c>
      <c r="Q58" s="77" t="s">
        <v>145</v>
      </c>
      <c r="R58" s="274" t="str">
        <f t="shared" ref="R58:R67" si="8">R20</f>
        <v/>
      </c>
      <c r="S58" s="1888" t="s">
        <v>75</v>
      </c>
      <c r="T58" s="1888"/>
      <c r="U58" s="1831" t="str">
        <f t="shared" ref="U58:U67" si="9">IF(U20=0,"",U20)</f>
        <v/>
      </c>
      <c r="V58" s="1832"/>
      <c r="W58" s="1832"/>
      <c r="X58" s="109"/>
      <c r="Y58" s="110"/>
      <c r="Z58" s="111"/>
      <c r="AA58" s="111"/>
      <c r="AB58" s="109" t="s">
        <v>76</v>
      </c>
      <c r="AC58" s="110"/>
      <c r="AD58" s="111"/>
      <c r="AE58" s="111"/>
      <c r="AF58" s="112" t="s">
        <v>76</v>
      </c>
      <c r="AG58" s="1568" t="str">
        <f t="shared" ref="AG58:AG70" si="10">AG20</f>
        <v/>
      </c>
      <c r="AH58" s="1569"/>
      <c r="AI58" s="1569"/>
      <c r="AJ58" s="1570"/>
      <c r="AK58" s="110"/>
      <c r="AL58" s="113"/>
      <c r="AM58" s="1568" t="str">
        <f>IF(AM20=0,"",AM20)</f>
        <v/>
      </c>
      <c r="AN58" s="1569"/>
      <c r="AO58" s="1569"/>
      <c r="AP58" s="1569"/>
      <c r="AQ58" s="1569"/>
      <c r="AR58" s="499" t="s">
        <v>76</v>
      </c>
      <c r="AS58" s="75"/>
    </row>
    <row r="59" spans="1:54" ht="15.75" customHeight="1">
      <c r="A59" s="1800"/>
      <c r="B59" s="1801"/>
      <c r="C59" s="1801"/>
      <c r="D59" s="1801"/>
      <c r="E59" s="1801"/>
      <c r="F59" s="1801"/>
      <c r="G59" s="1801"/>
      <c r="H59" s="1802"/>
      <c r="I59" s="1828"/>
      <c r="J59" s="1801"/>
      <c r="K59" s="1801"/>
      <c r="L59" s="1801"/>
      <c r="M59" s="1829"/>
      <c r="N59" s="270" t="str">
        <f t="shared" si="6"/>
        <v/>
      </c>
      <c r="O59" s="83" t="s">
        <v>73</v>
      </c>
      <c r="P59" s="273" t="str">
        <f t="shared" si="7"/>
        <v/>
      </c>
      <c r="Q59" s="83" t="s">
        <v>145</v>
      </c>
      <c r="R59" s="275" t="str">
        <f t="shared" si="8"/>
        <v/>
      </c>
      <c r="S59" s="1830" t="s">
        <v>77</v>
      </c>
      <c r="T59" s="1830"/>
      <c r="U59" s="1769" t="str">
        <f t="shared" si="9"/>
        <v/>
      </c>
      <c r="V59" s="1770"/>
      <c r="W59" s="1770"/>
      <c r="X59" s="1770"/>
      <c r="Y59" s="1769" t="str">
        <f>IF(Y21=0,"",Y21)</f>
        <v/>
      </c>
      <c r="Z59" s="1770"/>
      <c r="AA59" s="1770"/>
      <c r="AB59" s="1770"/>
      <c r="AC59" s="1769" t="str">
        <f>IF(AC21=0,"",AC21)</f>
        <v/>
      </c>
      <c r="AD59" s="1770"/>
      <c r="AE59" s="1770"/>
      <c r="AF59" s="1771"/>
      <c r="AG59" s="1770" t="str">
        <f t="shared" si="10"/>
        <v/>
      </c>
      <c r="AH59" s="1770"/>
      <c r="AI59" s="1770"/>
      <c r="AJ59" s="1771"/>
      <c r="AK59" s="1883" t="str">
        <f>IF(AK21=0,"",AK21)</f>
        <v/>
      </c>
      <c r="AL59" s="1884"/>
      <c r="AM59" s="1886" t="str">
        <f>AM21</f>
        <v/>
      </c>
      <c r="AN59" s="1887"/>
      <c r="AO59" s="1887"/>
      <c r="AP59" s="1887"/>
      <c r="AQ59" s="1887"/>
      <c r="AR59" s="500"/>
      <c r="AS59" s="75"/>
    </row>
    <row r="60" spans="1:54" ht="15.75" customHeight="1">
      <c r="A60" s="1797" t="str">
        <f>A22</f>
        <v/>
      </c>
      <c r="B60" s="1798"/>
      <c r="C60" s="1798"/>
      <c r="D60" s="1798"/>
      <c r="E60" s="1798"/>
      <c r="F60" s="1798"/>
      <c r="G60" s="1798"/>
      <c r="H60" s="1799"/>
      <c r="I60" s="1826" t="str">
        <f>I22</f>
        <v/>
      </c>
      <c r="J60" s="1798"/>
      <c r="K60" s="1798"/>
      <c r="L60" s="1798"/>
      <c r="M60" s="1827"/>
      <c r="N60" s="269" t="str">
        <f t="shared" si="6"/>
        <v/>
      </c>
      <c r="O60" s="77" t="s">
        <v>73</v>
      </c>
      <c r="P60" s="272" t="str">
        <f t="shared" si="7"/>
        <v/>
      </c>
      <c r="Q60" s="77" t="s">
        <v>145</v>
      </c>
      <c r="R60" s="274" t="str">
        <f t="shared" si="8"/>
        <v/>
      </c>
      <c r="S60" s="1888" t="s">
        <v>75</v>
      </c>
      <c r="T60" s="1888"/>
      <c r="U60" s="1831" t="str">
        <f t="shared" si="9"/>
        <v/>
      </c>
      <c r="V60" s="1832"/>
      <c r="W60" s="1832"/>
      <c r="X60" s="102"/>
      <c r="Y60" s="103"/>
      <c r="Z60" s="104"/>
      <c r="AA60" s="104"/>
      <c r="AB60" s="102"/>
      <c r="AC60" s="103"/>
      <c r="AD60" s="104"/>
      <c r="AE60" s="104"/>
      <c r="AF60" s="105"/>
      <c r="AG60" s="1568" t="str">
        <f t="shared" si="10"/>
        <v/>
      </c>
      <c r="AH60" s="1569"/>
      <c r="AI60" s="1569"/>
      <c r="AJ60" s="1570"/>
      <c r="AK60" s="103"/>
      <c r="AL60" s="108"/>
      <c r="AM60" s="1568" t="str">
        <f>IF(AM22=0,"",AM22)</f>
        <v/>
      </c>
      <c r="AN60" s="1569"/>
      <c r="AO60" s="1569"/>
      <c r="AP60" s="1569"/>
      <c r="AQ60" s="1569"/>
      <c r="AR60" s="501"/>
      <c r="AS60" s="75"/>
    </row>
    <row r="61" spans="1:54" ht="15.75" customHeight="1">
      <c r="A61" s="1800"/>
      <c r="B61" s="1801"/>
      <c r="C61" s="1801"/>
      <c r="D61" s="1801"/>
      <c r="E61" s="1801"/>
      <c r="F61" s="1801"/>
      <c r="G61" s="1801"/>
      <c r="H61" s="1802"/>
      <c r="I61" s="1828"/>
      <c r="J61" s="1801"/>
      <c r="K61" s="1801"/>
      <c r="L61" s="1801"/>
      <c r="M61" s="1829"/>
      <c r="N61" s="270" t="str">
        <f t="shared" si="6"/>
        <v/>
      </c>
      <c r="O61" s="83" t="s">
        <v>73</v>
      </c>
      <c r="P61" s="273" t="str">
        <f t="shared" si="7"/>
        <v/>
      </c>
      <c r="Q61" s="83" t="s">
        <v>145</v>
      </c>
      <c r="R61" s="275" t="str">
        <f t="shared" si="8"/>
        <v/>
      </c>
      <c r="S61" s="1830" t="s">
        <v>77</v>
      </c>
      <c r="T61" s="1830"/>
      <c r="U61" s="1769" t="str">
        <f t="shared" si="9"/>
        <v/>
      </c>
      <c r="V61" s="1770"/>
      <c r="W61" s="1770"/>
      <c r="X61" s="1770"/>
      <c r="Y61" s="1769" t="str">
        <f>IF(Y23=0,"",Y23)</f>
        <v/>
      </c>
      <c r="Z61" s="1770"/>
      <c r="AA61" s="1770"/>
      <c r="AB61" s="1770"/>
      <c r="AC61" s="1769" t="str">
        <f>IF(AC23=0,"",AC23)</f>
        <v/>
      </c>
      <c r="AD61" s="1770"/>
      <c r="AE61" s="1770"/>
      <c r="AF61" s="1771"/>
      <c r="AG61" s="1770" t="str">
        <f t="shared" si="10"/>
        <v/>
      </c>
      <c r="AH61" s="1770"/>
      <c r="AI61" s="1770"/>
      <c r="AJ61" s="1771"/>
      <c r="AK61" s="1883" t="str">
        <f>IF(AK23=0,"",AK23)</f>
        <v/>
      </c>
      <c r="AL61" s="1884"/>
      <c r="AM61" s="1886" t="str">
        <f>AM23</f>
        <v/>
      </c>
      <c r="AN61" s="1887"/>
      <c r="AO61" s="1887"/>
      <c r="AP61" s="1887"/>
      <c r="AQ61" s="1887"/>
      <c r="AR61" s="500"/>
      <c r="AS61" s="75"/>
    </row>
    <row r="62" spans="1:54" ht="15.75" customHeight="1">
      <c r="A62" s="1797" t="str">
        <f>A24</f>
        <v/>
      </c>
      <c r="B62" s="1798"/>
      <c r="C62" s="1798"/>
      <c r="D62" s="1798"/>
      <c r="E62" s="1798"/>
      <c r="F62" s="1798"/>
      <c r="G62" s="1798"/>
      <c r="H62" s="1799"/>
      <c r="I62" s="1826" t="str">
        <f>I24</f>
        <v/>
      </c>
      <c r="J62" s="1798"/>
      <c r="K62" s="1798"/>
      <c r="L62" s="1798"/>
      <c r="M62" s="1827"/>
      <c r="N62" s="269" t="str">
        <f t="shared" si="6"/>
        <v/>
      </c>
      <c r="O62" s="77" t="s">
        <v>119</v>
      </c>
      <c r="P62" s="272" t="str">
        <f t="shared" si="7"/>
        <v/>
      </c>
      <c r="Q62" s="77" t="s">
        <v>120</v>
      </c>
      <c r="R62" s="274" t="str">
        <f t="shared" si="8"/>
        <v/>
      </c>
      <c r="S62" s="1888" t="s">
        <v>121</v>
      </c>
      <c r="T62" s="1888"/>
      <c r="U62" s="1831" t="str">
        <f t="shared" si="9"/>
        <v/>
      </c>
      <c r="V62" s="1832"/>
      <c r="W62" s="1832"/>
      <c r="X62" s="102"/>
      <c r="Y62" s="103"/>
      <c r="Z62" s="104"/>
      <c r="AA62" s="104"/>
      <c r="AB62" s="102"/>
      <c r="AC62" s="103"/>
      <c r="AD62" s="104"/>
      <c r="AE62" s="104"/>
      <c r="AF62" s="105"/>
      <c r="AG62" s="1568" t="str">
        <f t="shared" si="10"/>
        <v/>
      </c>
      <c r="AH62" s="1569"/>
      <c r="AI62" s="1569"/>
      <c r="AJ62" s="1570"/>
      <c r="AK62" s="103"/>
      <c r="AL62" s="108"/>
      <c r="AM62" s="1568" t="str">
        <f>IF(AM24=0,"",AM24)</f>
        <v/>
      </c>
      <c r="AN62" s="1569"/>
      <c r="AO62" s="1569"/>
      <c r="AP62" s="1569"/>
      <c r="AQ62" s="1569"/>
      <c r="AR62" s="501"/>
      <c r="AS62" s="75"/>
    </row>
    <row r="63" spans="1:54" ht="15.75" customHeight="1">
      <c r="A63" s="1800"/>
      <c r="B63" s="1801"/>
      <c r="C63" s="1801"/>
      <c r="D63" s="1801"/>
      <c r="E63" s="1801"/>
      <c r="F63" s="1801"/>
      <c r="G63" s="1801"/>
      <c r="H63" s="1802"/>
      <c r="I63" s="1828"/>
      <c r="J63" s="1801"/>
      <c r="K63" s="1801"/>
      <c r="L63" s="1801"/>
      <c r="M63" s="1829"/>
      <c r="N63" s="271" t="str">
        <f t="shared" si="6"/>
        <v/>
      </c>
      <c r="O63" s="86" t="s">
        <v>119</v>
      </c>
      <c r="P63" s="273" t="str">
        <f t="shared" si="7"/>
        <v/>
      </c>
      <c r="Q63" s="86" t="s">
        <v>120</v>
      </c>
      <c r="R63" s="276" t="str">
        <f t="shared" si="8"/>
        <v/>
      </c>
      <c r="S63" s="1885" t="s">
        <v>122</v>
      </c>
      <c r="T63" s="1885"/>
      <c r="U63" s="1886" t="str">
        <f t="shared" si="9"/>
        <v/>
      </c>
      <c r="V63" s="1887"/>
      <c r="W63" s="1887"/>
      <c r="X63" s="1889"/>
      <c r="Y63" s="1886" t="str">
        <f>IF(Y25=0,"",Y25)</f>
        <v/>
      </c>
      <c r="Z63" s="1887"/>
      <c r="AA63" s="1887"/>
      <c r="AB63" s="1887"/>
      <c r="AC63" s="1886" t="str">
        <f>IF(AC25=0,"",AC25)</f>
        <v/>
      </c>
      <c r="AD63" s="1887"/>
      <c r="AE63" s="1887"/>
      <c r="AF63" s="1889"/>
      <c r="AG63" s="1770" t="str">
        <f t="shared" si="10"/>
        <v/>
      </c>
      <c r="AH63" s="1770"/>
      <c r="AI63" s="1770"/>
      <c r="AJ63" s="1771"/>
      <c r="AK63" s="1883" t="str">
        <f>IF(AK25=0,"",AK25)</f>
        <v/>
      </c>
      <c r="AL63" s="1884"/>
      <c r="AM63" s="1886" t="str">
        <f>AM25</f>
        <v/>
      </c>
      <c r="AN63" s="1887"/>
      <c r="AO63" s="1887"/>
      <c r="AP63" s="1887"/>
      <c r="AQ63" s="1887"/>
      <c r="AR63" s="500"/>
      <c r="AS63" s="75"/>
    </row>
    <row r="64" spans="1:54" ht="15.75" customHeight="1">
      <c r="A64" s="1797" t="str">
        <f>A26</f>
        <v/>
      </c>
      <c r="B64" s="1798"/>
      <c r="C64" s="1798"/>
      <c r="D64" s="1798"/>
      <c r="E64" s="1798"/>
      <c r="F64" s="1798"/>
      <c r="G64" s="1798"/>
      <c r="H64" s="1799"/>
      <c r="I64" s="1826" t="str">
        <f>I26</f>
        <v/>
      </c>
      <c r="J64" s="1798"/>
      <c r="K64" s="1798"/>
      <c r="L64" s="1798"/>
      <c r="M64" s="1827"/>
      <c r="N64" s="270" t="str">
        <f t="shared" si="6"/>
        <v/>
      </c>
      <c r="O64" s="83" t="s">
        <v>119</v>
      </c>
      <c r="P64" s="272" t="str">
        <f t="shared" si="7"/>
        <v/>
      </c>
      <c r="Q64" s="83" t="s">
        <v>120</v>
      </c>
      <c r="R64" s="275" t="str">
        <f t="shared" si="8"/>
        <v/>
      </c>
      <c r="S64" s="1830" t="s">
        <v>121</v>
      </c>
      <c r="T64" s="1830"/>
      <c r="U64" s="1831" t="str">
        <f t="shared" si="9"/>
        <v/>
      </c>
      <c r="V64" s="1832"/>
      <c r="W64" s="1832"/>
      <c r="X64" s="106"/>
      <c r="Y64" s="99"/>
      <c r="Z64" s="100"/>
      <c r="AA64" s="100"/>
      <c r="AB64" s="106"/>
      <c r="AC64" s="99"/>
      <c r="AD64" s="100"/>
      <c r="AE64" s="100"/>
      <c r="AF64" s="107"/>
      <c r="AG64" s="1568" t="str">
        <f t="shared" si="10"/>
        <v/>
      </c>
      <c r="AH64" s="1569"/>
      <c r="AI64" s="1569"/>
      <c r="AJ64" s="1570"/>
      <c r="AK64" s="99"/>
      <c r="AL64" s="101"/>
      <c r="AM64" s="1568" t="str">
        <f>IF(AM26=0,"",AM26)</f>
        <v/>
      </c>
      <c r="AN64" s="1569"/>
      <c r="AO64" s="1569"/>
      <c r="AP64" s="1569"/>
      <c r="AQ64" s="1569"/>
      <c r="AR64" s="501"/>
      <c r="AS64" s="75"/>
    </row>
    <row r="65" spans="1:45" ht="15.75" customHeight="1">
      <c r="A65" s="1800"/>
      <c r="B65" s="1801"/>
      <c r="C65" s="1801"/>
      <c r="D65" s="1801"/>
      <c r="E65" s="1801"/>
      <c r="F65" s="1801"/>
      <c r="G65" s="1801"/>
      <c r="H65" s="1802"/>
      <c r="I65" s="1828"/>
      <c r="J65" s="1801"/>
      <c r="K65" s="1801"/>
      <c r="L65" s="1801"/>
      <c r="M65" s="1829"/>
      <c r="N65" s="271" t="str">
        <f t="shared" si="6"/>
        <v/>
      </c>
      <c r="O65" s="86" t="s">
        <v>119</v>
      </c>
      <c r="P65" s="273" t="str">
        <f t="shared" si="7"/>
        <v/>
      </c>
      <c r="Q65" s="86" t="s">
        <v>120</v>
      </c>
      <c r="R65" s="276" t="str">
        <f t="shared" si="8"/>
        <v/>
      </c>
      <c r="S65" s="1885" t="s">
        <v>122</v>
      </c>
      <c r="T65" s="1885"/>
      <c r="U65" s="1769" t="str">
        <f t="shared" si="9"/>
        <v/>
      </c>
      <c r="V65" s="1770"/>
      <c r="W65" s="1770"/>
      <c r="X65" s="1770"/>
      <c r="Y65" s="1769" t="str">
        <f>IF(Y27=0,"",Y27)</f>
        <v/>
      </c>
      <c r="Z65" s="1770"/>
      <c r="AA65" s="1770"/>
      <c r="AB65" s="1770"/>
      <c r="AC65" s="1769" t="str">
        <f>IF(AC27=0,"",AC27)</f>
        <v/>
      </c>
      <c r="AD65" s="1770"/>
      <c r="AE65" s="1770"/>
      <c r="AF65" s="1771"/>
      <c r="AG65" s="1770" t="str">
        <f t="shared" si="10"/>
        <v/>
      </c>
      <c r="AH65" s="1770"/>
      <c r="AI65" s="1770"/>
      <c r="AJ65" s="1771"/>
      <c r="AK65" s="1883" t="str">
        <f>IF(AK27=0,"",AK27)</f>
        <v/>
      </c>
      <c r="AL65" s="1884"/>
      <c r="AM65" s="1886" t="str">
        <f>AM27</f>
        <v/>
      </c>
      <c r="AN65" s="1887"/>
      <c r="AO65" s="1887"/>
      <c r="AP65" s="1887"/>
      <c r="AQ65" s="1887"/>
      <c r="AR65" s="500"/>
      <c r="AS65" s="75"/>
    </row>
    <row r="66" spans="1:45" ht="15.75" customHeight="1">
      <c r="A66" s="1797" t="str">
        <f>A28</f>
        <v/>
      </c>
      <c r="B66" s="1798"/>
      <c r="C66" s="1798"/>
      <c r="D66" s="1798"/>
      <c r="E66" s="1798"/>
      <c r="F66" s="1798"/>
      <c r="G66" s="1798"/>
      <c r="H66" s="1799"/>
      <c r="I66" s="1826" t="str">
        <f>I28</f>
        <v/>
      </c>
      <c r="J66" s="1798"/>
      <c r="K66" s="1798"/>
      <c r="L66" s="1798"/>
      <c r="M66" s="1827"/>
      <c r="N66" s="270" t="str">
        <f t="shared" si="6"/>
        <v/>
      </c>
      <c r="O66" s="83" t="s">
        <v>119</v>
      </c>
      <c r="P66" s="272" t="str">
        <f t="shared" si="7"/>
        <v/>
      </c>
      <c r="Q66" s="83" t="s">
        <v>120</v>
      </c>
      <c r="R66" s="275" t="str">
        <f t="shared" si="8"/>
        <v/>
      </c>
      <c r="S66" s="1830" t="s">
        <v>121</v>
      </c>
      <c r="T66" s="1830"/>
      <c r="U66" s="1831" t="str">
        <f t="shared" si="9"/>
        <v/>
      </c>
      <c r="V66" s="1832"/>
      <c r="W66" s="1832"/>
      <c r="X66" s="102"/>
      <c r="Y66" s="103"/>
      <c r="Z66" s="104"/>
      <c r="AA66" s="104"/>
      <c r="AB66" s="102"/>
      <c r="AC66" s="103"/>
      <c r="AD66" s="104"/>
      <c r="AE66" s="104"/>
      <c r="AF66" s="105"/>
      <c r="AG66" s="1568" t="str">
        <f t="shared" si="10"/>
        <v/>
      </c>
      <c r="AH66" s="1569"/>
      <c r="AI66" s="1569"/>
      <c r="AJ66" s="1570"/>
      <c r="AK66" s="99"/>
      <c r="AL66" s="101"/>
      <c r="AM66" s="1568" t="str">
        <f>IF(AM28=0,"",AM28)</f>
        <v/>
      </c>
      <c r="AN66" s="1569"/>
      <c r="AO66" s="1569"/>
      <c r="AP66" s="1569"/>
      <c r="AQ66" s="1569"/>
      <c r="AR66" s="501"/>
      <c r="AS66" s="75"/>
    </row>
    <row r="67" spans="1:45" ht="15.75" customHeight="1">
      <c r="A67" s="1800"/>
      <c r="B67" s="1801"/>
      <c r="C67" s="1801"/>
      <c r="D67" s="1801"/>
      <c r="E67" s="1801"/>
      <c r="F67" s="1801"/>
      <c r="G67" s="1801"/>
      <c r="H67" s="1802"/>
      <c r="I67" s="1828"/>
      <c r="J67" s="1801"/>
      <c r="K67" s="1801"/>
      <c r="L67" s="1801"/>
      <c r="M67" s="1829"/>
      <c r="N67" s="271" t="str">
        <f t="shared" si="6"/>
        <v/>
      </c>
      <c r="O67" s="86" t="s">
        <v>119</v>
      </c>
      <c r="P67" s="273" t="str">
        <f t="shared" si="7"/>
        <v/>
      </c>
      <c r="Q67" s="86" t="s">
        <v>120</v>
      </c>
      <c r="R67" s="276" t="str">
        <f t="shared" si="8"/>
        <v/>
      </c>
      <c r="S67" s="1885" t="s">
        <v>122</v>
      </c>
      <c r="T67" s="1885"/>
      <c r="U67" s="1769" t="str">
        <f t="shared" si="9"/>
        <v/>
      </c>
      <c r="V67" s="1770"/>
      <c r="W67" s="1770"/>
      <c r="X67" s="1770"/>
      <c r="Y67" s="1886" t="str">
        <f>IF(Y29=0,"",Y29)</f>
        <v/>
      </c>
      <c r="Z67" s="1887"/>
      <c r="AA67" s="1887"/>
      <c r="AB67" s="1887"/>
      <c r="AC67" s="1769" t="str">
        <f>IF(AC29=0,"",AC29)</f>
        <v/>
      </c>
      <c r="AD67" s="1770"/>
      <c r="AE67" s="1770"/>
      <c r="AF67" s="1771"/>
      <c r="AG67" s="1770" t="str">
        <f t="shared" si="10"/>
        <v/>
      </c>
      <c r="AH67" s="1770"/>
      <c r="AI67" s="1770"/>
      <c r="AJ67" s="1771"/>
      <c r="AK67" s="1883" t="str">
        <f>IF(AK29=0,"",AK29)</f>
        <v/>
      </c>
      <c r="AL67" s="1884"/>
      <c r="AM67" s="1886" t="str">
        <f>AM29</f>
        <v/>
      </c>
      <c r="AN67" s="1887"/>
      <c r="AO67" s="1887"/>
      <c r="AP67" s="1887"/>
      <c r="AQ67" s="1887"/>
      <c r="AR67" s="500"/>
      <c r="AS67" s="75"/>
    </row>
    <row r="68" spans="1:45" ht="15.75" customHeight="1">
      <c r="A68" s="1833" t="s">
        <v>146</v>
      </c>
      <c r="B68" s="1834"/>
      <c r="C68" s="1834"/>
      <c r="D68" s="1835"/>
      <c r="E68" s="1842" t="str">
        <f>E30</f>
        <v/>
      </c>
      <c r="F68" s="1843"/>
      <c r="G68" s="1843"/>
      <c r="H68" s="1843"/>
      <c r="I68" s="1843"/>
      <c r="J68" s="1843"/>
      <c r="K68" s="1843"/>
      <c r="L68" s="1843"/>
      <c r="M68" s="1844"/>
      <c r="N68" s="1721" t="s">
        <v>726</v>
      </c>
      <c r="O68" s="1722"/>
      <c r="P68" s="1722"/>
      <c r="Q68" s="1722"/>
      <c r="R68" s="1722"/>
      <c r="S68" s="1722"/>
      <c r="T68" s="1049" t="str">
        <f>T30</f>
        <v/>
      </c>
      <c r="U68" s="1568" t="str">
        <f ca="1">U30</f>
        <v/>
      </c>
      <c r="V68" s="1569"/>
      <c r="W68" s="1569"/>
      <c r="X68" s="1570"/>
      <c r="Y68" s="103"/>
      <c r="Z68" s="104"/>
      <c r="AA68" s="104"/>
      <c r="AB68" s="102"/>
      <c r="AC68" s="103"/>
      <c r="AD68" s="104"/>
      <c r="AE68" s="104"/>
      <c r="AF68" s="102"/>
      <c r="AG68" s="1568" t="str">
        <f t="shared" ca="1" si="10"/>
        <v/>
      </c>
      <c r="AH68" s="1569"/>
      <c r="AI68" s="1569"/>
      <c r="AJ68" s="1570"/>
      <c r="AK68" s="103"/>
      <c r="AL68" s="108"/>
      <c r="AM68" s="1568" t="str">
        <f>AM30</f>
        <v/>
      </c>
      <c r="AN68" s="1569"/>
      <c r="AO68" s="1569"/>
      <c r="AP68" s="1569"/>
      <c r="AQ68" s="1569"/>
      <c r="AR68" s="501"/>
      <c r="AS68" s="75"/>
    </row>
    <row r="69" spans="1:45" ht="15.75" customHeight="1">
      <c r="A69" s="1836"/>
      <c r="B69" s="1837"/>
      <c r="C69" s="1837"/>
      <c r="D69" s="1838"/>
      <c r="E69" s="1845"/>
      <c r="F69" s="1846"/>
      <c r="G69" s="1846"/>
      <c r="H69" s="1846"/>
      <c r="I69" s="1846"/>
      <c r="J69" s="1846"/>
      <c r="K69" s="1846"/>
      <c r="L69" s="1846"/>
      <c r="M69" s="1847"/>
      <c r="N69" s="1723"/>
      <c r="O69" s="1724"/>
      <c r="P69" s="1724"/>
      <c r="Q69" s="1724"/>
      <c r="R69" s="1724"/>
      <c r="S69" s="1724"/>
      <c r="T69" s="1050"/>
      <c r="U69" s="1769" t="str">
        <f>U31</f>
        <v/>
      </c>
      <c r="V69" s="1770"/>
      <c r="W69" s="1770"/>
      <c r="X69" s="1770"/>
      <c r="Y69" s="1769" t="str">
        <f>Y31</f>
        <v/>
      </c>
      <c r="Z69" s="1770"/>
      <c r="AA69" s="1770"/>
      <c r="AB69" s="1771"/>
      <c r="AC69" s="1770" t="str">
        <f>AC31</f>
        <v/>
      </c>
      <c r="AD69" s="1770"/>
      <c r="AE69" s="1770"/>
      <c r="AF69" s="1771"/>
      <c r="AG69" s="1769" t="str">
        <f t="shared" si="10"/>
        <v/>
      </c>
      <c r="AH69" s="1770"/>
      <c r="AI69" s="1770"/>
      <c r="AJ69" s="1771"/>
      <c r="AK69" s="99"/>
      <c r="AL69" s="101"/>
      <c r="AM69" s="1769" t="str">
        <f>AM31</f>
        <v/>
      </c>
      <c r="AN69" s="1770"/>
      <c r="AO69" s="1770"/>
      <c r="AP69" s="1770"/>
      <c r="AQ69" s="1770"/>
      <c r="AR69" s="933"/>
      <c r="AS69" s="75"/>
    </row>
    <row r="70" spans="1:45" ht="15.75" customHeight="1" thickBot="1">
      <c r="A70" s="1839"/>
      <c r="B70" s="1840"/>
      <c r="C70" s="1840"/>
      <c r="D70" s="1841"/>
      <c r="E70" s="1848"/>
      <c r="F70" s="1849"/>
      <c r="G70" s="1849"/>
      <c r="H70" s="1849"/>
      <c r="I70" s="1849"/>
      <c r="J70" s="1849"/>
      <c r="K70" s="1849"/>
      <c r="L70" s="1849"/>
      <c r="M70" s="1850"/>
      <c r="N70" s="1725"/>
      <c r="O70" s="1726"/>
      <c r="P70" s="1726"/>
      <c r="Q70" s="1726"/>
      <c r="R70" s="1726"/>
      <c r="S70" s="1726"/>
      <c r="T70" s="1051"/>
      <c r="U70" s="1052"/>
      <c r="V70" s="1053"/>
      <c r="W70" s="1053"/>
      <c r="X70" s="1053"/>
      <c r="Y70" s="1052"/>
      <c r="Z70" s="1053"/>
      <c r="AA70" s="1053"/>
      <c r="AB70" s="1051"/>
      <c r="AC70" s="1053"/>
      <c r="AD70" s="1053"/>
      <c r="AE70" s="1053"/>
      <c r="AF70" s="1051"/>
      <c r="AG70" s="1577" t="str">
        <f t="shared" si="10"/>
        <v/>
      </c>
      <c r="AH70" s="1578"/>
      <c r="AI70" s="1578"/>
      <c r="AJ70" s="1579"/>
      <c r="AK70" s="502"/>
      <c r="AL70" s="503"/>
      <c r="AM70" s="1577" t="str">
        <f>AM32</f>
        <v/>
      </c>
      <c r="AN70" s="1578"/>
      <c r="AO70" s="1578"/>
      <c r="AP70" s="1578"/>
      <c r="AQ70" s="1578"/>
      <c r="AR70" s="506"/>
      <c r="AS70" s="75"/>
    </row>
    <row r="71" spans="1:45" ht="15.75" customHeight="1">
      <c r="A71" s="75"/>
      <c r="B71" s="75"/>
      <c r="C71" s="534" t="s">
        <v>147</v>
      </c>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1727" t="str">
        <f>AM33</f>
        <v/>
      </c>
      <c r="AN71" s="1993"/>
      <c r="AO71" s="1993"/>
      <c r="AP71" s="1993"/>
      <c r="AQ71" s="1993"/>
      <c r="AR71" s="75"/>
      <c r="AS71" s="75"/>
    </row>
    <row r="72" spans="1:45" ht="15" customHeight="1">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96"/>
      <c r="AG72" s="75"/>
      <c r="AH72" s="538" t="s">
        <v>148</v>
      </c>
      <c r="AI72" s="1987" t="str">
        <f>AI34</f>
        <v>930</v>
      </c>
      <c r="AJ72" s="1987"/>
      <c r="AK72" s="1987"/>
      <c r="AL72" s="1830" t="s">
        <v>149</v>
      </c>
      <c r="AM72" s="1830"/>
      <c r="AN72" s="1987" t="str">
        <f>AN34</f>
        <v>0289</v>
      </c>
      <c r="AO72" s="1987"/>
      <c r="AP72" s="1987"/>
      <c r="AQ72" s="1987"/>
      <c r="AR72" s="83" t="s">
        <v>150</v>
      </c>
      <c r="AS72" s="75"/>
    </row>
    <row r="73" spans="1:45" ht="15" customHeight="1">
      <c r="A73" s="75"/>
      <c r="B73" s="75"/>
      <c r="C73" s="1789">
        <f>IF(C35=0,"",C35)</f>
        <v>42095</v>
      </c>
      <c r="D73" s="1789"/>
      <c r="E73" s="509" t="s">
        <v>73</v>
      </c>
      <c r="F73" s="1790">
        <f>F35</f>
        <v>6</v>
      </c>
      <c r="G73" s="1790"/>
      <c r="H73" s="89" t="s">
        <v>145</v>
      </c>
      <c r="I73" s="1790" t="str">
        <f>I35</f>
        <v/>
      </c>
      <c r="J73" s="1790"/>
      <c r="K73" s="89" t="s">
        <v>87</v>
      </c>
      <c r="L73" s="75"/>
      <c r="M73" s="75"/>
      <c r="N73" s="75"/>
      <c r="O73" s="75"/>
      <c r="P73" s="75"/>
      <c r="Q73" s="75"/>
      <c r="R73" s="75"/>
      <c r="S73" s="75"/>
      <c r="T73" s="75"/>
      <c r="U73" s="75"/>
      <c r="V73" s="75"/>
      <c r="W73" s="75"/>
      <c r="X73" s="75"/>
      <c r="Y73" s="75"/>
      <c r="Z73" s="75"/>
      <c r="AA73" s="75"/>
      <c r="AB73" s="75"/>
      <c r="AC73" s="75"/>
      <c r="AD73" s="75"/>
      <c r="AE73" s="75"/>
      <c r="AF73" s="539"/>
      <c r="AG73" s="75"/>
      <c r="AH73" s="538" t="s">
        <v>151</v>
      </c>
      <c r="AI73" s="1987" t="str">
        <f>AI35</f>
        <v>076</v>
      </c>
      <c r="AJ73" s="1987"/>
      <c r="AK73" s="83" t="s">
        <v>152</v>
      </c>
      <c r="AL73" s="1987" t="str">
        <f>AL35</f>
        <v>463</v>
      </c>
      <c r="AM73" s="1987"/>
      <c r="AN73" s="83" t="s">
        <v>152</v>
      </c>
      <c r="AO73" s="1987" t="str">
        <f>AO35</f>
        <v>6418</v>
      </c>
      <c r="AP73" s="1987"/>
      <c r="AQ73" s="1987"/>
      <c r="AR73" s="83" t="s">
        <v>153</v>
      </c>
      <c r="AS73" s="75"/>
    </row>
    <row r="74" spans="1:45" ht="21" customHeight="1">
      <c r="A74" s="75"/>
      <c r="B74" s="75"/>
      <c r="C74" s="96"/>
      <c r="D74" s="96"/>
      <c r="E74" s="96"/>
      <c r="F74" s="96"/>
      <c r="G74" s="75"/>
      <c r="H74" s="75"/>
      <c r="I74" s="75"/>
      <c r="J74" s="75"/>
      <c r="K74" s="75"/>
      <c r="L74" s="75"/>
      <c r="M74" s="75"/>
      <c r="N74" s="75"/>
      <c r="O74" s="75"/>
      <c r="P74" s="75"/>
      <c r="Q74" s="75"/>
      <c r="R74" s="75"/>
      <c r="S74" s="75"/>
      <c r="T74" s="75"/>
      <c r="U74" s="75"/>
      <c r="V74" s="75"/>
      <c r="W74" s="75"/>
      <c r="X74" s="75"/>
      <c r="Y74" s="75"/>
      <c r="Z74" s="1793" t="s">
        <v>154</v>
      </c>
      <c r="AA74" s="1793"/>
      <c r="AB74" s="1925" t="str">
        <f>AB36</f>
        <v>富山市△△△△1-2-3</v>
      </c>
      <c r="AC74" s="1925"/>
      <c r="AD74" s="1925"/>
      <c r="AE74" s="1925"/>
      <c r="AF74" s="1925"/>
      <c r="AG74" s="1925"/>
      <c r="AH74" s="1925"/>
      <c r="AI74" s="1925"/>
      <c r="AJ74" s="1925"/>
      <c r="AK74" s="1925"/>
      <c r="AL74" s="1925"/>
      <c r="AM74" s="1925"/>
      <c r="AN74" s="1925"/>
      <c r="AO74" s="1925"/>
      <c r="AP74" s="1925"/>
      <c r="AQ74" s="1925"/>
      <c r="AR74" s="1925"/>
      <c r="AS74" s="75"/>
    </row>
    <row r="75" spans="1:45" ht="21" customHeight="1">
      <c r="A75" s="75"/>
      <c r="B75" s="75"/>
      <c r="C75" s="96"/>
      <c r="D75" s="96"/>
      <c r="E75" s="96"/>
      <c r="F75" s="96"/>
      <c r="G75" s="90"/>
      <c r="H75" s="75"/>
      <c r="I75" s="75"/>
      <c r="J75" s="75"/>
      <c r="K75" s="75"/>
      <c r="L75" s="75"/>
      <c r="M75" s="75"/>
      <c r="N75" s="75"/>
      <c r="O75" s="75"/>
      <c r="P75" s="75"/>
      <c r="Q75" s="75"/>
      <c r="R75" s="75"/>
      <c r="S75" s="75"/>
      <c r="T75" s="75"/>
      <c r="U75" s="75"/>
      <c r="V75" s="75"/>
      <c r="W75" s="1791" t="s">
        <v>88</v>
      </c>
      <c r="X75" s="1791"/>
      <c r="Y75" s="1791"/>
      <c r="Z75" s="534"/>
      <c r="AA75" s="534"/>
      <c r="AB75" s="1926" t="str">
        <f>AB37</f>
        <v>株式会社　富山建設</v>
      </c>
      <c r="AC75" s="1926"/>
      <c r="AD75" s="1926"/>
      <c r="AE75" s="1926"/>
      <c r="AF75" s="1926"/>
      <c r="AG75" s="1926"/>
      <c r="AH75" s="1926"/>
      <c r="AI75" s="1926"/>
      <c r="AJ75" s="1926"/>
      <c r="AK75" s="1926"/>
      <c r="AL75" s="1926"/>
      <c r="AM75" s="1926"/>
      <c r="AN75" s="75"/>
      <c r="AO75" s="75"/>
      <c r="AP75" s="75"/>
      <c r="AQ75" s="75"/>
      <c r="AR75" s="540" t="s">
        <v>155</v>
      </c>
      <c r="AS75" s="75"/>
    </row>
    <row r="76" spans="1:45" ht="21" customHeight="1">
      <c r="A76" s="75"/>
      <c r="B76" s="75"/>
      <c r="C76" s="1994" t="str">
        <f>C38</f>
        <v>富山</v>
      </c>
      <c r="D76" s="1994"/>
      <c r="E76" s="1994"/>
      <c r="F76" s="1994"/>
      <c r="G76" s="89" t="s">
        <v>156</v>
      </c>
      <c r="H76" s="89"/>
      <c r="I76" s="89"/>
      <c r="J76" s="89"/>
      <c r="K76" s="89"/>
      <c r="L76" s="89"/>
      <c r="M76" s="89"/>
      <c r="N76" s="89"/>
      <c r="O76" s="89"/>
      <c r="P76" s="89"/>
      <c r="Q76" s="91"/>
      <c r="R76" s="89"/>
      <c r="S76" s="75"/>
      <c r="T76" s="75"/>
      <c r="U76" s="75"/>
      <c r="V76" s="75"/>
      <c r="W76" s="75"/>
      <c r="X76" s="96"/>
      <c r="Y76" s="96"/>
      <c r="Z76" s="1793" t="s">
        <v>157</v>
      </c>
      <c r="AA76" s="1793"/>
      <c r="AB76" s="1927" t="str">
        <f>AB38</f>
        <v>代表取締役　○○　○○</v>
      </c>
      <c r="AC76" s="1927"/>
      <c r="AD76" s="1927"/>
      <c r="AE76" s="1927"/>
      <c r="AF76" s="1927"/>
      <c r="AG76" s="1927"/>
      <c r="AH76" s="1927"/>
      <c r="AI76" s="1927"/>
      <c r="AJ76" s="1927"/>
      <c r="AK76" s="1927"/>
      <c r="AL76" s="1927"/>
      <c r="AM76" s="1927"/>
      <c r="AN76" s="97"/>
      <c r="AO76" s="97"/>
      <c r="AP76" s="97"/>
      <c r="AQ76" s="97"/>
      <c r="AR76" s="86" t="s">
        <v>91</v>
      </c>
      <c r="AS76" s="75"/>
    </row>
    <row r="77" spans="1:45" ht="15" customHeight="1">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534"/>
      <c r="AC77" s="534" t="s">
        <v>409</v>
      </c>
      <c r="AD77" s="75"/>
      <c r="AE77" s="75"/>
      <c r="AF77" s="75"/>
      <c r="AG77" s="75"/>
      <c r="AH77" s="75"/>
      <c r="AI77" s="75"/>
      <c r="AJ77" s="75"/>
      <c r="AK77" s="75"/>
      <c r="AL77" s="75"/>
      <c r="AM77" s="75"/>
      <c r="AN77" s="75"/>
      <c r="AO77" s="75"/>
      <c r="AP77" s="75"/>
      <c r="AQ77" s="75"/>
      <c r="AR77" s="75"/>
      <c r="AS77" s="75"/>
    </row>
    <row r="78" spans="1:45" ht="14.25" customHeight="1">
      <c r="A78" s="75"/>
      <c r="B78" s="75"/>
      <c r="C78" s="541" t="s">
        <v>158</v>
      </c>
      <c r="D78" s="541"/>
      <c r="E78" s="534"/>
      <c r="F78" s="534"/>
      <c r="G78" s="534"/>
      <c r="H78" s="534"/>
      <c r="I78" s="534"/>
      <c r="J78" s="534"/>
      <c r="K78" s="534"/>
      <c r="L78" s="534"/>
      <c r="M78" s="534"/>
      <c r="N78" s="534"/>
      <c r="O78" s="534"/>
      <c r="P78" s="534"/>
      <c r="Q78" s="534"/>
      <c r="R78" s="534"/>
      <c r="S78" s="534"/>
      <c r="T78" s="534"/>
      <c r="U78" s="534"/>
      <c r="V78" s="534"/>
      <c r="W78" s="534"/>
      <c r="X78" s="75"/>
      <c r="Y78" s="75"/>
      <c r="Z78" s="1995" t="s">
        <v>159</v>
      </c>
      <c r="AA78" s="1996"/>
      <c r="AB78" s="2001" t="s">
        <v>181</v>
      </c>
      <c r="AC78" s="2002"/>
      <c r="AD78" s="2002"/>
      <c r="AE78" s="2002"/>
      <c r="AF78" s="2002"/>
      <c r="AG78" s="2003"/>
      <c r="AH78" s="93"/>
      <c r="AI78" s="2007" t="s">
        <v>161</v>
      </c>
      <c r="AJ78" s="2008"/>
      <c r="AK78" s="2008"/>
      <c r="AL78" s="2008"/>
      <c r="AM78" s="2008"/>
      <c r="AN78" s="94"/>
      <c r="AO78" s="2016" t="s">
        <v>162</v>
      </c>
      <c r="AP78" s="2017"/>
      <c r="AQ78" s="2017"/>
      <c r="AR78" s="2018"/>
      <c r="AS78" s="75"/>
    </row>
    <row r="79" spans="1:45" ht="14.25" customHeight="1">
      <c r="A79" s="75"/>
      <c r="B79" s="75"/>
      <c r="C79" s="542" t="s">
        <v>163</v>
      </c>
      <c r="D79" s="541" t="s">
        <v>164</v>
      </c>
      <c r="E79" s="534"/>
      <c r="F79" s="534"/>
      <c r="G79" s="534"/>
      <c r="H79" s="534"/>
      <c r="I79" s="534"/>
      <c r="J79" s="534"/>
      <c r="K79" s="534"/>
      <c r="L79" s="534"/>
      <c r="M79" s="534"/>
      <c r="N79" s="534"/>
      <c r="O79" s="534"/>
      <c r="P79" s="534"/>
      <c r="Q79" s="534"/>
      <c r="R79" s="534"/>
      <c r="S79" s="534"/>
      <c r="T79" s="534"/>
      <c r="U79" s="534"/>
      <c r="V79" s="534"/>
      <c r="W79" s="534"/>
      <c r="X79" s="75"/>
      <c r="Y79" s="75"/>
      <c r="Z79" s="1997"/>
      <c r="AA79" s="1998"/>
      <c r="AB79" s="2004"/>
      <c r="AC79" s="2005"/>
      <c r="AD79" s="2005"/>
      <c r="AE79" s="2005"/>
      <c r="AF79" s="2005"/>
      <c r="AG79" s="2006"/>
      <c r="AH79" s="90"/>
      <c r="AI79" s="2009"/>
      <c r="AJ79" s="2009"/>
      <c r="AK79" s="2009"/>
      <c r="AL79" s="2009"/>
      <c r="AM79" s="2009"/>
      <c r="AN79" s="95"/>
      <c r="AO79" s="2019"/>
      <c r="AP79" s="2020"/>
      <c r="AQ79" s="2020"/>
      <c r="AR79" s="2021"/>
      <c r="AS79" s="75"/>
    </row>
    <row r="80" spans="1:45" ht="14.25" customHeight="1">
      <c r="A80" s="75"/>
      <c r="B80" s="75"/>
      <c r="C80" s="541" t="s">
        <v>165</v>
      </c>
      <c r="D80" s="541" t="s">
        <v>166</v>
      </c>
      <c r="E80" s="534"/>
      <c r="F80" s="534"/>
      <c r="G80" s="534"/>
      <c r="H80" s="534"/>
      <c r="I80" s="534"/>
      <c r="J80" s="534"/>
      <c r="K80" s="534"/>
      <c r="L80" s="534"/>
      <c r="M80" s="534"/>
      <c r="N80" s="534"/>
      <c r="O80" s="534"/>
      <c r="P80" s="534"/>
      <c r="Q80" s="534"/>
      <c r="R80" s="534"/>
      <c r="S80" s="534"/>
      <c r="T80" s="534"/>
      <c r="U80" s="534"/>
      <c r="V80" s="534"/>
      <c r="W80" s="534"/>
      <c r="X80" s="75"/>
      <c r="Y80" s="75"/>
      <c r="Z80" s="1997"/>
      <c r="AA80" s="1998"/>
      <c r="AB80" s="2010" t="str">
        <f>IF(AB42=0,"",AB42)</f>
        <v/>
      </c>
      <c r="AC80" s="2011"/>
      <c r="AD80" s="2011"/>
      <c r="AE80" s="2011"/>
      <c r="AF80" s="2011"/>
      <c r="AG80" s="2012"/>
      <c r="AH80" s="1988" t="str">
        <f>IF(AH42=0,"",AH42)</f>
        <v/>
      </c>
      <c r="AI80" s="1989"/>
      <c r="AJ80" s="1989"/>
      <c r="AK80" s="1989"/>
      <c r="AL80" s="1989"/>
      <c r="AM80" s="1989"/>
      <c r="AN80" s="1803" t="s">
        <v>167</v>
      </c>
      <c r="AO80" s="1877" t="str">
        <f>IF(AO42=0,"",AO42)</f>
        <v/>
      </c>
      <c r="AP80" s="1878"/>
      <c r="AQ80" s="1878"/>
      <c r="AR80" s="1879"/>
      <c r="AS80" s="75"/>
    </row>
    <row r="81" spans="1:54" ht="14.25" customHeight="1">
      <c r="A81" s="75"/>
      <c r="B81" s="75"/>
      <c r="C81" s="542" t="s">
        <v>168</v>
      </c>
      <c r="D81" s="541" t="s">
        <v>169</v>
      </c>
      <c r="E81" s="534"/>
      <c r="F81" s="534"/>
      <c r="G81" s="534"/>
      <c r="H81" s="534"/>
      <c r="I81" s="534"/>
      <c r="J81" s="534"/>
      <c r="K81" s="534"/>
      <c r="L81" s="534"/>
      <c r="M81" s="534"/>
      <c r="N81" s="534"/>
      <c r="O81" s="534"/>
      <c r="P81" s="534"/>
      <c r="Q81" s="534"/>
      <c r="R81" s="534"/>
      <c r="S81" s="534"/>
      <c r="T81" s="534"/>
      <c r="U81" s="534"/>
      <c r="V81" s="534"/>
      <c r="W81" s="534"/>
      <c r="X81" s="75"/>
      <c r="Y81" s="75"/>
      <c r="Z81" s="1999"/>
      <c r="AA81" s="2000"/>
      <c r="AB81" s="2013" t="str">
        <f>IF(AB43=0,"",AB43)</f>
        <v/>
      </c>
      <c r="AC81" s="2014"/>
      <c r="AD81" s="2014"/>
      <c r="AE81" s="2014"/>
      <c r="AF81" s="2014"/>
      <c r="AG81" s="2015"/>
      <c r="AH81" s="1990"/>
      <c r="AI81" s="1991"/>
      <c r="AJ81" s="1991"/>
      <c r="AK81" s="1991"/>
      <c r="AL81" s="1991"/>
      <c r="AM81" s="1991"/>
      <c r="AN81" s="1804"/>
      <c r="AO81" s="1880"/>
      <c r="AP81" s="1881"/>
      <c r="AQ81" s="1881"/>
      <c r="AR81" s="1882"/>
      <c r="AS81" s="75"/>
    </row>
    <row r="82" spans="1:54" ht="7.5" customHeight="1">
      <c r="A82" s="75"/>
      <c r="B82" s="75"/>
      <c r="C82" s="542"/>
      <c r="D82" s="541"/>
      <c r="E82" s="534"/>
      <c r="F82" s="534"/>
      <c r="G82" s="534"/>
      <c r="H82" s="534"/>
      <c r="I82" s="534"/>
      <c r="J82" s="534"/>
      <c r="K82" s="534"/>
      <c r="L82" s="534"/>
      <c r="M82" s="534"/>
      <c r="N82" s="534"/>
      <c r="O82" s="534"/>
      <c r="P82" s="534"/>
      <c r="Q82" s="534"/>
      <c r="R82" s="534"/>
      <c r="S82" s="534"/>
      <c r="T82" s="534"/>
      <c r="U82" s="534"/>
      <c r="V82" s="534"/>
      <c r="W82" s="534"/>
      <c r="X82" s="75"/>
      <c r="Y82" s="75"/>
      <c r="Z82" s="547"/>
      <c r="AA82" s="547"/>
      <c r="AB82" s="548"/>
      <c r="AC82" s="548"/>
      <c r="AD82" s="548"/>
      <c r="AE82" s="548"/>
      <c r="AF82" s="548"/>
      <c r="AG82" s="548"/>
      <c r="AH82" s="549"/>
      <c r="AI82" s="549"/>
      <c r="AJ82" s="549"/>
      <c r="AK82" s="549"/>
      <c r="AL82" s="549"/>
      <c r="AM82" s="549"/>
      <c r="AN82" s="83"/>
      <c r="AO82" s="550"/>
      <c r="AP82" s="550"/>
      <c r="AQ82" s="550"/>
      <c r="AR82" s="550"/>
      <c r="AS82" s="75"/>
    </row>
    <row r="83" spans="1:54" ht="18" customHeight="1">
      <c r="A83" s="75"/>
      <c r="B83" s="75"/>
      <c r="C83" s="75"/>
      <c r="D83" s="75"/>
      <c r="E83" s="75"/>
      <c r="F83" s="75"/>
      <c r="G83" s="75"/>
      <c r="H83" s="75"/>
      <c r="I83" s="75"/>
      <c r="J83" s="75"/>
      <c r="K83" s="75"/>
      <c r="L83" s="75"/>
      <c r="M83" s="75"/>
      <c r="N83" s="75"/>
      <c r="O83" s="75"/>
      <c r="P83" s="75"/>
      <c r="Q83" s="75"/>
      <c r="R83" s="75"/>
      <c r="S83" s="75"/>
      <c r="T83" s="75"/>
      <c r="U83" s="75"/>
      <c r="V83" s="75"/>
      <c r="W83" s="90"/>
      <c r="X83" s="90"/>
      <c r="Y83" s="96"/>
      <c r="Z83" s="96"/>
      <c r="AA83" s="96"/>
      <c r="AB83" s="96"/>
      <c r="AC83" s="96"/>
      <c r="AD83" s="96"/>
      <c r="AE83" s="96"/>
      <c r="AF83" s="96"/>
      <c r="AG83" s="96"/>
      <c r="AH83" s="96"/>
      <c r="AI83" s="96"/>
      <c r="AJ83" s="96"/>
      <c r="AK83" s="96"/>
      <c r="AL83" s="96"/>
      <c r="AM83" s="96"/>
      <c r="AN83" s="96"/>
      <c r="AO83" s="96"/>
      <c r="AP83" s="96"/>
      <c r="AQ83" s="96"/>
      <c r="AR83" s="96"/>
      <c r="AS83" s="75"/>
      <c r="AT83" s="75"/>
    </row>
    <row r="84" spans="1:54" ht="17.25" customHeight="1" thickBot="1">
      <c r="A84" s="534" t="s">
        <v>123</v>
      </c>
      <c r="B84" s="75"/>
      <c r="C84" s="75"/>
      <c r="D84" s="75"/>
      <c r="E84" s="75"/>
      <c r="F84" s="75"/>
      <c r="G84" s="75"/>
      <c r="H84" s="75"/>
      <c r="I84" s="75"/>
      <c r="J84" s="75"/>
      <c r="K84" s="75"/>
      <c r="L84" s="75"/>
      <c r="M84" s="75"/>
      <c r="N84" s="75"/>
      <c r="O84" s="75"/>
      <c r="P84" s="75"/>
      <c r="Q84" s="75"/>
      <c r="R84" s="75"/>
      <c r="S84" s="75"/>
      <c r="T84" s="535" t="s">
        <v>124</v>
      </c>
      <c r="U84" s="536"/>
      <c r="V84" s="536"/>
      <c r="W84" s="536"/>
      <c r="X84" s="536"/>
      <c r="Y84" s="75"/>
      <c r="Z84" s="75"/>
      <c r="AA84" s="75"/>
      <c r="AB84" s="75"/>
      <c r="AC84" s="75"/>
      <c r="AD84" s="75"/>
      <c r="AE84" s="75"/>
      <c r="AF84" s="75"/>
      <c r="AG84" s="75"/>
      <c r="AH84" s="75"/>
      <c r="AI84" s="75"/>
      <c r="AJ84" s="75"/>
      <c r="AK84" s="75"/>
      <c r="AL84" s="75"/>
      <c r="AM84" s="75"/>
      <c r="AN84" s="75"/>
      <c r="AO84" s="75"/>
      <c r="AP84" s="75"/>
      <c r="AQ84" s="75"/>
      <c r="AR84" s="75"/>
      <c r="AS84" s="75"/>
      <c r="AT84" s="75"/>
    </row>
    <row r="85" spans="1:54" ht="12.95" customHeight="1">
      <c r="A85" s="75"/>
      <c r="B85" s="75"/>
      <c r="C85" s="75"/>
      <c r="D85" s="75"/>
      <c r="E85" s="75"/>
      <c r="F85" s="75"/>
      <c r="G85" s="75"/>
      <c r="H85" s="75"/>
      <c r="I85" s="75"/>
      <c r="J85" s="75"/>
      <c r="K85" s="75"/>
      <c r="L85" s="76"/>
      <c r="M85" s="1805" t="s">
        <v>125</v>
      </c>
      <c r="N85" s="1805"/>
      <c r="O85" s="1805"/>
      <c r="P85" s="1805"/>
      <c r="Q85" s="1805"/>
      <c r="R85" s="1805"/>
      <c r="S85" s="1805"/>
      <c r="T85" s="1805"/>
      <c r="U85" s="1805"/>
      <c r="V85" s="1805"/>
      <c r="W85" s="1805"/>
      <c r="X85" s="1805"/>
      <c r="Y85" s="1805"/>
      <c r="Z85" s="1805"/>
      <c r="AA85" s="1805"/>
      <c r="AB85" s="1805"/>
      <c r="AC85" s="1805"/>
      <c r="AD85" s="1805"/>
      <c r="AE85" s="76"/>
      <c r="AF85" s="75"/>
      <c r="AG85" s="75"/>
      <c r="AH85" s="75"/>
      <c r="AI85" s="75"/>
      <c r="AJ85" s="75"/>
      <c r="AK85" s="75"/>
      <c r="AL85" s="75"/>
      <c r="AM85" s="1807" t="s">
        <v>170</v>
      </c>
      <c r="AN85" s="1808"/>
      <c r="AO85" s="75"/>
      <c r="AP85" s="75"/>
      <c r="AQ85" s="75"/>
      <c r="AR85" s="75"/>
      <c r="AS85" s="75"/>
    </row>
    <row r="86" spans="1:54" ht="12.95" customHeight="1" thickBot="1">
      <c r="A86" s="75"/>
      <c r="B86" s="75"/>
      <c r="C86" s="75"/>
      <c r="D86" s="75"/>
      <c r="E86" s="75"/>
      <c r="F86" s="75"/>
      <c r="G86" s="75"/>
      <c r="H86" s="75"/>
      <c r="I86" s="75"/>
      <c r="J86" s="75"/>
      <c r="K86" s="75"/>
      <c r="L86" s="508"/>
      <c r="M86" s="1806"/>
      <c r="N86" s="1806"/>
      <c r="O86" s="1806"/>
      <c r="P86" s="1806"/>
      <c r="Q86" s="1806"/>
      <c r="R86" s="1806"/>
      <c r="S86" s="1806"/>
      <c r="T86" s="1806"/>
      <c r="U86" s="1806"/>
      <c r="V86" s="1806"/>
      <c r="W86" s="1806"/>
      <c r="X86" s="1806"/>
      <c r="Y86" s="1806"/>
      <c r="Z86" s="1806"/>
      <c r="AA86" s="1806"/>
      <c r="AB86" s="1806"/>
      <c r="AC86" s="1806"/>
      <c r="AD86" s="1806"/>
      <c r="AE86" s="508"/>
      <c r="AF86" s="75"/>
      <c r="AG86" s="75"/>
      <c r="AH86" s="75"/>
      <c r="AI86" s="75"/>
      <c r="AJ86" s="75"/>
      <c r="AK86" s="75"/>
      <c r="AL86" s="75"/>
      <c r="AM86" s="1809"/>
      <c r="AN86" s="1810"/>
      <c r="AO86" s="75"/>
      <c r="AP86" s="75"/>
      <c r="AQ86" s="75"/>
      <c r="AR86" s="75"/>
      <c r="AS86" s="75"/>
    </row>
    <row r="87" spans="1:54" ht="12.75" customHeight="1" thickBot="1">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1811"/>
      <c r="AN87" s="1812"/>
      <c r="AO87" s="75"/>
      <c r="AP87" s="75"/>
      <c r="AQ87" s="75"/>
      <c r="AR87" s="75"/>
      <c r="AS87" s="75"/>
    </row>
    <row r="88" spans="1:54" ht="6" customHeight="1" thickBot="1">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row>
    <row r="89" spans="1:54" ht="12" customHeight="1">
      <c r="A89" s="1813" t="s">
        <v>127</v>
      </c>
      <c r="B89" s="1814"/>
      <c r="C89" s="1814"/>
      <c r="D89" s="1814"/>
      <c r="E89" s="1814"/>
      <c r="F89" s="1814"/>
      <c r="G89" s="1814"/>
      <c r="H89" s="1815"/>
      <c r="I89" s="1822" t="s">
        <v>128</v>
      </c>
      <c r="J89" s="1822"/>
      <c r="K89" s="507" t="s">
        <v>129</v>
      </c>
      <c r="L89" s="1822" t="s">
        <v>130</v>
      </c>
      <c r="M89" s="1822"/>
      <c r="N89" s="1823" t="s">
        <v>131</v>
      </c>
      <c r="O89" s="1822"/>
      <c r="P89" s="1822"/>
      <c r="Q89" s="1822"/>
      <c r="R89" s="1822"/>
      <c r="S89" s="1822"/>
      <c r="T89" s="1822" t="s">
        <v>61</v>
      </c>
      <c r="U89" s="1822"/>
      <c r="V89" s="1824"/>
      <c r="W89" s="75"/>
      <c r="X89" s="75"/>
      <c r="Y89" s="75"/>
      <c r="Z89" s="75"/>
      <c r="AA89" s="75"/>
      <c r="AB89" s="75"/>
      <c r="AC89" s="75"/>
      <c r="AD89" s="75"/>
      <c r="AE89" s="75"/>
      <c r="AF89" s="75"/>
      <c r="AG89" s="75"/>
      <c r="AH89" s="75"/>
      <c r="AI89" s="75"/>
      <c r="AJ89" s="75"/>
      <c r="AK89" s="1825">
        <f>AK51</f>
        <v>1</v>
      </c>
      <c r="AL89" s="1740"/>
      <c r="AM89" s="1951" t="s">
        <v>64</v>
      </c>
      <c r="AN89" s="1951"/>
      <c r="AO89" s="1740">
        <f>AO51</f>
        <v>1</v>
      </c>
      <c r="AP89" s="1740"/>
      <c r="AQ89" s="1951" t="s">
        <v>65</v>
      </c>
      <c r="AR89" s="1954"/>
      <c r="AS89" s="75"/>
    </row>
    <row r="90" spans="1:54" ht="13.5" customHeight="1">
      <c r="A90" s="1816"/>
      <c r="B90" s="1817"/>
      <c r="C90" s="1817"/>
      <c r="D90" s="1817"/>
      <c r="E90" s="1817"/>
      <c r="F90" s="1817"/>
      <c r="G90" s="1817"/>
      <c r="H90" s="1818"/>
      <c r="I90" s="1716">
        <f t="shared" ref="I90:V90" si="11">I52</f>
        <v>1</v>
      </c>
      <c r="J90" s="1870">
        <f t="shared" si="11"/>
        <v>6</v>
      </c>
      <c r="K90" s="1716">
        <f t="shared" si="11"/>
        <v>1</v>
      </c>
      <c r="L90" s="1872">
        <f t="shared" si="11"/>
        <v>0</v>
      </c>
      <c r="M90" s="1873">
        <f t="shared" si="11"/>
        <v>1</v>
      </c>
      <c r="N90" s="1716">
        <f t="shared" si="11"/>
        <v>6</v>
      </c>
      <c r="O90" s="1869">
        <f t="shared" si="11"/>
        <v>0</v>
      </c>
      <c r="P90" s="1869" t="str">
        <f t="shared" si="11"/>
        <v>×</v>
      </c>
      <c r="Q90" s="1869" t="str">
        <f t="shared" si="11"/>
        <v>×</v>
      </c>
      <c r="R90" s="1869" t="str">
        <f t="shared" si="11"/>
        <v>×</v>
      </c>
      <c r="S90" s="1873" t="str">
        <f t="shared" si="11"/>
        <v>×</v>
      </c>
      <c r="T90" s="1716">
        <f t="shared" si="11"/>
        <v>0</v>
      </c>
      <c r="U90" s="1869">
        <f t="shared" si="11"/>
        <v>0</v>
      </c>
      <c r="V90" s="1985">
        <f t="shared" si="11"/>
        <v>0</v>
      </c>
      <c r="W90" s="75"/>
      <c r="X90" s="75"/>
      <c r="Y90" s="75"/>
      <c r="Z90" s="75"/>
      <c r="AA90" s="75"/>
      <c r="AB90" s="75"/>
      <c r="AC90" s="75"/>
      <c r="AD90" s="75"/>
      <c r="AE90" s="75"/>
      <c r="AF90" s="75"/>
      <c r="AG90" s="75"/>
      <c r="AH90" s="75"/>
      <c r="AI90" s="75"/>
      <c r="AJ90" s="75"/>
      <c r="AK90" s="1741"/>
      <c r="AL90" s="1742"/>
      <c r="AM90" s="1952"/>
      <c r="AN90" s="1952"/>
      <c r="AO90" s="1742"/>
      <c r="AP90" s="1742"/>
      <c r="AQ90" s="1952"/>
      <c r="AR90" s="1955"/>
      <c r="AS90" s="75"/>
    </row>
    <row r="91" spans="1:54" ht="9" customHeight="1" thickBot="1">
      <c r="A91" s="1816"/>
      <c r="B91" s="1817"/>
      <c r="C91" s="1817"/>
      <c r="D91" s="1817"/>
      <c r="E91" s="1817"/>
      <c r="F91" s="1817"/>
      <c r="G91" s="1817"/>
      <c r="H91" s="1818"/>
      <c r="I91" s="1716"/>
      <c r="J91" s="1870"/>
      <c r="K91" s="1716"/>
      <c r="L91" s="1872"/>
      <c r="M91" s="1873"/>
      <c r="N91" s="1716"/>
      <c r="O91" s="1869"/>
      <c r="P91" s="1869"/>
      <c r="Q91" s="1869"/>
      <c r="R91" s="1869"/>
      <c r="S91" s="1873"/>
      <c r="T91" s="1716"/>
      <c r="U91" s="1869"/>
      <c r="V91" s="1985"/>
      <c r="W91" s="75"/>
      <c r="X91" s="75"/>
      <c r="Y91" s="75"/>
      <c r="Z91" s="75"/>
      <c r="AA91" s="75"/>
      <c r="AB91" s="75"/>
      <c r="AC91" s="75"/>
      <c r="AD91" s="75"/>
      <c r="AE91" s="75"/>
      <c r="AF91" s="75"/>
      <c r="AG91" s="75"/>
      <c r="AH91" s="75"/>
      <c r="AI91" s="75"/>
      <c r="AJ91" s="75"/>
      <c r="AK91" s="1743"/>
      <c r="AL91" s="1744"/>
      <c r="AM91" s="1953"/>
      <c r="AN91" s="1953"/>
      <c r="AO91" s="1744"/>
      <c r="AP91" s="1744"/>
      <c r="AQ91" s="1953"/>
      <c r="AR91" s="1956"/>
      <c r="AS91" s="75"/>
    </row>
    <row r="92" spans="1:54" ht="6" customHeight="1" thickBot="1">
      <c r="A92" s="1819"/>
      <c r="B92" s="1820"/>
      <c r="C92" s="1820"/>
      <c r="D92" s="1820"/>
      <c r="E92" s="1820"/>
      <c r="F92" s="1820"/>
      <c r="G92" s="1820"/>
      <c r="H92" s="1821"/>
      <c r="I92" s="1796"/>
      <c r="J92" s="1871"/>
      <c r="K92" s="1796"/>
      <c r="L92" s="1655"/>
      <c r="M92" s="1874"/>
      <c r="N92" s="1796"/>
      <c r="O92" s="1652"/>
      <c r="P92" s="1652"/>
      <c r="Q92" s="1652"/>
      <c r="R92" s="1652"/>
      <c r="S92" s="1874"/>
      <c r="T92" s="1796"/>
      <c r="U92" s="1652"/>
      <c r="V92" s="1992"/>
      <c r="W92" s="75"/>
      <c r="X92" s="75"/>
      <c r="Y92" s="75"/>
      <c r="Z92" s="75"/>
      <c r="AA92" s="75"/>
      <c r="AB92" s="75"/>
      <c r="AC92" s="75"/>
      <c r="AD92" s="75"/>
      <c r="AE92" s="75"/>
      <c r="AF92" s="75"/>
      <c r="AG92" s="75"/>
      <c r="AH92" s="75"/>
      <c r="AI92" s="75"/>
      <c r="AJ92" s="75"/>
      <c r="AK92" s="75"/>
      <c r="AL92" s="75"/>
      <c r="AM92" s="75"/>
      <c r="AN92" s="75"/>
      <c r="AO92" s="75"/>
      <c r="AP92" s="75"/>
      <c r="AQ92" s="75"/>
      <c r="AR92" s="75"/>
      <c r="AS92" s="75"/>
    </row>
    <row r="93" spans="1:54" s="74" customFormat="1" ht="12" customHeight="1">
      <c r="A93" s="1851" t="s">
        <v>132</v>
      </c>
      <c r="B93" s="1852"/>
      <c r="C93" s="1852"/>
      <c r="D93" s="1852"/>
      <c r="E93" s="1852"/>
      <c r="F93" s="1852"/>
      <c r="G93" s="1852"/>
      <c r="H93" s="1853"/>
      <c r="I93" s="1860" t="s">
        <v>133</v>
      </c>
      <c r="J93" s="1852"/>
      <c r="K93" s="1852"/>
      <c r="L93" s="1852"/>
      <c r="M93" s="1861"/>
      <c r="N93" s="1866" t="s">
        <v>134</v>
      </c>
      <c r="O93" s="1852"/>
      <c r="P93" s="1852"/>
      <c r="Q93" s="1852"/>
      <c r="R93" s="1852"/>
      <c r="S93" s="1852"/>
      <c r="T93" s="1853"/>
      <c r="U93" s="494" t="s">
        <v>135</v>
      </c>
      <c r="V93" s="495"/>
      <c r="W93" s="495"/>
      <c r="X93" s="1890" t="s">
        <v>136</v>
      </c>
      <c r="Y93" s="1890"/>
      <c r="Z93" s="1890"/>
      <c r="AA93" s="1890"/>
      <c r="AB93" s="1890"/>
      <c r="AC93" s="1890"/>
      <c r="AD93" s="1890"/>
      <c r="AE93" s="1890"/>
      <c r="AF93" s="1890"/>
      <c r="AG93" s="1890"/>
      <c r="AH93" s="495"/>
      <c r="AI93" s="495"/>
      <c r="AJ93" s="496"/>
      <c r="AK93" s="497" t="s">
        <v>137</v>
      </c>
      <c r="AL93" s="498"/>
      <c r="AM93" s="1875" t="s">
        <v>138</v>
      </c>
      <c r="AN93" s="1875"/>
      <c r="AO93" s="1875"/>
      <c r="AP93" s="1875"/>
      <c r="AQ93" s="1875"/>
      <c r="AR93" s="1876"/>
      <c r="AS93" s="90"/>
      <c r="AW93" s="368"/>
      <c r="AX93" s="368"/>
      <c r="AY93" s="368"/>
      <c r="AZ93" s="385"/>
      <c r="BA93" s="385"/>
      <c r="BB93" s="385"/>
    </row>
    <row r="94" spans="1:54" s="74" customFormat="1" ht="12" customHeight="1">
      <c r="A94" s="1854"/>
      <c r="B94" s="1855"/>
      <c r="C94" s="1855"/>
      <c r="D94" s="1855"/>
      <c r="E94" s="1855"/>
      <c r="F94" s="1855"/>
      <c r="G94" s="1855"/>
      <c r="H94" s="1856"/>
      <c r="I94" s="1862"/>
      <c r="J94" s="1855"/>
      <c r="K94" s="1855"/>
      <c r="L94" s="1855"/>
      <c r="M94" s="1863"/>
      <c r="N94" s="1867"/>
      <c r="O94" s="1855"/>
      <c r="P94" s="1855"/>
      <c r="Q94" s="1855"/>
      <c r="R94" s="1855"/>
      <c r="S94" s="1855"/>
      <c r="T94" s="1856"/>
      <c r="U94" s="1891" t="s">
        <v>139</v>
      </c>
      <c r="V94" s="1892"/>
      <c r="W94" s="1892"/>
      <c r="X94" s="1893"/>
      <c r="Y94" s="1897" t="s">
        <v>140</v>
      </c>
      <c r="Z94" s="1898"/>
      <c r="AA94" s="1898"/>
      <c r="AB94" s="1899"/>
      <c r="AC94" s="1903" t="s">
        <v>141</v>
      </c>
      <c r="AD94" s="1904"/>
      <c r="AE94" s="1904"/>
      <c r="AF94" s="1905"/>
      <c r="AG94" s="1909" t="s">
        <v>142</v>
      </c>
      <c r="AH94" s="1910"/>
      <c r="AI94" s="1910"/>
      <c r="AJ94" s="1911"/>
      <c r="AK94" s="1915" t="s">
        <v>143</v>
      </c>
      <c r="AL94" s="1916"/>
      <c r="AM94" s="1919" t="s">
        <v>144</v>
      </c>
      <c r="AN94" s="1920"/>
      <c r="AO94" s="1920"/>
      <c r="AP94" s="1920"/>
      <c r="AQ94" s="1921"/>
      <c r="AR94" s="1922"/>
      <c r="AS94" s="90"/>
      <c r="AW94" s="368"/>
      <c r="AX94" s="368"/>
      <c r="AY94" s="368"/>
      <c r="AZ94" s="385"/>
      <c r="BA94" s="385"/>
      <c r="BB94" s="385"/>
    </row>
    <row r="95" spans="1:54" s="74" customFormat="1" ht="12" customHeight="1">
      <c r="A95" s="1857"/>
      <c r="B95" s="1858"/>
      <c r="C95" s="1858"/>
      <c r="D95" s="1858"/>
      <c r="E95" s="1858"/>
      <c r="F95" s="1858"/>
      <c r="G95" s="1858"/>
      <c r="H95" s="1859"/>
      <c r="I95" s="1864"/>
      <c r="J95" s="1858"/>
      <c r="K95" s="1858"/>
      <c r="L95" s="1858"/>
      <c r="M95" s="1865"/>
      <c r="N95" s="1868"/>
      <c r="O95" s="1858"/>
      <c r="P95" s="1858"/>
      <c r="Q95" s="1858"/>
      <c r="R95" s="1858"/>
      <c r="S95" s="1858"/>
      <c r="T95" s="1859"/>
      <c r="U95" s="1894"/>
      <c r="V95" s="1895"/>
      <c r="W95" s="1895"/>
      <c r="X95" s="1896"/>
      <c r="Y95" s="1900"/>
      <c r="Z95" s="1901"/>
      <c r="AA95" s="1901"/>
      <c r="AB95" s="1902"/>
      <c r="AC95" s="1906"/>
      <c r="AD95" s="1907"/>
      <c r="AE95" s="1907"/>
      <c r="AF95" s="1908"/>
      <c r="AG95" s="1912"/>
      <c r="AH95" s="1913"/>
      <c r="AI95" s="1913"/>
      <c r="AJ95" s="1914"/>
      <c r="AK95" s="1917"/>
      <c r="AL95" s="1918"/>
      <c r="AM95" s="1923"/>
      <c r="AN95" s="1923"/>
      <c r="AO95" s="1923"/>
      <c r="AP95" s="1923"/>
      <c r="AQ95" s="1923"/>
      <c r="AR95" s="1924"/>
      <c r="AS95" s="90"/>
      <c r="AW95" s="368"/>
      <c r="AX95" s="368"/>
      <c r="AY95" s="368"/>
      <c r="AZ95" s="385"/>
      <c r="BA95" s="385"/>
      <c r="BB95" s="385"/>
    </row>
    <row r="96" spans="1:54" ht="15.75" customHeight="1">
      <c r="A96" s="1797" t="str">
        <f>A58</f>
        <v/>
      </c>
      <c r="B96" s="1798"/>
      <c r="C96" s="1798"/>
      <c r="D96" s="1798"/>
      <c r="E96" s="1798"/>
      <c r="F96" s="1798"/>
      <c r="G96" s="1798"/>
      <c r="H96" s="1799"/>
      <c r="I96" s="1826" t="str">
        <f>I58</f>
        <v/>
      </c>
      <c r="J96" s="1798"/>
      <c r="K96" s="1798"/>
      <c r="L96" s="1798"/>
      <c r="M96" s="1827"/>
      <c r="N96" s="269" t="str">
        <f t="shared" ref="N96:N105" si="12">N58</f>
        <v/>
      </c>
      <c r="O96" s="77" t="s">
        <v>73</v>
      </c>
      <c r="P96" s="272" t="str">
        <f t="shared" ref="P96:P105" si="13">P58</f>
        <v/>
      </c>
      <c r="Q96" s="77" t="s">
        <v>145</v>
      </c>
      <c r="R96" s="274" t="str">
        <f t="shared" ref="R96:R105" si="14">R58</f>
        <v/>
      </c>
      <c r="S96" s="1888" t="s">
        <v>75</v>
      </c>
      <c r="T96" s="1888"/>
      <c r="U96" s="1831" t="str">
        <f t="shared" ref="U96:U106" si="15">U58</f>
        <v/>
      </c>
      <c r="V96" s="1832"/>
      <c r="W96" s="1832"/>
      <c r="X96" s="109"/>
      <c r="Y96" s="110"/>
      <c r="Z96" s="111"/>
      <c r="AA96" s="111"/>
      <c r="AB96" s="109" t="s">
        <v>76</v>
      </c>
      <c r="AC96" s="110"/>
      <c r="AD96" s="111"/>
      <c r="AE96" s="111"/>
      <c r="AF96" s="112" t="s">
        <v>76</v>
      </c>
      <c r="AG96" s="1568" t="str">
        <f t="shared" ref="AG96:AG108" si="16">AG58</f>
        <v/>
      </c>
      <c r="AH96" s="1569"/>
      <c r="AI96" s="1569"/>
      <c r="AJ96" s="1570"/>
      <c r="AK96" s="110"/>
      <c r="AL96" s="113"/>
      <c r="AM96" s="1568" t="str">
        <f t="shared" ref="AM96:AM108" si="17">AM58</f>
        <v/>
      </c>
      <c r="AN96" s="1569"/>
      <c r="AO96" s="1569"/>
      <c r="AP96" s="1569"/>
      <c r="AQ96" s="1569"/>
      <c r="AR96" s="499" t="s">
        <v>76</v>
      </c>
      <c r="AS96" s="75"/>
    </row>
    <row r="97" spans="1:45" ht="15.75" customHeight="1">
      <c r="A97" s="1800"/>
      <c r="B97" s="1801"/>
      <c r="C97" s="1801"/>
      <c r="D97" s="1801"/>
      <c r="E97" s="1801"/>
      <c r="F97" s="1801"/>
      <c r="G97" s="1801"/>
      <c r="H97" s="1802"/>
      <c r="I97" s="1828"/>
      <c r="J97" s="1801"/>
      <c r="K97" s="1801"/>
      <c r="L97" s="1801"/>
      <c r="M97" s="1829"/>
      <c r="N97" s="270" t="str">
        <f t="shared" si="12"/>
        <v/>
      </c>
      <c r="O97" s="83" t="s">
        <v>73</v>
      </c>
      <c r="P97" s="273" t="str">
        <f t="shared" si="13"/>
        <v/>
      </c>
      <c r="Q97" s="83" t="s">
        <v>145</v>
      </c>
      <c r="R97" s="275" t="str">
        <f t="shared" si="14"/>
        <v/>
      </c>
      <c r="S97" s="1830" t="s">
        <v>77</v>
      </c>
      <c r="T97" s="1830"/>
      <c r="U97" s="1769" t="str">
        <f t="shared" si="15"/>
        <v/>
      </c>
      <c r="V97" s="1770"/>
      <c r="W97" s="1770"/>
      <c r="X97" s="1770"/>
      <c r="Y97" s="1769" t="str">
        <f>Y59</f>
        <v/>
      </c>
      <c r="Z97" s="1770"/>
      <c r="AA97" s="1770"/>
      <c r="AB97" s="1770"/>
      <c r="AC97" s="1886" t="str">
        <f>AC59</f>
        <v/>
      </c>
      <c r="AD97" s="1887"/>
      <c r="AE97" s="1887"/>
      <c r="AF97" s="1889"/>
      <c r="AG97" s="1770" t="str">
        <f t="shared" si="16"/>
        <v/>
      </c>
      <c r="AH97" s="1770"/>
      <c r="AI97" s="1770"/>
      <c r="AJ97" s="1771"/>
      <c r="AK97" s="1883" t="str">
        <f>AK59</f>
        <v/>
      </c>
      <c r="AL97" s="1884"/>
      <c r="AM97" s="1886" t="str">
        <f t="shared" si="17"/>
        <v/>
      </c>
      <c r="AN97" s="1887"/>
      <c r="AO97" s="1887"/>
      <c r="AP97" s="1887"/>
      <c r="AQ97" s="1887"/>
      <c r="AR97" s="500"/>
      <c r="AS97" s="75"/>
    </row>
    <row r="98" spans="1:45" ht="15.75" customHeight="1">
      <c r="A98" s="1797" t="str">
        <f>A60</f>
        <v/>
      </c>
      <c r="B98" s="1798"/>
      <c r="C98" s="1798"/>
      <c r="D98" s="1798"/>
      <c r="E98" s="1798"/>
      <c r="F98" s="1798"/>
      <c r="G98" s="1798"/>
      <c r="H98" s="1799"/>
      <c r="I98" s="1826" t="str">
        <f>I60</f>
        <v/>
      </c>
      <c r="J98" s="1798"/>
      <c r="K98" s="1798"/>
      <c r="L98" s="1798"/>
      <c r="M98" s="1827"/>
      <c r="N98" s="269" t="str">
        <f t="shared" si="12"/>
        <v/>
      </c>
      <c r="O98" s="77" t="s">
        <v>73</v>
      </c>
      <c r="P98" s="272" t="str">
        <f t="shared" si="13"/>
        <v/>
      </c>
      <c r="Q98" s="77" t="s">
        <v>145</v>
      </c>
      <c r="R98" s="274" t="str">
        <f t="shared" si="14"/>
        <v/>
      </c>
      <c r="S98" s="1888" t="s">
        <v>75</v>
      </c>
      <c r="T98" s="1888"/>
      <c r="U98" s="1831" t="str">
        <f t="shared" si="15"/>
        <v/>
      </c>
      <c r="V98" s="1832"/>
      <c r="W98" s="1832"/>
      <c r="X98" s="102"/>
      <c r="Y98" s="103"/>
      <c r="Z98" s="104"/>
      <c r="AA98" s="104"/>
      <c r="AB98" s="102"/>
      <c r="AC98" s="103"/>
      <c r="AD98" s="104"/>
      <c r="AE98" s="104"/>
      <c r="AF98" s="105"/>
      <c r="AG98" s="1568" t="str">
        <f t="shared" si="16"/>
        <v/>
      </c>
      <c r="AH98" s="1569"/>
      <c r="AI98" s="1569"/>
      <c r="AJ98" s="1570"/>
      <c r="AK98" s="103"/>
      <c r="AL98" s="108"/>
      <c r="AM98" s="1568" t="str">
        <f t="shared" si="17"/>
        <v/>
      </c>
      <c r="AN98" s="1569"/>
      <c r="AO98" s="1569"/>
      <c r="AP98" s="1569"/>
      <c r="AQ98" s="1569"/>
      <c r="AR98" s="501"/>
      <c r="AS98" s="75"/>
    </row>
    <row r="99" spans="1:45" ht="15.75" customHeight="1">
      <c r="A99" s="1800"/>
      <c r="B99" s="1801"/>
      <c r="C99" s="1801"/>
      <c r="D99" s="1801"/>
      <c r="E99" s="1801"/>
      <c r="F99" s="1801"/>
      <c r="G99" s="1801"/>
      <c r="H99" s="1802"/>
      <c r="I99" s="1828"/>
      <c r="J99" s="1801"/>
      <c r="K99" s="1801"/>
      <c r="L99" s="1801"/>
      <c r="M99" s="1829"/>
      <c r="N99" s="270" t="str">
        <f t="shared" si="12"/>
        <v/>
      </c>
      <c r="O99" s="83" t="s">
        <v>73</v>
      </c>
      <c r="P99" s="273" t="str">
        <f t="shared" si="13"/>
        <v/>
      </c>
      <c r="Q99" s="83" t="s">
        <v>145</v>
      </c>
      <c r="R99" s="275" t="str">
        <f t="shared" si="14"/>
        <v/>
      </c>
      <c r="S99" s="1830" t="s">
        <v>77</v>
      </c>
      <c r="T99" s="1830"/>
      <c r="U99" s="1769" t="str">
        <f t="shared" si="15"/>
        <v/>
      </c>
      <c r="V99" s="1770"/>
      <c r="W99" s="1770"/>
      <c r="X99" s="1770"/>
      <c r="Y99" s="1886" t="str">
        <f>Y61</f>
        <v/>
      </c>
      <c r="Z99" s="1887"/>
      <c r="AA99" s="1887"/>
      <c r="AB99" s="1889"/>
      <c r="AC99" s="1886" t="str">
        <f>AC61</f>
        <v/>
      </c>
      <c r="AD99" s="1887"/>
      <c r="AE99" s="1887"/>
      <c r="AF99" s="1889"/>
      <c r="AG99" s="1770" t="str">
        <f t="shared" si="16"/>
        <v/>
      </c>
      <c r="AH99" s="1770"/>
      <c r="AI99" s="1770"/>
      <c r="AJ99" s="1771"/>
      <c r="AK99" s="1883" t="str">
        <f>AK61</f>
        <v/>
      </c>
      <c r="AL99" s="1884"/>
      <c r="AM99" s="1886" t="str">
        <f t="shared" si="17"/>
        <v/>
      </c>
      <c r="AN99" s="1887"/>
      <c r="AO99" s="1887"/>
      <c r="AP99" s="1887"/>
      <c r="AQ99" s="1887"/>
      <c r="AR99" s="500"/>
      <c r="AS99" s="75"/>
    </row>
    <row r="100" spans="1:45" ht="15.75" customHeight="1">
      <c r="A100" s="1797" t="str">
        <f>A62</f>
        <v/>
      </c>
      <c r="B100" s="1798"/>
      <c r="C100" s="1798"/>
      <c r="D100" s="1798"/>
      <c r="E100" s="1798"/>
      <c r="F100" s="1798"/>
      <c r="G100" s="1798"/>
      <c r="H100" s="1799"/>
      <c r="I100" s="1826" t="str">
        <f>I62</f>
        <v/>
      </c>
      <c r="J100" s="1798"/>
      <c r="K100" s="1798"/>
      <c r="L100" s="1798"/>
      <c r="M100" s="1827"/>
      <c r="N100" s="269" t="str">
        <f t="shared" si="12"/>
        <v/>
      </c>
      <c r="O100" s="77" t="s">
        <v>119</v>
      </c>
      <c r="P100" s="272" t="str">
        <f t="shared" si="13"/>
        <v/>
      </c>
      <c r="Q100" s="77" t="s">
        <v>120</v>
      </c>
      <c r="R100" s="274" t="str">
        <f t="shared" si="14"/>
        <v/>
      </c>
      <c r="S100" s="1888" t="s">
        <v>121</v>
      </c>
      <c r="T100" s="1888"/>
      <c r="U100" s="1831" t="str">
        <f t="shared" si="15"/>
        <v/>
      </c>
      <c r="V100" s="1832"/>
      <c r="W100" s="1832"/>
      <c r="X100" s="102"/>
      <c r="Y100" s="103"/>
      <c r="Z100" s="104"/>
      <c r="AA100" s="104"/>
      <c r="AB100" s="102"/>
      <c r="AC100" s="103"/>
      <c r="AD100" s="104"/>
      <c r="AE100" s="104"/>
      <c r="AF100" s="105"/>
      <c r="AG100" s="1568" t="str">
        <f t="shared" si="16"/>
        <v/>
      </c>
      <c r="AH100" s="1569"/>
      <c r="AI100" s="1569"/>
      <c r="AJ100" s="1570"/>
      <c r="AK100" s="103"/>
      <c r="AL100" s="108"/>
      <c r="AM100" s="1568" t="str">
        <f t="shared" si="17"/>
        <v/>
      </c>
      <c r="AN100" s="1569"/>
      <c r="AO100" s="1569"/>
      <c r="AP100" s="1569"/>
      <c r="AQ100" s="1569"/>
      <c r="AR100" s="501"/>
      <c r="AS100" s="75"/>
    </row>
    <row r="101" spans="1:45" ht="15.75" customHeight="1">
      <c r="A101" s="1800"/>
      <c r="B101" s="1801"/>
      <c r="C101" s="1801"/>
      <c r="D101" s="1801"/>
      <c r="E101" s="1801"/>
      <c r="F101" s="1801"/>
      <c r="G101" s="1801"/>
      <c r="H101" s="1802"/>
      <c r="I101" s="1828"/>
      <c r="J101" s="1801"/>
      <c r="K101" s="1801"/>
      <c r="L101" s="1801"/>
      <c r="M101" s="1829"/>
      <c r="N101" s="271" t="str">
        <f t="shared" si="12"/>
        <v/>
      </c>
      <c r="O101" s="86" t="s">
        <v>119</v>
      </c>
      <c r="P101" s="273" t="str">
        <f t="shared" si="13"/>
        <v/>
      </c>
      <c r="Q101" s="86" t="s">
        <v>120</v>
      </c>
      <c r="R101" s="276" t="str">
        <f t="shared" si="14"/>
        <v/>
      </c>
      <c r="S101" s="1885" t="s">
        <v>122</v>
      </c>
      <c r="T101" s="1885"/>
      <c r="U101" s="1886" t="str">
        <f t="shared" si="15"/>
        <v/>
      </c>
      <c r="V101" s="1887"/>
      <c r="W101" s="1887"/>
      <c r="X101" s="1889"/>
      <c r="Y101" s="1886" t="str">
        <f>Y63</f>
        <v/>
      </c>
      <c r="Z101" s="1887"/>
      <c r="AA101" s="1887"/>
      <c r="AB101" s="1889"/>
      <c r="AC101" s="1886" t="str">
        <f>AC63</f>
        <v/>
      </c>
      <c r="AD101" s="1887"/>
      <c r="AE101" s="1887"/>
      <c r="AF101" s="1889"/>
      <c r="AG101" s="1770" t="str">
        <f t="shared" si="16"/>
        <v/>
      </c>
      <c r="AH101" s="1770"/>
      <c r="AI101" s="1770"/>
      <c r="AJ101" s="1771"/>
      <c r="AK101" s="1883" t="str">
        <f>AK63</f>
        <v/>
      </c>
      <c r="AL101" s="1884"/>
      <c r="AM101" s="1886" t="str">
        <f t="shared" si="17"/>
        <v/>
      </c>
      <c r="AN101" s="1887"/>
      <c r="AO101" s="1887"/>
      <c r="AP101" s="1887"/>
      <c r="AQ101" s="1887"/>
      <c r="AR101" s="500"/>
      <c r="AS101" s="75"/>
    </row>
    <row r="102" spans="1:45" ht="15.75" customHeight="1">
      <c r="A102" s="1797" t="str">
        <f>A64</f>
        <v/>
      </c>
      <c r="B102" s="1798"/>
      <c r="C102" s="1798"/>
      <c r="D102" s="1798"/>
      <c r="E102" s="1798"/>
      <c r="F102" s="1798"/>
      <c r="G102" s="1798"/>
      <c r="H102" s="1799"/>
      <c r="I102" s="1826" t="str">
        <f>I64</f>
        <v/>
      </c>
      <c r="J102" s="1798"/>
      <c r="K102" s="1798"/>
      <c r="L102" s="1798"/>
      <c r="M102" s="1827"/>
      <c r="N102" s="270" t="str">
        <f t="shared" si="12"/>
        <v/>
      </c>
      <c r="O102" s="83" t="s">
        <v>119</v>
      </c>
      <c r="P102" s="272" t="str">
        <f t="shared" si="13"/>
        <v/>
      </c>
      <c r="Q102" s="83" t="s">
        <v>120</v>
      </c>
      <c r="R102" s="275" t="str">
        <f t="shared" si="14"/>
        <v/>
      </c>
      <c r="S102" s="1830" t="s">
        <v>121</v>
      </c>
      <c r="T102" s="1830"/>
      <c r="U102" s="1831" t="str">
        <f t="shared" si="15"/>
        <v/>
      </c>
      <c r="V102" s="1832"/>
      <c r="W102" s="1832"/>
      <c r="X102" s="106"/>
      <c r="Y102" s="99"/>
      <c r="Z102" s="100"/>
      <c r="AA102" s="100"/>
      <c r="AB102" s="106"/>
      <c r="AC102" s="99"/>
      <c r="AD102" s="100"/>
      <c r="AE102" s="100"/>
      <c r="AF102" s="107"/>
      <c r="AG102" s="1568" t="str">
        <f t="shared" si="16"/>
        <v/>
      </c>
      <c r="AH102" s="1569"/>
      <c r="AI102" s="1569"/>
      <c r="AJ102" s="1570"/>
      <c r="AK102" s="99"/>
      <c r="AL102" s="101"/>
      <c r="AM102" s="1568" t="str">
        <f t="shared" si="17"/>
        <v/>
      </c>
      <c r="AN102" s="1569"/>
      <c r="AO102" s="1569"/>
      <c r="AP102" s="1569"/>
      <c r="AQ102" s="1569"/>
      <c r="AR102" s="501"/>
      <c r="AS102" s="75"/>
    </row>
    <row r="103" spans="1:45" ht="15.75" customHeight="1">
      <c r="A103" s="1800"/>
      <c r="B103" s="1801"/>
      <c r="C103" s="1801"/>
      <c r="D103" s="1801"/>
      <c r="E103" s="1801"/>
      <c r="F103" s="1801"/>
      <c r="G103" s="1801"/>
      <c r="H103" s="1802"/>
      <c r="I103" s="1828"/>
      <c r="J103" s="1801"/>
      <c r="K103" s="1801"/>
      <c r="L103" s="1801"/>
      <c r="M103" s="1829"/>
      <c r="N103" s="271" t="str">
        <f t="shared" si="12"/>
        <v/>
      </c>
      <c r="O103" s="86" t="s">
        <v>119</v>
      </c>
      <c r="P103" s="273" t="str">
        <f t="shared" si="13"/>
        <v/>
      </c>
      <c r="Q103" s="86" t="s">
        <v>120</v>
      </c>
      <c r="R103" s="276" t="str">
        <f t="shared" si="14"/>
        <v/>
      </c>
      <c r="S103" s="1885" t="s">
        <v>122</v>
      </c>
      <c r="T103" s="1885"/>
      <c r="U103" s="1769" t="str">
        <f t="shared" si="15"/>
        <v/>
      </c>
      <c r="V103" s="1770"/>
      <c r="W103" s="1770"/>
      <c r="X103" s="1770"/>
      <c r="Y103" s="1886" t="str">
        <f>Y65</f>
        <v/>
      </c>
      <c r="Z103" s="1887"/>
      <c r="AA103" s="1887"/>
      <c r="AB103" s="1889"/>
      <c r="AC103" s="1886" t="str">
        <f>AC65</f>
        <v/>
      </c>
      <c r="AD103" s="1887"/>
      <c r="AE103" s="1887"/>
      <c r="AF103" s="1889"/>
      <c r="AG103" s="1770" t="str">
        <f t="shared" si="16"/>
        <v/>
      </c>
      <c r="AH103" s="1770"/>
      <c r="AI103" s="1770"/>
      <c r="AJ103" s="1771"/>
      <c r="AK103" s="1883" t="str">
        <f>AK65</f>
        <v/>
      </c>
      <c r="AL103" s="1884"/>
      <c r="AM103" s="1886" t="str">
        <f t="shared" si="17"/>
        <v/>
      </c>
      <c r="AN103" s="1887"/>
      <c r="AO103" s="1887"/>
      <c r="AP103" s="1887"/>
      <c r="AQ103" s="1887"/>
      <c r="AR103" s="500"/>
      <c r="AS103" s="75"/>
    </row>
    <row r="104" spans="1:45" ht="15.75" customHeight="1">
      <c r="A104" s="1797" t="str">
        <f>A66</f>
        <v/>
      </c>
      <c r="B104" s="1798"/>
      <c r="C104" s="1798"/>
      <c r="D104" s="1798"/>
      <c r="E104" s="1798"/>
      <c r="F104" s="1798"/>
      <c r="G104" s="1798"/>
      <c r="H104" s="1799"/>
      <c r="I104" s="1826" t="str">
        <f>I66</f>
        <v/>
      </c>
      <c r="J104" s="1798"/>
      <c r="K104" s="1798"/>
      <c r="L104" s="1798"/>
      <c r="M104" s="1827"/>
      <c r="N104" s="270" t="str">
        <f t="shared" si="12"/>
        <v/>
      </c>
      <c r="O104" s="83" t="s">
        <v>119</v>
      </c>
      <c r="P104" s="272" t="str">
        <f t="shared" si="13"/>
        <v/>
      </c>
      <c r="Q104" s="83" t="s">
        <v>120</v>
      </c>
      <c r="R104" s="275" t="str">
        <f t="shared" si="14"/>
        <v/>
      </c>
      <c r="S104" s="1830" t="s">
        <v>121</v>
      </c>
      <c r="T104" s="1830"/>
      <c r="U104" s="1831" t="str">
        <f t="shared" si="15"/>
        <v/>
      </c>
      <c r="V104" s="1832"/>
      <c r="W104" s="1832"/>
      <c r="X104" s="102"/>
      <c r="Y104" s="103"/>
      <c r="Z104" s="104"/>
      <c r="AA104" s="104"/>
      <c r="AB104" s="102"/>
      <c r="AC104" s="103"/>
      <c r="AD104" s="104"/>
      <c r="AE104" s="104"/>
      <c r="AF104" s="105"/>
      <c r="AG104" s="1568" t="str">
        <f t="shared" si="16"/>
        <v/>
      </c>
      <c r="AH104" s="1569"/>
      <c r="AI104" s="1569"/>
      <c r="AJ104" s="1570"/>
      <c r="AK104" s="99"/>
      <c r="AL104" s="101"/>
      <c r="AM104" s="1568" t="str">
        <f t="shared" si="17"/>
        <v/>
      </c>
      <c r="AN104" s="1569"/>
      <c r="AO104" s="1569"/>
      <c r="AP104" s="1569"/>
      <c r="AQ104" s="1569"/>
      <c r="AR104" s="501"/>
      <c r="AS104" s="75"/>
    </row>
    <row r="105" spans="1:45" ht="15.75" customHeight="1">
      <c r="A105" s="1800"/>
      <c r="B105" s="1801"/>
      <c r="C105" s="1801"/>
      <c r="D105" s="1801"/>
      <c r="E105" s="1801"/>
      <c r="F105" s="1801"/>
      <c r="G105" s="1801"/>
      <c r="H105" s="1802"/>
      <c r="I105" s="1828"/>
      <c r="J105" s="1801"/>
      <c r="K105" s="1801"/>
      <c r="L105" s="1801"/>
      <c r="M105" s="1829"/>
      <c r="N105" s="271" t="str">
        <f t="shared" si="12"/>
        <v/>
      </c>
      <c r="O105" s="86" t="s">
        <v>119</v>
      </c>
      <c r="P105" s="273" t="str">
        <f t="shared" si="13"/>
        <v/>
      </c>
      <c r="Q105" s="86" t="s">
        <v>120</v>
      </c>
      <c r="R105" s="276" t="str">
        <f t="shared" si="14"/>
        <v/>
      </c>
      <c r="S105" s="1885" t="s">
        <v>122</v>
      </c>
      <c r="T105" s="1885"/>
      <c r="U105" s="1769" t="str">
        <f t="shared" si="15"/>
        <v/>
      </c>
      <c r="V105" s="1770"/>
      <c r="W105" s="1770"/>
      <c r="X105" s="1770"/>
      <c r="Y105" s="1886" t="str">
        <f>Y67</f>
        <v/>
      </c>
      <c r="Z105" s="1887"/>
      <c r="AA105" s="1887"/>
      <c r="AB105" s="1889"/>
      <c r="AC105" s="1886" t="str">
        <f>AC67</f>
        <v/>
      </c>
      <c r="AD105" s="1887"/>
      <c r="AE105" s="1887"/>
      <c r="AF105" s="1889"/>
      <c r="AG105" s="1770" t="str">
        <f t="shared" si="16"/>
        <v/>
      </c>
      <c r="AH105" s="1770"/>
      <c r="AI105" s="1770"/>
      <c r="AJ105" s="1771"/>
      <c r="AK105" s="1883" t="str">
        <f>AK67</f>
        <v/>
      </c>
      <c r="AL105" s="1884"/>
      <c r="AM105" s="1886" t="str">
        <f t="shared" si="17"/>
        <v/>
      </c>
      <c r="AN105" s="1887"/>
      <c r="AO105" s="1887"/>
      <c r="AP105" s="1887"/>
      <c r="AQ105" s="1887"/>
      <c r="AR105" s="500"/>
      <c r="AS105" s="75"/>
    </row>
    <row r="106" spans="1:45" ht="15.75" customHeight="1">
      <c r="A106" s="1833" t="s">
        <v>146</v>
      </c>
      <c r="B106" s="1834"/>
      <c r="C106" s="1834"/>
      <c r="D106" s="1835"/>
      <c r="E106" s="1842" t="str">
        <f>E68</f>
        <v/>
      </c>
      <c r="F106" s="1843"/>
      <c r="G106" s="1843"/>
      <c r="H106" s="1843"/>
      <c r="I106" s="1843"/>
      <c r="J106" s="1843"/>
      <c r="K106" s="1843"/>
      <c r="L106" s="1843"/>
      <c r="M106" s="1844"/>
      <c r="N106" s="1721" t="s">
        <v>726</v>
      </c>
      <c r="O106" s="1722"/>
      <c r="P106" s="1722"/>
      <c r="Q106" s="1722"/>
      <c r="R106" s="1722"/>
      <c r="S106" s="1722"/>
      <c r="T106" s="1049" t="str">
        <f>T68</f>
        <v/>
      </c>
      <c r="U106" s="1568" t="str">
        <f t="shared" ca="1" si="15"/>
        <v/>
      </c>
      <c r="V106" s="1569"/>
      <c r="W106" s="1569"/>
      <c r="X106" s="1570"/>
      <c r="Y106" s="103"/>
      <c r="Z106" s="104"/>
      <c r="AA106" s="104"/>
      <c r="AB106" s="102"/>
      <c r="AC106" s="103"/>
      <c r="AD106" s="104"/>
      <c r="AE106" s="104"/>
      <c r="AF106" s="102"/>
      <c r="AG106" s="1568" t="str">
        <f t="shared" ca="1" si="16"/>
        <v/>
      </c>
      <c r="AH106" s="1569"/>
      <c r="AI106" s="1569"/>
      <c r="AJ106" s="1570"/>
      <c r="AK106" s="103"/>
      <c r="AL106" s="108"/>
      <c r="AM106" s="1568" t="str">
        <f t="shared" si="17"/>
        <v/>
      </c>
      <c r="AN106" s="1569"/>
      <c r="AO106" s="1569"/>
      <c r="AP106" s="1569"/>
      <c r="AQ106" s="1569"/>
      <c r="AR106" s="501"/>
      <c r="AS106" s="75"/>
    </row>
    <row r="107" spans="1:45" ht="15" customHeight="1">
      <c r="A107" s="1836"/>
      <c r="B107" s="1837"/>
      <c r="C107" s="1837"/>
      <c r="D107" s="1838"/>
      <c r="E107" s="1845"/>
      <c r="F107" s="1846"/>
      <c r="G107" s="1846"/>
      <c r="H107" s="1846"/>
      <c r="I107" s="1846"/>
      <c r="J107" s="1846"/>
      <c r="K107" s="1846"/>
      <c r="L107" s="1846"/>
      <c r="M107" s="1847"/>
      <c r="N107" s="1723"/>
      <c r="O107" s="1724"/>
      <c r="P107" s="1724"/>
      <c r="Q107" s="1724"/>
      <c r="R107" s="1724"/>
      <c r="S107" s="1724"/>
      <c r="T107" s="1050"/>
      <c r="U107" s="1769" t="str">
        <f>U69</f>
        <v/>
      </c>
      <c r="V107" s="1770"/>
      <c r="W107" s="1770"/>
      <c r="X107" s="1770"/>
      <c r="Y107" s="1769" t="str">
        <f>Y69</f>
        <v/>
      </c>
      <c r="Z107" s="1770"/>
      <c r="AA107" s="1770"/>
      <c r="AB107" s="1771"/>
      <c r="AC107" s="1770" t="str">
        <f>AC69</f>
        <v/>
      </c>
      <c r="AD107" s="1770"/>
      <c r="AE107" s="1770"/>
      <c r="AF107" s="1771"/>
      <c r="AG107" s="1769" t="str">
        <f t="shared" si="16"/>
        <v/>
      </c>
      <c r="AH107" s="1770"/>
      <c r="AI107" s="1770"/>
      <c r="AJ107" s="1771"/>
      <c r="AK107" s="99"/>
      <c r="AL107" s="101"/>
      <c r="AM107" s="1769" t="str">
        <f t="shared" si="17"/>
        <v/>
      </c>
      <c r="AN107" s="1770"/>
      <c r="AO107" s="1770"/>
      <c r="AP107" s="1770"/>
      <c r="AQ107" s="1770"/>
      <c r="AR107" s="933"/>
      <c r="AS107" s="75"/>
    </row>
    <row r="108" spans="1:45" ht="15" customHeight="1" thickBot="1">
      <c r="A108" s="1839"/>
      <c r="B108" s="1840"/>
      <c r="C108" s="1840"/>
      <c r="D108" s="1841"/>
      <c r="E108" s="1848"/>
      <c r="F108" s="1849"/>
      <c r="G108" s="1849"/>
      <c r="H108" s="1849"/>
      <c r="I108" s="1849"/>
      <c r="J108" s="1849"/>
      <c r="K108" s="1849"/>
      <c r="L108" s="1849"/>
      <c r="M108" s="1850"/>
      <c r="N108" s="1725"/>
      <c r="O108" s="1726"/>
      <c r="P108" s="1726"/>
      <c r="Q108" s="1726"/>
      <c r="R108" s="1726"/>
      <c r="S108" s="1726"/>
      <c r="T108" s="1051"/>
      <c r="U108" s="1052"/>
      <c r="V108" s="1053"/>
      <c r="W108" s="1053"/>
      <c r="X108" s="1053"/>
      <c r="Y108" s="1052"/>
      <c r="Z108" s="1053"/>
      <c r="AA108" s="1053"/>
      <c r="AB108" s="1051"/>
      <c r="AC108" s="1053"/>
      <c r="AD108" s="1053"/>
      <c r="AE108" s="1053"/>
      <c r="AF108" s="1051"/>
      <c r="AG108" s="1577" t="str">
        <f t="shared" si="16"/>
        <v/>
      </c>
      <c r="AH108" s="1578"/>
      <c r="AI108" s="1578"/>
      <c r="AJ108" s="1579"/>
      <c r="AK108" s="929"/>
      <c r="AL108" s="930"/>
      <c r="AM108" s="1577" t="str">
        <f t="shared" si="17"/>
        <v/>
      </c>
      <c r="AN108" s="1578"/>
      <c r="AO108" s="1578"/>
      <c r="AP108" s="1578"/>
      <c r="AQ108" s="1578"/>
      <c r="AR108" s="506"/>
      <c r="AS108" s="75"/>
    </row>
    <row r="109" spans="1:45" ht="15.75" customHeight="1">
      <c r="A109" s="75"/>
      <c r="B109" s="75"/>
      <c r="C109" s="534" t="s">
        <v>147</v>
      </c>
      <c r="D109" s="75"/>
      <c r="E109" s="75"/>
      <c r="F109" s="75"/>
      <c r="G109" s="75"/>
      <c r="H109" s="75"/>
      <c r="I109" s="75"/>
      <c r="J109" s="75"/>
      <c r="K109" s="75"/>
      <c r="L109" s="75"/>
      <c r="M109" s="75"/>
      <c r="N109" s="75"/>
      <c r="O109" s="75"/>
      <c r="P109" s="75"/>
      <c r="Q109" s="75"/>
      <c r="R109" s="75"/>
      <c r="S109" s="75"/>
      <c r="T109" s="75"/>
      <c r="U109" s="537"/>
      <c r="V109" s="537"/>
      <c r="W109" s="537"/>
      <c r="X109" s="537"/>
      <c r="Y109" s="537"/>
      <c r="Z109" s="537"/>
      <c r="AA109" s="537"/>
      <c r="AB109" s="537"/>
      <c r="AC109" s="537"/>
      <c r="AD109" s="537"/>
      <c r="AE109" s="537"/>
      <c r="AF109" s="537"/>
      <c r="AG109" s="537"/>
      <c r="AH109" s="537"/>
      <c r="AI109" s="537"/>
      <c r="AJ109" s="537"/>
      <c r="AK109" s="537"/>
      <c r="AL109" s="537"/>
      <c r="AM109" s="1727" t="str">
        <f t="shared" ref="AM109" si="18">AM71</f>
        <v/>
      </c>
      <c r="AN109" s="1727"/>
      <c r="AO109" s="1727"/>
      <c r="AP109" s="1727"/>
      <c r="AQ109" s="1727"/>
      <c r="AR109" s="75"/>
      <c r="AS109" s="75"/>
    </row>
    <row r="110" spans="1:45" ht="15" customHeight="1">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96"/>
      <c r="AG110" s="75"/>
      <c r="AH110" s="538" t="s">
        <v>148</v>
      </c>
      <c r="AI110" s="1792" t="str">
        <f>AI72</f>
        <v>930</v>
      </c>
      <c r="AJ110" s="1792"/>
      <c r="AK110" s="1792"/>
      <c r="AL110" s="1830" t="s">
        <v>149</v>
      </c>
      <c r="AM110" s="1830"/>
      <c r="AN110" s="1792" t="str">
        <f>AN72</f>
        <v>0289</v>
      </c>
      <c r="AO110" s="1792"/>
      <c r="AP110" s="1792"/>
      <c r="AQ110" s="1792"/>
      <c r="AR110" s="83" t="s">
        <v>150</v>
      </c>
      <c r="AS110" s="75"/>
    </row>
    <row r="111" spans="1:45" ht="15" customHeight="1">
      <c r="A111" s="75"/>
      <c r="B111" s="75"/>
      <c r="C111" s="1789">
        <f>C73</f>
        <v>42095</v>
      </c>
      <c r="D111" s="1789"/>
      <c r="E111" s="509" t="s">
        <v>73</v>
      </c>
      <c r="F111" s="1790">
        <f>F73</f>
        <v>6</v>
      </c>
      <c r="G111" s="1790"/>
      <c r="H111" s="89" t="s">
        <v>145</v>
      </c>
      <c r="I111" s="1790" t="str">
        <f>I73</f>
        <v/>
      </c>
      <c r="J111" s="1790"/>
      <c r="K111" s="89" t="s">
        <v>87</v>
      </c>
      <c r="L111" s="75"/>
      <c r="M111" s="75"/>
      <c r="N111" s="75"/>
      <c r="O111" s="75"/>
      <c r="P111" s="75"/>
      <c r="Q111" s="75"/>
      <c r="R111" s="75"/>
      <c r="S111" s="75"/>
      <c r="T111" s="75"/>
      <c r="U111" s="75"/>
      <c r="V111" s="75"/>
      <c r="W111" s="75"/>
      <c r="X111" s="75"/>
      <c r="Y111" s="75"/>
      <c r="Z111" s="75"/>
      <c r="AA111" s="75"/>
      <c r="AB111" s="75"/>
      <c r="AC111" s="75"/>
      <c r="AD111" s="75"/>
      <c r="AE111" s="75"/>
      <c r="AF111" s="539"/>
      <c r="AG111" s="75"/>
      <c r="AH111" s="538" t="s">
        <v>151</v>
      </c>
      <c r="AI111" s="1792" t="str">
        <f>AI73</f>
        <v>076</v>
      </c>
      <c r="AJ111" s="1792"/>
      <c r="AK111" s="83" t="s">
        <v>152</v>
      </c>
      <c r="AL111" s="1792" t="str">
        <f>AL73</f>
        <v>463</v>
      </c>
      <c r="AM111" s="1792"/>
      <c r="AN111" s="83" t="s">
        <v>152</v>
      </c>
      <c r="AO111" s="1792" t="str">
        <f>AO73</f>
        <v>6418</v>
      </c>
      <c r="AP111" s="1792"/>
      <c r="AQ111" s="1792"/>
      <c r="AR111" s="83" t="s">
        <v>153</v>
      </c>
      <c r="AS111" s="75"/>
    </row>
    <row r="112" spans="1:45" ht="21" customHeight="1">
      <c r="A112" s="75"/>
      <c r="B112" s="75"/>
      <c r="C112" s="96"/>
      <c r="D112" s="96"/>
      <c r="E112" s="96"/>
      <c r="F112" s="96"/>
      <c r="G112" s="75"/>
      <c r="H112" s="75"/>
      <c r="I112" s="75"/>
      <c r="J112" s="75"/>
      <c r="K112" s="75"/>
      <c r="L112" s="75"/>
      <c r="M112" s="75"/>
      <c r="N112" s="75"/>
      <c r="O112" s="75"/>
      <c r="P112" s="75"/>
      <c r="Q112" s="75"/>
      <c r="R112" s="75"/>
      <c r="S112" s="75"/>
      <c r="T112" s="75"/>
      <c r="U112" s="75"/>
      <c r="V112" s="75"/>
      <c r="W112" s="75"/>
      <c r="X112" s="75"/>
      <c r="Y112" s="75"/>
      <c r="Z112" s="1793" t="s">
        <v>154</v>
      </c>
      <c r="AA112" s="1793"/>
      <c r="AB112" s="1925" t="str">
        <f>AB74</f>
        <v>富山市△△△△1-2-3</v>
      </c>
      <c r="AC112" s="1925"/>
      <c r="AD112" s="1925"/>
      <c r="AE112" s="1925"/>
      <c r="AF112" s="1925"/>
      <c r="AG112" s="1925"/>
      <c r="AH112" s="1925"/>
      <c r="AI112" s="1925"/>
      <c r="AJ112" s="1925"/>
      <c r="AK112" s="1925"/>
      <c r="AL112" s="1925"/>
      <c r="AM112" s="1925"/>
      <c r="AN112" s="1925"/>
      <c r="AO112" s="1925"/>
      <c r="AP112" s="1925"/>
      <c r="AQ112" s="1925"/>
      <c r="AR112" s="1925"/>
      <c r="AS112" s="75"/>
    </row>
    <row r="113" spans="1:54" ht="21" customHeight="1">
      <c r="A113" s="75"/>
      <c r="B113" s="75"/>
      <c r="C113" s="96"/>
      <c r="D113" s="96"/>
      <c r="E113" s="96"/>
      <c r="F113" s="96"/>
      <c r="G113" s="90"/>
      <c r="H113" s="75"/>
      <c r="I113" s="75"/>
      <c r="J113" s="75"/>
      <c r="K113" s="75"/>
      <c r="L113" s="75"/>
      <c r="M113" s="75"/>
      <c r="N113" s="75"/>
      <c r="O113" s="75"/>
      <c r="P113" s="75"/>
      <c r="Q113" s="75"/>
      <c r="R113" s="75"/>
      <c r="S113" s="75"/>
      <c r="T113" s="75"/>
      <c r="U113" s="75"/>
      <c r="V113" s="75"/>
      <c r="W113" s="1791" t="s">
        <v>88</v>
      </c>
      <c r="X113" s="1791"/>
      <c r="Y113" s="1791"/>
      <c r="Z113" s="534"/>
      <c r="AA113" s="534"/>
      <c r="AB113" s="1926" t="str">
        <f>AB75</f>
        <v>株式会社　富山建設</v>
      </c>
      <c r="AC113" s="1926"/>
      <c r="AD113" s="1926"/>
      <c r="AE113" s="1926"/>
      <c r="AF113" s="1926"/>
      <c r="AG113" s="1926"/>
      <c r="AH113" s="1926"/>
      <c r="AI113" s="1926"/>
      <c r="AJ113" s="1926"/>
      <c r="AK113" s="1926"/>
      <c r="AL113" s="1926"/>
      <c r="AM113" s="1926"/>
      <c r="AN113" s="75"/>
      <c r="AO113" s="75"/>
      <c r="AP113" s="75"/>
      <c r="AQ113" s="75"/>
      <c r="AR113" s="540" t="s">
        <v>155</v>
      </c>
      <c r="AS113" s="75"/>
    </row>
    <row r="114" spans="1:54" ht="21" customHeight="1">
      <c r="A114" s="75"/>
      <c r="B114" s="75"/>
      <c r="C114" s="1994" t="str">
        <f>C76</f>
        <v>富山</v>
      </c>
      <c r="D114" s="1994"/>
      <c r="E114" s="1994"/>
      <c r="F114" s="1994"/>
      <c r="G114" s="89" t="s">
        <v>156</v>
      </c>
      <c r="H114" s="89"/>
      <c r="I114" s="89"/>
      <c r="J114" s="89"/>
      <c r="K114" s="89"/>
      <c r="L114" s="89"/>
      <c r="M114" s="89"/>
      <c r="N114" s="89"/>
      <c r="O114" s="89"/>
      <c r="P114" s="89"/>
      <c r="Q114" s="91"/>
      <c r="R114" s="89"/>
      <c r="S114" s="75"/>
      <c r="T114" s="75"/>
      <c r="U114" s="75"/>
      <c r="V114" s="75"/>
      <c r="W114" s="75"/>
      <c r="X114" s="96"/>
      <c r="Y114" s="96"/>
      <c r="Z114" s="1793" t="s">
        <v>157</v>
      </c>
      <c r="AA114" s="1793"/>
      <c r="AB114" s="1927" t="str">
        <f>AB76</f>
        <v>代表取締役　○○　○○</v>
      </c>
      <c r="AC114" s="1927"/>
      <c r="AD114" s="1927"/>
      <c r="AE114" s="1927"/>
      <c r="AF114" s="1927"/>
      <c r="AG114" s="1927"/>
      <c r="AH114" s="1927"/>
      <c r="AI114" s="1927"/>
      <c r="AJ114" s="1927"/>
      <c r="AK114" s="1927"/>
      <c r="AL114" s="1927"/>
      <c r="AM114" s="1927"/>
      <c r="AN114" s="97"/>
      <c r="AO114" s="97"/>
      <c r="AP114" s="97"/>
      <c r="AQ114" s="97"/>
      <c r="AR114" s="86" t="s">
        <v>91</v>
      </c>
      <c r="AS114" s="75"/>
    </row>
    <row r="115" spans="1:54" ht="15" customHeight="1">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534"/>
      <c r="AC115" s="534" t="s">
        <v>410</v>
      </c>
      <c r="AD115" s="75"/>
      <c r="AE115" s="75"/>
      <c r="AF115" s="75"/>
      <c r="AG115" s="75"/>
      <c r="AH115" s="75"/>
      <c r="AI115" s="75"/>
      <c r="AJ115" s="75"/>
      <c r="AK115" s="75"/>
      <c r="AL115" s="75"/>
      <c r="AM115" s="75"/>
      <c r="AN115" s="75"/>
      <c r="AO115" s="75"/>
      <c r="AP115" s="75"/>
      <c r="AQ115" s="75"/>
      <c r="AR115" s="75"/>
      <c r="AS115" s="75"/>
    </row>
    <row r="116" spans="1:54" ht="14.25" customHeight="1">
      <c r="A116" s="75"/>
      <c r="B116" s="75"/>
      <c r="C116" s="541" t="s">
        <v>158</v>
      </c>
      <c r="D116" s="541"/>
      <c r="E116" s="534"/>
      <c r="F116" s="534"/>
      <c r="G116" s="534"/>
      <c r="H116" s="534"/>
      <c r="I116" s="534"/>
      <c r="J116" s="534"/>
      <c r="K116" s="534"/>
      <c r="L116" s="534"/>
      <c r="M116" s="534"/>
      <c r="N116" s="534"/>
      <c r="O116" s="534"/>
      <c r="P116" s="534"/>
      <c r="Q116" s="534"/>
      <c r="R116" s="534"/>
      <c r="S116" s="534"/>
      <c r="T116" s="534"/>
      <c r="U116" s="534"/>
      <c r="V116" s="534"/>
      <c r="W116" s="534"/>
      <c r="X116" s="75"/>
      <c r="Y116" s="75"/>
      <c r="Z116" s="1995" t="s">
        <v>159</v>
      </c>
      <c r="AA116" s="1996"/>
      <c r="AB116" s="2022" t="s">
        <v>160</v>
      </c>
      <c r="AC116" s="2023"/>
      <c r="AD116" s="2023"/>
      <c r="AE116" s="2023"/>
      <c r="AF116" s="2023"/>
      <c r="AG116" s="2024"/>
      <c r="AH116" s="93"/>
      <c r="AI116" s="2007" t="s">
        <v>161</v>
      </c>
      <c r="AJ116" s="2007"/>
      <c r="AK116" s="2007"/>
      <c r="AL116" s="2007"/>
      <c r="AM116" s="2007"/>
      <c r="AN116" s="94"/>
      <c r="AO116" s="2016" t="s">
        <v>162</v>
      </c>
      <c r="AP116" s="2017"/>
      <c r="AQ116" s="2017"/>
      <c r="AR116" s="2018"/>
      <c r="AS116" s="75"/>
    </row>
    <row r="117" spans="1:54" ht="14.25" customHeight="1">
      <c r="A117" s="75"/>
      <c r="B117" s="75"/>
      <c r="C117" s="542" t="s">
        <v>163</v>
      </c>
      <c r="D117" s="541" t="s">
        <v>164</v>
      </c>
      <c r="E117" s="534"/>
      <c r="F117" s="534"/>
      <c r="G117" s="534"/>
      <c r="H117" s="534"/>
      <c r="I117" s="534"/>
      <c r="J117" s="534"/>
      <c r="K117" s="534"/>
      <c r="L117" s="534"/>
      <c r="M117" s="534"/>
      <c r="N117" s="534"/>
      <c r="O117" s="534"/>
      <c r="P117" s="534"/>
      <c r="Q117" s="534"/>
      <c r="R117" s="534"/>
      <c r="S117" s="534"/>
      <c r="T117" s="534"/>
      <c r="U117" s="534"/>
      <c r="V117" s="534"/>
      <c r="W117" s="534"/>
      <c r="X117" s="75"/>
      <c r="Y117" s="75"/>
      <c r="Z117" s="1997"/>
      <c r="AA117" s="1998"/>
      <c r="AB117" s="2025"/>
      <c r="AC117" s="2026"/>
      <c r="AD117" s="2026"/>
      <c r="AE117" s="2026"/>
      <c r="AF117" s="2026"/>
      <c r="AG117" s="2027"/>
      <c r="AH117" s="90"/>
      <c r="AI117" s="2028"/>
      <c r="AJ117" s="2028"/>
      <c r="AK117" s="2028"/>
      <c r="AL117" s="2028"/>
      <c r="AM117" s="2028"/>
      <c r="AN117" s="95"/>
      <c r="AO117" s="2019"/>
      <c r="AP117" s="2020"/>
      <c r="AQ117" s="2020"/>
      <c r="AR117" s="2021"/>
      <c r="AS117" s="75"/>
    </row>
    <row r="118" spans="1:54" ht="14.25" customHeight="1">
      <c r="A118" s="75"/>
      <c r="B118" s="75"/>
      <c r="C118" s="541" t="s">
        <v>165</v>
      </c>
      <c r="D118" s="541" t="s">
        <v>166</v>
      </c>
      <c r="E118" s="534"/>
      <c r="F118" s="534"/>
      <c r="G118" s="534"/>
      <c r="H118" s="534"/>
      <c r="I118" s="534"/>
      <c r="J118" s="534"/>
      <c r="K118" s="534"/>
      <c r="L118" s="534"/>
      <c r="M118" s="534"/>
      <c r="N118" s="534"/>
      <c r="O118" s="534"/>
      <c r="P118" s="534"/>
      <c r="Q118" s="534"/>
      <c r="R118" s="534"/>
      <c r="S118" s="534"/>
      <c r="T118" s="534"/>
      <c r="U118" s="534"/>
      <c r="V118" s="534"/>
      <c r="W118" s="534"/>
      <c r="X118" s="75"/>
      <c r="Y118" s="75"/>
      <c r="Z118" s="1997"/>
      <c r="AA118" s="1998"/>
      <c r="AB118" s="2029" t="str">
        <f>IF(AB42=0,"",AB42)</f>
        <v/>
      </c>
      <c r="AC118" s="2030"/>
      <c r="AD118" s="2030"/>
      <c r="AE118" s="2030"/>
      <c r="AF118" s="2030"/>
      <c r="AG118" s="2031"/>
      <c r="AH118" s="1988" t="str">
        <f>IF(AH80=0,"",AH80)</f>
        <v/>
      </c>
      <c r="AI118" s="1989"/>
      <c r="AJ118" s="1989"/>
      <c r="AK118" s="1989"/>
      <c r="AL118" s="1989"/>
      <c r="AM118" s="1989"/>
      <c r="AN118" s="1803" t="s">
        <v>167</v>
      </c>
      <c r="AO118" s="1877" t="str">
        <f>IF(AO80=0,"",AO80)</f>
        <v/>
      </c>
      <c r="AP118" s="1878"/>
      <c r="AQ118" s="1878"/>
      <c r="AR118" s="1879"/>
      <c r="AS118" s="75"/>
    </row>
    <row r="119" spans="1:54" ht="14.25" customHeight="1">
      <c r="A119" s="75"/>
      <c r="B119" s="75"/>
      <c r="C119" s="542" t="s">
        <v>168</v>
      </c>
      <c r="D119" s="541" t="s">
        <v>169</v>
      </c>
      <c r="E119" s="534"/>
      <c r="F119" s="534"/>
      <c r="G119" s="534"/>
      <c r="H119" s="534"/>
      <c r="I119" s="534"/>
      <c r="J119" s="534"/>
      <c r="K119" s="534"/>
      <c r="L119" s="534"/>
      <c r="M119" s="534"/>
      <c r="N119" s="534"/>
      <c r="O119" s="534"/>
      <c r="P119" s="534"/>
      <c r="Q119" s="534"/>
      <c r="R119" s="534"/>
      <c r="S119" s="534"/>
      <c r="T119" s="534"/>
      <c r="U119" s="534"/>
      <c r="V119" s="534"/>
      <c r="W119" s="534"/>
      <c r="X119" s="75"/>
      <c r="Y119" s="75"/>
      <c r="Z119" s="1999"/>
      <c r="AA119" s="2000"/>
      <c r="AB119" s="2013" t="str">
        <f>IF(AB43=0,"",AB43)</f>
        <v/>
      </c>
      <c r="AC119" s="2014"/>
      <c r="AD119" s="2014"/>
      <c r="AE119" s="2014"/>
      <c r="AF119" s="2014"/>
      <c r="AG119" s="2015"/>
      <c r="AH119" s="1990"/>
      <c r="AI119" s="1991"/>
      <c r="AJ119" s="1991"/>
      <c r="AK119" s="1991"/>
      <c r="AL119" s="1991"/>
      <c r="AM119" s="1991"/>
      <c r="AN119" s="1804"/>
      <c r="AO119" s="1880"/>
      <c r="AP119" s="1881"/>
      <c r="AQ119" s="1881"/>
      <c r="AR119" s="1882"/>
      <c r="AS119" s="75"/>
    </row>
    <row r="120" spans="1:54" s="117" customFormat="1" ht="8.25" customHeight="1">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551"/>
      <c r="X120" s="551"/>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W120" s="387"/>
      <c r="AX120" s="387"/>
      <c r="AY120" s="387"/>
      <c r="AZ120" s="386"/>
      <c r="BA120" s="386"/>
      <c r="BB120" s="386"/>
    </row>
    <row r="121" spans="1:54" s="117" customFormat="1" ht="17.25" customHeight="1">
      <c r="A121" s="75"/>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551"/>
      <c r="X121" s="551"/>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W121" s="387"/>
      <c r="AX121" s="387"/>
      <c r="AY121" s="387"/>
      <c r="AZ121" s="386"/>
      <c r="BA121" s="386"/>
      <c r="BB121" s="386"/>
    </row>
    <row r="122" spans="1:54" s="117" customFormat="1" ht="17.25" customHeight="1" thickBot="1">
      <c r="A122" s="533" t="s">
        <v>171</v>
      </c>
      <c r="B122" s="119"/>
      <c r="C122" s="119"/>
      <c r="D122" s="119"/>
      <c r="E122" s="119"/>
      <c r="F122" s="119"/>
      <c r="G122" s="119"/>
      <c r="H122" s="119"/>
      <c r="I122" s="119"/>
      <c r="J122" s="119"/>
      <c r="K122" s="119"/>
      <c r="L122" s="119"/>
      <c r="M122" s="119"/>
      <c r="N122" s="119"/>
      <c r="O122" s="119"/>
      <c r="P122" s="119"/>
      <c r="Q122" s="119"/>
      <c r="R122" s="120"/>
      <c r="S122" s="120"/>
      <c r="T122" s="120"/>
      <c r="U122" s="120"/>
      <c r="V122" s="120"/>
      <c r="W122" s="119"/>
      <c r="X122" s="119"/>
      <c r="Y122" s="119"/>
      <c r="Z122" s="119"/>
      <c r="AA122" s="119"/>
      <c r="AB122" s="119"/>
      <c r="AC122" s="119"/>
      <c r="AD122" s="119"/>
      <c r="AE122" s="119"/>
      <c r="AF122" s="119"/>
      <c r="AG122" s="119"/>
      <c r="AH122" s="119"/>
      <c r="AI122" s="119"/>
      <c r="AJ122" s="119"/>
      <c r="AK122" s="121"/>
      <c r="AL122" s="121"/>
      <c r="AM122" s="121"/>
      <c r="AN122" s="121"/>
      <c r="AO122" s="119"/>
      <c r="AP122" s="119"/>
      <c r="AQ122" s="119"/>
      <c r="AR122" s="119"/>
      <c r="AS122" s="119"/>
      <c r="AW122" s="387"/>
      <c r="AX122" s="387"/>
      <c r="AY122" s="387"/>
      <c r="AZ122" s="386"/>
      <c r="BA122" s="386"/>
      <c r="BB122" s="386"/>
    </row>
    <row r="123" spans="1:54" s="117" customFormat="1" ht="12.75" customHeight="1">
      <c r="A123" s="119"/>
      <c r="B123" s="119"/>
      <c r="C123" s="119"/>
      <c r="D123" s="119"/>
      <c r="E123" s="119"/>
      <c r="F123" s="119"/>
      <c r="G123" s="119"/>
      <c r="H123" s="119"/>
      <c r="I123" s="119"/>
      <c r="J123" s="119"/>
      <c r="K123" s="119"/>
      <c r="L123" s="122"/>
      <c r="M123" s="122"/>
      <c r="N123" s="122"/>
      <c r="O123" s="122"/>
      <c r="P123" s="122"/>
      <c r="Q123" s="122"/>
      <c r="R123" s="122"/>
      <c r="S123" s="123"/>
      <c r="T123" s="123"/>
      <c r="U123" s="123"/>
      <c r="V123" s="123"/>
      <c r="W123" s="123"/>
      <c r="X123" s="123"/>
      <c r="Y123" s="123"/>
      <c r="Z123" s="122"/>
      <c r="AA123" s="122"/>
      <c r="AB123" s="122"/>
      <c r="AC123" s="119"/>
      <c r="AD123" s="119"/>
      <c r="AE123" s="119"/>
      <c r="AF123" s="119"/>
      <c r="AG123" s="119"/>
      <c r="AH123" s="119"/>
      <c r="AI123" s="119"/>
      <c r="AJ123" s="119"/>
      <c r="AK123" s="121"/>
      <c r="AL123" s="121"/>
      <c r="AM123" s="1738" t="s">
        <v>172</v>
      </c>
      <c r="AN123" s="1587"/>
      <c r="AO123" s="119"/>
      <c r="AP123" s="119"/>
      <c r="AQ123" s="119"/>
      <c r="AR123" s="119"/>
      <c r="AS123" s="119"/>
      <c r="AW123" s="387"/>
      <c r="AX123" s="387"/>
      <c r="AY123" s="387"/>
      <c r="AZ123" s="386"/>
      <c r="BA123" s="386"/>
      <c r="BB123" s="386"/>
    </row>
    <row r="124" spans="1:54" s="117" customFormat="1" ht="12.75" customHeight="1">
      <c r="A124" s="119"/>
      <c r="B124" s="119"/>
      <c r="C124" s="119"/>
      <c r="D124" s="119"/>
      <c r="E124" s="119"/>
      <c r="F124" s="119"/>
      <c r="G124" s="119"/>
      <c r="H124" s="119"/>
      <c r="I124" s="119"/>
      <c r="J124" s="119"/>
      <c r="K124" s="119"/>
      <c r="L124" s="122"/>
      <c r="M124" s="122"/>
      <c r="N124" s="122"/>
      <c r="O124" s="122"/>
      <c r="P124" s="122"/>
      <c r="Q124" s="122"/>
      <c r="R124" s="122"/>
      <c r="S124" s="123"/>
      <c r="T124" s="123"/>
      <c r="U124" s="123"/>
      <c r="V124" s="123"/>
      <c r="W124" s="123"/>
      <c r="X124" s="123"/>
      <c r="Y124" s="123"/>
      <c r="Z124" s="122"/>
      <c r="AA124" s="122"/>
      <c r="AB124" s="122"/>
      <c r="AC124" s="119"/>
      <c r="AD124" s="119"/>
      <c r="AE124" s="119"/>
      <c r="AF124" s="119"/>
      <c r="AG124" s="119"/>
      <c r="AH124" s="119"/>
      <c r="AI124" s="119"/>
      <c r="AJ124" s="119"/>
      <c r="AK124" s="121"/>
      <c r="AL124" s="121"/>
      <c r="AM124" s="1588"/>
      <c r="AN124" s="1589"/>
      <c r="AO124" s="119"/>
      <c r="AP124" s="119"/>
      <c r="AQ124" s="119"/>
      <c r="AR124" s="119"/>
      <c r="AS124" s="119"/>
      <c r="AW124" s="387"/>
      <c r="AX124" s="387"/>
      <c r="AY124" s="387"/>
      <c r="AZ124" s="386"/>
      <c r="BA124" s="386"/>
      <c r="BB124" s="386"/>
    </row>
    <row r="125" spans="1:54" s="117" customFormat="1" ht="12.75" customHeight="1" thickBot="1">
      <c r="A125" s="119"/>
      <c r="B125" s="119"/>
      <c r="C125" s="119"/>
      <c r="D125" s="119"/>
      <c r="E125" s="119"/>
      <c r="F125" s="119"/>
      <c r="G125" s="119"/>
      <c r="H125" s="119"/>
      <c r="I125" s="119"/>
      <c r="J125" s="119"/>
      <c r="K125" s="119"/>
      <c r="L125" s="122"/>
      <c r="M125" s="122"/>
      <c r="N125" s="122"/>
      <c r="O125" s="122"/>
      <c r="P125" s="122"/>
      <c r="Q125" s="122"/>
      <c r="R125" s="122"/>
      <c r="S125" s="122"/>
      <c r="T125" s="122"/>
      <c r="U125" s="122"/>
      <c r="V125" s="122"/>
      <c r="W125" s="122"/>
      <c r="X125" s="122"/>
      <c r="Y125" s="122"/>
      <c r="Z125" s="122"/>
      <c r="AA125" s="122"/>
      <c r="AB125" s="122"/>
      <c r="AC125" s="119"/>
      <c r="AD125" s="119"/>
      <c r="AE125" s="119"/>
      <c r="AF125" s="119"/>
      <c r="AG125" s="119"/>
      <c r="AH125" s="119"/>
      <c r="AI125" s="119"/>
      <c r="AJ125" s="119"/>
      <c r="AK125" s="121"/>
      <c r="AL125" s="121"/>
      <c r="AM125" s="1590"/>
      <c r="AN125" s="1591"/>
      <c r="AO125" s="119"/>
      <c r="AP125" s="119"/>
      <c r="AQ125" s="119"/>
      <c r="AR125" s="119"/>
      <c r="AS125" s="119"/>
      <c r="AW125" s="387"/>
      <c r="AX125" s="387"/>
      <c r="AY125" s="387"/>
      <c r="AZ125" s="386"/>
      <c r="BA125" s="386"/>
      <c r="BB125" s="386"/>
    </row>
    <row r="126" spans="1:54" s="117" customFormat="1" ht="6" customHeight="1" thickBot="1">
      <c r="A126" s="119"/>
      <c r="B126" s="119"/>
      <c r="C126" s="119"/>
      <c r="D126" s="119"/>
      <c r="E126" s="119"/>
      <c r="F126" s="119"/>
      <c r="G126" s="119"/>
      <c r="H126" s="119"/>
      <c r="I126" s="119"/>
      <c r="J126" s="119"/>
      <c r="K126" s="119"/>
      <c r="L126" s="122"/>
      <c r="M126" s="122"/>
      <c r="N126" s="122"/>
      <c r="O126" s="122"/>
      <c r="P126" s="122"/>
      <c r="Q126" s="122"/>
      <c r="R126" s="122"/>
      <c r="S126" s="122"/>
      <c r="T126" s="122"/>
      <c r="U126" s="122"/>
      <c r="V126" s="122"/>
      <c r="W126" s="122"/>
      <c r="X126" s="122"/>
      <c r="Y126" s="122"/>
      <c r="Z126" s="122"/>
      <c r="AA126" s="122"/>
      <c r="AB126" s="122"/>
      <c r="AC126" s="119"/>
      <c r="AD126" s="119"/>
      <c r="AE126" s="119"/>
      <c r="AF126" s="119"/>
      <c r="AG126" s="119"/>
      <c r="AH126" s="119"/>
      <c r="AI126" s="119"/>
      <c r="AJ126" s="119"/>
      <c r="AK126" s="121"/>
      <c r="AL126" s="121"/>
      <c r="AM126" s="119"/>
      <c r="AN126" s="119"/>
      <c r="AO126" s="119"/>
      <c r="AP126" s="119"/>
      <c r="AQ126" s="119"/>
      <c r="AR126" s="119"/>
      <c r="AS126" s="119"/>
      <c r="AW126" s="387"/>
      <c r="AX126" s="387"/>
      <c r="AY126" s="387"/>
      <c r="AZ126" s="386"/>
      <c r="BA126" s="386"/>
      <c r="BB126" s="386"/>
    </row>
    <row r="127" spans="1:54" s="117" customFormat="1" ht="12.75" customHeight="1">
      <c r="A127" s="1658" t="s">
        <v>127</v>
      </c>
      <c r="B127" s="1659"/>
      <c r="C127" s="1659"/>
      <c r="D127" s="1659"/>
      <c r="E127" s="1659"/>
      <c r="F127" s="1659"/>
      <c r="G127" s="1659"/>
      <c r="H127" s="1659"/>
      <c r="I127" s="1664" t="s">
        <v>128</v>
      </c>
      <c r="J127" s="1664"/>
      <c r="K127" s="510" t="s">
        <v>129</v>
      </c>
      <c r="L127" s="1664" t="s">
        <v>130</v>
      </c>
      <c r="M127" s="1664"/>
      <c r="N127" s="1665" t="s">
        <v>131</v>
      </c>
      <c r="O127" s="1664"/>
      <c r="P127" s="1664"/>
      <c r="Q127" s="1664"/>
      <c r="R127" s="1664"/>
      <c r="S127" s="1664"/>
      <c r="T127" s="1664" t="s">
        <v>61</v>
      </c>
      <c r="U127" s="1664"/>
      <c r="V127" s="1700"/>
      <c r="W127" s="119"/>
      <c r="X127" s="119"/>
      <c r="Y127" s="119"/>
      <c r="Z127" s="119"/>
      <c r="AA127" s="119"/>
      <c r="AB127" s="119"/>
      <c r="AC127" s="124"/>
      <c r="AD127" s="124"/>
      <c r="AE127" s="124"/>
      <c r="AF127" s="124"/>
      <c r="AG127" s="124"/>
      <c r="AH127" s="124"/>
      <c r="AI127" s="124"/>
      <c r="AJ127" s="119"/>
      <c r="AK127" s="1739" t="str">
        <f>IF(work4報告書!AJ10=0,"",$AK$13)</f>
        <v/>
      </c>
      <c r="AL127" s="1740"/>
      <c r="AM127" s="1710" t="s">
        <v>64</v>
      </c>
      <c r="AN127" s="1710"/>
      <c r="AO127" s="1740" t="str">
        <f>IF(AK127="","",2)</f>
        <v/>
      </c>
      <c r="AP127" s="1740"/>
      <c r="AQ127" s="1710" t="s">
        <v>65</v>
      </c>
      <c r="AR127" s="1713"/>
      <c r="AS127" s="119"/>
      <c r="AT127" s="119"/>
      <c r="AW127" s="387"/>
      <c r="AX127" s="387"/>
      <c r="AY127" s="387"/>
      <c r="AZ127" s="386"/>
      <c r="BA127" s="386"/>
      <c r="BB127" s="386"/>
    </row>
    <row r="128" spans="1:54" s="117" customFormat="1" ht="13.5" customHeight="1">
      <c r="A128" s="1660"/>
      <c r="B128" s="1661"/>
      <c r="C128" s="1661"/>
      <c r="D128" s="1661"/>
      <c r="E128" s="1661"/>
      <c r="F128" s="1661"/>
      <c r="G128" s="1661"/>
      <c r="H128" s="1661"/>
      <c r="I128" s="1716" t="str">
        <f>IF(work4報告書!$AJ$10=0,"",work1基本情報!C9)</f>
        <v/>
      </c>
      <c r="J128" s="1592" t="str">
        <f>IF(work4報告書!$AJ$10=0,"",work1基本情報!D9)</f>
        <v/>
      </c>
      <c r="K128" s="1718" t="str">
        <f>IF(work4報告書!$AJ$10=0,"",work1基本情報!E9)</f>
        <v/>
      </c>
      <c r="L128" s="1655" t="str">
        <f>IF(work4報告書!$AJ$10=0,"",work1基本情報!F9)</f>
        <v/>
      </c>
      <c r="M128" s="1592" t="str">
        <f>IF(work4報告書!$AJ$10=0,"",work1基本情報!G9)</f>
        <v/>
      </c>
      <c r="N128" s="1655" t="str">
        <f>IF(work4報告書!$AJ$10=0,"",work1基本情報!H9)</f>
        <v/>
      </c>
      <c r="O128" s="1652" t="str">
        <f>IF(work4報告書!$AJ$10=0,"",work1基本情報!I9)</f>
        <v/>
      </c>
      <c r="P128" s="1652" t="str">
        <f>IF(work4報告書!$AJ$10=0,"",work1基本情報!J9)</f>
        <v/>
      </c>
      <c r="Q128" s="1652" t="str">
        <f>IF(work4報告書!$AJ$10=0,"",work1基本情報!K9)</f>
        <v/>
      </c>
      <c r="R128" s="1652" t="str">
        <f>IF(work4報告書!$AJ$10=0,"",work1基本情報!L9)</f>
        <v/>
      </c>
      <c r="S128" s="1592" t="str">
        <f>IF(work4報告書!$AJ$10=0,"",work1基本情報!M9)</f>
        <v/>
      </c>
      <c r="T128" s="1655" t="str">
        <f>IF(work4報告書!$AJ$10=0,"",work1基本情報!O9)</f>
        <v/>
      </c>
      <c r="U128" s="1652" t="str">
        <f>IF(work4報告書!$AJ$10=0,"",work1基本情報!P9)</f>
        <v/>
      </c>
      <c r="V128" s="1707" t="str">
        <f>IF(work4報告書!$AJ$10=0,"",work1基本情報!Q9)</f>
        <v/>
      </c>
      <c r="W128" s="119"/>
      <c r="X128" s="119"/>
      <c r="Y128" s="119"/>
      <c r="Z128" s="119"/>
      <c r="AA128" s="119"/>
      <c r="AB128" s="119"/>
      <c r="AC128" s="124"/>
      <c r="AD128" s="124"/>
      <c r="AE128" s="124"/>
      <c r="AF128" s="124"/>
      <c r="AG128" s="124"/>
      <c r="AH128" s="124"/>
      <c r="AI128" s="124"/>
      <c r="AJ128" s="119"/>
      <c r="AK128" s="1741"/>
      <c r="AL128" s="1742"/>
      <c r="AM128" s="1711"/>
      <c r="AN128" s="1711"/>
      <c r="AO128" s="1742"/>
      <c r="AP128" s="1742"/>
      <c r="AQ128" s="1711"/>
      <c r="AR128" s="1714"/>
      <c r="AS128" s="119"/>
      <c r="AT128" s="119"/>
      <c r="AW128" s="387"/>
      <c r="AX128" s="387"/>
      <c r="AY128" s="387"/>
      <c r="AZ128" s="386"/>
      <c r="BA128" s="386"/>
      <c r="BB128" s="386"/>
    </row>
    <row r="129" spans="1:54" s="117" customFormat="1" ht="9" customHeight="1" thickBot="1">
      <c r="A129" s="1660"/>
      <c r="B129" s="1661"/>
      <c r="C129" s="1661"/>
      <c r="D129" s="1661"/>
      <c r="E129" s="1661"/>
      <c r="F129" s="1661"/>
      <c r="G129" s="1661"/>
      <c r="H129" s="1661"/>
      <c r="I129" s="1716"/>
      <c r="J129" s="1593"/>
      <c r="K129" s="1719"/>
      <c r="L129" s="1656"/>
      <c r="M129" s="1593"/>
      <c r="N129" s="1656"/>
      <c r="O129" s="1653"/>
      <c r="P129" s="1653"/>
      <c r="Q129" s="1653"/>
      <c r="R129" s="1653"/>
      <c r="S129" s="1593"/>
      <c r="T129" s="1656"/>
      <c r="U129" s="1653"/>
      <c r="V129" s="1708"/>
      <c r="W129" s="119"/>
      <c r="X129" s="119"/>
      <c r="Y129" s="119"/>
      <c r="Z129" s="119"/>
      <c r="AA129" s="119"/>
      <c r="AB129" s="119"/>
      <c r="AC129" s="124"/>
      <c r="AD129" s="124"/>
      <c r="AE129" s="124"/>
      <c r="AF129" s="124"/>
      <c r="AG129" s="124"/>
      <c r="AH129" s="124"/>
      <c r="AI129" s="124"/>
      <c r="AJ129" s="119"/>
      <c r="AK129" s="1743"/>
      <c r="AL129" s="1744"/>
      <c r="AM129" s="1712"/>
      <c r="AN129" s="1712"/>
      <c r="AO129" s="1744"/>
      <c r="AP129" s="1744"/>
      <c r="AQ129" s="1712"/>
      <c r="AR129" s="1715"/>
      <c r="AS129" s="119"/>
      <c r="AT129" s="119"/>
      <c r="AW129" s="387"/>
      <c r="AX129" s="387"/>
      <c r="AY129" s="387"/>
      <c r="AZ129" s="386"/>
      <c r="BA129" s="386"/>
      <c r="BB129" s="386"/>
    </row>
    <row r="130" spans="1:54" s="117" customFormat="1" ht="6" customHeight="1" thickBot="1">
      <c r="A130" s="1794"/>
      <c r="B130" s="1795"/>
      <c r="C130" s="1795"/>
      <c r="D130" s="1795"/>
      <c r="E130" s="1795"/>
      <c r="F130" s="1795"/>
      <c r="G130" s="1795"/>
      <c r="H130" s="1795"/>
      <c r="I130" s="1796"/>
      <c r="J130" s="1593"/>
      <c r="K130" s="1719"/>
      <c r="L130" s="1656"/>
      <c r="M130" s="1593"/>
      <c r="N130" s="1656"/>
      <c r="O130" s="1653"/>
      <c r="P130" s="1653"/>
      <c r="Q130" s="1653"/>
      <c r="R130" s="1653"/>
      <c r="S130" s="1593"/>
      <c r="T130" s="1656"/>
      <c r="U130" s="1653"/>
      <c r="V130" s="1708"/>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W130" s="387"/>
      <c r="AX130" s="387"/>
      <c r="AY130" s="387"/>
      <c r="AZ130" s="386"/>
      <c r="BA130" s="386"/>
      <c r="BB130" s="386"/>
    </row>
    <row r="131" spans="1:54" s="117" customFormat="1" ht="12.75" customHeight="1">
      <c r="A131" s="1634" t="s">
        <v>173</v>
      </c>
      <c r="B131" s="1635"/>
      <c r="C131" s="1635"/>
      <c r="D131" s="1635"/>
      <c r="E131" s="1635"/>
      <c r="F131" s="1635"/>
      <c r="G131" s="1635"/>
      <c r="H131" s="1636"/>
      <c r="I131" s="1643" t="s">
        <v>133</v>
      </c>
      <c r="J131" s="1635"/>
      <c r="K131" s="1635"/>
      <c r="L131" s="1635"/>
      <c r="M131" s="1644"/>
      <c r="N131" s="1649" t="s">
        <v>174</v>
      </c>
      <c r="O131" s="1635"/>
      <c r="P131" s="1635"/>
      <c r="Q131" s="1635"/>
      <c r="R131" s="1635"/>
      <c r="S131" s="1635"/>
      <c r="T131" s="1636"/>
      <c r="U131" s="511" t="s">
        <v>135</v>
      </c>
      <c r="V131" s="512"/>
      <c r="W131" s="512"/>
      <c r="X131" s="1666" t="s">
        <v>136</v>
      </c>
      <c r="Y131" s="1666"/>
      <c r="Z131" s="1666"/>
      <c r="AA131" s="1666"/>
      <c r="AB131" s="1666"/>
      <c r="AC131" s="1666"/>
      <c r="AD131" s="1666"/>
      <c r="AE131" s="1666"/>
      <c r="AF131" s="1666"/>
      <c r="AG131" s="1666"/>
      <c r="AH131" s="512"/>
      <c r="AI131" s="512"/>
      <c r="AJ131" s="513"/>
      <c r="AK131" s="1667" t="s">
        <v>137</v>
      </c>
      <c r="AL131" s="1667"/>
      <c r="AM131" s="1668" t="s">
        <v>138</v>
      </c>
      <c r="AN131" s="1668"/>
      <c r="AO131" s="1668"/>
      <c r="AP131" s="1668"/>
      <c r="AQ131" s="1668"/>
      <c r="AR131" s="1669"/>
      <c r="AS131" s="119"/>
      <c r="AT131" s="119"/>
      <c r="AW131" s="387"/>
      <c r="AX131" s="387"/>
      <c r="AY131" s="387"/>
      <c r="AZ131" s="386"/>
      <c r="BA131" s="386"/>
      <c r="BB131" s="386"/>
    </row>
    <row r="132" spans="1:54" s="117" customFormat="1" ht="12.75" customHeight="1">
      <c r="A132" s="1637"/>
      <c r="B132" s="1638"/>
      <c r="C132" s="1638"/>
      <c r="D132" s="1638"/>
      <c r="E132" s="1638"/>
      <c r="F132" s="1638"/>
      <c r="G132" s="1638"/>
      <c r="H132" s="1639"/>
      <c r="I132" s="1645"/>
      <c r="J132" s="1638"/>
      <c r="K132" s="1638"/>
      <c r="L132" s="1638"/>
      <c r="M132" s="1646"/>
      <c r="N132" s="1650"/>
      <c r="O132" s="1638"/>
      <c r="P132" s="1638"/>
      <c r="Q132" s="1638"/>
      <c r="R132" s="1638"/>
      <c r="S132" s="1638"/>
      <c r="T132" s="1639"/>
      <c r="U132" s="1670" t="s">
        <v>139</v>
      </c>
      <c r="V132" s="1671"/>
      <c r="W132" s="1671"/>
      <c r="X132" s="1672"/>
      <c r="Y132" s="1676" t="s">
        <v>140</v>
      </c>
      <c r="Z132" s="1677"/>
      <c r="AA132" s="1677"/>
      <c r="AB132" s="1678"/>
      <c r="AC132" s="1682" t="s">
        <v>141</v>
      </c>
      <c r="AD132" s="1683"/>
      <c r="AE132" s="1683"/>
      <c r="AF132" s="1684"/>
      <c r="AG132" s="1688" t="s">
        <v>142</v>
      </c>
      <c r="AH132" s="1689"/>
      <c r="AI132" s="1689"/>
      <c r="AJ132" s="1690"/>
      <c r="AK132" s="1694" t="s">
        <v>175</v>
      </c>
      <c r="AL132" s="1694"/>
      <c r="AM132" s="1630" t="s">
        <v>144</v>
      </c>
      <c r="AN132" s="1631"/>
      <c r="AO132" s="1631"/>
      <c r="AP132" s="1631"/>
      <c r="AQ132" s="1696"/>
      <c r="AR132" s="1697"/>
      <c r="AS132" s="119"/>
      <c r="AT132" s="119"/>
      <c r="AW132" s="387"/>
      <c r="AX132" s="387"/>
      <c r="AY132" s="387"/>
      <c r="AZ132" s="386"/>
      <c r="BA132" s="386"/>
      <c r="BB132" s="386"/>
    </row>
    <row r="133" spans="1:54" s="117" customFormat="1" ht="12.75" customHeight="1">
      <c r="A133" s="1640"/>
      <c r="B133" s="1641"/>
      <c r="C133" s="1641"/>
      <c r="D133" s="1641"/>
      <c r="E133" s="1641"/>
      <c r="F133" s="1641"/>
      <c r="G133" s="1641"/>
      <c r="H133" s="1642"/>
      <c r="I133" s="1647"/>
      <c r="J133" s="1641"/>
      <c r="K133" s="1641"/>
      <c r="L133" s="1641"/>
      <c r="M133" s="1648"/>
      <c r="N133" s="1651"/>
      <c r="O133" s="1641"/>
      <c r="P133" s="1641"/>
      <c r="Q133" s="1641"/>
      <c r="R133" s="1641"/>
      <c r="S133" s="1641"/>
      <c r="T133" s="1642"/>
      <c r="U133" s="1673"/>
      <c r="V133" s="1674"/>
      <c r="W133" s="1674"/>
      <c r="X133" s="1675"/>
      <c r="Y133" s="1679"/>
      <c r="Z133" s="1680"/>
      <c r="AA133" s="1680"/>
      <c r="AB133" s="1681"/>
      <c r="AC133" s="1685"/>
      <c r="AD133" s="1686"/>
      <c r="AE133" s="1686"/>
      <c r="AF133" s="1687"/>
      <c r="AG133" s="1691"/>
      <c r="AH133" s="1692"/>
      <c r="AI133" s="1692"/>
      <c r="AJ133" s="1693"/>
      <c r="AK133" s="1695"/>
      <c r="AL133" s="1695"/>
      <c r="AM133" s="1698"/>
      <c r="AN133" s="1698"/>
      <c r="AO133" s="1698"/>
      <c r="AP133" s="1698"/>
      <c r="AQ133" s="1698"/>
      <c r="AR133" s="1699"/>
      <c r="AS133" s="119"/>
      <c r="AT133" s="119"/>
      <c r="AW133" s="387"/>
      <c r="AX133" s="387"/>
      <c r="AY133" s="387"/>
      <c r="AZ133" s="386"/>
      <c r="BA133" s="386"/>
      <c r="BB133" s="386"/>
    </row>
    <row r="134" spans="1:54" s="117" customFormat="1" ht="16.5" customHeight="1">
      <c r="A134" s="1772" t="str">
        <f>IF(ISERROR(VLOOKUP(work4報告書!AK10,Work2工事データ!$G$3:$R$52,2,0)),"",VLOOKUP(work4報告書!AK10,Work2工事データ!$G$3:$R$52,2,0))</f>
        <v/>
      </c>
      <c r="B134" s="1773"/>
      <c r="C134" s="1773"/>
      <c r="D134" s="1773"/>
      <c r="E134" s="1773"/>
      <c r="F134" s="1773"/>
      <c r="G134" s="1773"/>
      <c r="H134" s="1774"/>
      <c r="I134" s="1778" t="str">
        <f>IF(ISERROR(VLOOKUP(work4報告書!AK10,'(入力)データ'!$A$6:$D$55,3,0)&amp;VLOOKUP(work4報告書!AK10,'(入力)データ'!$A$6:$D$55,4,0)),"",VLOOKUP(work4報告書!AK10,'(入力)データ'!$A$6:$D$55,3,0)&amp;VLOOKUP(work4報告書!AK10,'(入力)データ'!$A$6:$D$55,4,0))</f>
        <v/>
      </c>
      <c r="J134" s="1773"/>
      <c r="K134" s="1773"/>
      <c r="L134" s="1773"/>
      <c r="M134" s="1779"/>
      <c r="N134" s="269" t="str">
        <f>IF(ISERROR(VLOOKUP(work4報告書!AK10,Work2工事データ!$G$3:$J$52,4,0)),"",VLOOKUP(work4報告書!AK10,Work2工事データ!$G$3:$J$52,4,0))</f>
        <v/>
      </c>
      <c r="O134" s="125" t="s">
        <v>73</v>
      </c>
      <c r="P134" s="272" t="str">
        <f>N134</f>
        <v/>
      </c>
      <c r="Q134" s="125" t="s">
        <v>145</v>
      </c>
      <c r="R134" s="274" t="str">
        <f>P134</f>
        <v/>
      </c>
      <c r="S134" s="1625" t="s">
        <v>176</v>
      </c>
      <c r="T134" s="1626"/>
      <c r="U134" s="1782"/>
      <c r="V134" s="1783"/>
      <c r="W134" s="1783"/>
      <c r="X134" s="126" t="s">
        <v>76</v>
      </c>
      <c r="Y134" s="127"/>
      <c r="Z134" s="128"/>
      <c r="AA134" s="128"/>
      <c r="AB134" s="126" t="s">
        <v>76</v>
      </c>
      <c r="AC134" s="127"/>
      <c r="AD134" s="128"/>
      <c r="AE134" s="128"/>
      <c r="AF134" s="129" t="s">
        <v>76</v>
      </c>
      <c r="AG134" s="1568" t="str">
        <f>IF(U134=0,"",SUM(U135:AB135)-AC135)</f>
        <v/>
      </c>
      <c r="AH134" s="1569"/>
      <c r="AI134" s="1569"/>
      <c r="AJ134" s="1570"/>
      <c r="AK134" s="79"/>
      <c r="AL134" s="82"/>
      <c r="AM134" s="1784"/>
      <c r="AN134" s="1785"/>
      <c r="AO134" s="1785"/>
      <c r="AP134" s="1785"/>
      <c r="AQ134" s="1785"/>
      <c r="AR134" s="514" t="s">
        <v>76</v>
      </c>
      <c r="AS134" s="119"/>
      <c r="AT134" s="119"/>
      <c r="AW134" s="387"/>
      <c r="AX134" s="387"/>
      <c r="AY134" s="387"/>
      <c r="AZ134" s="386"/>
      <c r="BA134" s="386"/>
      <c r="BB134" s="386"/>
    </row>
    <row r="135" spans="1:54" s="117" customFormat="1" ht="16.5" customHeight="1">
      <c r="A135" s="1775"/>
      <c r="B135" s="1776"/>
      <c r="C135" s="1776"/>
      <c r="D135" s="1776"/>
      <c r="E135" s="1776"/>
      <c r="F135" s="1776"/>
      <c r="G135" s="1776"/>
      <c r="H135" s="1777"/>
      <c r="I135" s="1780"/>
      <c r="J135" s="1776"/>
      <c r="K135" s="1776"/>
      <c r="L135" s="1776"/>
      <c r="M135" s="1781"/>
      <c r="N135" s="270" t="str">
        <f>IF(ISERROR(VLOOKUP(work4報告書!AK10,Work2工事データ!$G$3:$P$52,10,0)),"",VLOOKUP(work4報告書!AK10,Work2工事データ!$G$3:$P$52,10,0))</f>
        <v/>
      </c>
      <c r="O135" s="124" t="s">
        <v>73</v>
      </c>
      <c r="P135" s="273" t="str">
        <f t="shared" ref="P135:P151" si="19">N135</f>
        <v/>
      </c>
      <c r="Q135" s="124" t="s">
        <v>145</v>
      </c>
      <c r="R135" s="275" t="str">
        <f t="shared" ref="R135:R151" si="20">P135</f>
        <v/>
      </c>
      <c r="S135" s="1630" t="s">
        <v>177</v>
      </c>
      <c r="T135" s="1631"/>
      <c r="U135" s="1582" t="str">
        <f>IF(ISERROR(VLOOKUP(work4報告書!AK10,Work2工事データ!$G$3:$R$52,12,0)),"",VLOOKUP(work4報告書!AK10,Work2工事データ!$G$3:$R$52,12,0))</f>
        <v/>
      </c>
      <c r="V135" s="1583"/>
      <c r="W135" s="1583"/>
      <c r="X135" s="1629"/>
      <c r="Y135" s="1734"/>
      <c r="Z135" s="1735"/>
      <c r="AA135" s="1735"/>
      <c r="AB135" s="1735"/>
      <c r="AC135" s="1734"/>
      <c r="AD135" s="1735"/>
      <c r="AE135" s="1735"/>
      <c r="AF135" s="1736"/>
      <c r="AG135" s="1786" t="str">
        <f>IF(U135=0,"",IF(U134&lt;&gt;0,"",IF(SUM(U135:AB135)-AC135=0,"",SUM(U135:AB135)-AC135)))</f>
        <v/>
      </c>
      <c r="AH135" s="1787"/>
      <c r="AI135" s="1787"/>
      <c r="AJ135" s="1788"/>
      <c r="AK135" s="1584" t="str">
        <f>IF(ISERROR(VLOOKUP(work4報告書!AK10,Work2工事データ!$G$3:$O$52,9,0)),"",VLOOKUP(work4報告書!AK10,Work2工事データ!$G$3:$O$52,9,0))</f>
        <v/>
      </c>
      <c r="AL135" s="1585"/>
      <c r="AM135" s="1786" t="str">
        <f>IF(ISERROR(ROUNDDOWN(AG135*AK135/100,0)),"",ROUNDDOWN(AG135*AK135/100,0))</f>
        <v/>
      </c>
      <c r="AN135" s="1787"/>
      <c r="AO135" s="1787"/>
      <c r="AP135" s="1787"/>
      <c r="AQ135" s="1787"/>
      <c r="AR135" s="515"/>
      <c r="AS135" s="119"/>
      <c r="AT135" s="119"/>
      <c r="AW135" s="387"/>
      <c r="AX135" s="387"/>
      <c r="AY135" s="387"/>
      <c r="AZ135" s="386"/>
      <c r="BA135" s="386"/>
      <c r="BB135" s="386"/>
    </row>
    <row r="136" spans="1:54" s="117" customFormat="1" ht="16.5" customHeight="1">
      <c r="A136" s="1772" t="str">
        <f>IF(ISERROR(VLOOKUP(work4報告書!AK11,Work2工事データ!$G$3:$R$52,2,0)),"",VLOOKUP(work4報告書!AK11,Work2工事データ!$G$3:$R$52,2,0))</f>
        <v/>
      </c>
      <c r="B136" s="1773"/>
      <c r="C136" s="1773"/>
      <c r="D136" s="1773"/>
      <c r="E136" s="1773"/>
      <c r="F136" s="1773"/>
      <c r="G136" s="1773"/>
      <c r="H136" s="1774"/>
      <c r="I136" s="1778" t="str">
        <f>IF(ISERROR(VLOOKUP(work4報告書!AK11,'(入力)データ'!$A$6:$D$55,3,0)&amp;VLOOKUP(work4報告書!AK11,'(入力)データ'!$A$6:$D$55,4,0)),"",VLOOKUP(work4報告書!AK11,'(入力)データ'!$A$6:$D$55,3,0)&amp;VLOOKUP(work4報告書!AK11,'(入力)データ'!$A$6:$D$55,4,0))</f>
        <v/>
      </c>
      <c r="J136" s="1773"/>
      <c r="K136" s="1773"/>
      <c r="L136" s="1773"/>
      <c r="M136" s="1779"/>
      <c r="N136" s="277" t="str">
        <f>IF(ISERROR(VLOOKUP(work4報告書!AK11,Work2工事データ!$G$3:$J$52,4,0)),"",VLOOKUP(work4報告書!AK11,Work2工事データ!$G$3:$J$52,4,0))</f>
        <v/>
      </c>
      <c r="O136" s="125" t="s">
        <v>119</v>
      </c>
      <c r="P136" s="272" t="str">
        <f t="shared" si="19"/>
        <v/>
      </c>
      <c r="Q136" s="125" t="s">
        <v>120</v>
      </c>
      <c r="R136" s="274" t="str">
        <f t="shared" si="20"/>
        <v/>
      </c>
      <c r="S136" s="1625" t="s">
        <v>121</v>
      </c>
      <c r="T136" s="1626"/>
      <c r="U136" s="1782"/>
      <c r="V136" s="1783"/>
      <c r="W136" s="1783"/>
      <c r="X136" s="130"/>
      <c r="Y136" s="131"/>
      <c r="Z136" s="132"/>
      <c r="AA136" s="132"/>
      <c r="AB136" s="130"/>
      <c r="AC136" s="131"/>
      <c r="AD136" s="132"/>
      <c r="AE136" s="132"/>
      <c r="AF136" s="133"/>
      <c r="AG136" s="1568" t="str">
        <f>IF(U136=0,"",SUM(U137:AB137)-AC137)</f>
        <v/>
      </c>
      <c r="AH136" s="1569"/>
      <c r="AI136" s="1569"/>
      <c r="AJ136" s="1570"/>
      <c r="AK136" s="131"/>
      <c r="AL136" s="134"/>
      <c r="AM136" s="1784"/>
      <c r="AN136" s="1785"/>
      <c r="AO136" s="1785"/>
      <c r="AP136" s="1785"/>
      <c r="AQ136" s="1785"/>
      <c r="AR136" s="516"/>
      <c r="AS136" s="119"/>
      <c r="AT136" s="119"/>
      <c r="AW136" s="387"/>
      <c r="AX136" s="387"/>
      <c r="AY136" s="387"/>
      <c r="AZ136" s="386"/>
      <c r="BA136" s="386"/>
      <c r="BB136" s="386"/>
    </row>
    <row r="137" spans="1:54" s="117" customFormat="1" ht="16.5" customHeight="1">
      <c r="A137" s="1775"/>
      <c r="B137" s="1776"/>
      <c r="C137" s="1776"/>
      <c r="D137" s="1776"/>
      <c r="E137" s="1776"/>
      <c r="F137" s="1776"/>
      <c r="G137" s="1776"/>
      <c r="H137" s="1777"/>
      <c r="I137" s="1780"/>
      <c r="J137" s="1776"/>
      <c r="K137" s="1776"/>
      <c r="L137" s="1776"/>
      <c r="M137" s="1781"/>
      <c r="N137" s="278" t="str">
        <f>IF(ISERROR(VLOOKUP(work4報告書!AK11,Work2工事データ!$G$3:$P$52,10,0)),"",VLOOKUP(work4報告書!AK11,Work2工事データ!$G$3:$P$52,10,0))</f>
        <v/>
      </c>
      <c r="O137" s="135" t="s">
        <v>119</v>
      </c>
      <c r="P137" s="273" t="str">
        <f t="shared" si="19"/>
        <v/>
      </c>
      <c r="Q137" s="135" t="s">
        <v>120</v>
      </c>
      <c r="R137" s="276" t="str">
        <f t="shared" si="20"/>
        <v/>
      </c>
      <c r="S137" s="1580" t="s">
        <v>122</v>
      </c>
      <c r="T137" s="1581"/>
      <c r="U137" s="1571" t="str">
        <f>IF(ISERROR(VLOOKUP(work4報告書!AK11,Work2工事データ!$G$3:$R$52,12,0)),"",VLOOKUP(work4報告書!AK11,Work2工事データ!$G$3:$R$52,12,0))</f>
        <v/>
      </c>
      <c r="V137" s="1572"/>
      <c r="W137" s="1572"/>
      <c r="X137" s="1572"/>
      <c r="Y137" s="1734"/>
      <c r="Z137" s="1735"/>
      <c r="AA137" s="1735"/>
      <c r="AB137" s="1735"/>
      <c r="AC137" s="1734"/>
      <c r="AD137" s="1735"/>
      <c r="AE137" s="1735"/>
      <c r="AF137" s="1736"/>
      <c r="AG137" s="1786" t="str">
        <f>IF(U137=0,"",IF(U136&lt;&gt;0,"",IF(SUM(U137:AB137)-AC137=0,"",SUM(U137:AB137)-AC137)))</f>
        <v/>
      </c>
      <c r="AH137" s="1787"/>
      <c r="AI137" s="1787"/>
      <c r="AJ137" s="1788"/>
      <c r="AK137" s="1584" t="str">
        <f>IF(ISERROR(VLOOKUP(work4報告書!AK11,Work2工事データ!$G$3:$O$52,9,0)),"",VLOOKUP(work4報告書!AK11,Work2工事データ!$G$3:$O$52,9,0))</f>
        <v/>
      </c>
      <c r="AL137" s="1585"/>
      <c r="AM137" s="1786" t="str">
        <f>IF(ISERROR(ROUNDDOWN(AG137*AK137/100,0)),"",ROUNDDOWN(AG137*AK137/100,0))</f>
        <v/>
      </c>
      <c r="AN137" s="1787"/>
      <c r="AO137" s="1787"/>
      <c r="AP137" s="1787"/>
      <c r="AQ137" s="1787"/>
      <c r="AR137" s="515"/>
      <c r="AS137" s="119"/>
      <c r="AT137" s="119"/>
      <c r="AW137" s="387"/>
      <c r="AX137" s="387"/>
      <c r="AY137" s="387"/>
      <c r="AZ137" s="386"/>
      <c r="BA137" s="386"/>
      <c r="BB137" s="386"/>
    </row>
    <row r="138" spans="1:54" s="117" customFormat="1" ht="16.5" customHeight="1">
      <c r="A138" s="1772" t="str">
        <f>IF(ISERROR(VLOOKUP(work4報告書!AK12,Work2工事データ!$G$3:$R$52,2,0)),"",VLOOKUP(work4報告書!AK12,Work2工事データ!$G$3:$R$52,2,0))</f>
        <v/>
      </c>
      <c r="B138" s="1773"/>
      <c r="C138" s="1773"/>
      <c r="D138" s="1773"/>
      <c r="E138" s="1773"/>
      <c r="F138" s="1773"/>
      <c r="G138" s="1773"/>
      <c r="H138" s="1774"/>
      <c r="I138" s="1778" t="str">
        <f>IF(ISERROR(VLOOKUP(work4報告書!AK12,'(入力)データ'!$A$6:$D$55,3,0)&amp;VLOOKUP(work4報告書!AK12,'(入力)データ'!$A$6:$D$55,4,0)),"",VLOOKUP(work4報告書!AK12,'(入力)データ'!$A$6:$D$55,3,0)&amp;VLOOKUP(work4報告書!AK12,'(入力)データ'!$A$6:$D$55,4,0))</f>
        <v/>
      </c>
      <c r="J138" s="1773"/>
      <c r="K138" s="1773"/>
      <c r="L138" s="1773"/>
      <c r="M138" s="1779"/>
      <c r="N138" s="277" t="str">
        <f>IF(ISERROR(VLOOKUP(work4報告書!AK12,Work2工事データ!$G$3:$J$52,4,0)),"",VLOOKUP(work4報告書!AK12,Work2工事データ!$G$3:$J$52,4,0))</f>
        <v/>
      </c>
      <c r="O138" s="125" t="s">
        <v>119</v>
      </c>
      <c r="P138" s="272" t="str">
        <f t="shared" si="19"/>
        <v/>
      </c>
      <c r="Q138" s="125" t="s">
        <v>120</v>
      </c>
      <c r="R138" s="274" t="str">
        <f t="shared" si="20"/>
        <v/>
      </c>
      <c r="S138" s="1625" t="s">
        <v>121</v>
      </c>
      <c r="T138" s="1626"/>
      <c r="U138" s="1782"/>
      <c r="V138" s="1783"/>
      <c r="W138" s="1783"/>
      <c r="X138" s="130"/>
      <c r="Y138" s="131"/>
      <c r="Z138" s="132"/>
      <c r="AA138" s="132"/>
      <c r="AB138" s="130"/>
      <c r="AC138" s="131"/>
      <c r="AD138" s="132"/>
      <c r="AE138" s="132"/>
      <c r="AF138" s="133"/>
      <c r="AG138" s="1568" t="str">
        <f>IF(U138=0,"",SUM(U139:AB139)-AC139)</f>
        <v/>
      </c>
      <c r="AH138" s="1569"/>
      <c r="AI138" s="1569"/>
      <c r="AJ138" s="1570"/>
      <c r="AK138" s="131"/>
      <c r="AL138" s="134"/>
      <c r="AM138" s="1784"/>
      <c r="AN138" s="1785"/>
      <c r="AO138" s="1785"/>
      <c r="AP138" s="1785"/>
      <c r="AQ138" s="1785"/>
      <c r="AR138" s="516"/>
      <c r="AS138" s="119"/>
      <c r="AT138" s="119"/>
      <c r="AW138" s="387"/>
      <c r="AX138" s="387"/>
      <c r="AY138" s="387"/>
      <c r="AZ138" s="386"/>
      <c r="BA138" s="386"/>
      <c r="BB138" s="386"/>
    </row>
    <row r="139" spans="1:54" s="117" customFormat="1" ht="16.5" customHeight="1">
      <c r="A139" s="1775"/>
      <c r="B139" s="1776"/>
      <c r="C139" s="1776"/>
      <c r="D139" s="1776"/>
      <c r="E139" s="1776"/>
      <c r="F139" s="1776"/>
      <c r="G139" s="1776"/>
      <c r="H139" s="1777"/>
      <c r="I139" s="1780"/>
      <c r="J139" s="1776"/>
      <c r="K139" s="1776"/>
      <c r="L139" s="1776"/>
      <c r="M139" s="1781"/>
      <c r="N139" s="278" t="str">
        <f>IF(ISERROR(VLOOKUP(work4報告書!AK12,Work2工事データ!$G$3:$P$52,10,0)),"",VLOOKUP(work4報告書!AK12,Work2工事データ!$G$3:$P$52,10,0))</f>
        <v/>
      </c>
      <c r="O139" s="135" t="s">
        <v>119</v>
      </c>
      <c r="P139" s="273" t="str">
        <f t="shared" si="19"/>
        <v/>
      </c>
      <c r="Q139" s="135" t="s">
        <v>120</v>
      </c>
      <c r="R139" s="276" t="str">
        <f t="shared" si="20"/>
        <v/>
      </c>
      <c r="S139" s="1580" t="s">
        <v>122</v>
      </c>
      <c r="T139" s="1581"/>
      <c r="U139" s="1582" t="str">
        <f>IF(ISERROR(VLOOKUP(work4報告書!AK12,Work2工事データ!$G$3:$R$52,12,0)),"",VLOOKUP(work4報告書!AK12,Work2工事データ!$G$3:$R$52,12,0))</f>
        <v/>
      </c>
      <c r="V139" s="1583"/>
      <c r="W139" s="1583"/>
      <c r="X139" s="1629"/>
      <c r="Y139" s="1732"/>
      <c r="Z139" s="1733"/>
      <c r="AA139" s="1733"/>
      <c r="AB139" s="1733"/>
      <c r="AC139" s="1732"/>
      <c r="AD139" s="1733"/>
      <c r="AE139" s="1733"/>
      <c r="AF139" s="1737"/>
      <c r="AG139" s="1786" t="str">
        <f>IF(U139=0,"",IF(U138&lt;&gt;0,"",IF(SUM(U139:AB139)-AC139=0,"",SUM(U139:AB139)-AC139)))</f>
        <v/>
      </c>
      <c r="AH139" s="1787"/>
      <c r="AI139" s="1787"/>
      <c r="AJ139" s="1788"/>
      <c r="AK139" s="1584" t="str">
        <f>IF(ISERROR(VLOOKUP(work4報告書!AK12,Work2工事データ!$G$3:$O$52,9,0)),"",VLOOKUP(work4報告書!AK12,Work2工事データ!$G$3:$O$52,9,0))</f>
        <v/>
      </c>
      <c r="AL139" s="1585"/>
      <c r="AM139" s="1786" t="str">
        <f>IF(ISERROR(ROUNDDOWN(AG139*AK139/100,0)),"",ROUNDDOWN(AG139*AK139/100,0))</f>
        <v/>
      </c>
      <c r="AN139" s="1787"/>
      <c r="AO139" s="1787"/>
      <c r="AP139" s="1787"/>
      <c r="AQ139" s="1787"/>
      <c r="AR139" s="515"/>
      <c r="AS139" s="119"/>
      <c r="AT139" s="119"/>
      <c r="AW139" s="387"/>
      <c r="AX139" s="387"/>
      <c r="AY139" s="387"/>
      <c r="AZ139" s="386"/>
      <c r="BA139" s="386"/>
      <c r="BB139" s="386"/>
    </row>
    <row r="140" spans="1:54" s="117" customFormat="1" ht="16.5" customHeight="1">
      <c r="A140" s="1772" t="str">
        <f>IF(ISERROR(VLOOKUP(work4報告書!AK13,Work2工事データ!$G$3:$R$52,2,0)),"",VLOOKUP(work4報告書!AK13,Work2工事データ!$G$3:$R$52,2,0))</f>
        <v/>
      </c>
      <c r="B140" s="1773"/>
      <c r="C140" s="1773"/>
      <c r="D140" s="1773"/>
      <c r="E140" s="1773"/>
      <c r="F140" s="1773"/>
      <c r="G140" s="1773"/>
      <c r="H140" s="1774"/>
      <c r="I140" s="1778" t="str">
        <f>IF(ISERROR(VLOOKUP(work4報告書!AK13,'(入力)データ'!$A$6:$D$55,3,0)&amp;VLOOKUP(work4報告書!AK13,'(入力)データ'!$A$6:$D$55,4,0)),"",VLOOKUP(work4報告書!AK13,'(入力)データ'!$A$6:$D$55,3,0)&amp;VLOOKUP(work4報告書!AK13,'(入力)データ'!$A$6:$D$55,4,0))</f>
        <v/>
      </c>
      <c r="J140" s="1773"/>
      <c r="K140" s="1773"/>
      <c r="L140" s="1773"/>
      <c r="M140" s="1779"/>
      <c r="N140" s="277" t="str">
        <f>IF(ISERROR(VLOOKUP(work4報告書!AK13,Work2工事データ!$G$3:$J$52,4,0)),"",VLOOKUP(work4報告書!AK13,Work2工事データ!$G$3:$J$52,4,0))</f>
        <v/>
      </c>
      <c r="O140" s="125" t="s">
        <v>119</v>
      </c>
      <c r="P140" s="272" t="str">
        <f t="shared" si="19"/>
        <v/>
      </c>
      <c r="Q140" s="125" t="s">
        <v>120</v>
      </c>
      <c r="R140" s="274" t="str">
        <f t="shared" si="20"/>
        <v/>
      </c>
      <c r="S140" s="1625" t="s">
        <v>121</v>
      </c>
      <c r="T140" s="1626"/>
      <c r="U140" s="1782"/>
      <c r="V140" s="1783"/>
      <c r="W140" s="1783"/>
      <c r="X140" s="136"/>
      <c r="Y140" s="137"/>
      <c r="Z140" s="138"/>
      <c r="AA140" s="138"/>
      <c r="AB140" s="136"/>
      <c r="AC140" s="137"/>
      <c r="AD140" s="138"/>
      <c r="AE140" s="138"/>
      <c r="AF140" s="139"/>
      <c r="AG140" s="1568" t="str">
        <f>IF(U140=0,"",SUM(U141:AB141)-AC141)</f>
        <v/>
      </c>
      <c r="AH140" s="1569"/>
      <c r="AI140" s="1569"/>
      <c r="AJ140" s="1570"/>
      <c r="AK140" s="137"/>
      <c r="AL140" s="140"/>
      <c r="AM140" s="1784"/>
      <c r="AN140" s="1785"/>
      <c r="AO140" s="1785"/>
      <c r="AP140" s="1785"/>
      <c r="AQ140" s="1785"/>
      <c r="AR140" s="516"/>
      <c r="AS140" s="119"/>
      <c r="AT140" s="119"/>
      <c r="AW140" s="387"/>
      <c r="AX140" s="387"/>
      <c r="AY140" s="387"/>
      <c r="AZ140" s="386"/>
      <c r="BA140" s="386"/>
      <c r="BB140" s="386"/>
    </row>
    <row r="141" spans="1:54" s="117" customFormat="1" ht="16.5" customHeight="1">
      <c r="A141" s="1775"/>
      <c r="B141" s="1776"/>
      <c r="C141" s="1776"/>
      <c r="D141" s="1776"/>
      <c r="E141" s="1776"/>
      <c r="F141" s="1776"/>
      <c r="G141" s="1776"/>
      <c r="H141" s="1777"/>
      <c r="I141" s="1780"/>
      <c r="J141" s="1776"/>
      <c r="K141" s="1776"/>
      <c r="L141" s="1776"/>
      <c r="M141" s="1781"/>
      <c r="N141" s="278" t="str">
        <f>IF(ISERROR(VLOOKUP(work4報告書!AK13,Work2工事データ!$G$3:$P$52,10,0)),"",VLOOKUP(work4報告書!AK13,Work2工事データ!$G$3:$P$52,10,0))</f>
        <v/>
      </c>
      <c r="O141" s="135" t="s">
        <v>119</v>
      </c>
      <c r="P141" s="273" t="str">
        <f t="shared" si="19"/>
        <v/>
      </c>
      <c r="Q141" s="135" t="s">
        <v>120</v>
      </c>
      <c r="R141" s="276" t="str">
        <f t="shared" si="20"/>
        <v/>
      </c>
      <c r="S141" s="1580" t="s">
        <v>122</v>
      </c>
      <c r="T141" s="1581"/>
      <c r="U141" s="1571" t="str">
        <f>IF(ISERROR(VLOOKUP(work4報告書!AK13,Work2工事データ!$G$3:$R$52,12,0)),"",VLOOKUP(work4報告書!AK13,Work2工事データ!$G$3:$R$52,12,0))</f>
        <v/>
      </c>
      <c r="V141" s="1572"/>
      <c r="W141" s="1572"/>
      <c r="X141" s="1572"/>
      <c r="Y141" s="1734"/>
      <c r="Z141" s="1735"/>
      <c r="AA141" s="1735"/>
      <c r="AB141" s="1735"/>
      <c r="AC141" s="1734"/>
      <c r="AD141" s="1735"/>
      <c r="AE141" s="1735"/>
      <c r="AF141" s="1736"/>
      <c r="AG141" s="1786" t="str">
        <f>IF(U141=0,"",IF(U140&lt;&gt;0,"",IF(SUM(U141:AB141)-AC141=0,"",SUM(U141:AB141)-AC141)))</f>
        <v/>
      </c>
      <c r="AH141" s="1787"/>
      <c r="AI141" s="1787"/>
      <c r="AJ141" s="1788"/>
      <c r="AK141" s="1584" t="str">
        <f>IF(ISERROR(VLOOKUP(work4報告書!AK13,Work2工事データ!$G$3:$O$52,9,0)),"",VLOOKUP(work4報告書!AK13,Work2工事データ!$G$3:$O$52,9,0))</f>
        <v/>
      </c>
      <c r="AL141" s="1585"/>
      <c r="AM141" s="1786" t="str">
        <f>IF(ISERROR(ROUNDDOWN(AG141*AK141/100,0)),"",ROUNDDOWN(AG141*AK141/100,0))</f>
        <v/>
      </c>
      <c r="AN141" s="1787"/>
      <c r="AO141" s="1787"/>
      <c r="AP141" s="1787"/>
      <c r="AQ141" s="1787"/>
      <c r="AR141" s="515"/>
      <c r="AS141" s="119"/>
      <c r="AT141" s="119"/>
      <c r="AW141" s="387"/>
      <c r="AX141" s="387"/>
      <c r="AY141" s="387"/>
      <c r="AZ141" s="386"/>
      <c r="BA141" s="386"/>
      <c r="BB141" s="386"/>
    </row>
    <row r="142" spans="1:54" s="117" customFormat="1" ht="16.5" customHeight="1">
      <c r="A142" s="1772" t="str">
        <f>IF(ISERROR(VLOOKUP(work4報告書!AK14,Work2工事データ!$G$3:$R$52,2,0)),"",VLOOKUP(work4報告書!AK14,Work2工事データ!$G$3:$R$52,2,0))</f>
        <v/>
      </c>
      <c r="B142" s="1773"/>
      <c r="C142" s="1773"/>
      <c r="D142" s="1773"/>
      <c r="E142" s="1773"/>
      <c r="F142" s="1773"/>
      <c r="G142" s="1773"/>
      <c r="H142" s="1774"/>
      <c r="I142" s="1778" t="str">
        <f>IF(ISERROR(VLOOKUP(work4報告書!AK14,'(入力)データ'!$A$6:$D$55,3,0)&amp;VLOOKUP(work4報告書!AK14,'(入力)データ'!$A$6:$D$55,4,0)),"",VLOOKUP(work4報告書!AK14,'(入力)データ'!$A$6:$D$55,3,0)&amp;VLOOKUP(work4報告書!AK14,'(入力)データ'!$A$6:$D$55,4,0))</f>
        <v/>
      </c>
      <c r="J142" s="1773"/>
      <c r="K142" s="1773"/>
      <c r="L142" s="1773"/>
      <c r="M142" s="1779"/>
      <c r="N142" s="277" t="str">
        <f>IF(ISERROR(VLOOKUP(work4報告書!AK14,Work2工事データ!$G$3:$J$52,4,0)),"",VLOOKUP(work4報告書!AK14,Work2工事データ!$G$3:$J$52,4,0))</f>
        <v/>
      </c>
      <c r="O142" s="125" t="s">
        <v>119</v>
      </c>
      <c r="P142" s="272" t="str">
        <f t="shared" si="19"/>
        <v/>
      </c>
      <c r="Q142" s="125" t="s">
        <v>120</v>
      </c>
      <c r="R142" s="274" t="str">
        <f t="shared" si="20"/>
        <v/>
      </c>
      <c r="S142" s="1625" t="s">
        <v>121</v>
      </c>
      <c r="T142" s="1626"/>
      <c r="U142" s="1782"/>
      <c r="V142" s="1783"/>
      <c r="W142" s="1783"/>
      <c r="X142" s="130"/>
      <c r="Y142" s="131"/>
      <c r="Z142" s="132"/>
      <c r="AA142" s="132"/>
      <c r="AB142" s="130"/>
      <c r="AC142" s="131"/>
      <c r="AD142" s="132"/>
      <c r="AE142" s="132"/>
      <c r="AF142" s="133"/>
      <c r="AG142" s="1568" t="str">
        <f>IF(U142=0,"",SUM(U143:AB143)-AC143)</f>
        <v/>
      </c>
      <c r="AH142" s="1569"/>
      <c r="AI142" s="1569"/>
      <c r="AJ142" s="1570"/>
      <c r="AK142" s="137"/>
      <c r="AL142" s="140"/>
      <c r="AM142" s="1784"/>
      <c r="AN142" s="1785"/>
      <c r="AO142" s="1785"/>
      <c r="AP142" s="1785"/>
      <c r="AQ142" s="1785"/>
      <c r="AR142" s="516"/>
      <c r="AS142" s="119"/>
      <c r="AT142" s="119"/>
      <c r="AW142" s="387"/>
      <c r="AX142" s="387"/>
      <c r="AY142" s="387"/>
      <c r="AZ142" s="386"/>
      <c r="BA142" s="386"/>
      <c r="BB142" s="386"/>
    </row>
    <row r="143" spans="1:54" s="117" customFormat="1" ht="16.5" customHeight="1">
      <c r="A143" s="1775"/>
      <c r="B143" s="1776"/>
      <c r="C143" s="1776"/>
      <c r="D143" s="1776"/>
      <c r="E143" s="1776"/>
      <c r="F143" s="1776"/>
      <c r="G143" s="1776"/>
      <c r="H143" s="1777"/>
      <c r="I143" s="1780"/>
      <c r="J143" s="1776"/>
      <c r="K143" s="1776"/>
      <c r="L143" s="1776"/>
      <c r="M143" s="1781"/>
      <c r="N143" s="278" t="str">
        <f>IF(ISERROR(VLOOKUP(work4報告書!AK14,Work2工事データ!$G$3:$P$52,10,0)),"",VLOOKUP(work4報告書!AK14,Work2工事データ!$G$3:$P$52,10,0))</f>
        <v/>
      </c>
      <c r="O143" s="135" t="s">
        <v>119</v>
      </c>
      <c r="P143" s="273" t="str">
        <f t="shared" si="19"/>
        <v/>
      </c>
      <c r="Q143" s="135" t="s">
        <v>120</v>
      </c>
      <c r="R143" s="276" t="str">
        <f t="shared" si="20"/>
        <v/>
      </c>
      <c r="S143" s="1580" t="s">
        <v>122</v>
      </c>
      <c r="T143" s="1581"/>
      <c r="U143" s="1571" t="str">
        <f>IF(ISERROR(VLOOKUP(work4報告書!AK14,Work2工事データ!$G$3:$R$52,12,0)),"",VLOOKUP(work4報告書!AK14,Work2工事データ!$G$3:$R$52,12,0))</f>
        <v/>
      </c>
      <c r="V143" s="1572"/>
      <c r="W143" s="1572"/>
      <c r="X143" s="1572"/>
      <c r="Y143" s="1732"/>
      <c r="Z143" s="1733"/>
      <c r="AA143" s="1733"/>
      <c r="AB143" s="1733"/>
      <c r="AC143" s="1734"/>
      <c r="AD143" s="1735"/>
      <c r="AE143" s="1735"/>
      <c r="AF143" s="1736"/>
      <c r="AG143" s="1786" t="str">
        <f>IF(U143=0,"",IF(U142&lt;&gt;0,"",IF(SUM(U143:AB143)-AC143=0,"",SUM(U143:AB143)-AC143)))</f>
        <v/>
      </c>
      <c r="AH143" s="1787"/>
      <c r="AI143" s="1787"/>
      <c r="AJ143" s="1788"/>
      <c r="AK143" s="1584" t="str">
        <f>IF(ISERROR(VLOOKUP(work4報告書!AK14,Work2工事データ!$G$3:$O$52,9,0)),"",VLOOKUP(work4報告書!AK14,Work2工事データ!$G$3:$O$52,9,0))</f>
        <v/>
      </c>
      <c r="AL143" s="1585"/>
      <c r="AM143" s="1786" t="str">
        <f>IF(ISERROR(ROUNDDOWN(AG143*AK143/100,0)),"",ROUNDDOWN(AG143*AK143/100,0))</f>
        <v/>
      </c>
      <c r="AN143" s="1787"/>
      <c r="AO143" s="1787"/>
      <c r="AP143" s="1787"/>
      <c r="AQ143" s="1787"/>
      <c r="AR143" s="515"/>
      <c r="AS143" s="119"/>
      <c r="AT143" s="119"/>
      <c r="AW143" s="387"/>
      <c r="AX143" s="387"/>
      <c r="AY143" s="387"/>
      <c r="AZ143" s="386"/>
      <c r="BA143" s="386"/>
      <c r="BB143" s="386"/>
    </row>
    <row r="144" spans="1:54" s="117" customFormat="1" ht="16.5" customHeight="1">
      <c r="A144" s="1772" t="str">
        <f>IF(ISERROR(VLOOKUP(work4報告書!AK15,Work2工事データ!$G$3:$R$52,2,0)),"",VLOOKUP(work4報告書!AK15,Work2工事データ!$G$3:$R$52,2,0))</f>
        <v/>
      </c>
      <c r="B144" s="1773"/>
      <c r="C144" s="1773"/>
      <c r="D144" s="1773"/>
      <c r="E144" s="1773"/>
      <c r="F144" s="1773"/>
      <c r="G144" s="1773"/>
      <c r="H144" s="1774"/>
      <c r="I144" s="1778" t="str">
        <f>IF(ISERROR(VLOOKUP(work4報告書!AK15,'(入力)データ'!$A$6:$D$55,3,0)&amp;VLOOKUP(work4報告書!AK15,'(入力)データ'!$A$6:$D$55,4,0)),"",VLOOKUP(work4報告書!AK15,'(入力)データ'!$A$6:$D$55,3,0)&amp;VLOOKUP(work4報告書!AK15,'(入力)データ'!$A$6:$D$55,4,0))</f>
        <v/>
      </c>
      <c r="J144" s="1773"/>
      <c r="K144" s="1773"/>
      <c r="L144" s="1773"/>
      <c r="M144" s="1779"/>
      <c r="N144" s="277" t="str">
        <f>IF(ISERROR(VLOOKUP(work4報告書!AK15,Work2工事データ!$G$3:$J$52,4,0)),"",VLOOKUP(work4報告書!AK15,Work2工事データ!$G$3:$J$52,4,0))</f>
        <v/>
      </c>
      <c r="O144" s="125" t="s">
        <v>119</v>
      </c>
      <c r="P144" s="272" t="str">
        <f t="shared" si="19"/>
        <v/>
      </c>
      <c r="Q144" s="125" t="s">
        <v>120</v>
      </c>
      <c r="R144" s="274" t="str">
        <f t="shared" si="20"/>
        <v/>
      </c>
      <c r="S144" s="1625" t="s">
        <v>121</v>
      </c>
      <c r="T144" s="1626"/>
      <c r="U144" s="1782"/>
      <c r="V144" s="1783"/>
      <c r="W144" s="1783"/>
      <c r="X144" s="130"/>
      <c r="Y144" s="131"/>
      <c r="Z144" s="132"/>
      <c r="AA144" s="132"/>
      <c r="AB144" s="130"/>
      <c r="AC144" s="131"/>
      <c r="AD144" s="132"/>
      <c r="AE144" s="132"/>
      <c r="AF144" s="133"/>
      <c r="AG144" s="1568" t="str">
        <f>IF(U144=0,"",SUM(U145:AB145)-AC145)</f>
        <v/>
      </c>
      <c r="AH144" s="1569"/>
      <c r="AI144" s="1569"/>
      <c r="AJ144" s="1570"/>
      <c r="AK144" s="141"/>
      <c r="AL144" s="142"/>
      <c r="AM144" s="1784"/>
      <c r="AN144" s="1785"/>
      <c r="AO144" s="1785"/>
      <c r="AP144" s="1785"/>
      <c r="AQ144" s="1785"/>
      <c r="AR144" s="516"/>
      <c r="AS144" s="119"/>
      <c r="AT144" s="119"/>
      <c r="AW144" s="387"/>
      <c r="AX144" s="387"/>
      <c r="AY144" s="387"/>
      <c r="AZ144" s="386"/>
      <c r="BA144" s="386"/>
      <c r="BB144" s="386"/>
    </row>
    <row r="145" spans="1:54" s="117" customFormat="1" ht="16.5" customHeight="1">
      <c r="A145" s="1775"/>
      <c r="B145" s="1776"/>
      <c r="C145" s="1776"/>
      <c r="D145" s="1776"/>
      <c r="E145" s="1776"/>
      <c r="F145" s="1776"/>
      <c r="G145" s="1776"/>
      <c r="H145" s="1777"/>
      <c r="I145" s="1780"/>
      <c r="J145" s="1776"/>
      <c r="K145" s="1776"/>
      <c r="L145" s="1776"/>
      <c r="M145" s="1781"/>
      <c r="N145" s="278" t="str">
        <f>IF(ISERROR(VLOOKUP(work4報告書!AK15,Work2工事データ!$G$3:$P$52,10,0)),"",VLOOKUP(work4報告書!AK15,Work2工事データ!$G$3:$P$52,10,0))</f>
        <v/>
      </c>
      <c r="O145" s="135" t="s">
        <v>119</v>
      </c>
      <c r="P145" s="273" t="str">
        <f t="shared" si="19"/>
        <v/>
      </c>
      <c r="Q145" s="135" t="s">
        <v>120</v>
      </c>
      <c r="R145" s="276" t="str">
        <f t="shared" si="20"/>
        <v/>
      </c>
      <c r="S145" s="1580" t="s">
        <v>122</v>
      </c>
      <c r="T145" s="1581"/>
      <c r="U145" s="1571" t="str">
        <f>IF(ISERROR(VLOOKUP(work4報告書!AK15,Work2工事データ!$G$3:$R$52,12,0)),"",VLOOKUP(work4報告書!AK15,Work2工事データ!$G$3:$R$52,12,0))</f>
        <v/>
      </c>
      <c r="V145" s="1572"/>
      <c r="W145" s="1572"/>
      <c r="X145" s="1572"/>
      <c r="Y145" s="1732"/>
      <c r="Z145" s="1733"/>
      <c r="AA145" s="1733"/>
      <c r="AB145" s="1733"/>
      <c r="AC145" s="1734"/>
      <c r="AD145" s="1735"/>
      <c r="AE145" s="1735"/>
      <c r="AF145" s="1736"/>
      <c r="AG145" s="1786" t="str">
        <f>IF(U145=0,"",IF(U144&lt;&gt;0,"",IF(SUM(U145:AB145)-AC145=0,"",SUM(U145:AB145)-AC145)))</f>
        <v/>
      </c>
      <c r="AH145" s="1787"/>
      <c r="AI145" s="1787"/>
      <c r="AJ145" s="1788"/>
      <c r="AK145" s="1584" t="str">
        <f>IF(ISERROR(VLOOKUP(work4報告書!AK15,Work2工事データ!$G$3:$O$52,9,0)),"",VLOOKUP(work4報告書!AK15,Work2工事データ!$G$3:$O$52,9,0))</f>
        <v/>
      </c>
      <c r="AL145" s="1585"/>
      <c r="AM145" s="1786" t="str">
        <f>IF(ISERROR(ROUNDDOWN(AG145*AK145/100,0)),"",ROUNDDOWN(AG145*AK145/100,0))</f>
        <v/>
      </c>
      <c r="AN145" s="1787"/>
      <c r="AO145" s="1787"/>
      <c r="AP145" s="1787"/>
      <c r="AQ145" s="1787"/>
      <c r="AR145" s="515"/>
      <c r="AS145" s="119"/>
      <c r="AT145" s="119"/>
      <c r="AW145" s="387"/>
      <c r="AX145" s="387"/>
      <c r="AY145" s="387"/>
      <c r="AZ145" s="386"/>
      <c r="BA145" s="386"/>
      <c r="BB145" s="386"/>
    </row>
    <row r="146" spans="1:54" s="117" customFormat="1" ht="16.5" customHeight="1">
      <c r="A146" s="1772" t="str">
        <f>IF(ISERROR(VLOOKUP(work4報告書!AK16,Work2工事データ!$G$3:$R$52,2,0)),"",VLOOKUP(work4報告書!AK16,Work2工事データ!$G$3:$R$52,2,0))</f>
        <v/>
      </c>
      <c r="B146" s="1773"/>
      <c r="C146" s="1773"/>
      <c r="D146" s="1773"/>
      <c r="E146" s="1773"/>
      <c r="F146" s="1773"/>
      <c r="G146" s="1773"/>
      <c r="H146" s="1774"/>
      <c r="I146" s="1778" t="str">
        <f>IF(ISERROR(VLOOKUP(work4報告書!AK16,'(入力)データ'!$A$6:$D$55,3,0)&amp;VLOOKUP(work4報告書!AK16,'(入力)データ'!$A$6:$D$55,4,0)),"",VLOOKUP(work4報告書!AK16,'(入力)データ'!$A$6:$D$55,3,0)&amp;VLOOKUP(work4報告書!AK16,'(入力)データ'!$A$6:$D$55,4,0))</f>
        <v/>
      </c>
      <c r="J146" s="1773"/>
      <c r="K146" s="1773"/>
      <c r="L146" s="1773"/>
      <c r="M146" s="1779"/>
      <c r="N146" s="277" t="str">
        <f>IF(ISERROR(VLOOKUP(work4報告書!AK16,Work2工事データ!$G$3:$J$52,4,0)),"",VLOOKUP(work4報告書!AK16,Work2工事データ!$G$3:$J$52,4,0))</f>
        <v/>
      </c>
      <c r="O146" s="125" t="s">
        <v>119</v>
      </c>
      <c r="P146" s="272" t="str">
        <f t="shared" si="19"/>
        <v/>
      </c>
      <c r="Q146" s="125" t="s">
        <v>120</v>
      </c>
      <c r="R146" s="274" t="str">
        <f t="shared" si="20"/>
        <v/>
      </c>
      <c r="S146" s="1625" t="s">
        <v>121</v>
      </c>
      <c r="T146" s="1626"/>
      <c r="U146" s="1782"/>
      <c r="V146" s="1783"/>
      <c r="W146" s="1783"/>
      <c r="X146" s="130"/>
      <c r="Y146" s="131"/>
      <c r="Z146" s="132"/>
      <c r="AA146" s="132"/>
      <c r="AB146" s="130"/>
      <c r="AC146" s="131"/>
      <c r="AD146" s="132"/>
      <c r="AE146" s="132"/>
      <c r="AF146" s="133"/>
      <c r="AG146" s="1568" t="str">
        <f>IF(U146=0,"",SUM(U147:AB147)-AC147)</f>
        <v/>
      </c>
      <c r="AH146" s="1569"/>
      <c r="AI146" s="1569"/>
      <c r="AJ146" s="1570"/>
      <c r="AK146" s="143"/>
      <c r="AL146" s="144"/>
      <c r="AM146" s="1784"/>
      <c r="AN146" s="1785"/>
      <c r="AO146" s="1785"/>
      <c r="AP146" s="1785"/>
      <c r="AQ146" s="1785"/>
      <c r="AR146" s="516"/>
      <c r="AS146" s="119"/>
      <c r="AT146" s="119"/>
      <c r="AW146" s="387"/>
      <c r="AX146" s="387"/>
      <c r="AY146" s="387"/>
      <c r="AZ146" s="386"/>
      <c r="BA146" s="386"/>
      <c r="BB146" s="386"/>
    </row>
    <row r="147" spans="1:54" s="117" customFormat="1" ht="16.5" customHeight="1">
      <c r="A147" s="1775"/>
      <c r="B147" s="1776"/>
      <c r="C147" s="1776"/>
      <c r="D147" s="1776"/>
      <c r="E147" s="1776"/>
      <c r="F147" s="1776"/>
      <c r="G147" s="1776"/>
      <c r="H147" s="1777"/>
      <c r="I147" s="1780"/>
      <c r="J147" s="1776"/>
      <c r="K147" s="1776"/>
      <c r="L147" s="1776"/>
      <c r="M147" s="1781"/>
      <c r="N147" s="278" t="str">
        <f>IF(ISERROR(VLOOKUP(work4報告書!AK16,Work2工事データ!$G$3:$P$52,10,0)),"",VLOOKUP(work4報告書!AK16,Work2工事データ!$G$3:$P$52,10,0))</f>
        <v/>
      </c>
      <c r="O147" s="135" t="s">
        <v>119</v>
      </c>
      <c r="P147" s="273" t="str">
        <f t="shared" si="19"/>
        <v/>
      </c>
      <c r="Q147" s="135" t="s">
        <v>120</v>
      </c>
      <c r="R147" s="276" t="str">
        <f t="shared" si="20"/>
        <v/>
      </c>
      <c r="S147" s="1580" t="s">
        <v>122</v>
      </c>
      <c r="T147" s="1581"/>
      <c r="U147" s="1571" t="str">
        <f>IF(ISERROR(VLOOKUP(work4報告書!AK16,Work2工事データ!$G$3:$R$52,12,0)),"",VLOOKUP(work4報告書!AK16,Work2工事データ!$G$3:$R$52,12,0))</f>
        <v/>
      </c>
      <c r="V147" s="1572"/>
      <c r="W147" s="1572"/>
      <c r="X147" s="1572"/>
      <c r="Y147" s="1732"/>
      <c r="Z147" s="1733"/>
      <c r="AA147" s="1733"/>
      <c r="AB147" s="1733"/>
      <c r="AC147" s="1734"/>
      <c r="AD147" s="1735"/>
      <c r="AE147" s="1735"/>
      <c r="AF147" s="1736"/>
      <c r="AG147" s="1786" t="str">
        <f>IF(U147=0,"",IF(U146&lt;&gt;0,"",IF(SUM(U147:AB147)-AC147=0,"",SUM(U147:AB147)-AC147)))</f>
        <v/>
      </c>
      <c r="AH147" s="1787"/>
      <c r="AI147" s="1787"/>
      <c r="AJ147" s="1788"/>
      <c r="AK147" s="1584" t="str">
        <f>IF(ISERROR(VLOOKUP(work4報告書!AK16,Work2工事データ!$G$3:$O$52,9,0)),"",VLOOKUP(work4報告書!AK16,Work2工事データ!$G$3:$O$52,9,0))</f>
        <v/>
      </c>
      <c r="AL147" s="1585"/>
      <c r="AM147" s="1786" t="str">
        <f>IF(ISERROR(ROUNDDOWN(AG147*AK147/100,0)),"",ROUNDDOWN(AG147*AK147/100,0))</f>
        <v/>
      </c>
      <c r="AN147" s="1787"/>
      <c r="AO147" s="1787"/>
      <c r="AP147" s="1787"/>
      <c r="AQ147" s="1787"/>
      <c r="AR147" s="515"/>
      <c r="AS147" s="119"/>
      <c r="AT147" s="119"/>
      <c r="AW147" s="387"/>
      <c r="AX147" s="387"/>
      <c r="AY147" s="387"/>
      <c r="AZ147" s="386"/>
      <c r="BA147" s="386"/>
      <c r="BB147" s="386"/>
    </row>
    <row r="148" spans="1:54" s="117" customFormat="1" ht="16.5" customHeight="1">
      <c r="A148" s="1772" t="str">
        <f>IF(ISERROR(VLOOKUP(work4報告書!AK17,Work2工事データ!$G$3:$R$52,2,0)),"",VLOOKUP(work4報告書!AK17,Work2工事データ!$G$3:$R$52,2,0))</f>
        <v/>
      </c>
      <c r="B148" s="1773"/>
      <c r="C148" s="1773"/>
      <c r="D148" s="1773"/>
      <c r="E148" s="1773"/>
      <c r="F148" s="1773"/>
      <c r="G148" s="1773"/>
      <c r="H148" s="1774"/>
      <c r="I148" s="1778" t="str">
        <f>IF(ISERROR(VLOOKUP(work4報告書!AK17,'(入力)データ'!$A$6:$D$55,3,0)&amp;VLOOKUP(work4報告書!AK17,'(入力)データ'!$A$6:$D$55,4,0)),"",VLOOKUP(work4報告書!AK17,'(入力)データ'!$A$6:$D$55,3,0)&amp;VLOOKUP(work4報告書!AK17,'(入力)データ'!$A$6:$D$55,4,0))</f>
        <v/>
      </c>
      <c r="J148" s="1773"/>
      <c r="K148" s="1773"/>
      <c r="L148" s="1773"/>
      <c r="M148" s="1779"/>
      <c r="N148" s="277" t="str">
        <f>IF(ISERROR(VLOOKUP(work4報告書!AK17,Work2工事データ!$G$3:$J$52,4,0)),"",VLOOKUP(work4報告書!AK17,Work2工事データ!$G$3:$J$52,4,0))</f>
        <v/>
      </c>
      <c r="O148" s="125" t="s">
        <v>119</v>
      </c>
      <c r="P148" s="272" t="str">
        <f t="shared" si="19"/>
        <v/>
      </c>
      <c r="Q148" s="125" t="s">
        <v>120</v>
      </c>
      <c r="R148" s="274" t="str">
        <f t="shared" si="20"/>
        <v/>
      </c>
      <c r="S148" s="1625" t="s">
        <v>121</v>
      </c>
      <c r="T148" s="1626"/>
      <c r="U148" s="1782"/>
      <c r="V148" s="1783"/>
      <c r="W148" s="1783"/>
      <c r="X148" s="130"/>
      <c r="Y148" s="131"/>
      <c r="Z148" s="132"/>
      <c r="AA148" s="132"/>
      <c r="AB148" s="130"/>
      <c r="AC148" s="131"/>
      <c r="AD148" s="132"/>
      <c r="AE148" s="132"/>
      <c r="AF148" s="133"/>
      <c r="AG148" s="1568" t="str">
        <f>IF(U148=0,"",SUM(U149:AB149)-AC149)</f>
        <v/>
      </c>
      <c r="AH148" s="1569"/>
      <c r="AI148" s="1569"/>
      <c r="AJ148" s="1570"/>
      <c r="AK148" s="141"/>
      <c r="AL148" s="142"/>
      <c r="AM148" s="1784"/>
      <c r="AN148" s="1785"/>
      <c r="AO148" s="1785"/>
      <c r="AP148" s="1785"/>
      <c r="AQ148" s="1785"/>
      <c r="AR148" s="516"/>
      <c r="AS148" s="119"/>
      <c r="AT148" s="119"/>
      <c r="AW148" s="387"/>
      <c r="AX148" s="387"/>
      <c r="AY148" s="387"/>
      <c r="AZ148" s="386"/>
      <c r="BA148" s="386"/>
      <c r="BB148" s="386"/>
    </row>
    <row r="149" spans="1:54" s="117" customFormat="1" ht="16.5" customHeight="1">
      <c r="A149" s="1775"/>
      <c r="B149" s="1776"/>
      <c r="C149" s="1776"/>
      <c r="D149" s="1776"/>
      <c r="E149" s="1776"/>
      <c r="F149" s="1776"/>
      <c r="G149" s="1776"/>
      <c r="H149" s="1777"/>
      <c r="I149" s="1780"/>
      <c r="J149" s="1776"/>
      <c r="K149" s="1776"/>
      <c r="L149" s="1776"/>
      <c r="M149" s="1781"/>
      <c r="N149" s="278" t="str">
        <f>IF(ISERROR(VLOOKUP(work4報告書!AK17,Work2工事データ!$G$3:$P$52,10,0)),"",VLOOKUP(work4報告書!AK17,Work2工事データ!$G$3:$P$52,10,0))</f>
        <v/>
      </c>
      <c r="O149" s="135" t="s">
        <v>119</v>
      </c>
      <c r="P149" s="273" t="str">
        <f t="shared" si="19"/>
        <v/>
      </c>
      <c r="Q149" s="135" t="s">
        <v>120</v>
      </c>
      <c r="R149" s="276" t="str">
        <f t="shared" si="20"/>
        <v/>
      </c>
      <c r="S149" s="1580" t="s">
        <v>122</v>
      </c>
      <c r="T149" s="1581"/>
      <c r="U149" s="1571" t="str">
        <f>IF(ISERROR(VLOOKUP(work4報告書!AK17,Work2工事データ!$G$3:$R$52,12,0)),"",VLOOKUP(work4報告書!AK17,Work2工事データ!$G$3:$R$52,12,0))</f>
        <v/>
      </c>
      <c r="V149" s="1572"/>
      <c r="W149" s="1572"/>
      <c r="X149" s="1572"/>
      <c r="Y149" s="1732"/>
      <c r="Z149" s="1733"/>
      <c r="AA149" s="1733"/>
      <c r="AB149" s="1733"/>
      <c r="AC149" s="1734"/>
      <c r="AD149" s="1735"/>
      <c r="AE149" s="1735"/>
      <c r="AF149" s="1736"/>
      <c r="AG149" s="1786" t="str">
        <f>IF(U149=0,"",IF(U148&lt;&gt;0,"",IF(SUM(U149:AB149)-AC149=0,"",SUM(U149:AB149)-AC149)))</f>
        <v/>
      </c>
      <c r="AH149" s="1787"/>
      <c r="AI149" s="1787"/>
      <c r="AJ149" s="1788"/>
      <c r="AK149" s="1584" t="str">
        <f>IF(ISERROR(VLOOKUP(work4報告書!AK17,Work2工事データ!$G$3:$O$52,9,0)),"",VLOOKUP(work4報告書!AK17,Work2工事データ!$G$3:$O$52,9,0))</f>
        <v/>
      </c>
      <c r="AL149" s="1585"/>
      <c r="AM149" s="1786" t="str">
        <f>IF(ISERROR(ROUNDDOWN(AG149*AK149/100,0)),"",ROUNDDOWN(AG149*AK149/100,0))</f>
        <v/>
      </c>
      <c r="AN149" s="1787"/>
      <c r="AO149" s="1787"/>
      <c r="AP149" s="1787"/>
      <c r="AQ149" s="1787"/>
      <c r="AR149" s="515"/>
      <c r="AS149" s="119"/>
      <c r="AT149" s="119"/>
      <c r="AW149" s="387"/>
      <c r="AX149" s="387"/>
      <c r="AY149" s="387"/>
      <c r="AZ149" s="386"/>
      <c r="BA149" s="386"/>
      <c r="BB149" s="386"/>
    </row>
    <row r="150" spans="1:54" s="117" customFormat="1" ht="16.5" customHeight="1">
      <c r="A150" s="1772" t="str">
        <f>IF(ISERROR(VLOOKUP(work4報告書!AK18,Work2工事データ!$G$3:$R$52,2,0)),"",VLOOKUP(work4報告書!AK18,Work2工事データ!$G$3:$R$52,2,0))</f>
        <v/>
      </c>
      <c r="B150" s="1773"/>
      <c r="C150" s="1773"/>
      <c r="D150" s="1773"/>
      <c r="E150" s="1773"/>
      <c r="F150" s="1773"/>
      <c r="G150" s="1773"/>
      <c r="H150" s="1774"/>
      <c r="I150" s="1778" t="str">
        <f>IF(ISERROR(VLOOKUP(work4報告書!AK18,'(入力)データ'!$A$6:$D$55,3,0)&amp;VLOOKUP(work4報告書!AK18,'(入力)データ'!$A$6:$D$55,4,0)),"",VLOOKUP(work4報告書!AK18,'(入力)データ'!$A$6:$D$55,3,0)&amp;VLOOKUP(work4報告書!AK18,'(入力)データ'!$A$6:$D$55,4,0))</f>
        <v/>
      </c>
      <c r="J150" s="1773"/>
      <c r="K150" s="1773"/>
      <c r="L150" s="1773"/>
      <c r="M150" s="1779"/>
      <c r="N150" s="277" t="str">
        <f>IF(ISERROR(VLOOKUP(work4報告書!AK18,Work2工事データ!$G$3:$J$52,4,0)),"",VLOOKUP(work4報告書!AK18,Work2工事データ!$G$3:$J$52,4,0))</f>
        <v/>
      </c>
      <c r="O150" s="125" t="s">
        <v>119</v>
      </c>
      <c r="P150" s="272" t="str">
        <f t="shared" si="19"/>
        <v/>
      </c>
      <c r="Q150" s="125" t="s">
        <v>120</v>
      </c>
      <c r="R150" s="274" t="str">
        <f t="shared" si="20"/>
        <v/>
      </c>
      <c r="S150" s="1625" t="s">
        <v>121</v>
      </c>
      <c r="T150" s="1626"/>
      <c r="U150" s="1782"/>
      <c r="V150" s="1783"/>
      <c r="W150" s="1783"/>
      <c r="X150" s="130"/>
      <c r="Y150" s="131"/>
      <c r="Z150" s="132"/>
      <c r="AA150" s="132"/>
      <c r="AB150" s="130"/>
      <c r="AC150" s="131"/>
      <c r="AD150" s="132"/>
      <c r="AE150" s="132"/>
      <c r="AF150" s="133"/>
      <c r="AG150" s="1568" t="str">
        <f>IF(U150=0,"",SUM(U151:AB151)-AC151)</f>
        <v/>
      </c>
      <c r="AH150" s="1569"/>
      <c r="AI150" s="1569"/>
      <c r="AJ150" s="1570"/>
      <c r="AK150" s="141"/>
      <c r="AL150" s="142"/>
      <c r="AM150" s="1784"/>
      <c r="AN150" s="1785"/>
      <c r="AO150" s="1785"/>
      <c r="AP150" s="1785"/>
      <c r="AQ150" s="1785"/>
      <c r="AR150" s="516"/>
      <c r="AS150" s="119"/>
      <c r="AT150" s="119"/>
      <c r="AW150" s="387"/>
      <c r="AX150" s="387"/>
      <c r="AY150" s="387"/>
      <c r="AZ150" s="386"/>
      <c r="BA150" s="386"/>
      <c r="BB150" s="386"/>
    </row>
    <row r="151" spans="1:54" s="117" customFormat="1" ht="16.5" customHeight="1">
      <c r="A151" s="1775"/>
      <c r="B151" s="1776"/>
      <c r="C151" s="1776"/>
      <c r="D151" s="1776"/>
      <c r="E151" s="1776"/>
      <c r="F151" s="1776"/>
      <c r="G151" s="1776"/>
      <c r="H151" s="1777"/>
      <c r="I151" s="1780"/>
      <c r="J151" s="1776"/>
      <c r="K151" s="1776"/>
      <c r="L151" s="1776"/>
      <c r="M151" s="1781"/>
      <c r="N151" s="278" t="str">
        <f>IF(ISERROR(VLOOKUP(work4報告書!AK18,Work2工事データ!$G$3:$P$52,10,0)),"",VLOOKUP(work4報告書!AK18,Work2工事データ!$G$3:$P$52,10,0))</f>
        <v/>
      </c>
      <c r="O151" s="145" t="s">
        <v>119</v>
      </c>
      <c r="P151" s="273" t="str">
        <f t="shared" si="19"/>
        <v/>
      </c>
      <c r="Q151" s="135" t="s">
        <v>120</v>
      </c>
      <c r="R151" s="276" t="str">
        <f t="shared" si="20"/>
        <v/>
      </c>
      <c r="S151" s="1580" t="s">
        <v>122</v>
      </c>
      <c r="T151" s="1581"/>
      <c r="U151" s="1571" t="str">
        <f>IF(ISERROR(VLOOKUP(work4報告書!AK18,Work2工事データ!$G$3:$R$52,12,0)),"",VLOOKUP(work4報告書!AK18,Work2工事データ!$G$3:$R$52,12,0))</f>
        <v/>
      </c>
      <c r="V151" s="1572"/>
      <c r="W151" s="1572"/>
      <c r="X151" s="1572"/>
      <c r="Y151" s="1732"/>
      <c r="Z151" s="1733"/>
      <c r="AA151" s="1733"/>
      <c r="AB151" s="1733"/>
      <c r="AC151" s="1734"/>
      <c r="AD151" s="1735"/>
      <c r="AE151" s="1735"/>
      <c r="AF151" s="1736"/>
      <c r="AG151" s="1786" t="str">
        <f>IF(U151=0,"",IF(U150&lt;&gt;0,"",IF(SUM(U151:AB151)-AC151=0,"",SUM(U151:AB151)-AC151)))</f>
        <v/>
      </c>
      <c r="AH151" s="1787"/>
      <c r="AI151" s="1787"/>
      <c r="AJ151" s="1788"/>
      <c r="AK151" s="1584" t="str">
        <f>IF(ISERROR(VLOOKUP(work4報告書!AK18,Work2工事データ!$G$3:$O$52,9,0)),"",VLOOKUP(work4報告書!AK18,Work2工事データ!$G$3:$O$52,9,0))</f>
        <v/>
      </c>
      <c r="AL151" s="1585"/>
      <c r="AM151" s="1786" t="str">
        <f>IF(ISERROR(ROUNDDOWN(AG151*AK151/100,0)),"",ROUNDDOWN(AG151*AK151/100,0))</f>
        <v/>
      </c>
      <c r="AN151" s="1787"/>
      <c r="AO151" s="1787"/>
      <c r="AP151" s="1787"/>
      <c r="AQ151" s="1787"/>
      <c r="AR151" s="515"/>
      <c r="AS151" s="119"/>
      <c r="AT151" s="119"/>
      <c r="AW151" s="387"/>
      <c r="AX151" s="387"/>
      <c r="AY151" s="387"/>
      <c r="AZ151" s="386"/>
      <c r="BA151" s="386"/>
      <c r="BB151" s="386"/>
    </row>
    <row r="152" spans="1:54" s="117" customFormat="1" ht="16.5" customHeight="1">
      <c r="A152" s="1747" t="s">
        <v>178</v>
      </c>
      <c r="B152" s="1748"/>
      <c r="C152" s="1748"/>
      <c r="D152" s="1749"/>
      <c r="E152" s="1756" t="str">
        <f>IF(ISERROR(VLOOKUP(work4報告書!AK10,Work2工事データ!$G$3:$M$52,7,0)),"",VLOOKUP(work4報告書!AK10,Work2工事データ!$G$3:$M$52,7,0))</f>
        <v/>
      </c>
      <c r="F152" s="1757"/>
      <c r="G152" s="1758"/>
      <c r="H152" s="1758"/>
      <c r="I152" s="1758"/>
      <c r="J152" s="1758"/>
      <c r="K152" s="1758"/>
      <c r="L152" s="1758"/>
      <c r="M152" s="1759"/>
      <c r="N152" s="1721" t="s">
        <v>726</v>
      </c>
      <c r="O152" s="1722"/>
      <c r="P152" s="1722"/>
      <c r="Q152" s="1722"/>
      <c r="R152" s="1722"/>
      <c r="S152" s="1722"/>
      <c r="T152" s="1049" t="str">
        <f>IF(work4報告書!AM10=0,"",work4報告書!AN10)</f>
        <v/>
      </c>
      <c r="U152" s="1568" t="str">
        <f ca="1">IF(SUMIF(U134:X151,"賃金で算定",U135:X151)=0,"",SUMIF(U134:X151,"賃金で算定",U135:X151))</f>
        <v/>
      </c>
      <c r="V152" s="1569"/>
      <c r="W152" s="1569"/>
      <c r="X152" s="1570"/>
      <c r="Y152" s="131"/>
      <c r="Z152" s="132"/>
      <c r="AA152" s="132"/>
      <c r="AB152" s="130"/>
      <c r="AC152" s="131"/>
      <c r="AD152" s="132"/>
      <c r="AE152" s="132"/>
      <c r="AF152" s="130"/>
      <c r="AG152" s="1568" t="str">
        <f ca="1">U152</f>
        <v/>
      </c>
      <c r="AH152" s="1569"/>
      <c r="AI152" s="1569"/>
      <c r="AJ152" s="1570"/>
      <c r="AK152" s="131"/>
      <c r="AL152" s="134"/>
      <c r="AM152" s="1568" t="str">
        <f>IF(AM134+AM136+AM138+AM140+AM142+AM144+AM146+AM148+AM150=0,"",AM134+AM136+AM138+AM140+AM142+AM144+AM146+AM148+AM150)</f>
        <v/>
      </c>
      <c r="AN152" s="1569"/>
      <c r="AO152" s="1569"/>
      <c r="AP152" s="1569"/>
      <c r="AQ152" s="1569"/>
      <c r="AR152" s="516"/>
      <c r="AS152" s="119"/>
      <c r="AT152" s="119"/>
      <c r="AW152" s="387"/>
      <c r="AX152" s="387"/>
      <c r="AY152" s="387"/>
      <c r="AZ152" s="386"/>
      <c r="BA152" s="386"/>
      <c r="BB152" s="386"/>
    </row>
    <row r="153" spans="1:54" s="117" customFormat="1" ht="16.5" customHeight="1">
      <c r="A153" s="1750"/>
      <c r="B153" s="1751"/>
      <c r="C153" s="1751"/>
      <c r="D153" s="1752"/>
      <c r="E153" s="1760"/>
      <c r="F153" s="1761"/>
      <c r="G153" s="1762"/>
      <c r="H153" s="1762"/>
      <c r="I153" s="1762"/>
      <c r="J153" s="1762"/>
      <c r="K153" s="1762"/>
      <c r="L153" s="1762"/>
      <c r="M153" s="1763"/>
      <c r="N153" s="1723"/>
      <c r="O153" s="1724"/>
      <c r="P153" s="1724"/>
      <c r="Q153" s="1724"/>
      <c r="R153" s="1724"/>
      <c r="S153" s="1724"/>
      <c r="T153" s="1050"/>
      <c r="U153" s="1767" t="str">
        <f>IF(E152="","",IF(U152="",SUM(U135,U137,U139,U141,U143,U145,U147,U149,U151),SUM(U135,U137,U139,U141,U143,U145,U147,U149,U151)-U152))</f>
        <v/>
      </c>
      <c r="V153" s="1768"/>
      <c r="W153" s="1768"/>
      <c r="X153" s="1768"/>
      <c r="Y153" s="1769" t="str">
        <f>IF(SUM(Y135,Y137,Y139,Y141,Y143,Y145,Y147,Y149,Y151)=0,"",SUM(Y135,Y137,Y139,Y141,Y143,Y145,Y147,Y149,Y151))</f>
        <v/>
      </c>
      <c r="Z153" s="1770"/>
      <c r="AA153" s="1770"/>
      <c r="AB153" s="1771"/>
      <c r="AC153" s="1770" t="str">
        <f>IF(SUM(AC135,AC137,AC139,AC141,AC143,AC145,AC147,AC149,AC151)=0,"",SUM(AC135,AC137,AC139,AC141,AC143,AC145,AC147,AC149,AC151))</f>
        <v/>
      </c>
      <c r="AD153" s="1770"/>
      <c r="AE153" s="1770"/>
      <c r="AF153" s="1771"/>
      <c r="AG153" s="1769" t="str">
        <f>IF(SUM(U153:AB153)-SUM(AC153)=0,"",SUM(U153:AB153)-SUM(AC153))</f>
        <v/>
      </c>
      <c r="AH153" s="1770"/>
      <c r="AI153" s="1770"/>
      <c r="AJ153" s="1771"/>
      <c r="AK153" s="927"/>
      <c r="AL153" s="928"/>
      <c r="AM153" s="1769" t="str">
        <f>IF(SUM(AM135,AM137,AM139,AM141,AM143,AM145,AM147,AM149,AM151)=0,"",SUM(AM135,AM137,AM139,AM141,AM143,AM145,AM147,AM149,AM151))</f>
        <v/>
      </c>
      <c r="AN153" s="1770"/>
      <c r="AO153" s="1770"/>
      <c r="AP153" s="1770"/>
      <c r="AQ153" s="1770"/>
      <c r="AR153" s="948"/>
      <c r="AS153" s="119"/>
      <c r="AT153" s="119"/>
      <c r="AW153" s="387"/>
      <c r="AX153" s="387"/>
      <c r="AY153" s="387"/>
      <c r="AZ153" s="386"/>
      <c r="BA153" s="386"/>
      <c r="BB153" s="386"/>
    </row>
    <row r="154" spans="1:54" s="117" customFormat="1" ht="16.5" customHeight="1" thickBot="1">
      <c r="A154" s="1753"/>
      <c r="B154" s="1754"/>
      <c r="C154" s="1754"/>
      <c r="D154" s="1755"/>
      <c r="E154" s="1764"/>
      <c r="F154" s="1765"/>
      <c r="G154" s="1765"/>
      <c r="H154" s="1765"/>
      <c r="I154" s="1765"/>
      <c r="J154" s="1765"/>
      <c r="K154" s="1765"/>
      <c r="L154" s="1765"/>
      <c r="M154" s="1766"/>
      <c r="N154" s="1725"/>
      <c r="O154" s="1726"/>
      <c r="P154" s="1726"/>
      <c r="Q154" s="1726"/>
      <c r="R154" s="1726"/>
      <c r="S154" s="1726"/>
      <c r="T154" s="1051"/>
      <c r="U154" s="1095"/>
      <c r="V154" s="1096"/>
      <c r="W154" s="1096"/>
      <c r="X154" s="1096"/>
      <c r="Y154" s="1095"/>
      <c r="Z154" s="1096"/>
      <c r="AA154" s="1096"/>
      <c r="AB154" s="1097"/>
      <c r="AC154" s="1096"/>
      <c r="AD154" s="1096"/>
      <c r="AE154" s="1096"/>
      <c r="AF154" s="1097"/>
      <c r="AG154" s="1577" t="str">
        <f>IF(T152&lt;=24,ROUNDDOWN(AG153*105/108,0),"")</f>
        <v/>
      </c>
      <c r="AH154" s="1578"/>
      <c r="AI154" s="1578"/>
      <c r="AJ154" s="1579"/>
      <c r="AK154" s="929"/>
      <c r="AL154" s="930"/>
      <c r="AM154" s="1577" t="str">
        <f>IF(AG154="","",ROUNDDOWN(AG154*AK135/100,0))</f>
        <v/>
      </c>
      <c r="AN154" s="1578"/>
      <c r="AO154" s="1578"/>
      <c r="AP154" s="1578"/>
      <c r="AQ154" s="1578"/>
      <c r="AR154" s="517"/>
      <c r="AS154" s="119"/>
      <c r="AT154" s="146"/>
      <c r="AW154" s="387"/>
      <c r="AX154" s="387"/>
      <c r="AY154" s="387"/>
      <c r="AZ154" s="386"/>
      <c r="BA154" s="386"/>
      <c r="BB154" s="386"/>
    </row>
    <row r="155" spans="1:54" s="117" customFormat="1" ht="18" customHeight="1">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727" t="str">
        <f>IF(AM152="","",IF(T152&lt;=24,SUM(AM152,AM154),SUM(AM152:AQ153)))</f>
        <v/>
      </c>
      <c r="AN155" s="1727"/>
      <c r="AO155" s="1727"/>
      <c r="AP155" s="1727"/>
      <c r="AQ155" s="1727"/>
      <c r="AR155" s="119"/>
      <c r="AS155" s="119"/>
      <c r="AT155" s="119"/>
      <c r="AW155" s="387"/>
      <c r="AX155" s="387"/>
      <c r="AY155" s="387"/>
      <c r="AZ155" s="386"/>
      <c r="BA155" s="386"/>
      <c r="BB155" s="386"/>
    </row>
    <row r="156" spans="1:54" s="117" customFormat="1" ht="22.5" customHeight="1">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551"/>
      <c r="X156" s="551"/>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W156" s="387"/>
      <c r="AX156" s="387"/>
      <c r="AY156" s="387"/>
      <c r="AZ156" s="386"/>
      <c r="BA156" s="386"/>
      <c r="BB156" s="386"/>
    </row>
    <row r="157" spans="1:54" s="117" customFormat="1" ht="24" customHeight="1">
      <c r="A157" s="75"/>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551"/>
      <c r="X157" s="551"/>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19"/>
      <c r="AW157" s="387"/>
      <c r="AX157" s="387"/>
      <c r="AY157" s="387"/>
      <c r="AZ157" s="386"/>
      <c r="BA157" s="386"/>
      <c r="BB157" s="386"/>
    </row>
    <row r="158" spans="1:54" s="117" customFormat="1" ht="17.25" customHeight="1" thickBot="1">
      <c r="A158" s="533" t="s">
        <v>171</v>
      </c>
      <c r="B158" s="119"/>
      <c r="C158" s="119"/>
      <c r="D158" s="119"/>
      <c r="E158" s="119"/>
      <c r="F158" s="119"/>
      <c r="G158" s="119"/>
      <c r="H158" s="119"/>
      <c r="I158" s="119"/>
      <c r="J158" s="119"/>
      <c r="K158" s="119"/>
      <c r="L158" s="119"/>
      <c r="M158" s="119"/>
      <c r="N158" s="119"/>
      <c r="O158" s="119"/>
      <c r="P158" s="119"/>
      <c r="Q158" s="119"/>
      <c r="R158" s="120"/>
      <c r="S158" s="120"/>
      <c r="T158" s="120"/>
      <c r="U158" s="120"/>
      <c r="V158" s="120"/>
      <c r="W158" s="119"/>
      <c r="X158" s="119"/>
      <c r="Y158" s="119"/>
      <c r="Z158" s="119"/>
      <c r="AA158" s="119"/>
      <c r="AB158" s="119"/>
      <c r="AC158" s="119"/>
      <c r="AD158" s="119"/>
      <c r="AE158" s="119"/>
      <c r="AF158" s="119"/>
      <c r="AG158" s="119"/>
      <c r="AH158" s="119"/>
      <c r="AI158" s="119"/>
      <c r="AJ158" s="119"/>
      <c r="AK158" s="121"/>
      <c r="AL158" s="121"/>
      <c r="AM158" s="121"/>
      <c r="AN158" s="121"/>
      <c r="AO158" s="119"/>
      <c r="AP158" s="119"/>
      <c r="AQ158" s="119"/>
      <c r="AR158" s="119"/>
      <c r="AS158" s="119"/>
      <c r="AW158" s="387"/>
      <c r="AX158" s="387"/>
      <c r="AY158" s="387"/>
      <c r="AZ158" s="386"/>
      <c r="BA158" s="386"/>
      <c r="BB158" s="386"/>
    </row>
    <row r="159" spans="1:54" s="117" customFormat="1" ht="12.75" customHeight="1">
      <c r="A159" s="119"/>
      <c r="B159" s="119"/>
      <c r="C159" s="119"/>
      <c r="D159" s="119"/>
      <c r="E159" s="119"/>
      <c r="F159" s="119"/>
      <c r="G159" s="119"/>
      <c r="H159" s="119"/>
      <c r="I159" s="119"/>
      <c r="J159" s="119"/>
      <c r="K159" s="119"/>
      <c r="L159" s="122"/>
      <c r="M159" s="122"/>
      <c r="N159" s="122"/>
      <c r="O159" s="122"/>
      <c r="P159" s="122"/>
      <c r="Q159" s="122"/>
      <c r="R159" s="122"/>
      <c r="S159" s="123"/>
      <c r="T159" s="123"/>
      <c r="U159" s="123"/>
      <c r="V159" s="123"/>
      <c r="W159" s="123"/>
      <c r="X159" s="123"/>
      <c r="Y159" s="123"/>
      <c r="Z159" s="122"/>
      <c r="AA159" s="122"/>
      <c r="AB159" s="122"/>
      <c r="AC159" s="119"/>
      <c r="AD159" s="119"/>
      <c r="AE159" s="119"/>
      <c r="AF159" s="119"/>
      <c r="AG159" s="119"/>
      <c r="AH159" s="119"/>
      <c r="AI159" s="119"/>
      <c r="AJ159" s="119"/>
      <c r="AK159" s="121"/>
      <c r="AL159" s="121"/>
      <c r="AM159" s="1586" t="s">
        <v>102</v>
      </c>
      <c r="AN159" s="1587"/>
      <c r="AO159" s="119"/>
      <c r="AP159" s="119"/>
      <c r="AQ159" s="119"/>
      <c r="AR159" s="119"/>
      <c r="AS159" s="119"/>
      <c r="AW159" s="387"/>
      <c r="AX159" s="387"/>
      <c r="AY159" s="387"/>
      <c r="AZ159" s="386"/>
      <c r="BA159" s="386"/>
      <c r="BB159" s="386"/>
    </row>
    <row r="160" spans="1:54" s="117" customFormat="1" ht="12.75" customHeight="1">
      <c r="A160" s="119"/>
      <c r="B160" s="119"/>
      <c r="C160" s="119"/>
      <c r="D160" s="119"/>
      <c r="E160" s="119"/>
      <c r="F160" s="119"/>
      <c r="G160" s="119"/>
      <c r="H160" s="119"/>
      <c r="I160" s="119"/>
      <c r="J160" s="119"/>
      <c r="K160" s="119"/>
      <c r="L160" s="122"/>
      <c r="M160" s="122"/>
      <c r="N160" s="122"/>
      <c r="O160" s="122"/>
      <c r="P160" s="122"/>
      <c r="Q160" s="122"/>
      <c r="R160" s="122"/>
      <c r="S160" s="123"/>
      <c r="T160" s="123"/>
      <c r="U160" s="123"/>
      <c r="V160" s="123"/>
      <c r="W160" s="123"/>
      <c r="X160" s="123"/>
      <c r="Y160" s="123"/>
      <c r="Z160" s="122"/>
      <c r="AA160" s="122"/>
      <c r="AB160" s="122"/>
      <c r="AC160" s="119"/>
      <c r="AD160" s="119"/>
      <c r="AE160" s="119"/>
      <c r="AF160" s="119"/>
      <c r="AG160" s="119"/>
      <c r="AH160" s="119"/>
      <c r="AI160" s="119"/>
      <c r="AJ160" s="119"/>
      <c r="AK160" s="121"/>
      <c r="AL160" s="121"/>
      <c r="AM160" s="1588"/>
      <c r="AN160" s="1589"/>
      <c r="AO160" s="119"/>
      <c r="AP160" s="119"/>
      <c r="AQ160" s="119"/>
      <c r="AR160" s="119"/>
      <c r="AS160" s="119"/>
      <c r="AW160" s="387"/>
      <c r="AX160" s="387"/>
      <c r="AY160" s="387"/>
      <c r="AZ160" s="386"/>
      <c r="BA160" s="386"/>
      <c r="BB160" s="386"/>
    </row>
    <row r="161" spans="1:54" s="117" customFormat="1" ht="12.75" customHeight="1" thickBot="1">
      <c r="A161" s="119"/>
      <c r="B161" s="119"/>
      <c r="C161" s="119"/>
      <c r="D161" s="119"/>
      <c r="E161" s="119"/>
      <c r="F161" s="119"/>
      <c r="G161" s="119"/>
      <c r="H161" s="119"/>
      <c r="I161" s="119"/>
      <c r="J161" s="119"/>
      <c r="K161" s="119"/>
      <c r="L161" s="122"/>
      <c r="M161" s="122"/>
      <c r="N161" s="122"/>
      <c r="O161" s="122"/>
      <c r="P161" s="122"/>
      <c r="Q161" s="122"/>
      <c r="R161" s="122"/>
      <c r="S161" s="122"/>
      <c r="T161" s="122"/>
      <c r="U161" s="122"/>
      <c r="V161" s="122"/>
      <c r="W161" s="122"/>
      <c r="X161" s="122"/>
      <c r="Y161" s="122"/>
      <c r="Z161" s="122"/>
      <c r="AA161" s="122"/>
      <c r="AB161" s="122"/>
      <c r="AC161" s="119"/>
      <c r="AD161" s="119"/>
      <c r="AE161" s="119"/>
      <c r="AF161" s="119"/>
      <c r="AG161" s="119"/>
      <c r="AH161" s="119"/>
      <c r="AI161" s="119"/>
      <c r="AJ161" s="119"/>
      <c r="AK161" s="121"/>
      <c r="AL161" s="121"/>
      <c r="AM161" s="1590"/>
      <c r="AN161" s="1591"/>
      <c r="AO161" s="119"/>
      <c r="AP161" s="119"/>
      <c r="AQ161" s="119"/>
      <c r="AR161" s="119"/>
      <c r="AS161" s="119"/>
      <c r="AW161" s="387"/>
      <c r="AX161" s="387"/>
      <c r="AY161" s="387"/>
      <c r="AZ161" s="386"/>
      <c r="BA161" s="386"/>
      <c r="BB161" s="386"/>
    </row>
    <row r="162" spans="1:54" s="117" customFormat="1" ht="6" customHeight="1" thickBot="1">
      <c r="A162" s="119"/>
      <c r="B162" s="119"/>
      <c r="C162" s="119"/>
      <c r="D162" s="119"/>
      <c r="E162" s="119"/>
      <c r="F162" s="119"/>
      <c r="G162" s="119"/>
      <c r="H162" s="119"/>
      <c r="I162" s="119"/>
      <c r="J162" s="119"/>
      <c r="K162" s="119"/>
      <c r="L162" s="122"/>
      <c r="M162" s="122"/>
      <c r="N162" s="122"/>
      <c r="O162" s="122"/>
      <c r="P162" s="122"/>
      <c r="Q162" s="122"/>
      <c r="R162" s="122"/>
      <c r="S162" s="122"/>
      <c r="T162" s="122"/>
      <c r="U162" s="122"/>
      <c r="V162" s="122"/>
      <c r="W162" s="122"/>
      <c r="X162" s="122"/>
      <c r="Y162" s="122"/>
      <c r="Z162" s="122"/>
      <c r="AA162" s="122"/>
      <c r="AB162" s="122"/>
      <c r="AC162" s="119"/>
      <c r="AD162" s="119"/>
      <c r="AE162" s="119"/>
      <c r="AF162" s="119"/>
      <c r="AG162" s="119"/>
      <c r="AH162" s="119"/>
      <c r="AI162" s="119"/>
      <c r="AJ162" s="119"/>
      <c r="AK162" s="121"/>
      <c r="AL162" s="121"/>
      <c r="AM162" s="119"/>
      <c r="AN162" s="119"/>
      <c r="AO162" s="119"/>
      <c r="AP162" s="119"/>
      <c r="AQ162" s="119"/>
      <c r="AR162" s="119"/>
      <c r="AS162" s="119"/>
      <c r="AW162" s="387"/>
      <c r="AX162" s="387"/>
      <c r="AY162" s="387"/>
      <c r="AZ162" s="386"/>
      <c r="BA162" s="386"/>
      <c r="BB162" s="386"/>
    </row>
    <row r="163" spans="1:54" s="117" customFormat="1" ht="12.75" customHeight="1">
      <c r="A163" s="1658" t="s">
        <v>127</v>
      </c>
      <c r="B163" s="1659"/>
      <c r="C163" s="1659"/>
      <c r="D163" s="1659"/>
      <c r="E163" s="1659"/>
      <c r="F163" s="1659"/>
      <c r="G163" s="1659"/>
      <c r="H163" s="1659"/>
      <c r="I163" s="1664" t="s">
        <v>128</v>
      </c>
      <c r="J163" s="1664"/>
      <c r="K163" s="510" t="s">
        <v>129</v>
      </c>
      <c r="L163" s="1664" t="s">
        <v>130</v>
      </c>
      <c r="M163" s="1664"/>
      <c r="N163" s="1665" t="s">
        <v>131</v>
      </c>
      <c r="O163" s="1664"/>
      <c r="P163" s="1664"/>
      <c r="Q163" s="1664"/>
      <c r="R163" s="1664"/>
      <c r="S163" s="1664"/>
      <c r="T163" s="1664" t="s">
        <v>61</v>
      </c>
      <c r="U163" s="1664"/>
      <c r="V163" s="1700"/>
      <c r="W163" s="119"/>
      <c r="X163" s="119"/>
      <c r="Y163" s="119"/>
      <c r="Z163" s="119"/>
      <c r="AA163" s="119"/>
      <c r="AB163" s="119"/>
      <c r="AC163" s="124"/>
      <c r="AD163" s="124"/>
      <c r="AE163" s="124"/>
      <c r="AF163" s="124"/>
      <c r="AG163" s="124"/>
      <c r="AH163" s="124"/>
      <c r="AI163" s="124"/>
      <c r="AJ163" s="119"/>
      <c r="AK163" s="1701" t="str">
        <f>AK127</f>
        <v/>
      </c>
      <c r="AL163" s="1702"/>
      <c r="AM163" s="1710" t="s">
        <v>64</v>
      </c>
      <c r="AN163" s="1710"/>
      <c r="AO163" s="1702" t="str">
        <f>AO127</f>
        <v/>
      </c>
      <c r="AP163" s="1702"/>
      <c r="AQ163" s="1710" t="s">
        <v>65</v>
      </c>
      <c r="AR163" s="1713"/>
      <c r="AS163" s="119"/>
      <c r="AT163" s="119"/>
      <c r="AW163" s="387"/>
      <c r="AX163" s="387"/>
      <c r="AY163" s="387"/>
      <c r="AZ163" s="386"/>
      <c r="BA163" s="386"/>
      <c r="BB163" s="386"/>
    </row>
    <row r="164" spans="1:54" s="117" customFormat="1" ht="13.5" customHeight="1">
      <c r="A164" s="1660"/>
      <c r="B164" s="1661"/>
      <c r="C164" s="1661"/>
      <c r="D164" s="1661"/>
      <c r="E164" s="1661"/>
      <c r="F164" s="1661"/>
      <c r="G164" s="1661"/>
      <c r="H164" s="1661"/>
      <c r="I164" s="1716" t="str">
        <f t="shared" ref="I164:V164" si="21">I128</f>
        <v/>
      </c>
      <c r="J164" s="1592" t="str">
        <f t="shared" si="21"/>
        <v/>
      </c>
      <c r="K164" s="1718" t="str">
        <f t="shared" si="21"/>
        <v/>
      </c>
      <c r="L164" s="1655" t="str">
        <f>L128</f>
        <v/>
      </c>
      <c r="M164" s="1592" t="str">
        <f t="shared" si="21"/>
        <v/>
      </c>
      <c r="N164" s="1655" t="str">
        <f t="shared" si="21"/>
        <v/>
      </c>
      <c r="O164" s="1652" t="str">
        <f t="shared" si="21"/>
        <v/>
      </c>
      <c r="P164" s="1652" t="str">
        <f t="shared" si="21"/>
        <v/>
      </c>
      <c r="Q164" s="1652" t="str">
        <f t="shared" si="21"/>
        <v/>
      </c>
      <c r="R164" s="1652" t="str">
        <f t="shared" si="21"/>
        <v/>
      </c>
      <c r="S164" s="1592" t="str">
        <f t="shared" si="21"/>
        <v/>
      </c>
      <c r="T164" s="1655" t="str">
        <f t="shared" si="21"/>
        <v/>
      </c>
      <c r="U164" s="1652" t="str">
        <f t="shared" si="21"/>
        <v/>
      </c>
      <c r="V164" s="1707" t="str">
        <f t="shared" si="21"/>
        <v/>
      </c>
      <c r="W164" s="119"/>
      <c r="X164" s="119"/>
      <c r="Y164" s="119"/>
      <c r="Z164" s="119"/>
      <c r="AA164" s="119"/>
      <c r="AB164" s="119"/>
      <c r="AC164" s="124"/>
      <c r="AD164" s="124"/>
      <c r="AE164" s="124"/>
      <c r="AF164" s="124"/>
      <c r="AG164" s="124"/>
      <c r="AH164" s="124"/>
      <c r="AI164" s="124"/>
      <c r="AJ164" s="119"/>
      <c r="AK164" s="1703"/>
      <c r="AL164" s="1704"/>
      <c r="AM164" s="1711"/>
      <c r="AN164" s="1711"/>
      <c r="AO164" s="1704"/>
      <c r="AP164" s="1704"/>
      <c r="AQ164" s="1711"/>
      <c r="AR164" s="1714"/>
      <c r="AS164" s="119"/>
      <c r="AT164" s="119"/>
      <c r="AW164" s="387"/>
      <c r="AX164" s="387"/>
      <c r="AY164" s="387"/>
      <c r="AZ164" s="386"/>
      <c r="BA164" s="386"/>
      <c r="BB164" s="386"/>
    </row>
    <row r="165" spans="1:54" s="117" customFormat="1" ht="9" customHeight="1" thickBot="1">
      <c r="A165" s="1660"/>
      <c r="B165" s="1661"/>
      <c r="C165" s="1661"/>
      <c r="D165" s="1661"/>
      <c r="E165" s="1661"/>
      <c r="F165" s="1661"/>
      <c r="G165" s="1661"/>
      <c r="H165" s="1661"/>
      <c r="I165" s="1716"/>
      <c r="J165" s="1593"/>
      <c r="K165" s="1719"/>
      <c r="L165" s="1656"/>
      <c r="M165" s="1593"/>
      <c r="N165" s="1656"/>
      <c r="O165" s="1653"/>
      <c r="P165" s="1653"/>
      <c r="Q165" s="1653"/>
      <c r="R165" s="1653"/>
      <c r="S165" s="1593"/>
      <c r="T165" s="1656"/>
      <c r="U165" s="1653"/>
      <c r="V165" s="1708"/>
      <c r="W165" s="119"/>
      <c r="X165" s="119"/>
      <c r="Y165" s="119"/>
      <c r="Z165" s="119"/>
      <c r="AA165" s="119"/>
      <c r="AB165" s="119"/>
      <c r="AC165" s="124"/>
      <c r="AD165" s="124"/>
      <c r="AE165" s="124"/>
      <c r="AF165" s="124"/>
      <c r="AG165" s="124"/>
      <c r="AH165" s="124"/>
      <c r="AI165" s="124"/>
      <c r="AJ165" s="119"/>
      <c r="AK165" s="1705"/>
      <c r="AL165" s="1706"/>
      <c r="AM165" s="1712"/>
      <c r="AN165" s="1712"/>
      <c r="AO165" s="1706"/>
      <c r="AP165" s="1706"/>
      <c r="AQ165" s="1712"/>
      <c r="AR165" s="1715"/>
      <c r="AS165" s="119"/>
      <c r="AT165" s="119"/>
      <c r="AW165" s="387"/>
      <c r="AX165" s="387"/>
      <c r="AY165" s="387"/>
      <c r="AZ165" s="386"/>
      <c r="BA165" s="386"/>
      <c r="BB165" s="386"/>
    </row>
    <row r="166" spans="1:54" s="117" customFormat="1" ht="6" customHeight="1" thickBot="1">
      <c r="A166" s="1662"/>
      <c r="B166" s="1663"/>
      <c r="C166" s="1663"/>
      <c r="D166" s="1663"/>
      <c r="E166" s="1663"/>
      <c r="F166" s="1663"/>
      <c r="G166" s="1663"/>
      <c r="H166" s="1663"/>
      <c r="I166" s="1717"/>
      <c r="J166" s="1594"/>
      <c r="K166" s="1720"/>
      <c r="L166" s="1657"/>
      <c r="M166" s="1594"/>
      <c r="N166" s="1657"/>
      <c r="O166" s="1654"/>
      <c r="P166" s="1654"/>
      <c r="Q166" s="1654"/>
      <c r="R166" s="1654"/>
      <c r="S166" s="1594"/>
      <c r="T166" s="1657"/>
      <c r="U166" s="1654"/>
      <c r="V166" s="170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W166" s="387"/>
      <c r="AX166" s="387"/>
      <c r="AY166" s="387"/>
      <c r="AZ166" s="386"/>
      <c r="BA166" s="386"/>
      <c r="BB166" s="386"/>
    </row>
    <row r="167" spans="1:54" s="117" customFormat="1" ht="12.75" customHeight="1">
      <c r="A167" s="1634" t="s">
        <v>173</v>
      </c>
      <c r="B167" s="1635"/>
      <c r="C167" s="1635"/>
      <c r="D167" s="1635"/>
      <c r="E167" s="1635"/>
      <c r="F167" s="1635"/>
      <c r="G167" s="1635"/>
      <c r="H167" s="1636"/>
      <c r="I167" s="1643" t="s">
        <v>133</v>
      </c>
      <c r="J167" s="1635"/>
      <c r="K167" s="1635"/>
      <c r="L167" s="1635"/>
      <c r="M167" s="1644"/>
      <c r="N167" s="1649" t="s">
        <v>174</v>
      </c>
      <c r="O167" s="1635"/>
      <c r="P167" s="1635"/>
      <c r="Q167" s="1635"/>
      <c r="R167" s="1635"/>
      <c r="S167" s="1635"/>
      <c r="T167" s="1636"/>
      <c r="U167" s="511" t="s">
        <v>135</v>
      </c>
      <c r="V167" s="512"/>
      <c r="W167" s="512"/>
      <c r="X167" s="1666" t="s">
        <v>136</v>
      </c>
      <c r="Y167" s="1666"/>
      <c r="Z167" s="1666"/>
      <c r="AA167" s="1666"/>
      <c r="AB167" s="1666"/>
      <c r="AC167" s="1666"/>
      <c r="AD167" s="1666"/>
      <c r="AE167" s="1666"/>
      <c r="AF167" s="1666"/>
      <c r="AG167" s="1666"/>
      <c r="AH167" s="512"/>
      <c r="AI167" s="512"/>
      <c r="AJ167" s="513"/>
      <c r="AK167" s="1667" t="s">
        <v>137</v>
      </c>
      <c r="AL167" s="1667"/>
      <c r="AM167" s="1668" t="s">
        <v>138</v>
      </c>
      <c r="AN167" s="1668"/>
      <c r="AO167" s="1668"/>
      <c r="AP167" s="1668"/>
      <c r="AQ167" s="1668"/>
      <c r="AR167" s="1669"/>
      <c r="AS167" s="119"/>
      <c r="AT167" s="119"/>
      <c r="AW167" s="387"/>
      <c r="AX167" s="387"/>
      <c r="AY167" s="387"/>
      <c r="AZ167" s="386"/>
      <c r="BA167" s="386"/>
      <c r="BB167" s="386"/>
    </row>
    <row r="168" spans="1:54" s="117" customFormat="1" ht="12.75" customHeight="1">
      <c r="A168" s="1637"/>
      <c r="B168" s="1638"/>
      <c r="C168" s="1638"/>
      <c r="D168" s="1638"/>
      <c r="E168" s="1638"/>
      <c r="F168" s="1638"/>
      <c r="G168" s="1638"/>
      <c r="H168" s="1639"/>
      <c r="I168" s="1645"/>
      <c r="J168" s="1638"/>
      <c r="K168" s="1638"/>
      <c r="L168" s="1638"/>
      <c r="M168" s="1646"/>
      <c r="N168" s="1650"/>
      <c r="O168" s="1638"/>
      <c r="P168" s="1638"/>
      <c r="Q168" s="1638"/>
      <c r="R168" s="1638"/>
      <c r="S168" s="1638"/>
      <c r="T168" s="1639"/>
      <c r="U168" s="1670" t="s">
        <v>139</v>
      </c>
      <c r="V168" s="1671"/>
      <c r="W168" s="1671"/>
      <c r="X168" s="1672"/>
      <c r="Y168" s="1676" t="s">
        <v>140</v>
      </c>
      <c r="Z168" s="1677"/>
      <c r="AA168" s="1677"/>
      <c r="AB168" s="1678"/>
      <c r="AC168" s="1682" t="s">
        <v>141</v>
      </c>
      <c r="AD168" s="1683"/>
      <c r="AE168" s="1683"/>
      <c r="AF168" s="1684"/>
      <c r="AG168" s="1688" t="s">
        <v>142</v>
      </c>
      <c r="AH168" s="1689"/>
      <c r="AI168" s="1689"/>
      <c r="AJ168" s="1690"/>
      <c r="AK168" s="1694" t="s">
        <v>175</v>
      </c>
      <c r="AL168" s="1694"/>
      <c r="AM168" s="1630" t="s">
        <v>144</v>
      </c>
      <c r="AN168" s="1631"/>
      <c r="AO168" s="1631"/>
      <c r="AP168" s="1631"/>
      <c r="AQ168" s="1696"/>
      <c r="AR168" s="1697"/>
      <c r="AS168" s="119"/>
      <c r="AT168" s="119"/>
      <c r="AW168" s="387"/>
      <c r="AX168" s="387"/>
      <c r="AY168" s="387"/>
      <c r="AZ168" s="386"/>
      <c r="BA168" s="386"/>
      <c r="BB168" s="386"/>
    </row>
    <row r="169" spans="1:54" s="117" customFormat="1" ht="12.75" customHeight="1">
      <c r="A169" s="1640"/>
      <c r="B169" s="1641"/>
      <c r="C169" s="1641"/>
      <c r="D169" s="1641"/>
      <c r="E169" s="1641"/>
      <c r="F169" s="1641"/>
      <c r="G169" s="1641"/>
      <c r="H169" s="1642"/>
      <c r="I169" s="1647"/>
      <c r="J169" s="1641"/>
      <c r="K169" s="1641"/>
      <c r="L169" s="1641"/>
      <c r="M169" s="1648"/>
      <c r="N169" s="1651"/>
      <c r="O169" s="1641"/>
      <c r="P169" s="1641"/>
      <c r="Q169" s="1641"/>
      <c r="R169" s="1641"/>
      <c r="S169" s="1641"/>
      <c r="T169" s="1642"/>
      <c r="U169" s="1673"/>
      <c r="V169" s="1674"/>
      <c r="W169" s="1674"/>
      <c r="X169" s="1675"/>
      <c r="Y169" s="1679"/>
      <c r="Z169" s="1680"/>
      <c r="AA169" s="1680"/>
      <c r="AB169" s="1681"/>
      <c r="AC169" s="1685"/>
      <c r="AD169" s="1686"/>
      <c r="AE169" s="1686"/>
      <c r="AF169" s="1687"/>
      <c r="AG169" s="1691"/>
      <c r="AH169" s="1692"/>
      <c r="AI169" s="1692"/>
      <c r="AJ169" s="1693"/>
      <c r="AK169" s="1695"/>
      <c r="AL169" s="1695"/>
      <c r="AM169" s="1698"/>
      <c r="AN169" s="1698"/>
      <c r="AO169" s="1698"/>
      <c r="AP169" s="1698"/>
      <c r="AQ169" s="1698"/>
      <c r="AR169" s="1699"/>
      <c r="AS169" s="119"/>
      <c r="AT169" s="119"/>
      <c r="AW169" s="387"/>
      <c r="AX169" s="387"/>
      <c r="AY169" s="387"/>
      <c r="AZ169" s="386"/>
      <c r="BA169" s="386"/>
      <c r="BB169" s="386"/>
    </row>
    <row r="170" spans="1:54" s="117" customFormat="1" ht="16.5" customHeight="1">
      <c r="A170" s="1615" t="str">
        <f>A134</f>
        <v/>
      </c>
      <c r="B170" s="1616"/>
      <c r="C170" s="1616"/>
      <c r="D170" s="1616"/>
      <c r="E170" s="1616"/>
      <c r="F170" s="1616"/>
      <c r="G170" s="1616"/>
      <c r="H170" s="1617"/>
      <c r="I170" s="1621" t="str">
        <f>I134</f>
        <v/>
      </c>
      <c r="J170" s="1616"/>
      <c r="K170" s="1616"/>
      <c r="L170" s="1616"/>
      <c r="M170" s="1622"/>
      <c r="N170" s="269" t="str">
        <f t="shared" ref="N170:N187" si="22">N134</f>
        <v/>
      </c>
      <c r="O170" s="125" t="s">
        <v>73</v>
      </c>
      <c r="P170" s="272" t="str">
        <f t="shared" ref="P170:P187" si="23">P134</f>
        <v/>
      </c>
      <c r="Q170" s="125" t="s">
        <v>145</v>
      </c>
      <c r="R170" s="274" t="str">
        <f t="shared" ref="R170:R187" si="24">R134</f>
        <v/>
      </c>
      <c r="S170" s="1625" t="s">
        <v>176</v>
      </c>
      <c r="T170" s="1626"/>
      <c r="U170" s="1627">
        <f t="shared" ref="U170:U188" si="25">U134</f>
        <v>0</v>
      </c>
      <c r="V170" s="1628"/>
      <c r="W170" s="1628"/>
      <c r="X170" s="126" t="s">
        <v>76</v>
      </c>
      <c r="Y170" s="127"/>
      <c r="Z170" s="128"/>
      <c r="AA170" s="128"/>
      <c r="AB170" s="126" t="s">
        <v>76</v>
      </c>
      <c r="AC170" s="127"/>
      <c r="AD170" s="128"/>
      <c r="AE170" s="128"/>
      <c r="AF170" s="129" t="s">
        <v>76</v>
      </c>
      <c r="AG170" s="1568" t="str">
        <f t="shared" ref="AG170:AG190" si="26">AG134</f>
        <v/>
      </c>
      <c r="AH170" s="1569"/>
      <c r="AI170" s="1569"/>
      <c r="AJ170" s="1570"/>
      <c r="AK170" s="127"/>
      <c r="AL170" s="147"/>
      <c r="AM170" s="1568" t="str">
        <f>IF(AM134=0,"",AM134)</f>
        <v/>
      </c>
      <c r="AN170" s="1569"/>
      <c r="AO170" s="1569"/>
      <c r="AP170" s="1569"/>
      <c r="AQ170" s="1569"/>
      <c r="AR170" s="514" t="s">
        <v>76</v>
      </c>
      <c r="AS170" s="119"/>
      <c r="AT170" s="119"/>
      <c r="AW170" s="387"/>
      <c r="AX170" s="387"/>
      <c r="AY170" s="387"/>
      <c r="AZ170" s="386"/>
      <c r="BA170" s="386"/>
      <c r="BB170" s="386"/>
    </row>
    <row r="171" spans="1:54" s="117" customFormat="1" ht="16.5" customHeight="1">
      <c r="A171" s="1618"/>
      <c r="B171" s="1619"/>
      <c r="C171" s="1619"/>
      <c r="D171" s="1619"/>
      <c r="E171" s="1619"/>
      <c r="F171" s="1619"/>
      <c r="G171" s="1619"/>
      <c r="H171" s="1620"/>
      <c r="I171" s="1623"/>
      <c r="J171" s="1619"/>
      <c r="K171" s="1619"/>
      <c r="L171" s="1619"/>
      <c r="M171" s="1624"/>
      <c r="N171" s="270" t="str">
        <f t="shared" si="22"/>
        <v/>
      </c>
      <c r="O171" s="124" t="s">
        <v>73</v>
      </c>
      <c r="P171" s="273" t="str">
        <f t="shared" si="23"/>
        <v/>
      </c>
      <c r="Q171" s="124" t="s">
        <v>145</v>
      </c>
      <c r="R171" s="275" t="str">
        <f t="shared" si="24"/>
        <v/>
      </c>
      <c r="S171" s="1630" t="s">
        <v>177</v>
      </c>
      <c r="T171" s="1631"/>
      <c r="U171" s="1582" t="str">
        <f t="shared" si="25"/>
        <v/>
      </c>
      <c r="V171" s="1632"/>
      <c r="W171" s="1632"/>
      <c r="X171" s="1633"/>
      <c r="Y171" s="1571">
        <f>Y135</f>
        <v>0</v>
      </c>
      <c r="Z171" s="1572"/>
      <c r="AA171" s="1572"/>
      <c r="AB171" s="1572"/>
      <c r="AC171" s="1571">
        <f>AC135</f>
        <v>0</v>
      </c>
      <c r="AD171" s="1572"/>
      <c r="AE171" s="1572"/>
      <c r="AF171" s="1573"/>
      <c r="AG171" s="1572" t="str">
        <f t="shared" si="26"/>
        <v/>
      </c>
      <c r="AH171" s="1572"/>
      <c r="AI171" s="1572"/>
      <c r="AJ171" s="1573"/>
      <c r="AK171" s="1584" t="str">
        <f>AK135</f>
        <v/>
      </c>
      <c r="AL171" s="1585"/>
      <c r="AM171" s="1582" t="str">
        <f>AM135</f>
        <v/>
      </c>
      <c r="AN171" s="1583"/>
      <c r="AO171" s="1583"/>
      <c r="AP171" s="1583"/>
      <c r="AQ171" s="1583"/>
      <c r="AR171" s="515"/>
      <c r="AS171" s="119"/>
      <c r="AT171" s="119"/>
      <c r="AW171" s="387"/>
      <c r="AX171" s="387"/>
      <c r="AY171" s="387"/>
      <c r="AZ171" s="386"/>
      <c r="BA171" s="386"/>
      <c r="BB171" s="386"/>
    </row>
    <row r="172" spans="1:54" s="117" customFormat="1" ht="16.5" customHeight="1">
      <c r="A172" s="1615" t="str">
        <f>A136</f>
        <v/>
      </c>
      <c r="B172" s="1616"/>
      <c r="C172" s="1616"/>
      <c r="D172" s="1616"/>
      <c r="E172" s="1616"/>
      <c r="F172" s="1616"/>
      <c r="G172" s="1616"/>
      <c r="H172" s="1617"/>
      <c r="I172" s="1621" t="str">
        <f>I136</f>
        <v/>
      </c>
      <c r="J172" s="1616"/>
      <c r="K172" s="1616"/>
      <c r="L172" s="1616"/>
      <c r="M172" s="1622"/>
      <c r="N172" s="277" t="str">
        <f t="shared" si="22"/>
        <v/>
      </c>
      <c r="O172" s="125" t="s">
        <v>119</v>
      </c>
      <c r="P172" s="272" t="str">
        <f t="shared" si="23"/>
        <v/>
      </c>
      <c r="Q172" s="125" t="s">
        <v>120</v>
      </c>
      <c r="R172" s="274" t="str">
        <f t="shared" si="24"/>
        <v/>
      </c>
      <c r="S172" s="1625" t="s">
        <v>121</v>
      </c>
      <c r="T172" s="1626"/>
      <c r="U172" s="1627">
        <f t="shared" si="25"/>
        <v>0</v>
      </c>
      <c r="V172" s="1628"/>
      <c r="W172" s="1628"/>
      <c r="X172" s="130"/>
      <c r="Y172" s="131"/>
      <c r="Z172" s="132"/>
      <c r="AA172" s="132"/>
      <c r="AB172" s="130"/>
      <c r="AC172" s="131"/>
      <c r="AD172" s="132"/>
      <c r="AE172" s="132"/>
      <c r="AF172" s="133"/>
      <c r="AG172" s="1568" t="str">
        <f t="shared" si="26"/>
        <v/>
      </c>
      <c r="AH172" s="1569"/>
      <c r="AI172" s="1569"/>
      <c r="AJ172" s="1570"/>
      <c r="AK172" s="131"/>
      <c r="AL172" s="134"/>
      <c r="AM172" s="1568" t="str">
        <f>IF(AM136=0,"",AM136)</f>
        <v/>
      </c>
      <c r="AN172" s="1569"/>
      <c r="AO172" s="1569"/>
      <c r="AP172" s="1569"/>
      <c r="AQ172" s="1569"/>
      <c r="AR172" s="516"/>
      <c r="AS172" s="119"/>
      <c r="AT172" s="119"/>
      <c r="AW172" s="387"/>
      <c r="AX172" s="387"/>
      <c r="AY172" s="387"/>
      <c r="AZ172" s="386"/>
      <c r="BA172" s="386"/>
      <c r="BB172" s="386"/>
    </row>
    <row r="173" spans="1:54" s="117" customFormat="1" ht="16.5" customHeight="1">
      <c r="A173" s="1618"/>
      <c r="B173" s="1619"/>
      <c r="C173" s="1619"/>
      <c r="D173" s="1619"/>
      <c r="E173" s="1619"/>
      <c r="F173" s="1619"/>
      <c r="G173" s="1619"/>
      <c r="H173" s="1620"/>
      <c r="I173" s="1623"/>
      <c r="J173" s="1619"/>
      <c r="K173" s="1619"/>
      <c r="L173" s="1619"/>
      <c r="M173" s="1624"/>
      <c r="N173" s="278" t="str">
        <f t="shared" si="22"/>
        <v/>
      </c>
      <c r="O173" s="135" t="s">
        <v>119</v>
      </c>
      <c r="P173" s="273" t="str">
        <f t="shared" si="23"/>
        <v/>
      </c>
      <c r="Q173" s="135" t="s">
        <v>120</v>
      </c>
      <c r="R173" s="276" t="str">
        <f t="shared" si="24"/>
        <v/>
      </c>
      <c r="S173" s="1580" t="s">
        <v>122</v>
      </c>
      <c r="T173" s="1581"/>
      <c r="U173" s="1571" t="str">
        <f t="shared" si="25"/>
        <v/>
      </c>
      <c r="V173" s="1572"/>
      <c r="W173" s="1572"/>
      <c r="X173" s="1572"/>
      <c r="Y173" s="1571">
        <f>Y137</f>
        <v>0</v>
      </c>
      <c r="Z173" s="1572"/>
      <c r="AA173" s="1572"/>
      <c r="AB173" s="1572"/>
      <c r="AC173" s="1571">
        <f>AC137</f>
        <v>0</v>
      </c>
      <c r="AD173" s="1572"/>
      <c r="AE173" s="1572"/>
      <c r="AF173" s="1573"/>
      <c r="AG173" s="1572" t="str">
        <f t="shared" si="26"/>
        <v/>
      </c>
      <c r="AH173" s="1572"/>
      <c r="AI173" s="1572"/>
      <c r="AJ173" s="1573"/>
      <c r="AK173" s="1584" t="str">
        <f>AK137</f>
        <v/>
      </c>
      <c r="AL173" s="1585"/>
      <c r="AM173" s="1582" t="str">
        <f>AM137</f>
        <v/>
      </c>
      <c r="AN173" s="1583"/>
      <c r="AO173" s="1583"/>
      <c r="AP173" s="1583"/>
      <c r="AQ173" s="1583"/>
      <c r="AR173" s="515"/>
      <c r="AS173" s="119"/>
      <c r="AT173" s="119"/>
      <c r="AW173" s="387"/>
      <c r="AX173" s="387"/>
      <c r="AY173" s="387"/>
      <c r="AZ173" s="386"/>
      <c r="BA173" s="386"/>
      <c r="BB173" s="386"/>
    </row>
    <row r="174" spans="1:54" s="117" customFormat="1" ht="16.5" customHeight="1">
      <c r="A174" s="1615" t="str">
        <f>A138</f>
        <v/>
      </c>
      <c r="B174" s="1616"/>
      <c r="C174" s="1616"/>
      <c r="D174" s="1616"/>
      <c r="E174" s="1616"/>
      <c r="F174" s="1616"/>
      <c r="G174" s="1616"/>
      <c r="H174" s="1617"/>
      <c r="I174" s="1621" t="str">
        <f>I138</f>
        <v/>
      </c>
      <c r="J174" s="1616"/>
      <c r="K174" s="1616"/>
      <c r="L174" s="1616"/>
      <c r="M174" s="1622"/>
      <c r="N174" s="277" t="str">
        <f t="shared" si="22"/>
        <v/>
      </c>
      <c r="O174" s="125" t="s">
        <v>119</v>
      </c>
      <c r="P174" s="272" t="str">
        <f t="shared" si="23"/>
        <v/>
      </c>
      <c r="Q174" s="125" t="s">
        <v>120</v>
      </c>
      <c r="R174" s="274" t="str">
        <f t="shared" si="24"/>
        <v/>
      </c>
      <c r="S174" s="1625" t="s">
        <v>121</v>
      </c>
      <c r="T174" s="1626"/>
      <c r="U174" s="1627">
        <f t="shared" si="25"/>
        <v>0</v>
      </c>
      <c r="V174" s="1628"/>
      <c r="W174" s="1628"/>
      <c r="X174" s="130"/>
      <c r="Y174" s="131"/>
      <c r="Z174" s="132"/>
      <c r="AA174" s="132"/>
      <c r="AB174" s="130"/>
      <c r="AC174" s="131"/>
      <c r="AD174" s="132"/>
      <c r="AE174" s="132"/>
      <c r="AF174" s="133"/>
      <c r="AG174" s="1568" t="str">
        <f t="shared" si="26"/>
        <v/>
      </c>
      <c r="AH174" s="1569"/>
      <c r="AI174" s="1569"/>
      <c r="AJ174" s="1570"/>
      <c r="AK174" s="131"/>
      <c r="AL174" s="134"/>
      <c r="AM174" s="1568" t="str">
        <f>IF(AM138=0,"",AM138)</f>
        <v/>
      </c>
      <c r="AN174" s="1569"/>
      <c r="AO174" s="1569"/>
      <c r="AP174" s="1569"/>
      <c r="AQ174" s="1569"/>
      <c r="AR174" s="516"/>
      <c r="AS174" s="119"/>
      <c r="AT174" s="119"/>
      <c r="AW174" s="387"/>
      <c r="AX174" s="387"/>
      <c r="AY174" s="387"/>
      <c r="AZ174" s="386"/>
      <c r="BA174" s="386"/>
      <c r="BB174" s="386"/>
    </row>
    <row r="175" spans="1:54" s="117" customFormat="1" ht="16.5" customHeight="1">
      <c r="A175" s="1618"/>
      <c r="B175" s="1619"/>
      <c r="C175" s="1619"/>
      <c r="D175" s="1619"/>
      <c r="E175" s="1619"/>
      <c r="F175" s="1619"/>
      <c r="G175" s="1619"/>
      <c r="H175" s="1620"/>
      <c r="I175" s="1623"/>
      <c r="J175" s="1619"/>
      <c r="K175" s="1619"/>
      <c r="L175" s="1619"/>
      <c r="M175" s="1624"/>
      <c r="N175" s="278" t="str">
        <f t="shared" si="22"/>
        <v/>
      </c>
      <c r="O175" s="135" t="s">
        <v>119</v>
      </c>
      <c r="P175" s="273" t="str">
        <f t="shared" si="23"/>
        <v/>
      </c>
      <c r="Q175" s="135" t="s">
        <v>120</v>
      </c>
      <c r="R175" s="276" t="str">
        <f t="shared" si="24"/>
        <v/>
      </c>
      <c r="S175" s="1580" t="s">
        <v>122</v>
      </c>
      <c r="T175" s="1581"/>
      <c r="U175" s="1582" t="str">
        <f t="shared" si="25"/>
        <v/>
      </c>
      <c r="V175" s="1583"/>
      <c r="W175" s="1583"/>
      <c r="X175" s="1629"/>
      <c r="Y175" s="1582">
        <f>Y139</f>
        <v>0</v>
      </c>
      <c r="Z175" s="1583"/>
      <c r="AA175" s="1583"/>
      <c r="AB175" s="1583"/>
      <c r="AC175" s="1582">
        <f>AC139</f>
        <v>0</v>
      </c>
      <c r="AD175" s="1583"/>
      <c r="AE175" s="1583"/>
      <c r="AF175" s="1629"/>
      <c r="AG175" s="1572" t="str">
        <f t="shared" si="26"/>
        <v/>
      </c>
      <c r="AH175" s="1572"/>
      <c r="AI175" s="1572"/>
      <c r="AJ175" s="1573"/>
      <c r="AK175" s="1584" t="str">
        <f>AK139</f>
        <v/>
      </c>
      <c r="AL175" s="1585"/>
      <c r="AM175" s="1582" t="str">
        <f>AM139</f>
        <v/>
      </c>
      <c r="AN175" s="1583"/>
      <c r="AO175" s="1583"/>
      <c r="AP175" s="1583"/>
      <c r="AQ175" s="1583"/>
      <c r="AR175" s="515"/>
      <c r="AS175" s="119"/>
      <c r="AT175" s="119"/>
      <c r="AW175" s="387"/>
      <c r="AX175" s="387"/>
      <c r="AY175" s="387"/>
      <c r="AZ175" s="386"/>
      <c r="BA175" s="386"/>
      <c r="BB175" s="386"/>
    </row>
    <row r="176" spans="1:54" s="117" customFormat="1" ht="16.5" customHeight="1">
      <c r="A176" s="1615" t="str">
        <f>A140</f>
        <v/>
      </c>
      <c r="B176" s="1616"/>
      <c r="C176" s="1616"/>
      <c r="D176" s="1616"/>
      <c r="E176" s="1616"/>
      <c r="F176" s="1616"/>
      <c r="G176" s="1616"/>
      <c r="H176" s="1617"/>
      <c r="I176" s="1621" t="str">
        <f>I140</f>
        <v/>
      </c>
      <c r="J176" s="1616"/>
      <c r="K176" s="1616"/>
      <c r="L176" s="1616"/>
      <c r="M176" s="1622"/>
      <c r="N176" s="277" t="str">
        <f t="shared" si="22"/>
        <v/>
      </c>
      <c r="O176" s="125" t="s">
        <v>119</v>
      </c>
      <c r="P176" s="272" t="str">
        <f t="shared" si="23"/>
        <v/>
      </c>
      <c r="Q176" s="125" t="s">
        <v>120</v>
      </c>
      <c r="R176" s="274" t="str">
        <f t="shared" si="24"/>
        <v/>
      </c>
      <c r="S176" s="1625" t="s">
        <v>121</v>
      </c>
      <c r="T176" s="1626"/>
      <c r="U176" s="1571">
        <f t="shared" si="25"/>
        <v>0</v>
      </c>
      <c r="V176" s="1572"/>
      <c r="W176" s="1572"/>
      <c r="X176" s="136"/>
      <c r="Y176" s="137"/>
      <c r="Z176" s="138"/>
      <c r="AA176" s="138"/>
      <c r="AB176" s="136"/>
      <c r="AC176" s="137"/>
      <c r="AD176" s="138"/>
      <c r="AE176" s="138"/>
      <c r="AF176" s="139"/>
      <c r="AG176" s="1568" t="str">
        <f t="shared" si="26"/>
        <v/>
      </c>
      <c r="AH176" s="1569"/>
      <c r="AI176" s="1569"/>
      <c r="AJ176" s="1570"/>
      <c r="AK176" s="137"/>
      <c r="AL176" s="140"/>
      <c r="AM176" s="1568" t="str">
        <f>IF(AM140=0,"",AM140)</f>
        <v/>
      </c>
      <c r="AN176" s="1569"/>
      <c r="AO176" s="1569"/>
      <c r="AP176" s="1569"/>
      <c r="AQ176" s="1569"/>
      <c r="AR176" s="516"/>
      <c r="AS176" s="119"/>
      <c r="AT176" s="119"/>
      <c r="AW176" s="387"/>
      <c r="AX176" s="387"/>
      <c r="AY176" s="387"/>
      <c r="AZ176" s="386"/>
      <c r="BA176" s="386"/>
      <c r="BB176" s="386"/>
    </row>
    <row r="177" spans="1:54" s="117" customFormat="1" ht="16.5" customHeight="1">
      <c r="A177" s="1618"/>
      <c r="B177" s="1619"/>
      <c r="C177" s="1619"/>
      <c r="D177" s="1619"/>
      <c r="E177" s="1619"/>
      <c r="F177" s="1619"/>
      <c r="G177" s="1619"/>
      <c r="H177" s="1620"/>
      <c r="I177" s="1623"/>
      <c r="J177" s="1619"/>
      <c r="K177" s="1619"/>
      <c r="L177" s="1619"/>
      <c r="M177" s="1624"/>
      <c r="N177" s="278" t="str">
        <f t="shared" si="22"/>
        <v/>
      </c>
      <c r="O177" s="135" t="s">
        <v>119</v>
      </c>
      <c r="P177" s="273" t="str">
        <f t="shared" si="23"/>
        <v/>
      </c>
      <c r="Q177" s="135" t="s">
        <v>120</v>
      </c>
      <c r="R177" s="276" t="str">
        <f t="shared" si="24"/>
        <v/>
      </c>
      <c r="S177" s="1580" t="s">
        <v>122</v>
      </c>
      <c r="T177" s="1581"/>
      <c r="U177" s="1571" t="str">
        <f t="shared" si="25"/>
        <v/>
      </c>
      <c r="V177" s="1572"/>
      <c r="W177" s="1572"/>
      <c r="X177" s="1572"/>
      <c r="Y177" s="1571">
        <f>Y141</f>
        <v>0</v>
      </c>
      <c r="Z177" s="1572"/>
      <c r="AA177" s="1572"/>
      <c r="AB177" s="1572"/>
      <c r="AC177" s="1571">
        <f>AC141</f>
        <v>0</v>
      </c>
      <c r="AD177" s="1572"/>
      <c r="AE177" s="1572"/>
      <c r="AF177" s="1573"/>
      <c r="AG177" s="1572" t="str">
        <f t="shared" si="26"/>
        <v/>
      </c>
      <c r="AH177" s="1572"/>
      <c r="AI177" s="1572"/>
      <c r="AJ177" s="1573"/>
      <c r="AK177" s="1584" t="str">
        <f>AK141</f>
        <v/>
      </c>
      <c r="AL177" s="1585"/>
      <c r="AM177" s="1582" t="str">
        <f>AM141</f>
        <v/>
      </c>
      <c r="AN177" s="1583"/>
      <c r="AO177" s="1583"/>
      <c r="AP177" s="1583"/>
      <c r="AQ177" s="1583"/>
      <c r="AR177" s="515"/>
      <c r="AS177" s="119"/>
      <c r="AT177" s="119"/>
      <c r="AW177" s="387"/>
      <c r="AX177" s="387"/>
      <c r="AY177" s="387"/>
      <c r="AZ177" s="386"/>
      <c r="BA177" s="386"/>
      <c r="BB177" s="386"/>
    </row>
    <row r="178" spans="1:54" s="117" customFormat="1" ht="16.5" customHeight="1">
      <c r="A178" s="1615" t="str">
        <f>A142</f>
        <v/>
      </c>
      <c r="B178" s="1616"/>
      <c r="C178" s="1616"/>
      <c r="D178" s="1616"/>
      <c r="E178" s="1616"/>
      <c r="F178" s="1616"/>
      <c r="G178" s="1616"/>
      <c r="H178" s="1617"/>
      <c r="I178" s="1621" t="str">
        <f>I142</f>
        <v/>
      </c>
      <c r="J178" s="1616"/>
      <c r="K178" s="1616"/>
      <c r="L178" s="1616"/>
      <c r="M178" s="1622"/>
      <c r="N178" s="277" t="str">
        <f t="shared" si="22"/>
        <v/>
      </c>
      <c r="O178" s="125" t="s">
        <v>119</v>
      </c>
      <c r="P178" s="272" t="str">
        <f t="shared" si="23"/>
        <v/>
      </c>
      <c r="Q178" s="125" t="s">
        <v>120</v>
      </c>
      <c r="R178" s="274" t="str">
        <f t="shared" si="24"/>
        <v/>
      </c>
      <c r="S178" s="1625" t="s">
        <v>121</v>
      </c>
      <c r="T178" s="1626"/>
      <c r="U178" s="1627">
        <f t="shared" si="25"/>
        <v>0</v>
      </c>
      <c r="V178" s="1628"/>
      <c r="W178" s="1628"/>
      <c r="X178" s="130"/>
      <c r="Y178" s="131"/>
      <c r="Z178" s="132"/>
      <c r="AA178" s="132"/>
      <c r="AB178" s="130"/>
      <c r="AC178" s="131"/>
      <c r="AD178" s="132"/>
      <c r="AE178" s="132"/>
      <c r="AF178" s="133"/>
      <c r="AG178" s="1568" t="str">
        <f t="shared" si="26"/>
        <v/>
      </c>
      <c r="AH178" s="1569"/>
      <c r="AI178" s="1569"/>
      <c r="AJ178" s="1570"/>
      <c r="AK178" s="137"/>
      <c r="AL178" s="140"/>
      <c r="AM178" s="1568" t="str">
        <f>IF(AM142=0,"",AM142)</f>
        <v/>
      </c>
      <c r="AN178" s="1569"/>
      <c r="AO178" s="1569"/>
      <c r="AP178" s="1569"/>
      <c r="AQ178" s="1569"/>
      <c r="AR178" s="516"/>
      <c r="AS178" s="119"/>
      <c r="AT178" s="119"/>
      <c r="AW178" s="387"/>
      <c r="AX178" s="387"/>
      <c r="AY178" s="387"/>
      <c r="AZ178" s="386"/>
      <c r="BA178" s="386"/>
      <c r="BB178" s="386"/>
    </row>
    <row r="179" spans="1:54" s="117" customFormat="1" ht="16.5" customHeight="1">
      <c r="A179" s="1618"/>
      <c r="B179" s="1619"/>
      <c r="C179" s="1619"/>
      <c r="D179" s="1619"/>
      <c r="E179" s="1619"/>
      <c r="F179" s="1619"/>
      <c r="G179" s="1619"/>
      <c r="H179" s="1620"/>
      <c r="I179" s="1623"/>
      <c r="J179" s="1619"/>
      <c r="K179" s="1619"/>
      <c r="L179" s="1619"/>
      <c r="M179" s="1624"/>
      <c r="N179" s="278" t="str">
        <f t="shared" si="22"/>
        <v/>
      </c>
      <c r="O179" s="135" t="s">
        <v>119</v>
      </c>
      <c r="P179" s="273" t="str">
        <f t="shared" si="23"/>
        <v/>
      </c>
      <c r="Q179" s="135" t="s">
        <v>120</v>
      </c>
      <c r="R179" s="276" t="str">
        <f t="shared" si="24"/>
        <v/>
      </c>
      <c r="S179" s="1580" t="s">
        <v>122</v>
      </c>
      <c r="T179" s="1581"/>
      <c r="U179" s="1571" t="str">
        <f t="shared" si="25"/>
        <v/>
      </c>
      <c r="V179" s="1572"/>
      <c r="W179" s="1572"/>
      <c r="X179" s="1572"/>
      <c r="Y179" s="1582">
        <f>Y143</f>
        <v>0</v>
      </c>
      <c r="Z179" s="1583"/>
      <c r="AA179" s="1583"/>
      <c r="AB179" s="1583"/>
      <c r="AC179" s="1571">
        <f>AC143</f>
        <v>0</v>
      </c>
      <c r="AD179" s="1572"/>
      <c r="AE179" s="1572"/>
      <c r="AF179" s="1573"/>
      <c r="AG179" s="1572" t="str">
        <f t="shared" si="26"/>
        <v/>
      </c>
      <c r="AH179" s="1572"/>
      <c r="AI179" s="1572"/>
      <c r="AJ179" s="1573"/>
      <c r="AK179" s="1584" t="str">
        <f>AK143</f>
        <v/>
      </c>
      <c r="AL179" s="1585"/>
      <c r="AM179" s="1582" t="str">
        <f>AM143</f>
        <v/>
      </c>
      <c r="AN179" s="1583"/>
      <c r="AO179" s="1583"/>
      <c r="AP179" s="1583"/>
      <c r="AQ179" s="1583"/>
      <c r="AR179" s="515"/>
      <c r="AS179" s="119"/>
      <c r="AT179" s="119"/>
      <c r="AW179" s="387"/>
      <c r="AX179" s="387"/>
      <c r="AY179" s="387"/>
      <c r="AZ179" s="386"/>
      <c r="BA179" s="386"/>
      <c r="BB179" s="386"/>
    </row>
    <row r="180" spans="1:54" s="117" customFormat="1" ht="16.5" customHeight="1">
      <c r="A180" s="1615" t="str">
        <f>A144</f>
        <v/>
      </c>
      <c r="B180" s="1616"/>
      <c r="C180" s="1616"/>
      <c r="D180" s="1616"/>
      <c r="E180" s="1616"/>
      <c r="F180" s="1616"/>
      <c r="G180" s="1616"/>
      <c r="H180" s="1617"/>
      <c r="I180" s="1621" t="str">
        <f>I144</f>
        <v/>
      </c>
      <c r="J180" s="1616"/>
      <c r="K180" s="1616"/>
      <c r="L180" s="1616"/>
      <c r="M180" s="1622"/>
      <c r="N180" s="277" t="str">
        <f t="shared" si="22"/>
        <v/>
      </c>
      <c r="O180" s="125" t="s">
        <v>119</v>
      </c>
      <c r="P180" s="272" t="str">
        <f t="shared" si="23"/>
        <v/>
      </c>
      <c r="Q180" s="125" t="s">
        <v>120</v>
      </c>
      <c r="R180" s="274" t="str">
        <f t="shared" si="24"/>
        <v/>
      </c>
      <c r="S180" s="1625" t="s">
        <v>121</v>
      </c>
      <c r="T180" s="1626"/>
      <c r="U180" s="1627">
        <f t="shared" si="25"/>
        <v>0</v>
      </c>
      <c r="V180" s="1628"/>
      <c r="W180" s="1628"/>
      <c r="X180" s="130"/>
      <c r="Y180" s="131"/>
      <c r="Z180" s="132"/>
      <c r="AA180" s="132"/>
      <c r="AB180" s="130"/>
      <c r="AC180" s="131"/>
      <c r="AD180" s="132"/>
      <c r="AE180" s="132"/>
      <c r="AF180" s="133"/>
      <c r="AG180" s="1568" t="str">
        <f t="shared" si="26"/>
        <v/>
      </c>
      <c r="AH180" s="1569"/>
      <c r="AI180" s="1569"/>
      <c r="AJ180" s="1570"/>
      <c r="AK180" s="141"/>
      <c r="AL180" s="142"/>
      <c r="AM180" s="1568" t="str">
        <f>IF(AM144=0,"",AM144)</f>
        <v/>
      </c>
      <c r="AN180" s="1569"/>
      <c r="AO180" s="1569"/>
      <c r="AP180" s="1569"/>
      <c r="AQ180" s="1569"/>
      <c r="AR180" s="516"/>
      <c r="AS180" s="119"/>
      <c r="AT180" s="119"/>
      <c r="AW180" s="387"/>
      <c r="AX180" s="387"/>
      <c r="AY180" s="387"/>
      <c r="AZ180" s="386"/>
      <c r="BA180" s="386"/>
      <c r="BB180" s="386"/>
    </row>
    <row r="181" spans="1:54" s="117" customFormat="1" ht="16.5" customHeight="1">
      <c r="A181" s="1618"/>
      <c r="B181" s="1619"/>
      <c r="C181" s="1619"/>
      <c r="D181" s="1619"/>
      <c r="E181" s="1619"/>
      <c r="F181" s="1619"/>
      <c r="G181" s="1619"/>
      <c r="H181" s="1620"/>
      <c r="I181" s="1623"/>
      <c r="J181" s="1619"/>
      <c r="K181" s="1619"/>
      <c r="L181" s="1619"/>
      <c r="M181" s="1624"/>
      <c r="N181" s="278" t="str">
        <f t="shared" si="22"/>
        <v/>
      </c>
      <c r="O181" s="135" t="s">
        <v>119</v>
      </c>
      <c r="P181" s="273" t="str">
        <f t="shared" si="23"/>
        <v/>
      </c>
      <c r="Q181" s="135" t="s">
        <v>120</v>
      </c>
      <c r="R181" s="276" t="str">
        <f t="shared" si="24"/>
        <v/>
      </c>
      <c r="S181" s="1580" t="s">
        <v>122</v>
      </c>
      <c r="T181" s="1581"/>
      <c r="U181" s="1571" t="str">
        <f t="shared" si="25"/>
        <v/>
      </c>
      <c r="V181" s="1572"/>
      <c r="W181" s="1572"/>
      <c r="X181" s="1572"/>
      <c r="Y181" s="1582">
        <f>Y145</f>
        <v>0</v>
      </c>
      <c r="Z181" s="1583"/>
      <c r="AA181" s="1583"/>
      <c r="AB181" s="1583"/>
      <c r="AC181" s="1571">
        <f>AC145</f>
        <v>0</v>
      </c>
      <c r="AD181" s="1572"/>
      <c r="AE181" s="1572"/>
      <c r="AF181" s="1573"/>
      <c r="AG181" s="1572" t="str">
        <f t="shared" si="26"/>
        <v/>
      </c>
      <c r="AH181" s="1572"/>
      <c r="AI181" s="1572"/>
      <c r="AJ181" s="1573"/>
      <c r="AK181" s="1584" t="str">
        <f>AK145</f>
        <v/>
      </c>
      <c r="AL181" s="1585"/>
      <c r="AM181" s="1582" t="str">
        <f>AM145</f>
        <v/>
      </c>
      <c r="AN181" s="1583"/>
      <c r="AO181" s="1583"/>
      <c r="AP181" s="1583"/>
      <c r="AQ181" s="1583"/>
      <c r="AR181" s="515"/>
      <c r="AS181" s="119"/>
      <c r="AT181" s="119"/>
      <c r="AW181" s="387"/>
      <c r="AX181" s="387"/>
      <c r="AY181" s="387"/>
      <c r="AZ181" s="386"/>
      <c r="BA181" s="386"/>
      <c r="BB181" s="386"/>
    </row>
    <row r="182" spans="1:54" s="117" customFormat="1" ht="16.5" customHeight="1">
      <c r="A182" s="1615" t="str">
        <f>A146</f>
        <v/>
      </c>
      <c r="B182" s="1616"/>
      <c r="C182" s="1616"/>
      <c r="D182" s="1616"/>
      <c r="E182" s="1616"/>
      <c r="F182" s="1616"/>
      <c r="G182" s="1616"/>
      <c r="H182" s="1617"/>
      <c r="I182" s="1621" t="str">
        <f>I146</f>
        <v/>
      </c>
      <c r="J182" s="1616"/>
      <c r="K182" s="1616"/>
      <c r="L182" s="1616"/>
      <c r="M182" s="1622"/>
      <c r="N182" s="277" t="str">
        <f t="shared" si="22"/>
        <v/>
      </c>
      <c r="O182" s="125" t="s">
        <v>119</v>
      </c>
      <c r="P182" s="272" t="str">
        <f t="shared" si="23"/>
        <v/>
      </c>
      <c r="Q182" s="125" t="s">
        <v>120</v>
      </c>
      <c r="R182" s="274" t="str">
        <f t="shared" si="24"/>
        <v/>
      </c>
      <c r="S182" s="1625" t="s">
        <v>121</v>
      </c>
      <c r="T182" s="1626"/>
      <c r="U182" s="1627">
        <f t="shared" si="25"/>
        <v>0</v>
      </c>
      <c r="V182" s="1628"/>
      <c r="W182" s="1628"/>
      <c r="X182" s="130"/>
      <c r="Y182" s="131"/>
      <c r="Z182" s="132"/>
      <c r="AA182" s="132"/>
      <c r="AB182" s="130"/>
      <c r="AC182" s="131"/>
      <c r="AD182" s="132"/>
      <c r="AE182" s="132"/>
      <c r="AF182" s="133"/>
      <c r="AG182" s="1568" t="str">
        <f t="shared" si="26"/>
        <v/>
      </c>
      <c r="AH182" s="1569"/>
      <c r="AI182" s="1569"/>
      <c r="AJ182" s="1570"/>
      <c r="AK182" s="143"/>
      <c r="AL182" s="144"/>
      <c r="AM182" s="1568" t="str">
        <f>IF(AM146=0,"",AM146)</f>
        <v/>
      </c>
      <c r="AN182" s="1569"/>
      <c r="AO182" s="1569"/>
      <c r="AP182" s="1569"/>
      <c r="AQ182" s="1569"/>
      <c r="AR182" s="516"/>
      <c r="AS182" s="119"/>
      <c r="AT182" s="119"/>
      <c r="AW182" s="387"/>
      <c r="AX182" s="387"/>
      <c r="AY182" s="387"/>
      <c r="AZ182" s="386"/>
      <c r="BA182" s="386"/>
      <c r="BB182" s="386"/>
    </row>
    <row r="183" spans="1:54" s="117" customFormat="1" ht="16.5" customHeight="1">
      <c r="A183" s="1618"/>
      <c r="B183" s="1619"/>
      <c r="C183" s="1619"/>
      <c r="D183" s="1619"/>
      <c r="E183" s="1619"/>
      <c r="F183" s="1619"/>
      <c r="G183" s="1619"/>
      <c r="H183" s="1620"/>
      <c r="I183" s="1623"/>
      <c r="J183" s="1619"/>
      <c r="K183" s="1619"/>
      <c r="L183" s="1619"/>
      <c r="M183" s="1624"/>
      <c r="N183" s="278" t="str">
        <f t="shared" si="22"/>
        <v/>
      </c>
      <c r="O183" s="135" t="s">
        <v>119</v>
      </c>
      <c r="P183" s="273" t="str">
        <f t="shared" si="23"/>
        <v/>
      </c>
      <c r="Q183" s="135" t="s">
        <v>120</v>
      </c>
      <c r="R183" s="276" t="str">
        <f t="shared" si="24"/>
        <v/>
      </c>
      <c r="S183" s="1580" t="s">
        <v>122</v>
      </c>
      <c r="T183" s="1581"/>
      <c r="U183" s="1571" t="str">
        <f t="shared" si="25"/>
        <v/>
      </c>
      <c r="V183" s="1572"/>
      <c r="W183" s="1572"/>
      <c r="X183" s="1572"/>
      <c r="Y183" s="1582">
        <f>Y147</f>
        <v>0</v>
      </c>
      <c r="Z183" s="1583"/>
      <c r="AA183" s="1583"/>
      <c r="AB183" s="1583"/>
      <c r="AC183" s="1571">
        <f>AC147</f>
        <v>0</v>
      </c>
      <c r="AD183" s="1572"/>
      <c r="AE183" s="1572"/>
      <c r="AF183" s="1573"/>
      <c r="AG183" s="1572" t="str">
        <f t="shared" si="26"/>
        <v/>
      </c>
      <c r="AH183" s="1572"/>
      <c r="AI183" s="1572"/>
      <c r="AJ183" s="1573"/>
      <c r="AK183" s="1584" t="str">
        <f>AK147</f>
        <v/>
      </c>
      <c r="AL183" s="1585"/>
      <c r="AM183" s="1582" t="str">
        <f>AM147</f>
        <v/>
      </c>
      <c r="AN183" s="1583"/>
      <c r="AO183" s="1583"/>
      <c r="AP183" s="1583"/>
      <c r="AQ183" s="1583"/>
      <c r="AR183" s="515"/>
      <c r="AS183" s="119"/>
      <c r="AT183" s="119"/>
      <c r="AW183" s="387"/>
      <c r="AX183" s="387"/>
      <c r="AY183" s="387"/>
      <c r="AZ183" s="386"/>
      <c r="BA183" s="386"/>
      <c r="BB183" s="386"/>
    </row>
    <row r="184" spans="1:54" s="117" customFormat="1" ht="16.5" customHeight="1">
      <c r="A184" s="1615" t="str">
        <f>A148</f>
        <v/>
      </c>
      <c r="B184" s="1616"/>
      <c r="C184" s="1616"/>
      <c r="D184" s="1616"/>
      <c r="E184" s="1616"/>
      <c r="F184" s="1616"/>
      <c r="G184" s="1616"/>
      <c r="H184" s="1617"/>
      <c r="I184" s="1621" t="str">
        <f>I148</f>
        <v/>
      </c>
      <c r="J184" s="1616"/>
      <c r="K184" s="1616"/>
      <c r="L184" s="1616"/>
      <c r="M184" s="1622"/>
      <c r="N184" s="277" t="str">
        <f t="shared" si="22"/>
        <v/>
      </c>
      <c r="O184" s="125" t="s">
        <v>119</v>
      </c>
      <c r="P184" s="272" t="str">
        <f t="shared" si="23"/>
        <v/>
      </c>
      <c r="Q184" s="125" t="s">
        <v>120</v>
      </c>
      <c r="R184" s="274" t="str">
        <f t="shared" si="24"/>
        <v/>
      </c>
      <c r="S184" s="1625" t="s">
        <v>121</v>
      </c>
      <c r="T184" s="1626"/>
      <c r="U184" s="1627">
        <f t="shared" si="25"/>
        <v>0</v>
      </c>
      <c r="V184" s="1628"/>
      <c r="W184" s="1628"/>
      <c r="X184" s="130"/>
      <c r="Y184" s="131"/>
      <c r="Z184" s="132"/>
      <c r="AA184" s="132"/>
      <c r="AB184" s="130"/>
      <c r="AC184" s="131"/>
      <c r="AD184" s="132"/>
      <c r="AE184" s="132"/>
      <c r="AF184" s="133"/>
      <c r="AG184" s="1568" t="str">
        <f t="shared" si="26"/>
        <v/>
      </c>
      <c r="AH184" s="1569"/>
      <c r="AI184" s="1569"/>
      <c r="AJ184" s="1570"/>
      <c r="AK184" s="141"/>
      <c r="AL184" s="142"/>
      <c r="AM184" s="1568" t="str">
        <f>IF(AM148=0,"",AM148)</f>
        <v/>
      </c>
      <c r="AN184" s="1569"/>
      <c r="AO184" s="1569"/>
      <c r="AP184" s="1569"/>
      <c r="AQ184" s="1569"/>
      <c r="AR184" s="516"/>
      <c r="AS184" s="119"/>
      <c r="AT184" s="119"/>
      <c r="AW184" s="387"/>
      <c r="AX184" s="387"/>
      <c r="AY184" s="387"/>
      <c r="AZ184" s="386"/>
      <c r="BA184" s="386"/>
      <c r="BB184" s="386"/>
    </row>
    <row r="185" spans="1:54" s="117" customFormat="1" ht="16.5" customHeight="1">
      <c r="A185" s="1618"/>
      <c r="B185" s="1619"/>
      <c r="C185" s="1619"/>
      <c r="D185" s="1619"/>
      <c r="E185" s="1619"/>
      <c r="F185" s="1619"/>
      <c r="G185" s="1619"/>
      <c r="H185" s="1620"/>
      <c r="I185" s="1623"/>
      <c r="J185" s="1619"/>
      <c r="K185" s="1619"/>
      <c r="L185" s="1619"/>
      <c r="M185" s="1624"/>
      <c r="N185" s="278" t="str">
        <f t="shared" si="22"/>
        <v/>
      </c>
      <c r="O185" s="135" t="s">
        <v>119</v>
      </c>
      <c r="P185" s="273" t="str">
        <f t="shared" si="23"/>
        <v/>
      </c>
      <c r="Q185" s="135" t="s">
        <v>120</v>
      </c>
      <c r="R185" s="276" t="str">
        <f t="shared" si="24"/>
        <v/>
      </c>
      <c r="S185" s="1580" t="s">
        <v>122</v>
      </c>
      <c r="T185" s="1581"/>
      <c r="U185" s="1571" t="str">
        <f t="shared" si="25"/>
        <v/>
      </c>
      <c r="V185" s="1572"/>
      <c r="W185" s="1572"/>
      <c r="X185" s="1572"/>
      <c r="Y185" s="1582">
        <f>Y149</f>
        <v>0</v>
      </c>
      <c r="Z185" s="1583"/>
      <c r="AA185" s="1583"/>
      <c r="AB185" s="1583"/>
      <c r="AC185" s="1571">
        <f>AC149</f>
        <v>0</v>
      </c>
      <c r="AD185" s="1572"/>
      <c r="AE185" s="1572"/>
      <c r="AF185" s="1573"/>
      <c r="AG185" s="1572" t="str">
        <f t="shared" si="26"/>
        <v/>
      </c>
      <c r="AH185" s="1572"/>
      <c r="AI185" s="1572"/>
      <c r="AJ185" s="1573"/>
      <c r="AK185" s="1584" t="str">
        <f>AK149</f>
        <v/>
      </c>
      <c r="AL185" s="1585"/>
      <c r="AM185" s="1582" t="str">
        <f>AM149</f>
        <v/>
      </c>
      <c r="AN185" s="1583"/>
      <c r="AO185" s="1583"/>
      <c r="AP185" s="1583"/>
      <c r="AQ185" s="1583"/>
      <c r="AR185" s="515"/>
      <c r="AS185" s="119"/>
      <c r="AT185" s="119"/>
      <c r="AW185" s="387"/>
      <c r="AX185" s="387"/>
      <c r="AY185" s="387"/>
      <c r="AZ185" s="386"/>
      <c r="BA185" s="386"/>
      <c r="BB185" s="386"/>
    </row>
    <row r="186" spans="1:54" s="117" customFormat="1" ht="16.5" customHeight="1">
      <c r="A186" s="1615" t="str">
        <f>A150</f>
        <v/>
      </c>
      <c r="B186" s="1616"/>
      <c r="C186" s="1616"/>
      <c r="D186" s="1616"/>
      <c r="E186" s="1616"/>
      <c r="F186" s="1616"/>
      <c r="G186" s="1616"/>
      <c r="H186" s="1617"/>
      <c r="I186" s="1621" t="str">
        <f>I150</f>
        <v/>
      </c>
      <c r="J186" s="1616"/>
      <c r="K186" s="1616"/>
      <c r="L186" s="1616"/>
      <c r="M186" s="1622"/>
      <c r="N186" s="277" t="str">
        <f t="shared" si="22"/>
        <v/>
      </c>
      <c r="O186" s="125" t="s">
        <v>119</v>
      </c>
      <c r="P186" s="272" t="str">
        <f t="shared" si="23"/>
        <v/>
      </c>
      <c r="Q186" s="125" t="s">
        <v>120</v>
      </c>
      <c r="R186" s="274" t="str">
        <f t="shared" si="24"/>
        <v/>
      </c>
      <c r="S186" s="1625" t="s">
        <v>121</v>
      </c>
      <c r="T186" s="1626"/>
      <c r="U186" s="1627">
        <f t="shared" si="25"/>
        <v>0</v>
      </c>
      <c r="V186" s="1628"/>
      <c r="W186" s="1628"/>
      <c r="X186" s="130"/>
      <c r="Y186" s="131"/>
      <c r="Z186" s="132"/>
      <c r="AA186" s="132"/>
      <c r="AB186" s="130"/>
      <c r="AC186" s="131"/>
      <c r="AD186" s="132"/>
      <c r="AE186" s="132"/>
      <c r="AF186" s="133"/>
      <c r="AG186" s="1568" t="str">
        <f t="shared" si="26"/>
        <v/>
      </c>
      <c r="AH186" s="1569"/>
      <c r="AI186" s="1569"/>
      <c r="AJ186" s="1570"/>
      <c r="AK186" s="141"/>
      <c r="AL186" s="142"/>
      <c r="AM186" s="1568" t="str">
        <f>IF(AM150=0,"",AM150)</f>
        <v/>
      </c>
      <c r="AN186" s="1569"/>
      <c r="AO186" s="1569"/>
      <c r="AP186" s="1569"/>
      <c r="AQ186" s="1569"/>
      <c r="AR186" s="516"/>
      <c r="AS186" s="119"/>
      <c r="AT186" s="119"/>
      <c r="AW186" s="387"/>
      <c r="AX186" s="387"/>
      <c r="AY186" s="387"/>
      <c r="AZ186" s="386"/>
      <c r="BA186" s="386"/>
      <c r="BB186" s="386"/>
    </row>
    <row r="187" spans="1:54" s="117" customFormat="1" ht="16.5" customHeight="1">
      <c r="A187" s="1618"/>
      <c r="B187" s="1619"/>
      <c r="C187" s="1619"/>
      <c r="D187" s="1619"/>
      <c r="E187" s="1619"/>
      <c r="F187" s="1619"/>
      <c r="G187" s="1619"/>
      <c r="H187" s="1620"/>
      <c r="I187" s="1623"/>
      <c r="J187" s="1619"/>
      <c r="K187" s="1619"/>
      <c r="L187" s="1619"/>
      <c r="M187" s="1624"/>
      <c r="N187" s="278" t="str">
        <f t="shared" si="22"/>
        <v/>
      </c>
      <c r="O187" s="145" t="s">
        <v>119</v>
      </c>
      <c r="P187" s="273" t="str">
        <f t="shared" si="23"/>
        <v/>
      </c>
      <c r="Q187" s="135" t="s">
        <v>120</v>
      </c>
      <c r="R187" s="276" t="str">
        <f t="shared" si="24"/>
        <v/>
      </c>
      <c r="S187" s="1580" t="s">
        <v>122</v>
      </c>
      <c r="T187" s="1581"/>
      <c r="U187" s="1571" t="str">
        <f t="shared" si="25"/>
        <v/>
      </c>
      <c r="V187" s="1572"/>
      <c r="W187" s="1572"/>
      <c r="X187" s="1572"/>
      <c r="Y187" s="1582">
        <f>Y151</f>
        <v>0</v>
      </c>
      <c r="Z187" s="1583"/>
      <c r="AA187" s="1583"/>
      <c r="AB187" s="1583"/>
      <c r="AC187" s="1571">
        <f>AC151</f>
        <v>0</v>
      </c>
      <c r="AD187" s="1572"/>
      <c r="AE187" s="1572"/>
      <c r="AF187" s="1573"/>
      <c r="AG187" s="1572" t="str">
        <f t="shared" si="26"/>
        <v/>
      </c>
      <c r="AH187" s="1572"/>
      <c r="AI187" s="1572"/>
      <c r="AJ187" s="1573"/>
      <c r="AK187" s="1584" t="str">
        <f>AK151</f>
        <v/>
      </c>
      <c r="AL187" s="1585"/>
      <c r="AM187" s="1582" t="str">
        <f>AM151</f>
        <v/>
      </c>
      <c r="AN187" s="1583"/>
      <c r="AO187" s="1583"/>
      <c r="AP187" s="1583"/>
      <c r="AQ187" s="1583"/>
      <c r="AR187" s="515"/>
      <c r="AS187" s="119"/>
      <c r="AT187" s="119"/>
      <c r="AW187" s="387"/>
      <c r="AX187" s="387"/>
      <c r="AY187" s="387"/>
      <c r="AZ187" s="386"/>
      <c r="BA187" s="386"/>
      <c r="BB187" s="386"/>
    </row>
    <row r="188" spans="1:54" s="117" customFormat="1" ht="16.5" customHeight="1">
      <c r="A188" s="1595" t="s">
        <v>178</v>
      </c>
      <c r="B188" s="1596"/>
      <c r="C188" s="1596"/>
      <c r="D188" s="1597"/>
      <c r="E188" s="1604" t="str">
        <f>E152</f>
        <v/>
      </c>
      <c r="F188" s="1605"/>
      <c r="G188" s="1606"/>
      <c r="H188" s="1606"/>
      <c r="I188" s="1606"/>
      <c r="J188" s="1606"/>
      <c r="K188" s="1606"/>
      <c r="L188" s="1606"/>
      <c r="M188" s="1607"/>
      <c r="N188" s="1721" t="s">
        <v>726</v>
      </c>
      <c r="O188" s="1722"/>
      <c r="P188" s="1722"/>
      <c r="Q188" s="1722"/>
      <c r="R188" s="1722"/>
      <c r="S188" s="1722"/>
      <c r="T188" s="1049" t="str">
        <f>T152</f>
        <v/>
      </c>
      <c r="U188" s="1568" t="str">
        <f t="shared" ca="1" si="25"/>
        <v/>
      </c>
      <c r="V188" s="1569"/>
      <c r="W188" s="1569"/>
      <c r="X188" s="1570"/>
      <c r="Y188" s="131"/>
      <c r="Z188" s="132"/>
      <c r="AA188" s="132"/>
      <c r="AB188" s="130"/>
      <c r="AC188" s="131"/>
      <c r="AD188" s="132"/>
      <c r="AE188" s="132"/>
      <c r="AF188" s="130"/>
      <c r="AG188" s="1568" t="str">
        <f t="shared" ca="1" si="26"/>
        <v/>
      </c>
      <c r="AH188" s="1569"/>
      <c r="AI188" s="1569"/>
      <c r="AJ188" s="1570"/>
      <c r="AK188" s="131"/>
      <c r="AL188" s="134"/>
      <c r="AM188" s="1568" t="str">
        <f>AM152</f>
        <v/>
      </c>
      <c r="AN188" s="1569"/>
      <c r="AO188" s="1569"/>
      <c r="AP188" s="1569"/>
      <c r="AQ188" s="1569"/>
      <c r="AR188" s="516"/>
      <c r="AS188" s="119"/>
      <c r="AT188" s="119"/>
      <c r="AW188" s="387"/>
      <c r="AX188" s="387"/>
      <c r="AY188" s="387"/>
      <c r="AZ188" s="386"/>
      <c r="BA188" s="386"/>
      <c r="BB188" s="386"/>
    </row>
    <row r="189" spans="1:54" s="117" customFormat="1" ht="16.5" customHeight="1">
      <c r="A189" s="1598"/>
      <c r="B189" s="1599"/>
      <c r="C189" s="1599"/>
      <c r="D189" s="1600"/>
      <c r="E189" s="1608"/>
      <c r="F189" s="1609"/>
      <c r="G189" s="1610"/>
      <c r="H189" s="1610"/>
      <c r="I189" s="1610"/>
      <c r="J189" s="1610"/>
      <c r="K189" s="1610"/>
      <c r="L189" s="1610"/>
      <c r="M189" s="1611"/>
      <c r="N189" s="1723"/>
      <c r="O189" s="1724"/>
      <c r="P189" s="1724"/>
      <c r="Q189" s="1724"/>
      <c r="R189" s="1724"/>
      <c r="S189" s="1724"/>
      <c r="T189" s="1050"/>
      <c r="U189" s="1571" t="str">
        <f>U153</f>
        <v/>
      </c>
      <c r="V189" s="1572"/>
      <c r="W189" s="1572"/>
      <c r="X189" s="1572"/>
      <c r="Y189" s="1571" t="str">
        <f>Y153</f>
        <v/>
      </c>
      <c r="Z189" s="1572"/>
      <c r="AA189" s="1572"/>
      <c r="AB189" s="1573"/>
      <c r="AC189" s="1572" t="str">
        <f>AC153</f>
        <v/>
      </c>
      <c r="AD189" s="1572"/>
      <c r="AE189" s="1572"/>
      <c r="AF189" s="1573"/>
      <c r="AG189" s="1571" t="str">
        <f t="shared" si="26"/>
        <v/>
      </c>
      <c r="AH189" s="1572"/>
      <c r="AI189" s="1572"/>
      <c r="AJ189" s="1573"/>
      <c r="AK189" s="927"/>
      <c r="AL189" s="928"/>
      <c r="AM189" s="1571" t="str">
        <f>AM153</f>
        <v/>
      </c>
      <c r="AN189" s="1572"/>
      <c r="AO189" s="1572"/>
      <c r="AP189" s="1572"/>
      <c r="AQ189" s="1572"/>
      <c r="AR189" s="948"/>
      <c r="AS189" s="119"/>
      <c r="AT189" s="119"/>
      <c r="AW189" s="387"/>
      <c r="AX189" s="387"/>
      <c r="AY189" s="387"/>
      <c r="AZ189" s="386"/>
      <c r="BA189" s="386"/>
      <c r="BB189" s="386"/>
    </row>
    <row r="190" spans="1:54" s="117" customFormat="1" ht="16.5" customHeight="1" thickBot="1">
      <c r="A190" s="1601"/>
      <c r="B190" s="1602"/>
      <c r="C190" s="1602"/>
      <c r="D190" s="1603"/>
      <c r="E190" s="1612"/>
      <c r="F190" s="1613"/>
      <c r="G190" s="1613"/>
      <c r="H190" s="1613"/>
      <c r="I190" s="1613"/>
      <c r="J190" s="1613"/>
      <c r="K190" s="1613"/>
      <c r="L190" s="1613"/>
      <c r="M190" s="1614"/>
      <c r="N190" s="1725"/>
      <c r="O190" s="1726"/>
      <c r="P190" s="1726"/>
      <c r="Q190" s="1726"/>
      <c r="R190" s="1726"/>
      <c r="S190" s="1726"/>
      <c r="T190" s="1051"/>
      <c r="U190" s="1095"/>
      <c r="V190" s="1096"/>
      <c r="W190" s="1096"/>
      <c r="X190" s="1096"/>
      <c r="Y190" s="1095"/>
      <c r="Z190" s="1096"/>
      <c r="AA190" s="1096"/>
      <c r="AB190" s="1097"/>
      <c r="AC190" s="1096"/>
      <c r="AD190" s="1096"/>
      <c r="AE190" s="1096"/>
      <c r="AF190" s="1097"/>
      <c r="AG190" s="1574" t="str">
        <f t="shared" si="26"/>
        <v/>
      </c>
      <c r="AH190" s="1575"/>
      <c r="AI190" s="1575"/>
      <c r="AJ190" s="1576"/>
      <c r="AK190" s="925"/>
      <c r="AL190" s="926"/>
      <c r="AM190" s="1574" t="str">
        <f>AM154</f>
        <v/>
      </c>
      <c r="AN190" s="1575"/>
      <c r="AO190" s="1575"/>
      <c r="AP190" s="1575"/>
      <c r="AQ190" s="1575"/>
      <c r="AR190" s="517"/>
      <c r="AS190" s="119"/>
      <c r="AT190" s="146"/>
      <c r="AW190" s="387"/>
      <c r="AX190" s="387"/>
      <c r="AY190" s="387"/>
      <c r="AZ190" s="386"/>
      <c r="BA190" s="386"/>
      <c r="BB190" s="386"/>
    </row>
    <row r="191" spans="1:54" s="117" customFormat="1" ht="18" customHeight="1">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745" t="str">
        <f>AM155</f>
        <v/>
      </c>
      <c r="AN191" s="1746"/>
      <c r="AO191" s="1746"/>
      <c r="AP191" s="1746"/>
      <c r="AQ191" s="1746"/>
      <c r="AR191" s="119"/>
      <c r="AS191" s="119"/>
      <c r="AT191" s="119"/>
      <c r="AW191" s="387"/>
      <c r="AX191" s="387"/>
      <c r="AY191" s="387"/>
      <c r="AZ191" s="386"/>
      <c r="BA191" s="386"/>
      <c r="BB191" s="386"/>
    </row>
    <row r="192" spans="1:54" s="117" customFormat="1" ht="22.5" customHeight="1">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551"/>
      <c r="X192" s="551"/>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W192" s="387"/>
      <c r="AX192" s="387"/>
      <c r="AY192" s="387"/>
      <c r="AZ192" s="386"/>
      <c r="BA192" s="386"/>
      <c r="BB192" s="386"/>
    </row>
    <row r="193" spans="1:54" s="117" customFormat="1" ht="24" customHeight="1">
      <c r="A193" s="75"/>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551"/>
      <c r="X193" s="551"/>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19"/>
      <c r="AT193" s="119"/>
      <c r="AW193" s="387"/>
      <c r="AX193" s="387"/>
      <c r="AY193" s="387"/>
      <c r="AZ193" s="386"/>
      <c r="BA193" s="386"/>
      <c r="BB193" s="386"/>
    </row>
    <row r="194" spans="1:54" s="117" customFormat="1" ht="17.25" customHeight="1" thickBot="1">
      <c r="A194" s="533" t="s">
        <v>171</v>
      </c>
      <c r="B194" s="119"/>
      <c r="C194" s="119"/>
      <c r="D194" s="119"/>
      <c r="E194" s="119"/>
      <c r="F194" s="119"/>
      <c r="G194" s="119"/>
      <c r="H194" s="119"/>
      <c r="I194" s="119"/>
      <c r="J194" s="119"/>
      <c r="K194" s="119"/>
      <c r="L194" s="119"/>
      <c r="M194" s="119"/>
      <c r="N194" s="119"/>
      <c r="O194" s="119"/>
      <c r="P194" s="119"/>
      <c r="Q194" s="119"/>
      <c r="R194" s="120"/>
      <c r="S194" s="120"/>
      <c r="T194" s="120"/>
      <c r="U194" s="120"/>
      <c r="V194" s="120"/>
      <c r="W194" s="119"/>
      <c r="X194" s="119"/>
      <c r="Y194" s="119"/>
      <c r="Z194" s="119"/>
      <c r="AA194" s="119"/>
      <c r="AB194" s="119"/>
      <c r="AC194" s="119"/>
      <c r="AD194" s="119"/>
      <c r="AE194" s="119"/>
      <c r="AF194" s="119"/>
      <c r="AG194" s="119"/>
      <c r="AH194" s="119"/>
      <c r="AI194" s="119"/>
      <c r="AJ194" s="119"/>
      <c r="AK194" s="121"/>
      <c r="AL194" s="121"/>
      <c r="AM194" s="121"/>
      <c r="AN194" s="121"/>
      <c r="AO194" s="119"/>
      <c r="AP194" s="119"/>
      <c r="AQ194" s="119"/>
      <c r="AR194" s="119"/>
      <c r="AS194" s="119"/>
      <c r="AW194" s="387"/>
      <c r="AX194" s="387"/>
      <c r="AY194" s="387"/>
      <c r="AZ194" s="386"/>
      <c r="BA194" s="386"/>
      <c r="BB194" s="386"/>
    </row>
    <row r="195" spans="1:54" s="117" customFormat="1" ht="12.75" customHeight="1">
      <c r="A195" s="119"/>
      <c r="B195" s="119"/>
      <c r="C195" s="119"/>
      <c r="D195" s="119"/>
      <c r="E195" s="119"/>
      <c r="F195" s="119"/>
      <c r="G195" s="119"/>
      <c r="H195" s="119"/>
      <c r="I195" s="119"/>
      <c r="J195" s="119"/>
      <c r="K195" s="119"/>
      <c r="L195" s="122"/>
      <c r="M195" s="122"/>
      <c r="N195" s="122"/>
      <c r="O195" s="122"/>
      <c r="P195" s="122"/>
      <c r="Q195" s="122"/>
      <c r="R195" s="122"/>
      <c r="S195" s="123"/>
      <c r="T195" s="123"/>
      <c r="U195" s="123"/>
      <c r="V195" s="123"/>
      <c r="W195" s="123"/>
      <c r="X195" s="123"/>
      <c r="Y195" s="123"/>
      <c r="Z195" s="122"/>
      <c r="AA195" s="122"/>
      <c r="AB195" s="122"/>
      <c r="AC195" s="119"/>
      <c r="AD195" s="119"/>
      <c r="AE195" s="119"/>
      <c r="AF195" s="119"/>
      <c r="AG195" s="119"/>
      <c r="AH195" s="119"/>
      <c r="AI195" s="119"/>
      <c r="AJ195" s="119"/>
      <c r="AK195" s="121"/>
      <c r="AL195" s="121"/>
      <c r="AM195" s="1586" t="s">
        <v>170</v>
      </c>
      <c r="AN195" s="1587"/>
      <c r="AO195" s="119"/>
      <c r="AP195" s="119"/>
      <c r="AQ195" s="119"/>
      <c r="AR195" s="119"/>
      <c r="AS195" s="119"/>
      <c r="AW195" s="387"/>
      <c r="AX195" s="387"/>
      <c r="AY195" s="387"/>
      <c r="AZ195" s="386"/>
      <c r="BA195" s="386"/>
      <c r="BB195" s="386"/>
    </row>
    <row r="196" spans="1:54" s="117" customFormat="1" ht="12.75" customHeight="1">
      <c r="A196" s="119"/>
      <c r="B196" s="119"/>
      <c r="C196" s="119"/>
      <c r="D196" s="119"/>
      <c r="E196" s="119"/>
      <c r="F196" s="119"/>
      <c r="G196" s="119"/>
      <c r="H196" s="119"/>
      <c r="I196" s="119"/>
      <c r="J196" s="119"/>
      <c r="K196" s="119"/>
      <c r="L196" s="122"/>
      <c r="M196" s="122"/>
      <c r="N196" s="122"/>
      <c r="O196" s="122"/>
      <c r="P196" s="122"/>
      <c r="Q196" s="122"/>
      <c r="R196" s="122"/>
      <c r="S196" s="123"/>
      <c r="T196" s="123"/>
      <c r="U196" s="123"/>
      <c r="V196" s="123"/>
      <c r="W196" s="123"/>
      <c r="X196" s="123"/>
      <c r="Y196" s="123"/>
      <c r="Z196" s="122"/>
      <c r="AA196" s="122"/>
      <c r="AB196" s="122"/>
      <c r="AC196" s="119"/>
      <c r="AD196" s="119"/>
      <c r="AE196" s="119"/>
      <c r="AF196" s="119"/>
      <c r="AG196" s="119"/>
      <c r="AH196" s="119"/>
      <c r="AI196" s="119"/>
      <c r="AJ196" s="119"/>
      <c r="AK196" s="121"/>
      <c r="AL196" s="121"/>
      <c r="AM196" s="1588"/>
      <c r="AN196" s="1589"/>
      <c r="AO196" s="119"/>
      <c r="AP196" s="119"/>
      <c r="AQ196" s="119"/>
      <c r="AR196" s="119"/>
      <c r="AS196" s="119"/>
      <c r="AW196" s="387"/>
      <c r="AX196" s="387"/>
      <c r="AY196" s="387"/>
      <c r="AZ196" s="386"/>
      <c r="BA196" s="386"/>
      <c r="BB196" s="386"/>
    </row>
    <row r="197" spans="1:54" s="117" customFormat="1" ht="12.75" customHeight="1" thickBot="1">
      <c r="A197" s="119"/>
      <c r="B197" s="119"/>
      <c r="C197" s="119"/>
      <c r="D197" s="119"/>
      <c r="E197" s="119"/>
      <c r="F197" s="119"/>
      <c r="G197" s="119"/>
      <c r="H197" s="119"/>
      <c r="I197" s="119"/>
      <c r="J197" s="119"/>
      <c r="K197" s="119"/>
      <c r="L197" s="122"/>
      <c r="M197" s="122"/>
      <c r="N197" s="122"/>
      <c r="O197" s="122"/>
      <c r="P197" s="122"/>
      <c r="Q197" s="122"/>
      <c r="R197" s="122"/>
      <c r="S197" s="122"/>
      <c r="T197" s="122"/>
      <c r="U197" s="122"/>
      <c r="V197" s="122"/>
      <c r="W197" s="122"/>
      <c r="X197" s="122"/>
      <c r="Y197" s="122"/>
      <c r="Z197" s="122"/>
      <c r="AA197" s="122"/>
      <c r="AB197" s="122"/>
      <c r="AC197" s="119"/>
      <c r="AD197" s="119"/>
      <c r="AE197" s="119"/>
      <c r="AF197" s="119"/>
      <c r="AG197" s="119"/>
      <c r="AH197" s="119"/>
      <c r="AI197" s="119"/>
      <c r="AJ197" s="119"/>
      <c r="AK197" s="121"/>
      <c r="AL197" s="121"/>
      <c r="AM197" s="1590"/>
      <c r="AN197" s="1591"/>
      <c r="AO197" s="119"/>
      <c r="AP197" s="119"/>
      <c r="AQ197" s="119"/>
      <c r="AR197" s="119"/>
      <c r="AS197" s="119"/>
      <c r="AW197" s="387"/>
      <c r="AX197" s="387"/>
      <c r="AY197" s="387"/>
      <c r="AZ197" s="386"/>
      <c r="BA197" s="386"/>
      <c r="BB197" s="386"/>
    </row>
    <row r="198" spans="1:54" s="117" customFormat="1" ht="6" customHeight="1" thickBot="1">
      <c r="A198" s="119"/>
      <c r="B198" s="119"/>
      <c r="C198" s="119"/>
      <c r="D198" s="119"/>
      <c r="E198" s="119"/>
      <c r="F198" s="119"/>
      <c r="G198" s="119"/>
      <c r="H198" s="119"/>
      <c r="I198" s="119"/>
      <c r="J198" s="119"/>
      <c r="K198" s="119"/>
      <c r="L198" s="122"/>
      <c r="M198" s="122"/>
      <c r="N198" s="122"/>
      <c r="O198" s="122"/>
      <c r="P198" s="122"/>
      <c r="Q198" s="122"/>
      <c r="R198" s="122"/>
      <c r="S198" s="122"/>
      <c r="T198" s="122"/>
      <c r="U198" s="122"/>
      <c r="V198" s="122"/>
      <c r="W198" s="122"/>
      <c r="X198" s="122"/>
      <c r="Y198" s="122"/>
      <c r="Z198" s="122"/>
      <c r="AA198" s="122"/>
      <c r="AB198" s="122"/>
      <c r="AC198" s="119"/>
      <c r="AD198" s="119"/>
      <c r="AE198" s="119"/>
      <c r="AF198" s="119"/>
      <c r="AG198" s="119"/>
      <c r="AH198" s="119"/>
      <c r="AI198" s="119"/>
      <c r="AJ198" s="119"/>
      <c r="AK198" s="121"/>
      <c r="AL198" s="121"/>
      <c r="AM198" s="119"/>
      <c r="AN198" s="119"/>
      <c r="AO198" s="119"/>
      <c r="AP198" s="119"/>
      <c r="AQ198" s="119"/>
      <c r="AR198" s="119"/>
      <c r="AS198" s="119"/>
      <c r="AW198" s="387"/>
      <c r="AX198" s="387"/>
      <c r="AY198" s="387"/>
      <c r="AZ198" s="386"/>
      <c r="BA198" s="386"/>
      <c r="BB198" s="386"/>
    </row>
    <row r="199" spans="1:54" s="117" customFormat="1" ht="12.75" customHeight="1">
      <c r="A199" s="1658" t="s">
        <v>127</v>
      </c>
      <c r="B199" s="1659"/>
      <c r="C199" s="1659"/>
      <c r="D199" s="1659"/>
      <c r="E199" s="1659"/>
      <c r="F199" s="1659"/>
      <c r="G199" s="1659"/>
      <c r="H199" s="1659"/>
      <c r="I199" s="1664" t="s">
        <v>128</v>
      </c>
      <c r="J199" s="1664"/>
      <c r="K199" s="510" t="s">
        <v>129</v>
      </c>
      <c r="L199" s="1664" t="s">
        <v>130</v>
      </c>
      <c r="M199" s="1664"/>
      <c r="N199" s="1665" t="s">
        <v>131</v>
      </c>
      <c r="O199" s="1664"/>
      <c r="P199" s="1664"/>
      <c r="Q199" s="1664"/>
      <c r="R199" s="1664"/>
      <c r="S199" s="1664"/>
      <c r="T199" s="1664" t="s">
        <v>61</v>
      </c>
      <c r="U199" s="1664"/>
      <c r="V199" s="1700"/>
      <c r="W199" s="119"/>
      <c r="X199" s="119"/>
      <c r="Y199" s="119"/>
      <c r="Z199" s="119"/>
      <c r="AA199" s="119"/>
      <c r="AB199" s="119"/>
      <c r="AC199" s="124"/>
      <c r="AD199" s="124"/>
      <c r="AE199" s="124"/>
      <c r="AF199" s="124"/>
      <c r="AG199" s="124"/>
      <c r="AH199" s="124"/>
      <c r="AI199" s="124"/>
      <c r="AJ199" s="119"/>
      <c r="AK199" s="1701" t="str">
        <f>AK127</f>
        <v/>
      </c>
      <c r="AL199" s="1702"/>
      <c r="AM199" s="1710" t="s">
        <v>64</v>
      </c>
      <c r="AN199" s="1710"/>
      <c r="AO199" s="1702" t="str">
        <f>AO127</f>
        <v/>
      </c>
      <c r="AP199" s="1702"/>
      <c r="AQ199" s="1710" t="s">
        <v>65</v>
      </c>
      <c r="AR199" s="1713"/>
      <c r="AS199" s="119"/>
      <c r="AT199" s="119"/>
      <c r="AW199" s="387"/>
      <c r="AX199" s="387"/>
      <c r="AY199" s="387"/>
      <c r="AZ199" s="386"/>
      <c r="BA199" s="386"/>
      <c r="BB199" s="386"/>
    </row>
    <row r="200" spans="1:54" s="117" customFormat="1" ht="13.5" customHeight="1">
      <c r="A200" s="1660"/>
      <c r="B200" s="1661"/>
      <c r="C200" s="1661"/>
      <c r="D200" s="1661"/>
      <c r="E200" s="1661"/>
      <c r="F200" s="1661"/>
      <c r="G200" s="1661"/>
      <c r="H200" s="1661"/>
      <c r="I200" s="1716" t="str">
        <f t="shared" ref="I200:V200" si="27">I164</f>
        <v/>
      </c>
      <c r="J200" s="1592" t="str">
        <f t="shared" si="27"/>
        <v/>
      </c>
      <c r="K200" s="1718" t="str">
        <f t="shared" si="27"/>
        <v/>
      </c>
      <c r="L200" s="1592" t="str">
        <f>L164</f>
        <v/>
      </c>
      <c r="M200" s="1592" t="str">
        <f t="shared" si="27"/>
        <v/>
      </c>
      <c r="N200" s="1655" t="str">
        <f t="shared" si="27"/>
        <v/>
      </c>
      <c r="O200" s="1652" t="str">
        <f t="shared" si="27"/>
        <v/>
      </c>
      <c r="P200" s="1652" t="str">
        <f t="shared" si="27"/>
        <v/>
      </c>
      <c r="Q200" s="1652" t="str">
        <f t="shared" si="27"/>
        <v/>
      </c>
      <c r="R200" s="1652" t="str">
        <f t="shared" si="27"/>
        <v/>
      </c>
      <c r="S200" s="1592" t="str">
        <f t="shared" si="27"/>
        <v/>
      </c>
      <c r="T200" s="1655" t="str">
        <f t="shared" si="27"/>
        <v/>
      </c>
      <c r="U200" s="1652" t="str">
        <f t="shared" si="27"/>
        <v/>
      </c>
      <c r="V200" s="1707" t="str">
        <f t="shared" si="27"/>
        <v/>
      </c>
      <c r="W200" s="119"/>
      <c r="X200" s="119"/>
      <c r="Y200" s="119"/>
      <c r="Z200" s="119"/>
      <c r="AA200" s="119"/>
      <c r="AB200" s="119"/>
      <c r="AC200" s="124"/>
      <c r="AD200" s="124"/>
      <c r="AE200" s="124"/>
      <c r="AF200" s="124"/>
      <c r="AG200" s="124"/>
      <c r="AH200" s="124"/>
      <c r="AI200" s="124"/>
      <c r="AJ200" s="119"/>
      <c r="AK200" s="1703"/>
      <c r="AL200" s="1704"/>
      <c r="AM200" s="1711"/>
      <c r="AN200" s="1711"/>
      <c r="AO200" s="1704"/>
      <c r="AP200" s="1704"/>
      <c r="AQ200" s="1711"/>
      <c r="AR200" s="1714"/>
      <c r="AS200" s="119"/>
      <c r="AT200" s="119"/>
      <c r="AW200" s="387"/>
      <c r="AX200" s="387"/>
      <c r="AY200" s="387"/>
      <c r="AZ200" s="386"/>
      <c r="BA200" s="386"/>
      <c r="BB200" s="386"/>
    </row>
    <row r="201" spans="1:54" s="117" customFormat="1" ht="9" customHeight="1" thickBot="1">
      <c r="A201" s="1660"/>
      <c r="B201" s="1661"/>
      <c r="C201" s="1661"/>
      <c r="D201" s="1661"/>
      <c r="E201" s="1661"/>
      <c r="F201" s="1661"/>
      <c r="G201" s="1661"/>
      <c r="H201" s="1661"/>
      <c r="I201" s="1716"/>
      <c r="J201" s="1593"/>
      <c r="K201" s="1719"/>
      <c r="L201" s="1593"/>
      <c r="M201" s="1593"/>
      <c r="N201" s="1656"/>
      <c r="O201" s="1653"/>
      <c r="P201" s="1653"/>
      <c r="Q201" s="1653"/>
      <c r="R201" s="1653"/>
      <c r="S201" s="1593"/>
      <c r="T201" s="1656"/>
      <c r="U201" s="1653"/>
      <c r="V201" s="1708"/>
      <c r="W201" s="119"/>
      <c r="X201" s="119"/>
      <c r="Y201" s="119"/>
      <c r="Z201" s="119"/>
      <c r="AA201" s="119"/>
      <c r="AB201" s="119"/>
      <c r="AC201" s="124"/>
      <c r="AD201" s="124"/>
      <c r="AE201" s="124"/>
      <c r="AF201" s="124"/>
      <c r="AG201" s="124"/>
      <c r="AH201" s="124"/>
      <c r="AI201" s="124"/>
      <c r="AJ201" s="119"/>
      <c r="AK201" s="1705"/>
      <c r="AL201" s="1706"/>
      <c r="AM201" s="1712"/>
      <c r="AN201" s="1712"/>
      <c r="AO201" s="1706"/>
      <c r="AP201" s="1706"/>
      <c r="AQ201" s="1712"/>
      <c r="AR201" s="1715"/>
      <c r="AS201" s="119"/>
      <c r="AT201" s="119"/>
      <c r="AW201" s="387"/>
      <c r="AX201" s="387"/>
      <c r="AY201" s="387"/>
      <c r="AZ201" s="386"/>
      <c r="BA201" s="386"/>
      <c r="BB201" s="386"/>
    </row>
    <row r="202" spans="1:54" s="117" customFormat="1" ht="6" customHeight="1" thickBot="1">
      <c r="A202" s="1662"/>
      <c r="B202" s="1663"/>
      <c r="C202" s="1663"/>
      <c r="D202" s="1663"/>
      <c r="E202" s="1663"/>
      <c r="F202" s="1663"/>
      <c r="G202" s="1663"/>
      <c r="H202" s="1663"/>
      <c r="I202" s="1717"/>
      <c r="J202" s="1594"/>
      <c r="K202" s="1720"/>
      <c r="L202" s="1594"/>
      <c r="M202" s="1594"/>
      <c r="N202" s="1657"/>
      <c r="O202" s="1654"/>
      <c r="P202" s="1654"/>
      <c r="Q202" s="1654"/>
      <c r="R202" s="1654"/>
      <c r="S202" s="1594"/>
      <c r="T202" s="1657"/>
      <c r="U202" s="1654"/>
      <c r="V202" s="170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W202" s="387"/>
      <c r="AX202" s="387"/>
      <c r="AY202" s="387"/>
      <c r="AZ202" s="386"/>
      <c r="BA202" s="386"/>
      <c r="BB202" s="386"/>
    </row>
    <row r="203" spans="1:54" s="117" customFormat="1" ht="12.75" customHeight="1">
      <c r="A203" s="1634" t="s">
        <v>173</v>
      </c>
      <c r="B203" s="1635"/>
      <c r="C203" s="1635"/>
      <c r="D203" s="1635"/>
      <c r="E203" s="1635"/>
      <c r="F203" s="1635"/>
      <c r="G203" s="1635"/>
      <c r="H203" s="1636"/>
      <c r="I203" s="1643" t="s">
        <v>133</v>
      </c>
      <c r="J203" s="1635"/>
      <c r="K203" s="1635"/>
      <c r="L203" s="1635"/>
      <c r="M203" s="1644"/>
      <c r="N203" s="1649" t="s">
        <v>174</v>
      </c>
      <c r="O203" s="1635"/>
      <c r="P203" s="1635"/>
      <c r="Q203" s="1635"/>
      <c r="R203" s="1635"/>
      <c r="S203" s="1635"/>
      <c r="T203" s="1636"/>
      <c r="U203" s="511" t="s">
        <v>135</v>
      </c>
      <c r="V203" s="512"/>
      <c r="W203" s="512"/>
      <c r="X203" s="1666" t="s">
        <v>136</v>
      </c>
      <c r="Y203" s="1666"/>
      <c r="Z203" s="1666"/>
      <c r="AA203" s="1666"/>
      <c r="AB203" s="1666"/>
      <c r="AC203" s="1666"/>
      <c r="AD203" s="1666"/>
      <c r="AE203" s="1666"/>
      <c r="AF203" s="1666"/>
      <c r="AG203" s="1666"/>
      <c r="AH203" s="512"/>
      <c r="AI203" s="512"/>
      <c r="AJ203" s="513"/>
      <c r="AK203" s="1667" t="s">
        <v>137</v>
      </c>
      <c r="AL203" s="1667"/>
      <c r="AM203" s="1668" t="s">
        <v>138</v>
      </c>
      <c r="AN203" s="1668"/>
      <c r="AO203" s="1668"/>
      <c r="AP203" s="1668"/>
      <c r="AQ203" s="1668"/>
      <c r="AR203" s="1669"/>
      <c r="AS203" s="119"/>
      <c r="AT203" s="119"/>
      <c r="AW203" s="387"/>
      <c r="AX203" s="387"/>
      <c r="AY203" s="387"/>
      <c r="AZ203" s="386"/>
      <c r="BA203" s="386"/>
      <c r="BB203" s="386"/>
    </row>
    <row r="204" spans="1:54" s="117" customFormat="1" ht="12.75" customHeight="1">
      <c r="A204" s="1637"/>
      <c r="B204" s="1638"/>
      <c r="C204" s="1638"/>
      <c r="D204" s="1638"/>
      <c r="E204" s="1638"/>
      <c r="F204" s="1638"/>
      <c r="G204" s="1638"/>
      <c r="H204" s="1639"/>
      <c r="I204" s="1645"/>
      <c r="J204" s="1638"/>
      <c r="K204" s="1638"/>
      <c r="L204" s="1638"/>
      <c r="M204" s="1646"/>
      <c r="N204" s="1650"/>
      <c r="O204" s="1638"/>
      <c r="P204" s="1638"/>
      <c r="Q204" s="1638"/>
      <c r="R204" s="1638"/>
      <c r="S204" s="1638"/>
      <c r="T204" s="1639"/>
      <c r="U204" s="1670" t="s">
        <v>139</v>
      </c>
      <c r="V204" s="1671"/>
      <c r="W204" s="1671"/>
      <c r="X204" s="1672"/>
      <c r="Y204" s="1676" t="s">
        <v>140</v>
      </c>
      <c r="Z204" s="1677"/>
      <c r="AA204" s="1677"/>
      <c r="AB204" s="1678"/>
      <c r="AC204" s="1682" t="s">
        <v>141</v>
      </c>
      <c r="AD204" s="1683"/>
      <c r="AE204" s="1683"/>
      <c r="AF204" s="1684"/>
      <c r="AG204" s="1688" t="s">
        <v>142</v>
      </c>
      <c r="AH204" s="1689"/>
      <c r="AI204" s="1689"/>
      <c r="AJ204" s="1690"/>
      <c r="AK204" s="1694" t="s">
        <v>175</v>
      </c>
      <c r="AL204" s="1694"/>
      <c r="AM204" s="1630" t="s">
        <v>144</v>
      </c>
      <c r="AN204" s="1631"/>
      <c r="AO204" s="1631"/>
      <c r="AP204" s="1631"/>
      <c r="AQ204" s="1696"/>
      <c r="AR204" s="1697"/>
      <c r="AS204" s="119"/>
      <c r="AT204" s="119"/>
      <c r="AW204" s="387"/>
      <c r="AX204" s="387"/>
      <c r="AY204" s="387"/>
      <c r="AZ204" s="386"/>
      <c r="BA204" s="386"/>
      <c r="BB204" s="386"/>
    </row>
    <row r="205" spans="1:54" s="117" customFormat="1" ht="12.75" customHeight="1">
      <c r="A205" s="1640"/>
      <c r="B205" s="1641"/>
      <c r="C205" s="1641"/>
      <c r="D205" s="1641"/>
      <c r="E205" s="1641"/>
      <c r="F205" s="1641"/>
      <c r="G205" s="1641"/>
      <c r="H205" s="1642"/>
      <c r="I205" s="1647"/>
      <c r="J205" s="1641"/>
      <c r="K205" s="1641"/>
      <c r="L205" s="1641"/>
      <c r="M205" s="1648"/>
      <c r="N205" s="1651"/>
      <c r="O205" s="1641"/>
      <c r="P205" s="1641"/>
      <c r="Q205" s="1641"/>
      <c r="R205" s="1641"/>
      <c r="S205" s="1641"/>
      <c r="T205" s="1642"/>
      <c r="U205" s="1673"/>
      <c r="V205" s="1674"/>
      <c r="W205" s="1674"/>
      <c r="X205" s="1675"/>
      <c r="Y205" s="1679"/>
      <c r="Z205" s="1680"/>
      <c r="AA205" s="1680"/>
      <c r="AB205" s="1681"/>
      <c r="AC205" s="1685"/>
      <c r="AD205" s="1686"/>
      <c r="AE205" s="1686"/>
      <c r="AF205" s="1687"/>
      <c r="AG205" s="1691"/>
      <c r="AH205" s="1692"/>
      <c r="AI205" s="1692"/>
      <c r="AJ205" s="1693"/>
      <c r="AK205" s="1695"/>
      <c r="AL205" s="1695"/>
      <c r="AM205" s="1698"/>
      <c r="AN205" s="1698"/>
      <c r="AO205" s="1698"/>
      <c r="AP205" s="1698"/>
      <c r="AQ205" s="1698"/>
      <c r="AR205" s="1699"/>
      <c r="AS205" s="119"/>
      <c r="AT205" s="119"/>
      <c r="AW205" s="387"/>
      <c r="AX205" s="387"/>
      <c r="AY205" s="387"/>
      <c r="AZ205" s="386"/>
      <c r="BA205" s="386"/>
      <c r="BB205" s="386"/>
    </row>
    <row r="206" spans="1:54" s="117" customFormat="1" ht="16.5" customHeight="1">
      <c r="A206" s="1615" t="str">
        <f>A170</f>
        <v/>
      </c>
      <c r="B206" s="1616"/>
      <c r="C206" s="1616"/>
      <c r="D206" s="1616"/>
      <c r="E206" s="1616"/>
      <c r="F206" s="1616"/>
      <c r="G206" s="1616"/>
      <c r="H206" s="1617"/>
      <c r="I206" s="1621" t="str">
        <f>I170</f>
        <v/>
      </c>
      <c r="J206" s="1616"/>
      <c r="K206" s="1616"/>
      <c r="L206" s="1616"/>
      <c r="M206" s="1622"/>
      <c r="N206" s="269" t="str">
        <f t="shared" ref="N206:N223" si="28">N170</f>
        <v/>
      </c>
      <c r="O206" s="125" t="s">
        <v>73</v>
      </c>
      <c r="P206" s="272" t="str">
        <f t="shared" ref="P206:P223" si="29">P170</f>
        <v/>
      </c>
      <c r="Q206" s="125" t="s">
        <v>145</v>
      </c>
      <c r="R206" s="274" t="str">
        <f t="shared" ref="R206:R223" si="30">R170</f>
        <v/>
      </c>
      <c r="S206" s="1625" t="s">
        <v>176</v>
      </c>
      <c r="T206" s="1626"/>
      <c r="U206" s="1627">
        <f t="shared" ref="U206:U224" si="31">U170</f>
        <v>0</v>
      </c>
      <c r="V206" s="1628"/>
      <c r="W206" s="1628"/>
      <c r="X206" s="126" t="s">
        <v>76</v>
      </c>
      <c r="Y206" s="127"/>
      <c r="Z206" s="128"/>
      <c r="AA206" s="128"/>
      <c r="AB206" s="126" t="s">
        <v>76</v>
      </c>
      <c r="AC206" s="127"/>
      <c r="AD206" s="128"/>
      <c r="AE206" s="128"/>
      <c r="AF206" s="129" t="s">
        <v>76</v>
      </c>
      <c r="AG206" s="1568" t="str">
        <f t="shared" ref="AG206:AG226" si="32">AG170</f>
        <v/>
      </c>
      <c r="AH206" s="1569"/>
      <c r="AI206" s="1569"/>
      <c r="AJ206" s="1570"/>
      <c r="AK206" s="127"/>
      <c r="AL206" s="147"/>
      <c r="AM206" s="1568" t="str">
        <f t="shared" ref="AM206:AM227" si="33">AM170</f>
        <v/>
      </c>
      <c r="AN206" s="1569"/>
      <c r="AO206" s="1569"/>
      <c r="AP206" s="1569"/>
      <c r="AQ206" s="1569"/>
      <c r="AR206" s="514" t="s">
        <v>76</v>
      </c>
      <c r="AS206" s="119"/>
      <c r="AT206" s="119"/>
      <c r="AW206" s="387"/>
      <c r="AX206" s="387"/>
      <c r="AY206" s="387"/>
      <c r="AZ206" s="386"/>
      <c r="BA206" s="386"/>
      <c r="BB206" s="386"/>
    </row>
    <row r="207" spans="1:54" s="117" customFormat="1" ht="16.5" customHeight="1">
      <c r="A207" s="1618"/>
      <c r="B207" s="1619"/>
      <c r="C207" s="1619"/>
      <c r="D207" s="1619"/>
      <c r="E207" s="1619"/>
      <c r="F207" s="1619"/>
      <c r="G207" s="1619"/>
      <c r="H207" s="1620"/>
      <c r="I207" s="1623"/>
      <c r="J207" s="1619"/>
      <c r="K207" s="1619"/>
      <c r="L207" s="1619"/>
      <c r="M207" s="1624"/>
      <c r="N207" s="270" t="str">
        <f t="shared" si="28"/>
        <v/>
      </c>
      <c r="O207" s="124" t="s">
        <v>73</v>
      </c>
      <c r="P207" s="273" t="str">
        <f t="shared" si="29"/>
        <v/>
      </c>
      <c r="Q207" s="124" t="s">
        <v>145</v>
      </c>
      <c r="R207" s="275" t="str">
        <f t="shared" si="30"/>
        <v/>
      </c>
      <c r="S207" s="1630" t="s">
        <v>177</v>
      </c>
      <c r="T207" s="1631"/>
      <c r="U207" s="1582" t="str">
        <f t="shared" si="31"/>
        <v/>
      </c>
      <c r="V207" s="1632"/>
      <c r="W207" s="1632"/>
      <c r="X207" s="1633"/>
      <c r="Y207" s="1571">
        <f>Y171</f>
        <v>0</v>
      </c>
      <c r="Z207" s="1572"/>
      <c r="AA207" s="1572"/>
      <c r="AB207" s="1572"/>
      <c r="AC207" s="1571">
        <f>AC171</f>
        <v>0</v>
      </c>
      <c r="AD207" s="1572"/>
      <c r="AE207" s="1572"/>
      <c r="AF207" s="1573"/>
      <c r="AG207" s="1572" t="str">
        <f t="shared" si="32"/>
        <v/>
      </c>
      <c r="AH207" s="1572"/>
      <c r="AI207" s="1572"/>
      <c r="AJ207" s="1573"/>
      <c r="AK207" s="1584" t="str">
        <f>AK171</f>
        <v/>
      </c>
      <c r="AL207" s="1585"/>
      <c r="AM207" s="1582" t="str">
        <f t="shared" si="33"/>
        <v/>
      </c>
      <c r="AN207" s="1583"/>
      <c r="AO207" s="1583"/>
      <c r="AP207" s="1583"/>
      <c r="AQ207" s="1583"/>
      <c r="AR207" s="515"/>
      <c r="AS207" s="119"/>
      <c r="AT207" s="119"/>
      <c r="AW207" s="387"/>
      <c r="AX207" s="387"/>
      <c r="AY207" s="387"/>
      <c r="AZ207" s="386"/>
      <c r="BA207" s="386"/>
      <c r="BB207" s="386"/>
    </row>
    <row r="208" spans="1:54" s="117" customFormat="1" ht="16.5" customHeight="1">
      <c r="A208" s="1615" t="str">
        <f>A172</f>
        <v/>
      </c>
      <c r="B208" s="1616"/>
      <c r="C208" s="1616"/>
      <c r="D208" s="1616"/>
      <c r="E208" s="1616"/>
      <c r="F208" s="1616"/>
      <c r="G208" s="1616"/>
      <c r="H208" s="1617"/>
      <c r="I208" s="1621" t="str">
        <f>I172</f>
        <v/>
      </c>
      <c r="J208" s="1616"/>
      <c r="K208" s="1616"/>
      <c r="L208" s="1616"/>
      <c r="M208" s="1622"/>
      <c r="N208" s="277" t="str">
        <f t="shared" si="28"/>
        <v/>
      </c>
      <c r="O208" s="125" t="s">
        <v>119</v>
      </c>
      <c r="P208" s="272" t="str">
        <f t="shared" si="29"/>
        <v/>
      </c>
      <c r="Q208" s="125" t="s">
        <v>120</v>
      </c>
      <c r="R208" s="274" t="str">
        <f t="shared" si="30"/>
        <v/>
      </c>
      <c r="S208" s="1625" t="s">
        <v>121</v>
      </c>
      <c r="T208" s="1626"/>
      <c r="U208" s="1627">
        <f t="shared" si="31"/>
        <v>0</v>
      </c>
      <c r="V208" s="1628"/>
      <c r="W208" s="1628"/>
      <c r="X208" s="130"/>
      <c r="Y208" s="946"/>
      <c r="Z208" s="947"/>
      <c r="AA208" s="947"/>
      <c r="AB208" s="130"/>
      <c r="AC208" s="946"/>
      <c r="AD208" s="947"/>
      <c r="AE208" s="947"/>
      <c r="AF208" s="133"/>
      <c r="AG208" s="1568" t="str">
        <f t="shared" si="32"/>
        <v/>
      </c>
      <c r="AH208" s="1569"/>
      <c r="AI208" s="1569"/>
      <c r="AJ208" s="1570"/>
      <c r="AK208" s="946"/>
      <c r="AL208" s="134"/>
      <c r="AM208" s="1568" t="str">
        <f t="shared" si="33"/>
        <v/>
      </c>
      <c r="AN208" s="1569"/>
      <c r="AO208" s="1569"/>
      <c r="AP208" s="1569"/>
      <c r="AQ208" s="1569"/>
      <c r="AR208" s="516"/>
      <c r="AS208" s="119"/>
      <c r="AT208" s="119"/>
      <c r="AW208" s="387"/>
      <c r="AX208" s="387"/>
      <c r="AY208" s="387"/>
      <c r="AZ208" s="386"/>
      <c r="BA208" s="386"/>
      <c r="BB208" s="386"/>
    </row>
    <row r="209" spans="1:54" s="117" customFormat="1" ht="16.5" customHeight="1">
      <c r="A209" s="1618"/>
      <c r="B209" s="1619"/>
      <c r="C209" s="1619"/>
      <c r="D209" s="1619"/>
      <c r="E209" s="1619"/>
      <c r="F209" s="1619"/>
      <c r="G209" s="1619"/>
      <c r="H209" s="1620"/>
      <c r="I209" s="1623"/>
      <c r="J209" s="1619"/>
      <c r="K209" s="1619"/>
      <c r="L209" s="1619"/>
      <c r="M209" s="1624"/>
      <c r="N209" s="278" t="str">
        <f t="shared" si="28"/>
        <v/>
      </c>
      <c r="O209" s="135" t="s">
        <v>119</v>
      </c>
      <c r="P209" s="273" t="str">
        <f t="shared" si="29"/>
        <v/>
      </c>
      <c r="Q209" s="135" t="s">
        <v>120</v>
      </c>
      <c r="R209" s="276" t="str">
        <f t="shared" si="30"/>
        <v/>
      </c>
      <c r="S209" s="1580" t="s">
        <v>122</v>
      </c>
      <c r="T209" s="1581"/>
      <c r="U209" s="1571" t="str">
        <f t="shared" si="31"/>
        <v/>
      </c>
      <c r="V209" s="1572"/>
      <c r="W209" s="1572"/>
      <c r="X209" s="1572"/>
      <c r="Y209" s="1571">
        <f>Y173</f>
        <v>0</v>
      </c>
      <c r="Z209" s="1572"/>
      <c r="AA209" s="1572"/>
      <c r="AB209" s="1572"/>
      <c r="AC209" s="1571">
        <f>AC173</f>
        <v>0</v>
      </c>
      <c r="AD209" s="1572"/>
      <c r="AE209" s="1572"/>
      <c r="AF209" s="1573"/>
      <c r="AG209" s="1572" t="str">
        <f t="shared" si="32"/>
        <v/>
      </c>
      <c r="AH209" s="1572"/>
      <c r="AI209" s="1572"/>
      <c r="AJ209" s="1573"/>
      <c r="AK209" s="1584" t="str">
        <f>AK173</f>
        <v/>
      </c>
      <c r="AL209" s="1585"/>
      <c r="AM209" s="1582" t="str">
        <f t="shared" si="33"/>
        <v/>
      </c>
      <c r="AN209" s="1583"/>
      <c r="AO209" s="1583"/>
      <c r="AP209" s="1583"/>
      <c r="AQ209" s="1583"/>
      <c r="AR209" s="515"/>
      <c r="AS209" s="119"/>
      <c r="AT209" s="119"/>
      <c r="AW209" s="387"/>
      <c r="AX209" s="387"/>
      <c r="AY209" s="387"/>
      <c r="AZ209" s="386"/>
      <c r="BA209" s="386"/>
      <c r="BB209" s="386"/>
    </row>
    <row r="210" spans="1:54" s="117" customFormat="1" ht="16.5" customHeight="1">
      <c r="A210" s="1615" t="str">
        <f>A174</f>
        <v/>
      </c>
      <c r="B210" s="1616"/>
      <c r="C210" s="1616"/>
      <c r="D210" s="1616"/>
      <c r="E210" s="1616"/>
      <c r="F210" s="1616"/>
      <c r="G210" s="1616"/>
      <c r="H210" s="1617"/>
      <c r="I210" s="1621" t="str">
        <f>I174</f>
        <v/>
      </c>
      <c r="J210" s="1616"/>
      <c r="K210" s="1616"/>
      <c r="L210" s="1616"/>
      <c r="M210" s="1622"/>
      <c r="N210" s="277" t="str">
        <f t="shared" si="28"/>
        <v/>
      </c>
      <c r="O210" s="125" t="s">
        <v>119</v>
      </c>
      <c r="P210" s="272" t="str">
        <f t="shared" si="29"/>
        <v/>
      </c>
      <c r="Q210" s="125" t="s">
        <v>120</v>
      </c>
      <c r="R210" s="274" t="str">
        <f t="shared" si="30"/>
        <v/>
      </c>
      <c r="S210" s="1625" t="s">
        <v>121</v>
      </c>
      <c r="T210" s="1626"/>
      <c r="U210" s="1627">
        <f t="shared" si="31"/>
        <v>0</v>
      </c>
      <c r="V210" s="1628"/>
      <c r="W210" s="1628"/>
      <c r="X210" s="130"/>
      <c r="Y210" s="946"/>
      <c r="Z210" s="947"/>
      <c r="AA210" s="947"/>
      <c r="AB210" s="130"/>
      <c r="AC210" s="946"/>
      <c r="AD210" s="947"/>
      <c r="AE210" s="947"/>
      <c r="AF210" s="133"/>
      <c r="AG210" s="1568" t="str">
        <f t="shared" si="32"/>
        <v/>
      </c>
      <c r="AH210" s="1569"/>
      <c r="AI210" s="1569"/>
      <c r="AJ210" s="1570"/>
      <c r="AK210" s="946"/>
      <c r="AL210" s="134"/>
      <c r="AM210" s="1568" t="str">
        <f t="shared" si="33"/>
        <v/>
      </c>
      <c r="AN210" s="1569"/>
      <c r="AO210" s="1569"/>
      <c r="AP210" s="1569"/>
      <c r="AQ210" s="1569"/>
      <c r="AR210" s="516"/>
      <c r="AS210" s="119"/>
      <c r="AT210" s="119"/>
      <c r="AW210" s="387"/>
      <c r="AX210" s="387"/>
      <c r="AY210" s="387"/>
      <c r="AZ210" s="386"/>
      <c r="BA210" s="386"/>
      <c r="BB210" s="386"/>
    </row>
    <row r="211" spans="1:54" s="117" customFormat="1" ht="16.5" customHeight="1">
      <c r="A211" s="1618"/>
      <c r="B211" s="1619"/>
      <c r="C211" s="1619"/>
      <c r="D211" s="1619"/>
      <c r="E211" s="1619"/>
      <c r="F211" s="1619"/>
      <c r="G211" s="1619"/>
      <c r="H211" s="1620"/>
      <c r="I211" s="1623"/>
      <c r="J211" s="1619"/>
      <c r="K211" s="1619"/>
      <c r="L211" s="1619"/>
      <c r="M211" s="1624"/>
      <c r="N211" s="278" t="str">
        <f t="shared" si="28"/>
        <v/>
      </c>
      <c r="O211" s="135" t="s">
        <v>119</v>
      </c>
      <c r="P211" s="273" t="str">
        <f t="shared" si="29"/>
        <v/>
      </c>
      <c r="Q211" s="135" t="s">
        <v>120</v>
      </c>
      <c r="R211" s="276" t="str">
        <f t="shared" si="30"/>
        <v/>
      </c>
      <c r="S211" s="1580" t="s">
        <v>122</v>
      </c>
      <c r="T211" s="1581"/>
      <c r="U211" s="1582" t="str">
        <f t="shared" si="31"/>
        <v/>
      </c>
      <c r="V211" s="1583"/>
      <c r="W211" s="1583"/>
      <c r="X211" s="1629"/>
      <c r="Y211" s="1582">
        <f>Y175</f>
        <v>0</v>
      </c>
      <c r="Z211" s="1583"/>
      <c r="AA211" s="1583"/>
      <c r="AB211" s="1583"/>
      <c r="AC211" s="1582">
        <f>AC175</f>
        <v>0</v>
      </c>
      <c r="AD211" s="1583"/>
      <c r="AE211" s="1583"/>
      <c r="AF211" s="1629"/>
      <c r="AG211" s="1572" t="str">
        <f t="shared" si="32"/>
        <v/>
      </c>
      <c r="AH211" s="1572"/>
      <c r="AI211" s="1572"/>
      <c r="AJ211" s="1573"/>
      <c r="AK211" s="1584" t="str">
        <f>AK175</f>
        <v/>
      </c>
      <c r="AL211" s="1585"/>
      <c r="AM211" s="1582" t="str">
        <f t="shared" si="33"/>
        <v/>
      </c>
      <c r="AN211" s="1583"/>
      <c r="AO211" s="1583"/>
      <c r="AP211" s="1583"/>
      <c r="AQ211" s="1583"/>
      <c r="AR211" s="515"/>
      <c r="AS211" s="119"/>
      <c r="AT211" s="119"/>
      <c r="AW211" s="387"/>
      <c r="AX211" s="387"/>
      <c r="AY211" s="387"/>
      <c r="AZ211" s="386"/>
      <c r="BA211" s="386"/>
      <c r="BB211" s="386"/>
    </row>
    <row r="212" spans="1:54" s="117" customFormat="1" ht="16.5" customHeight="1">
      <c r="A212" s="1615" t="str">
        <f>A176</f>
        <v/>
      </c>
      <c r="B212" s="1616"/>
      <c r="C212" s="1616"/>
      <c r="D212" s="1616"/>
      <c r="E212" s="1616"/>
      <c r="F212" s="1616"/>
      <c r="G212" s="1616"/>
      <c r="H212" s="1617"/>
      <c r="I212" s="1621" t="str">
        <f>I176</f>
        <v/>
      </c>
      <c r="J212" s="1616"/>
      <c r="K212" s="1616"/>
      <c r="L212" s="1616"/>
      <c r="M212" s="1622"/>
      <c r="N212" s="277" t="str">
        <f t="shared" si="28"/>
        <v/>
      </c>
      <c r="O212" s="125" t="s">
        <v>119</v>
      </c>
      <c r="P212" s="272" t="str">
        <f t="shared" si="29"/>
        <v/>
      </c>
      <c r="Q212" s="125" t="s">
        <v>120</v>
      </c>
      <c r="R212" s="274" t="str">
        <f t="shared" si="30"/>
        <v/>
      </c>
      <c r="S212" s="1625" t="s">
        <v>121</v>
      </c>
      <c r="T212" s="1626"/>
      <c r="U212" s="1571">
        <f t="shared" si="31"/>
        <v>0</v>
      </c>
      <c r="V212" s="1572"/>
      <c r="W212" s="1572"/>
      <c r="X212" s="136"/>
      <c r="Y212" s="943"/>
      <c r="Z212" s="944"/>
      <c r="AA212" s="944"/>
      <c r="AB212" s="136"/>
      <c r="AC212" s="943"/>
      <c r="AD212" s="944"/>
      <c r="AE212" s="944"/>
      <c r="AF212" s="139"/>
      <c r="AG212" s="1568" t="str">
        <f t="shared" si="32"/>
        <v/>
      </c>
      <c r="AH212" s="1569"/>
      <c r="AI212" s="1569"/>
      <c r="AJ212" s="1570"/>
      <c r="AK212" s="943"/>
      <c r="AL212" s="945"/>
      <c r="AM212" s="1568" t="str">
        <f t="shared" si="33"/>
        <v/>
      </c>
      <c r="AN212" s="1569"/>
      <c r="AO212" s="1569"/>
      <c r="AP212" s="1569"/>
      <c r="AQ212" s="1569"/>
      <c r="AR212" s="516"/>
      <c r="AS212" s="119"/>
      <c r="AT212" s="119"/>
      <c r="AW212" s="387"/>
      <c r="AX212" s="387"/>
      <c r="AY212" s="387"/>
      <c r="AZ212" s="386"/>
      <c r="BA212" s="386"/>
      <c r="BB212" s="386"/>
    </row>
    <row r="213" spans="1:54" s="117" customFormat="1" ht="16.5" customHeight="1">
      <c r="A213" s="1618"/>
      <c r="B213" s="1619"/>
      <c r="C213" s="1619"/>
      <c r="D213" s="1619"/>
      <c r="E213" s="1619"/>
      <c r="F213" s="1619"/>
      <c r="G213" s="1619"/>
      <c r="H213" s="1620"/>
      <c r="I213" s="1623"/>
      <c r="J213" s="1619"/>
      <c r="K213" s="1619"/>
      <c r="L213" s="1619"/>
      <c r="M213" s="1624"/>
      <c r="N213" s="278" t="str">
        <f t="shared" si="28"/>
        <v/>
      </c>
      <c r="O213" s="135" t="s">
        <v>119</v>
      </c>
      <c r="P213" s="273" t="str">
        <f t="shared" si="29"/>
        <v/>
      </c>
      <c r="Q213" s="135" t="s">
        <v>120</v>
      </c>
      <c r="R213" s="276" t="str">
        <f t="shared" si="30"/>
        <v/>
      </c>
      <c r="S213" s="1580" t="s">
        <v>122</v>
      </c>
      <c r="T213" s="1581"/>
      <c r="U213" s="1571" t="str">
        <f t="shared" si="31"/>
        <v/>
      </c>
      <c r="V213" s="1572"/>
      <c r="W213" s="1572"/>
      <c r="X213" s="1572"/>
      <c r="Y213" s="1571">
        <f>Y177</f>
        <v>0</v>
      </c>
      <c r="Z213" s="1572"/>
      <c r="AA213" s="1572"/>
      <c r="AB213" s="1572"/>
      <c r="AC213" s="1571">
        <f>AC177</f>
        <v>0</v>
      </c>
      <c r="AD213" s="1572"/>
      <c r="AE213" s="1572"/>
      <c r="AF213" s="1573"/>
      <c r="AG213" s="1572" t="str">
        <f t="shared" si="32"/>
        <v/>
      </c>
      <c r="AH213" s="1572"/>
      <c r="AI213" s="1572"/>
      <c r="AJ213" s="1573"/>
      <c r="AK213" s="1584" t="str">
        <f>AK177</f>
        <v/>
      </c>
      <c r="AL213" s="1585"/>
      <c r="AM213" s="1582" t="str">
        <f t="shared" si="33"/>
        <v/>
      </c>
      <c r="AN213" s="1583"/>
      <c r="AO213" s="1583"/>
      <c r="AP213" s="1583"/>
      <c r="AQ213" s="1583"/>
      <c r="AR213" s="515"/>
      <c r="AS213" s="119"/>
      <c r="AT213" s="119"/>
      <c r="AW213" s="387"/>
      <c r="AX213" s="387"/>
      <c r="AY213" s="387"/>
      <c r="AZ213" s="386"/>
      <c r="BA213" s="386"/>
      <c r="BB213" s="386"/>
    </row>
    <row r="214" spans="1:54" s="117" customFormat="1" ht="16.5" customHeight="1">
      <c r="A214" s="1615" t="str">
        <f>A178</f>
        <v/>
      </c>
      <c r="B214" s="1616"/>
      <c r="C214" s="1616"/>
      <c r="D214" s="1616"/>
      <c r="E214" s="1616"/>
      <c r="F214" s="1616"/>
      <c r="G214" s="1616"/>
      <c r="H214" s="1617"/>
      <c r="I214" s="1621" t="str">
        <f>I178</f>
        <v/>
      </c>
      <c r="J214" s="1616"/>
      <c r="K214" s="1616"/>
      <c r="L214" s="1616"/>
      <c r="M214" s="1622"/>
      <c r="N214" s="277" t="str">
        <f t="shared" si="28"/>
        <v/>
      </c>
      <c r="O214" s="125" t="s">
        <v>119</v>
      </c>
      <c r="P214" s="272" t="str">
        <f t="shared" si="29"/>
        <v/>
      </c>
      <c r="Q214" s="125" t="s">
        <v>120</v>
      </c>
      <c r="R214" s="274" t="str">
        <f t="shared" si="30"/>
        <v/>
      </c>
      <c r="S214" s="1625" t="s">
        <v>121</v>
      </c>
      <c r="T214" s="1626"/>
      <c r="U214" s="1627">
        <f t="shared" si="31"/>
        <v>0</v>
      </c>
      <c r="V214" s="1628"/>
      <c r="W214" s="1628"/>
      <c r="X214" s="130"/>
      <c r="Y214" s="946"/>
      <c r="Z214" s="947"/>
      <c r="AA214" s="947"/>
      <c r="AB214" s="130"/>
      <c r="AC214" s="946"/>
      <c r="AD214" s="947"/>
      <c r="AE214" s="947"/>
      <c r="AF214" s="133"/>
      <c r="AG214" s="1568" t="str">
        <f t="shared" si="32"/>
        <v/>
      </c>
      <c r="AH214" s="1569"/>
      <c r="AI214" s="1569"/>
      <c r="AJ214" s="1570"/>
      <c r="AK214" s="943"/>
      <c r="AL214" s="945"/>
      <c r="AM214" s="1568" t="str">
        <f t="shared" si="33"/>
        <v/>
      </c>
      <c r="AN214" s="1569"/>
      <c r="AO214" s="1569"/>
      <c r="AP214" s="1569"/>
      <c r="AQ214" s="1569"/>
      <c r="AR214" s="516"/>
      <c r="AS214" s="119"/>
      <c r="AT214" s="119"/>
      <c r="AW214" s="387"/>
      <c r="AX214" s="387"/>
      <c r="AY214" s="387"/>
      <c r="AZ214" s="386"/>
      <c r="BA214" s="386"/>
      <c r="BB214" s="386"/>
    </row>
    <row r="215" spans="1:54" s="117" customFormat="1" ht="16.5" customHeight="1">
      <c r="A215" s="1618"/>
      <c r="B215" s="1619"/>
      <c r="C215" s="1619"/>
      <c r="D215" s="1619"/>
      <c r="E215" s="1619"/>
      <c r="F215" s="1619"/>
      <c r="G215" s="1619"/>
      <c r="H215" s="1620"/>
      <c r="I215" s="1623"/>
      <c r="J215" s="1619"/>
      <c r="K215" s="1619"/>
      <c r="L215" s="1619"/>
      <c r="M215" s="1624"/>
      <c r="N215" s="278" t="str">
        <f t="shared" si="28"/>
        <v/>
      </c>
      <c r="O215" s="135" t="s">
        <v>119</v>
      </c>
      <c r="P215" s="273" t="str">
        <f t="shared" si="29"/>
        <v/>
      </c>
      <c r="Q215" s="135" t="s">
        <v>120</v>
      </c>
      <c r="R215" s="276" t="str">
        <f t="shared" si="30"/>
        <v/>
      </c>
      <c r="S215" s="1580" t="s">
        <v>122</v>
      </c>
      <c r="T215" s="1581"/>
      <c r="U215" s="1571" t="str">
        <f t="shared" si="31"/>
        <v/>
      </c>
      <c r="V215" s="1572"/>
      <c r="W215" s="1572"/>
      <c r="X215" s="1572"/>
      <c r="Y215" s="1582">
        <f>Y179</f>
        <v>0</v>
      </c>
      <c r="Z215" s="1583"/>
      <c r="AA215" s="1583"/>
      <c r="AB215" s="1583"/>
      <c r="AC215" s="1571">
        <f>AC179</f>
        <v>0</v>
      </c>
      <c r="AD215" s="1572"/>
      <c r="AE215" s="1572"/>
      <c r="AF215" s="1573"/>
      <c r="AG215" s="1572" t="str">
        <f t="shared" si="32"/>
        <v/>
      </c>
      <c r="AH215" s="1572"/>
      <c r="AI215" s="1572"/>
      <c r="AJ215" s="1573"/>
      <c r="AK215" s="1584" t="str">
        <f>AK179</f>
        <v/>
      </c>
      <c r="AL215" s="1585"/>
      <c r="AM215" s="1582" t="str">
        <f t="shared" si="33"/>
        <v/>
      </c>
      <c r="AN215" s="1583"/>
      <c r="AO215" s="1583"/>
      <c r="AP215" s="1583"/>
      <c r="AQ215" s="1583"/>
      <c r="AR215" s="515"/>
      <c r="AS215" s="119"/>
      <c r="AT215" s="119"/>
      <c r="AW215" s="387"/>
      <c r="AX215" s="387"/>
      <c r="AY215" s="387"/>
      <c r="AZ215" s="386"/>
      <c r="BA215" s="386"/>
      <c r="BB215" s="386"/>
    </row>
    <row r="216" spans="1:54" s="117" customFormat="1" ht="16.5" customHeight="1">
      <c r="A216" s="1615" t="str">
        <f>A180</f>
        <v/>
      </c>
      <c r="B216" s="1616"/>
      <c r="C216" s="1616"/>
      <c r="D216" s="1616"/>
      <c r="E216" s="1616"/>
      <c r="F216" s="1616"/>
      <c r="G216" s="1616"/>
      <c r="H216" s="1617"/>
      <c r="I216" s="1621" t="str">
        <f>I180</f>
        <v/>
      </c>
      <c r="J216" s="1616"/>
      <c r="K216" s="1616"/>
      <c r="L216" s="1616"/>
      <c r="M216" s="1622"/>
      <c r="N216" s="277" t="str">
        <f t="shared" si="28"/>
        <v/>
      </c>
      <c r="O216" s="125" t="s">
        <v>119</v>
      </c>
      <c r="P216" s="272" t="str">
        <f t="shared" si="29"/>
        <v/>
      </c>
      <c r="Q216" s="125" t="s">
        <v>120</v>
      </c>
      <c r="R216" s="274" t="str">
        <f t="shared" si="30"/>
        <v/>
      </c>
      <c r="S216" s="1625" t="s">
        <v>121</v>
      </c>
      <c r="T216" s="1626"/>
      <c r="U216" s="1627">
        <f t="shared" si="31"/>
        <v>0</v>
      </c>
      <c r="V216" s="1628"/>
      <c r="W216" s="1628"/>
      <c r="X216" s="130"/>
      <c r="Y216" s="946"/>
      <c r="Z216" s="947"/>
      <c r="AA216" s="947"/>
      <c r="AB216" s="130"/>
      <c r="AC216" s="946"/>
      <c r="AD216" s="947"/>
      <c r="AE216" s="947"/>
      <c r="AF216" s="133"/>
      <c r="AG216" s="1568" t="str">
        <f t="shared" si="32"/>
        <v/>
      </c>
      <c r="AH216" s="1569"/>
      <c r="AI216" s="1569"/>
      <c r="AJ216" s="1570"/>
      <c r="AK216" s="141"/>
      <c r="AL216" s="142"/>
      <c r="AM216" s="1568" t="str">
        <f t="shared" si="33"/>
        <v/>
      </c>
      <c r="AN216" s="1569"/>
      <c r="AO216" s="1569"/>
      <c r="AP216" s="1569"/>
      <c r="AQ216" s="1569"/>
      <c r="AR216" s="516"/>
      <c r="AS216" s="119"/>
      <c r="AT216" s="119"/>
      <c r="AW216" s="387"/>
      <c r="AX216" s="387"/>
      <c r="AY216" s="387"/>
      <c r="AZ216" s="386"/>
      <c r="BA216" s="386"/>
      <c r="BB216" s="386"/>
    </row>
    <row r="217" spans="1:54" s="117" customFormat="1" ht="16.5" customHeight="1">
      <c r="A217" s="1618"/>
      <c r="B217" s="1619"/>
      <c r="C217" s="1619"/>
      <c r="D217" s="1619"/>
      <c r="E217" s="1619"/>
      <c r="F217" s="1619"/>
      <c r="G217" s="1619"/>
      <c r="H217" s="1620"/>
      <c r="I217" s="1623"/>
      <c r="J217" s="1619"/>
      <c r="K217" s="1619"/>
      <c r="L217" s="1619"/>
      <c r="M217" s="1624"/>
      <c r="N217" s="278" t="str">
        <f t="shared" si="28"/>
        <v/>
      </c>
      <c r="O217" s="135" t="s">
        <v>119</v>
      </c>
      <c r="P217" s="273" t="str">
        <f t="shared" si="29"/>
        <v/>
      </c>
      <c r="Q217" s="135" t="s">
        <v>120</v>
      </c>
      <c r="R217" s="276" t="str">
        <f t="shared" si="30"/>
        <v/>
      </c>
      <c r="S217" s="1580" t="s">
        <v>122</v>
      </c>
      <c r="T217" s="1581"/>
      <c r="U217" s="1571" t="str">
        <f t="shared" si="31"/>
        <v/>
      </c>
      <c r="V217" s="1572"/>
      <c r="W217" s="1572"/>
      <c r="X217" s="1572"/>
      <c r="Y217" s="1582">
        <f>Y181</f>
        <v>0</v>
      </c>
      <c r="Z217" s="1583"/>
      <c r="AA217" s="1583"/>
      <c r="AB217" s="1583"/>
      <c r="AC217" s="1571">
        <f>AC181</f>
        <v>0</v>
      </c>
      <c r="AD217" s="1572"/>
      <c r="AE217" s="1572"/>
      <c r="AF217" s="1573"/>
      <c r="AG217" s="1572" t="str">
        <f t="shared" si="32"/>
        <v/>
      </c>
      <c r="AH217" s="1572"/>
      <c r="AI217" s="1572"/>
      <c r="AJ217" s="1573"/>
      <c r="AK217" s="1584" t="str">
        <f>AK181</f>
        <v/>
      </c>
      <c r="AL217" s="1585"/>
      <c r="AM217" s="1582" t="str">
        <f t="shared" si="33"/>
        <v/>
      </c>
      <c r="AN217" s="1583"/>
      <c r="AO217" s="1583"/>
      <c r="AP217" s="1583"/>
      <c r="AQ217" s="1583"/>
      <c r="AR217" s="515"/>
      <c r="AS217" s="119"/>
      <c r="AT217" s="119"/>
      <c r="AW217" s="387"/>
      <c r="AX217" s="387"/>
      <c r="AY217" s="387"/>
      <c r="AZ217" s="386"/>
      <c r="BA217" s="386"/>
      <c r="BB217" s="386"/>
    </row>
    <row r="218" spans="1:54" s="117" customFormat="1" ht="16.5" customHeight="1">
      <c r="A218" s="1615" t="str">
        <f>A182</f>
        <v/>
      </c>
      <c r="B218" s="1616"/>
      <c r="C218" s="1616"/>
      <c r="D218" s="1616"/>
      <c r="E218" s="1616"/>
      <c r="F218" s="1616"/>
      <c r="G218" s="1616"/>
      <c r="H218" s="1617"/>
      <c r="I218" s="1621" t="str">
        <f>I182</f>
        <v/>
      </c>
      <c r="J218" s="1616"/>
      <c r="K218" s="1616"/>
      <c r="L218" s="1616"/>
      <c r="M218" s="1622"/>
      <c r="N218" s="277" t="str">
        <f t="shared" si="28"/>
        <v/>
      </c>
      <c r="O218" s="125" t="s">
        <v>119</v>
      </c>
      <c r="P218" s="272" t="str">
        <f t="shared" si="29"/>
        <v/>
      </c>
      <c r="Q218" s="125" t="s">
        <v>120</v>
      </c>
      <c r="R218" s="274" t="str">
        <f t="shared" si="30"/>
        <v/>
      </c>
      <c r="S218" s="1625" t="s">
        <v>121</v>
      </c>
      <c r="T218" s="1626"/>
      <c r="U218" s="1627">
        <f t="shared" si="31"/>
        <v>0</v>
      </c>
      <c r="V218" s="1628"/>
      <c r="W218" s="1628"/>
      <c r="X218" s="130"/>
      <c r="Y218" s="946"/>
      <c r="Z218" s="947"/>
      <c r="AA218" s="947"/>
      <c r="AB218" s="130"/>
      <c r="AC218" s="946"/>
      <c r="AD218" s="947"/>
      <c r="AE218" s="947"/>
      <c r="AF218" s="133"/>
      <c r="AG218" s="1568" t="str">
        <f t="shared" si="32"/>
        <v/>
      </c>
      <c r="AH218" s="1569"/>
      <c r="AI218" s="1569"/>
      <c r="AJ218" s="1570"/>
      <c r="AK218" s="143"/>
      <c r="AL218" s="144"/>
      <c r="AM218" s="1568" t="str">
        <f t="shared" si="33"/>
        <v/>
      </c>
      <c r="AN218" s="1569"/>
      <c r="AO218" s="1569"/>
      <c r="AP218" s="1569"/>
      <c r="AQ218" s="1569"/>
      <c r="AR218" s="516"/>
      <c r="AS218" s="119"/>
      <c r="AT218" s="119"/>
      <c r="AW218" s="387"/>
      <c r="AX218" s="387"/>
      <c r="AY218" s="387"/>
      <c r="AZ218" s="386"/>
      <c r="BA218" s="386"/>
      <c r="BB218" s="386"/>
    </row>
    <row r="219" spans="1:54" s="117" customFormat="1" ht="16.5" customHeight="1">
      <c r="A219" s="1618"/>
      <c r="B219" s="1619"/>
      <c r="C219" s="1619"/>
      <c r="D219" s="1619"/>
      <c r="E219" s="1619"/>
      <c r="F219" s="1619"/>
      <c r="G219" s="1619"/>
      <c r="H219" s="1620"/>
      <c r="I219" s="1623"/>
      <c r="J219" s="1619"/>
      <c r="K219" s="1619"/>
      <c r="L219" s="1619"/>
      <c r="M219" s="1624"/>
      <c r="N219" s="278" t="str">
        <f t="shared" si="28"/>
        <v/>
      </c>
      <c r="O219" s="135" t="s">
        <v>119</v>
      </c>
      <c r="P219" s="273" t="str">
        <f t="shared" si="29"/>
        <v/>
      </c>
      <c r="Q219" s="135" t="s">
        <v>120</v>
      </c>
      <c r="R219" s="276" t="str">
        <f t="shared" si="30"/>
        <v/>
      </c>
      <c r="S219" s="1580" t="s">
        <v>122</v>
      </c>
      <c r="T219" s="1581"/>
      <c r="U219" s="1571" t="str">
        <f t="shared" si="31"/>
        <v/>
      </c>
      <c r="V219" s="1572"/>
      <c r="W219" s="1572"/>
      <c r="X219" s="1572"/>
      <c r="Y219" s="1582">
        <f>Y183</f>
        <v>0</v>
      </c>
      <c r="Z219" s="1583"/>
      <c r="AA219" s="1583"/>
      <c r="AB219" s="1583"/>
      <c r="AC219" s="1571">
        <f>AC183</f>
        <v>0</v>
      </c>
      <c r="AD219" s="1572"/>
      <c r="AE219" s="1572"/>
      <c r="AF219" s="1573"/>
      <c r="AG219" s="1572" t="str">
        <f t="shared" si="32"/>
        <v/>
      </c>
      <c r="AH219" s="1572"/>
      <c r="AI219" s="1572"/>
      <c r="AJ219" s="1573"/>
      <c r="AK219" s="1584" t="str">
        <f>AK183</f>
        <v/>
      </c>
      <c r="AL219" s="1585"/>
      <c r="AM219" s="1582" t="str">
        <f t="shared" si="33"/>
        <v/>
      </c>
      <c r="AN219" s="1583"/>
      <c r="AO219" s="1583"/>
      <c r="AP219" s="1583"/>
      <c r="AQ219" s="1583"/>
      <c r="AR219" s="515"/>
      <c r="AS219" s="119"/>
      <c r="AT219" s="119"/>
      <c r="AW219" s="387"/>
      <c r="AX219" s="387"/>
      <c r="AY219" s="387"/>
      <c r="AZ219" s="386"/>
      <c r="BA219" s="386"/>
      <c r="BB219" s="386"/>
    </row>
    <row r="220" spans="1:54" s="117" customFormat="1" ht="16.5" customHeight="1">
      <c r="A220" s="1615" t="str">
        <f>A184</f>
        <v/>
      </c>
      <c r="B220" s="1616"/>
      <c r="C220" s="1616"/>
      <c r="D220" s="1616"/>
      <c r="E220" s="1616"/>
      <c r="F220" s="1616"/>
      <c r="G220" s="1616"/>
      <c r="H220" s="1617"/>
      <c r="I220" s="1621" t="str">
        <f>I184</f>
        <v/>
      </c>
      <c r="J220" s="1616"/>
      <c r="K220" s="1616"/>
      <c r="L220" s="1616"/>
      <c r="M220" s="1622"/>
      <c r="N220" s="277" t="str">
        <f t="shared" si="28"/>
        <v/>
      </c>
      <c r="O220" s="125" t="s">
        <v>119</v>
      </c>
      <c r="P220" s="272" t="str">
        <f t="shared" si="29"/>
        <v/>
      </c>
      <c r="Q220" s="125" t="s">
        <v>120</v>
      </c>
      <c r="R220" s="274" t="str">
        <f t="shared" si="30"/>
        <v/>
      </c>
      <c r="S220" s="1625" t="s">
        <v>121</v>
      </c>
      <c r="T220" s="1626"/>
      <c r="U220" s="1627">
        <f t="shared" si="31"/>
        <v>0</v>
      </c>
      <c r="V220" s="1628"/>
      <c r="W220" s="1628"/>
      <c r="X220" s="130"/>
      <c r="Y220" s="946"/>
      <c r="Z220" s="947"/>
      <c r="AA220" s="947"/>
      <c r="AB220" s="130"/>
      <c r="AC220" s="946"/>
      <c r="AD220" s="947"/>
      <c r="AE220" s="947"/>
      <c r="AF220" s="133"/>
      <c r="AG220" s="1568" t="str">
        <f t="shared" si="32"/>
        <v/>
      </c>
      <c r="AH220" s="1569"/>
      <c r="AI220" s="1569"/>
      <c r="AJ220" s="1570"/>
      <c r="AK220" s="141"/>
      <c r="AL220" s="142"/>
      <c r="AM220" s="1568" t="str">
        <f t="shared" si="33"/>
        <v/>
      </c>
      <c r="AN220" s="1569"/>
      <c r="AO220" s="1569"/>
      <c r="AP220" s="1569"/>
      <c r="AQ220" s="1569"/>
      <c r="AR220" s="516"/>
      <c r="AS220" s="119"/>
      <c r="AT220" s="119"/>
      <c r="AW220" s="387"/>
      <c r="AX220" s="387"/>
      <c r="AY220" s="387"/>
      <c r="AZ220" s="386"/>
      <c r="BA220" s="386"/>
      <c r="BB220" s="386"/>
    </row>
    <row r="221" spans="1:54" s="117" customFormat="1" ht="16.5" customHeight="1">
      <c r="A221" s="1618"/>
      <c r="B221" s="1619"/>
      <c r="C221" s="1619"/>
      <c r="D221" s="1619"/>
      <c r="E221" s="1619"/>
      <c r="F221" s="1619"/>
      <c r="G221" s="1619"/>
      <c r="H221" s="1620"/>
      <c r="I221" s="1623"/>
      <c r="J221" s="1619"/>
      <c r="K221" s="1619"/>
      <c r="L221" s="1619"/>
      <c r="M221" s="1624"/>
      <c r="N221" s="278" t="str">
        <f t="shared" si="28"/>
        <v/>
      </c>
      <c r="O221" s="135" t="s">
        <v>119</v>
      </c>
      <c r="P221" s="273" t="str">
        <f t="shared" si="29"/>
        <v/>
      </c>
      <c r="Q221" s="135" t="s">
        <v>120</v>
      </c>
      <c r="R221" s="276" t="str">
        <f t="shared" si="30"/>
        <v/>
      </c>
      <c r="S221" s="1580" t="s">
        <v>122</v>
      </c>
      <c r="T221" s="1581"/>
      <c r="U221" s="1571" t="str">
        <f t="shared" si="31"/>
        <v/>
      </c>
      <c r="V221" s="1572"/>
      <c r="W221" s="1572"/>
      <c r="X221" s="1572"/>
      <c r="Y221" s="1582">
        <f>Y185</f>
        <v>0</v>
      </c>
      <c r="Z221" s="1583"/>
      <c r="AA221" s="1583"/>
      <c r="AB221" s="1583"/>
      <c r="AC221" s="1571">
        <f>AC185</f>
        <v>0</v>
      </c>
      <c r="AD221" s="1572"/>
      <c r="AE221" s="1572"/>
      <c r="AF221" s="1573"/>
      <c r="AG221" s="1572" t="str">
        <f t="shared" si="32"/>
        <v/>
      </c>
      <c r="AH221" s="1572"/>
      <c r="AI221" s="1572"/>
      <c r="AJ221" s="1573"/>
      <c r="AK221" s="1584" t="str">
        <f>AK185</f>
        <v/>
      </c>
      <c r="AL221" s="1585"/>
      <c r="AM221" s="1582" t="str">
        <f t="shared" si="33"/>
        <v/>
      </c>
      <c r="AN221" s="1583"/>
      <c r="AO221" s="1583"/>
      <c r="AP221" s="1583"/>
      <c r="AQ221" s="1583"/>
      <c r="AR221" s="515"/>
      <c r="AS221" s="119"/>
      <c r="AT221" s="119"/>
      <c r="AW221" s="387"/>
      <c r="AX221" s="387"/>
      <c r="AY221" s="387"/>
      <c r="AZ221" s="386"/>
      <c r="BA221" s="386"/>
      <c r="BB221" s="386"/>
    </row>
    <row r="222" spans="1:54" s="117" customFormat="1" ht="16.5" customHeight="1">
      <c r="A222" s="1615" t="str">
        <f>A186</f>
        <v/>
      </c>
      <c r="B222" s="1616"/>
      <c r="C222" s="1616"/>
      <c r="D222" s="1616"/>
      <c r="E222" s="1616"/>
      <c r="F222" s="1616"/>
      <c r="G222" s="1616"/>
      <c r="H222" s="1617"/>
      <c r="I222" s="1621" t="str">
        <f>I186</f>
        <v/>
      </c>
      <c r="J222" s="1616"/>
      <c r="K222" s="1616"/>
      <c r="L222" s="1616"/>
      <c r="M222" s="1622"/>
      <c r="N222" s="277" t="str">
        <f t="shared" si="28"/>
        <v/>
      </c>
      <c r="O222" s="125" t="s">
        <v>119</v>
      </c>
      <c r="P222" s="272" t="str">
        <f t="shared" si="29"/>
        <v/>
      </c>
      <c r="Q222" s="125" t="s">
        <v>120</v>
      </c>
      <c r="R222" s="274" t="str">
        <f t="shared" si="30"/>
        <v/>
      </c>
      <c r="S222" s="1625" t="s">
        <v>121</v>
      </c>
      <c r="T222" s="1626"/>
      <c r="U222" s="1627">
        <f t="shared" si="31"/>
        <v>0</v>
      </c>
      <c r="V222" s="1628"/>
      <c r="W222" s="1628"/>
      <c r="X222" s="130"/>
      <c r="Y222" s="946"/>
      <c r="Z222" s="947"/>
      <c r="AA222" s="947"/>
      <c r="AB222" s="130"/>
      <c r="AC222" s="946"/>
      <c r="AD222" s="947"/>
      <c r="AE222" s="947"/>
      <c r="AF222" s="133"/>
      <c r="AG222" s="1568" t="str">
        <f t="shared" si="32"/>
        <v/>
      </c>
      <c r="AH222" s="1569"/>
      <c r="AI222" s="1569"/>
      <c r="AJ222" s="1570"/>
      <c r="AK222" s="141"/>
      <c r="AL222" s="142"/>
      <c r="AM222" s="1568" t="str">
        <f t="shared" si="33"/>
        <v/>
      </c>
      <c r="AN222" s="1569"/>
      <c r="AO222" s="1569"/>
      <c r="AP222" s="1569"/>
      <c r="AQ222" s="1569"/>
      <c r="AR222" s="516"/>
      <c r="AS222" s="119"/>
      <c r="AT222" s="119"/>
      <c r="AW222" s="387"/>
      <c r="AX222" s="387"/>
      <c r="AY222" s="387"/>
      <c r="AZ222" s="386"/>
      <c r="BA222" s="386"/>
      <c r="BB222" s="386"/>
    </row>
    <row r="223" spans="1:54" s="117" customFormat="1" ht="16.5" customHeight="1">
      <c r="A223" s="1618"/>
      <c r="B223" s="1619"/>
      <c r="C223" s="1619"/>
      <c r="D223" s="1619"/>
      <c r="E223" s="1619"/>
      <c r="F223" s="1619"/>
      <c r="G223" s="1619"/>
      <c r="H223" s="1620"/>
      <c r="I223" s="1623"/>
      <c r="J223" s="1619"/>
      <c r="K223" s="1619"/>
      <c r="L223" s="1619"/>
      <c r="M223" s="1624"/>
      <c r="N223" s="278" t="str">
        <f t="shared" si="28"/>
        <v/>
      </c>
      <c r="O223" s="145" t="s">
        <v>119</v>
      </c>
      <c r="P223" s="273" t="str">
        <f t="shared" si="29"/>
        <v/>
      </c>
      <c r="Q223" s="135" t="s">
        <v>120</v>
      </c>
      <c r="R223" s="276" t="str">
        <f t="shared" si="30"/>
        <v/>
      </c>
      <c r="S223" s="1580" t="s">
        <v>122</v>
      </c>
      <c r="T223" s="1581"/>
      <c r="U223" s="1571" t="str">
        <f t="shared" si="31"/>
        <v/>
      </c>
      <c r="V223" s="1572"/>
      <c r="W223" s="1572"/>
      <c r="X223" s="1572"/>
      <c r="Y223" s="1582">
        <f>Y187</f>
        <v>0</v>
      </c>
      <c r="Z223" s="1583"/>
      <c r="AA223" s="1583"/>
      <c r="AB223" s="1583"/>
      <c r="AC223" s="1571">
        <f>AC187</f>
        <v>0</v>
      </c>
      <c r="AD223" s="1572"/>
      <c r="AE223" s="1572"/>
      <c r="AF223" s="1573"/>
      <c r="AG223" s="1572" t="str">
        <f t="shared" si="32"/>
        <v/>
      </c>
      <c r="AH223" s="1572"/>
      <c r="AI223" s="1572"/>
      <c r="AJ223" s="1573"/>
      <c r="AK223" s="1584" t="str">
        <f>AK187</f>
        <v/>
      </c>
      <c r="AL223" s="1585"/>
      <c r="AM223" s="1582" t="str">
        <f t="shared" si="33"/>
        <v/>
      </c>
      <c r="AN223" s="1583"/>
      <c r="AO223" s="1583"/>
      <c r="AP223" s="1583"/>
      <c r="AQ223" s="1583"/>
      <c r="AR223" s="515"/>
      <c r="AS223" s="119"/>
      <c r="AT223" s="119"/>
      <c r="AW223" s="387"/>
      <c r="AX223" s="387"/>
      <c r="AY223" s="387"/>
      <c r="AZ223" s="386"/>
      <c r="BA223" s="386"/>
      <c r="BB223" s="386"/>
    </row>
    <row r="224" spans="1:54" s="117" customFormat="1" ht="16.5" customHeight="1">
      <c r="A224" s="1595" t="s">
        <v>562</v>
      </c>
      <c r="B224" s="1596"/>
      <c r="C224" s="1596"/>
      <c r="D224" s="1597"/>
      <c r="E224" s="1604" t="str">
        <f>E188</f>
        <v/>
      </c>
      <c r="F224" s="1605"/>
      <c r="G224" s="1606"/>
      <c r="H224" s="1606"/>
      <c r="I224" s="1606"/>
      <c r="J224" s="1606"/>
      <c r="K224" s="1606"/>
      <c r="L224" s="1606"/>
      <c r="M224" s="1607"/>
      <c r="N224" s="1721" t="s">
        <v>726</v>
      </c>
      <c r="O224" s="1722"/>
      <c r="P224" s="1722"/>
      <c r="Q224" s="1722"/>
      <c r="R224" s="1722"/>
      <c r="S224" s="1722"/>
      <c r="T224" s="1049" t="str">
        <f>T188</f>
        <v/>
      </c>
      <c r="U224" s="1568" t="str">
        <f t="shared" ca="1" si="31"/>
        <v/>
      </c>
      <c r="V224" s="1569"/>
      <c r="W224" s="1569"/>
      <c r="X224" s="1570"/>
      <c r="Y224" s="946"/>
      <c r="Z224" s="947"/>
      <c r="AA224" s="947"/>
      <c r="AB224" s="130"/>
      <c r="AC224" s="946"/>
      <c r="AD224" s="947"/>
      <c r="AE224" s="947"/>
      <c r="AF224" s="130"/>
      <c r="AG224" s="1568" t="str">
        <f t="shared" ca="1" si="32"/>
        <v/>
      </c>
      <c r="AH224" s="1569"/>
      <c r="AI224" s="1569"/>
      <c r="AJ224" s="1570"/>
      <c r="AK224" s="946"/>
      <c r="AL224" s="134"/>
      <c r="AM224" s="1568" t="str">
        <f t="shared" si="33"/>
        <v/>
      </c>
      <c r="AN224" s="1569"/>
      <c r="AO224" s="1569"/>
      <c r="AP224" s="1569"/>
      <c r="AQ224" s="1569"/>
      <c r="AR224" s="516"/>
      <c r="AS224" s="119"/>
      <c r="AT224" s="119"/>
      <c r="AW224" s="387"/>
      <c r="AX224" s="387"/>
      <c r="AY224" s="387"/>
      <c r="AZ224" s="386"/>
      <c r="BA224" s="386"/>
      <c r="BB224" s="386"/>
    </row>
    <row r="225" spans="1:54" s="117" customFormat="1" ht="16.5" customHeight="1">
      <c r="A225" s="1598"/>
      <c r="B225" s="1599"/>
      <c r="C225" s="1599"/>
      <c r="D225" s="1600"/>
      <c r="E225" s="1608"/>
      <c r="F225" s="1609"/>
      <c r="G225" s="1610"/>
      <c r="H225" s="1610"/>
      <c r="I225" s="1610"/>
      <c r="J225" s="1610"/>
      <c r="K225" s="1610"/>
      <c r="L225" s="1610"/>
      <c r="M225" s="1611"/>
      <c r="N225" s="1723"/>
      <c r="O225" s="1724"/>
      <c r="P225" s="1724"/>
      <c r="Q225" s="1724"/>
      <c r="R225" s="1724"/>
      <c r="S225" s="1724"/>
      <c r="T225" s="1050"/>
      <c r="U225" s="1571" t="str">
        <f>U189</f>
        <v/>
      </c>
      <c r="V225" s="1572"/>
      <c r="W225" s="1572"/>
      <c r="X225" s="1572"/>
      <c r="Y225" s="1571" t="str">
        <f>Y189</f>
        <v/>
      </c>
      <c r="Z225" s="1572"/>
      <c r="AA225" s="1572"/>
      <c r="AB225" s="1573"/>
      <c r="AC225" s="1572" t="str">
        <f>AC189</f>
        <v/>
      </c>
      <c r="AD225" s="1572"/>
      <c r="AE225" s="1572"/>
      <c r="AF225" s="1573"/>
      <c r="AG225" s="1571" t="str">
        <f t="shared" si="32"/>
        <v/>
      </c>
      <c r="AH225" s="1572"/>
      <c r="AI225" s="1572"/>
      <c r="AJ225" s="1573"/>
      <c r="AK225" s="943"/>
      <c r="AL225" s="945"/>
      <c r="AM225" s="1571" t="str">
        <f t="shared" si="33"/>
        <v/>
      </c>
      <c r="AN225" s="1572"/>
      <c r="AO225" s="1572"/>
      <c r="AP225" s="1572"/>
      <c r="AQ225" s="1572"/>
      <c r="AR225" s="948"/>
      <c r="AS225" s="119"/>
      <c r="AT225" s="119"/>
      <c r="AW225" s="387"/>
      <c r="AX225" s="387"/>
      <c r="AY225" s="387"/>
      <c r="AZ225" s="386"/>
      <c r="BA225" s="386"/>
      <c r="BB225" s="386"/>
    </row>
    <row r="226" spans="1:54" s="117" customFormat="1" ht="16.5" customHeight="1" thickBot="1">
      <c r="A226" s="1601"/>
      <c r="B226" s="1602"/>
      <c r="C226" s="1602"/>
      <c r="D226" s="1603"/>
      <c r="E226" s="1612"/>
      <c r="F226" s="1613"/>
      <c r="G226" s="1613"/>
      <c r="H226" s="1613"/>
      <c r="I226" s="1613"/>
      <c r="J226" s="1613"/>
      <c r="K226" s="1613"/>
      <c r="L226" s="1613"/>
      <c r="M226" s="1614"/>
      <c r="N226" s="1725"/>
      <c r="O226" s="1726"/>
      <c r="P226" s="1726"/>
      <c r="Q226" s="1726"/>
      <c r="R226" s="1726"/>
      <c r="S226" s="1726"/>
      <c r="T226" s="1051"/>
      <c r="U226" s="1095"/>
      <c r="V226" s="1096"/>
      <c r="W226" s="1096"/>
      <c r="X226" s="1096"/>
      <c r="Y226" s="1095"/>
      <c r="Z226" s="1096"/>
      <c r="AA226" s="1096"/>
      <c r="AB226" s="1097"/>
      <c r="AC226" s="1096"/>
      <c r="AD226" s="1096"/>
      <c r="AE226" s="1096"/>
      <c r="AF226" s="1097"/>
      <c r="AG226" s="1574" t="str">
        <f t="shared" si="32"/>
        <v/>
      </c>
      <c r="AH226" s="1575"/>
      <c r="AI226" s="1575"/>
      <c r="AJ226" s="1576"/>
      <c r="AK226" s="941"/>
      <c r="AL226" s="942"/>
      <c r="AM226" s="1574" t="str">
        <f t="shared" si="33"/>
        <v/>
      </c>
      <c r="AN226" s="1575"/>
      <c r="AO226" s="1575"/>
      <c r="AP226" s="1575"/>
      <c r="AQ226" s="1575"/>
      <c r="AR226" s="517"/>
      <c r="AS226" s="119"/>
      <c r="AT226" s="146"/>
      <c r="AW226" s="387"/>
      <c r="AX226" s="387"/>
      <c r="AY226" s="387"/>
      <c r="AZ226" s="386"/>
      <c r="BA226" s="386"/>
      <c r="BB226" s="386"/>
    </row>
    <row r="227" spans="1:54" ht="18" customHeight="1">
      <c r="A227" s="75"/>
      <c r="B227" s="75"/>
      <c r="C227" s="75"/>
      <c r="D227" s="75"/>
      <c r="E227" s="75"/>
      <c r="F227" s="75"/>
      <c r="G227" s="75"/>
      <c r="H227" s="75"/>
      <c r="I227" s="75"/>
      <c r="J227" s="75"/>
      <c r="K227" s="75"/>
      <c r="L227" s="75"/>
      <c r="M227" s="75"/>
      <c r="N227" s="75"/>
      <c r="O227" s="75"/>
      <c r="P227" s="75"/>
      <c r="Q227" s="75"/>
      <c r="R227" s="75"/>
      <c r="S227" s="75"/>
      <c r="T227" s="75"/>
      <c r="U227" s="75"/>
      <c r="V227" s="75"/>
      <c r="W227" s="90"/>
      <c r="X227" s="90"/>
      <c r="Y227" s="75"/>
      <c r="Z227" s="75"/>
      <c r="AA227" s="75"/>
      <c r="AB227" s="75"/>
      <c r="AC227" s="75"/>
      <c r="AD227" s="75"/>
      <c r="AE227" s="75"/>
      <c r="AF227" s="75"/>
      <c r="AG227" s="75"/>
      <c r="AH227" s="75"/>
      <c r="AI227" s="75"/>
      <c r="AJ227" s="75"/>
      <c r="AK227" s="75"/>
      <c r="AL227" s="75"/>
      <c r="AM227" s="1566" t="str">
        <f t="shared" si="33"/>
        <v/>
      </c>
      <c r="AN227" s="1567"/>
      <c r="AO227" s="1567"/>
      <c r="AP227" s="1567"/>
      <c r="AQ227" s="1567"/>
      <c r="AR227" s="75"/>
      <c r="AS227" s="75"/>
    </row>
    <row r="228" spans="1:54" s="117" customFormat="1" ht="22.5" customHeight="1">
      <c r="A228" s="119"/>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551"/>
      <c r="X228" s="551"/>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W228" s="387"/>
      <c r="AX228" s="387"/>
      <c r="AY228" s="387"/>
      <c r="AZ228" s="386"/>
      <c r="BA228" s="386"/>
      <c r="BB228" s="386"/>
    </row>
    <row r="229" spans="1:54" s="117" customFormat="1" ht="23.25" customHeight="1">
      <c r="A229" s="75"/>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551"/>
      <c r="X229" s="551"/>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W229" s="387"/>
      <c r="AX229" s="387"/>
      <c r="AY229" s="387"/>
      <c r="AZ229" s="386"/>
      <c r="BA229" s="386"/>
      <c r="BB229" s="386"/>
    </row>
    <row r="230" spans="1:54" s="117" customFormat="1" ht="17.25" customHeight="1" thickBot="1">
      <c r="A230" s="533" t="s">
        <v>171</v>
      </c>
      <c r="B230" s="119"/>
      <c r="C230" s="119"/>
      <c r="D230" s="119"/>
      <c r="E230" s="119"/>
      <c r="F230" s="119"/>
      <c r="G230" s="119"/>
      <c r="H230" s="119"/>
      <c r="I230" s="119"/>
      <c r="J230" s="119"/>
      <c r="K230" s="119"/>
      <c r="L230" s="119"/>
      <c r="M230" s="119"/>
      <c r="N230" s="119"/>
      <c r="O230" s="119"/>
      <c r="P230" s="119"/>
      <c r="Q230" s="119"/>
      <c r="R230" s="120"/>
      <c r="S230" s="120"/>
      <c r="T230" s="120"/>
      <c r="U230" s="120"/>
      <c r="V230" s="120"/>
      <c r="W230" s="119"/>
      <c r="X230" s="119"/>
      <c r="Y230" s="119"/>
      <c r="Z230" s="119"/>
      <c r="AA230" s="119"/>
      <c r="AB230" s="119"/>
      <c r="AC230" s="119"/>
      <c r="AD230" s="119"/>
      <c r="AE230" s="119"/>
      <c r="AF230" s="119"/>
      <c r="AG230" s="119"/>
      <c r="AH230" s="119"/>
      <c r="AI230" s="119"/>
      <c r="AJ230" s="119"/>
      <c r="AK230" s="121"/>
      <c r="AL230" s="121"/>
      <c r="AM230" s="121"/>
      <c r="AN230" s="121"/>
      <c r="AO230" s="119"/>
      <c r="AP230" s="119"/>
      <c r="AQ230" s="119"/>
      <c r="AR230" s="119"/>
      <c r="AS230" s="119"/>
      <c r="AW230" s="387"/>
      <c r="AX230" s="387"/>
      <c r="AY230" s="387"/>
      <c r="AZ230" s="386"/>
      <c r="BA230" s="386"/>
      <c r="BB230" s="386"/>
    </row>
    <row r="231" spans="1:54" s="117" customFormat="1" ht="12.75" customHeight="1">
      <c r="A231" s="119"/>
      <c r="B231" s="119"/>
      <c r="C231" s="119"/>
      <c r="D231" s="119"/>
      <c r="E231" s="119"/>
      <c r="F231" s="119"/>
      <c r="G231" s="119"/>
      <c r="H231" s="119"/>
      <c r="I231" s="119"/>
      <c r="J231" s="119"/>
      <c r="K231" s="119"/>
      <c r="L231" s="122"/>
      <c r="M231" s="122"/>
      <c r="N231" s="122"/>
      <c r="O231" s="122"/>
      <c r="P231" s="122"/>
      <c r="Q231" s="122"/>
      <c r="R231" s="122"/>
      <c r="S231" s="123"/>
      <c r="T231" s="123"/>
      <c r="U231" s="123"/>
      <c r="V231" s="123"/>
      <c r="W231" s="123"/>
      <c r="X231" s="123"/>
      <c r="Y231" s="123"/>
      <c r="Z231" s="122"/>
      <c r="AA231" s="122"/>
      <c r="AB231" s="122"/>
      <c r="AC231" s="119"/>
      <c r="AD231" s="119"/>
      <c r="AE231" s="119"/>
      <c r="AF231" s="119"/>
      <c r="AG231" s="119"/>
      <c r="AH231" s="119"/>
      <c r="AI231" s="119"/>
      <c r="AJ231" s="119"/>
      <c r="AK231" s="121"/>
      <c r="AL231" s="121"/>
      <c r="AM231" s="1738" t="s">
        <v>172</v>
      </c>
      <c r="AN231" s="1587"/>
      <c r="AO231" s="119"/>
      <c r="AP231" s="119"/>
      <c r="AQ231" s="119"/>
      <c r="AR231" s="119"/>
      <c r="AS231" s="119"/>
      <c r="AW231" s="387"/>
      <c r="AX231" s="387"/>
      <c r="AY231" s="387"/>
      <c r="AZ231" s="386"/>
      <c r="BA231" s="386"/>
      <c r="BB231" s="386"/>
    </row>
    <row r="232" spans="1:54" s="117" customFormat="1" ht="12.75" customHeight="1">
      <c r="A232" s="119"/>
      <c r="B232" s="119"/>
      <c r="C232" s="119"/>
      <c r="D232" s="119"/>
      <c r="E232" s="119"/>
      <c r="F232" s="119"/>
      <c r="G232" s="119"/>
      <c r="H232" s="119"/>
      <c r="I232" s="119"/>
      <c r="J232" s="119"/>
      <c r="K232" s="119"/>
      <c r="L232" s="122"/>
      <c r="M232" s="122"/>
      <c r="N232" s="122"/>
      <c r="O232" s="122"/>
      <c r="P232" s="122"/>
      <c r="Q232" s="122"/>
      <c r="R232" s="122"/>
      <c r="S232" s="123"/>
      <c r="T232" s="123"/>
      <c r="U232" s="123"/>
      <c r="V232" s="123"/>
      <c r="W232" s="123"/>
      <c r="X232" s="123"/>
      <c r="Y232" s="123"/>
      <c r="Z232" s="122"/>
      <c r="AA232" s="122"/>
      <c r="AB232" s="122"/>
      <c r="AC232" s="119"/>
      <c r="AD232" s="119"/>
      <c r="AE232" s="119"/>
      <c r="AF232" s="119"/>
      <c r="AG232" s="119"/>
      <c r="AH232" s="119"/>
      <c r="AI232" s="119"/>
      <c r="AJ232" s="119"/>
      <c r="AK232" s="121"/>
      <c r="AL232" s="121"/>
      <c r="AM232" s="1588"/>
      <c r="AN232" s="1589"/>
      <c r="AO232" s="119"/>
      <c r="AP232" s="119"/>
      <c r="AQ232" s="119"/>
      <c r="AR232" s="119"/>
      <c r="AS232" s="119"/>
      <c r="AW232" s="387"/>
      <c r="AX232" s="387"/>
      <c r="AY232" s="387"/>
      <c r="AZ232" s="386"/>
      <c r="BA232" s="386"/>
      <c r="BB232" s="386"/>
    </row>
    <row r="233" spans="1:54" s="117" customFormat="1" ht="12.75" customHeight="1" thickBot="1">
      <c r="A233" s="119"/>
      <c r="B233" s="119"/>
      <c r="C233" s="119"/>
      <c r="D233" s="119"/>
      <c r="E233" s="119"/>
      <c r="F233" s="119"/>
      <c r="G233" s="119"/>
      <c r="H233" s="119"/>
      <c r="I233" s="119"/>
      <c r="J233" s="119"/>
      <c r="K233" s="119"/>
      <c r="L233" s="122"/>
      <c r="M233" s="122"/>
      <c r="N233" s="122"/>
      <c r="O233" s="122"/>
      <c r="P233" s="122"/>
      <c r="Q233" s="122"/>
      <c r="R233" s="122"/>
      <c r="S233" s="122"/>
      <c r="T233" s="122"/>
      <c r="U233" s="122"/>
      <c r="V233" s="122"/>
      <c r="W233" s="122"/>
      <c r="X233" s="122"/>
      <c r="Y233" s="122"/>
      <c r="Z233" s="122"/>
      <c r="AA233" s="122"/>
      <c r="AB233" s="122"/>
      <c r="AC233" s="119"/>
      <c r="AD233" s="119"/>
      <c r="AE233" s="119"/>
      <c r="AF233" s="119"/>
      <c r="AG233" s="119"/>
      <c r="AH233" s="119"/>
      <c r="AI233" s="119"/>
      <c r="AJ233" s="119"/>
      <c r="AK233" s="121"/>
      <c r="AL233" s="121"/>
      <c r="AM233" s="1590"/>
      <c r="AN233" s="1591"/>
      <c r="AO233" s="119"/>
      <c r="AP233" s="119"/>
      <c r="AQ233" s="119"/>
      <c r="AR233" s="119"/>
      <c r="AS233" s="119"/>
      <c r="AW233" s="387"/>
      <c r="AX233" s="387"/>
      <c r="AY233" s="387"/>
      <c r="AZ233" s="386"/>
      <c r="BA233" s="386"/>
      <c r="BB233" s="386"/>
    </row>
    <row r="234" spans="1:54" s="117" customFormat="1" ht="6" customHeight="1" thickBot="1">
      <c r="A234" s="119"/>
      <c r="B234" s="119"/>
      <c r="C234" s="119"/>
      <c r="D234" s="119"/>
      <c r="E234" s="119"/>
      <c r="F234" s="119"/>
      <c r="G234" s="119"/>
      <c r="H234" s="119"/>
      <c r="I234" s="119"/>
      <c r="J234" s="119"/>
      <c r="K234" s="119"/>
      <c r="L234" s="122"/>
      <c r="M234" s="122"/>
      <c r="N234" s="122"/>
      <c r="O234" s="122"/>
      <c r="P234" s="122"/>
      <c r="Q234" s="122"/>
      <c r="R234" s="122"/>
      <c r="S234" s="122"/>
      <c r="T234" s="122"/>
      <c r="U234" s="122"/>
      <c r="V234" s="122"/>
      <c r="W234" s="122"/>
      <c r="X234" s="122"/>
      <c r="Y234" s="122"/>
      <c r="Z234" s="122"/>
      <c r="AA234" s="122"/>
      <c r="AB234" s="122"/>
      <c r="AC234" s="119"/>
      <c r="AD234" s="119"/>
      <c r="AE234" s="119"/>
      <c r="AF234" s="119"/>
      <c r="AG234" s="119"/>
      <c r="AH234" s="119"/>
      <c r="AI234" s="119"/>
      <c r="AJ234" s="119"/>
      <c r="AK234" s="121"/>
      <c r="AL234" s="121"/>
      <c r="AM234" s="119"/>
      <c r="AN234" s="119"/>
      <c r="AO234" s="119"/>
      <c r="AP234" s="119"/>
      <c r="AQ234" s="119"/>
      <c r="AR234" s="119"/>
      <c r="AS234" s="119"/>
      <c r="AW234" s="387"/>
      <c r="AX234" s="387"/>
      <c r="AY234" s="387"/>
      <c r="AZ234" s="386"/>
      <c r="BA234" s="386"/>
      <c r="BB234" s="386"/>
    </row>
    <row r="235" spans="1:54" s="117" customFormat="1" ht="12.75" customHeight="1">
      <c r="A235" s="1658" t="s">
        <v>127</v>
      </c>
      <c r="B235" s="1659"/>
      <c r="C235" s="1659"/>
      <c r="D235" s="1659"/>
      <c r="E235" s="1659"/>
      <c r="F235" s="1659"/>
      <c r="G235" s="1659"/>
      <c r="H235" s="1659"/>
      <c r="I235" s="1664" t="s">
        <v>128</v>
      </c>
      <c r="J235" s="1664"/>
      <c r="K235" s="510" t="s">
        <v>129</v>
      </c>
      <c r="L235" s="1664" t="s">
        <v>130</v>
      </c>
      <c r="M235" s="1664"/>
      <c r="N235" s="1665" t="s">
        <v>131</v>
      </c>
      <c r="O235" s="1664"/>
      <c r="P235" s="1664"/>
      <c r="Q235" s="1664"/>
      <c r="R235" s="1664"/>
      <c r="S235" s="1664"/>
      <c r="T235" s="1664" t="s">
        <v>61</v>
      </c>
      <c r="U235" s="1664"/>
      <c r="V235" s="1700"/>
      <c r="W235" s="119"/>
      <c r="X235" s="119"/>
      <c r="Y235" s="119"/>
      <c r="Z235" s="119"/>
      <c r="AA235" s="119"/>
      <c r="AB235" s="119"/>
      <c r="AC235" s="124"/>
      <c r="AD235" s="124"/>
      <c r="AE235" s="124"/>
      <c r="AF235" s="124"/>
      <c r="AG235" s="124"/>
      <c r="AH235" s="124"/>
      <c r="AI235" s="124"/>
      <c r="AJ235" s="119"/>
      <c r="AK235" s="1739" t="str">
        <f>IF(work4報告書!AJ19=0,"",$AK$13)</f>
        <v/>
      </c>
      <c r="AL235" s="1740"/>
      <c r="AM235" s="1710" t="s">
        <v>64</v>
      </c>
      <c r="AN235" s="1710"/>
      <c r="AO235" s="1740" t="str">
        <f>IF(AK235="","",3)</f>
        <v/>
      </c>
      <c r="AP235" s="1740"/>
      <c r="AQ235" s="1710" t="s">
        <v>65</v>
      </c>
      <c r="AR235" s="1713"/>
      <c r="AS235" s="119"/>
      <c r="AT235" s="119"/>
      <c r="AW235" s="387"/>
      <c r="AX235" s="387"/>
      <c r="AY235" s="387"/>
      <c r="AZ235" s="386"/>
      <c r="BA235" s="386"/>
      <c r="BB235" s="386"/>
    </row>
    <row r="236" spans="1:54" s="117" customFormat="1" ht="13.5" customHeight="1">
      <c r="A236" s="1660"/>
      <c r="B236" s="1661"/>
      <c r="C236" s="1661"/>
      <c r="D236" s="1661"/>
      <c r="E236" s="1661"/>
      <c r="F236" s="1661"/>
      <c r="G236" s="1661"/>
      <c r="H236" s="1661"/>
      <c r="I236" s="1716" t="str">
        <f>IF(work4報告書!$AJ$19=0,"",work1基本情報!C9)</f>
        <v/>
      </c>
      <c r="J236" s="1592" t="str">
        <f>IF(work4報告書!$AJ$10=0,"",work1基本情報!D9)</f>
        <v/>
      </c>
      <c r="K236" s="1718" t="str">
        <f>IF(work4報告書!$AJ$10=0,"",work1基本情報!E9)</f>
        <v/>
      </c>
      <c r="L236" s="1655" t="str">
        <f>IF(work4報告書!$AJ$10=0,"",work1基本情報!F9)</f>
        <v/>
      </c>
      <c r="M236" s="1592" t="str">
        <f>IF(work4報告書!$AJ$10=0,"",work1基本情報!G9)</f>
        <v/>
      </c>
      <c r="N236" s="1655" t="str">
        <f>IF(work4報告書!$AJ$10=0,"",work1基本情報!H9)</f>
        <v/>
      </c>
      <c r="O236" s="1652" t="str">
        <f>IF(work4報告書!$AJ$10=0,"",work1基本情報!I9)</f>
        <v/>
      </c>
      <c r="P236" s="1652" t="str">
        <f>IF(work4報告書!$AJ$10=0,"",work1基本情報!J9)</f>
        <v/>
      </c>
      <c r="Q236" s="1652" t="str">
        <f>IF(work4報告書!$AJ$10=0,"",work1基本情報!K9)</f>
        <v/>
      </c>
      <c r="R236" s="1652" t="str">
        <f>IF(work4報告書!$AJ$10=0,"",work1基本情報!L9)</f>
        <v/>
      </c>
      <c r="S236" s="1592" t="str">
        <f>IF(work4報告書!$AJ$10=0,"",work1基本情報!M9)</f>
        <v/>
      </c>
      <c r="T236" s="1655" t="str">
        <f>IF(work4報告書!$AJ$10=0,"",work1基本情報!O9)</f>
        <v/>
      </c>
      <c r="U236" s="1652" t="str">
        <f>IF(work4報告書!$AJ$10=0,"",work1基本情報!P9)</f>
        <v/>
      </c>
      <c r="V236" s="1707" t="str">
        <f>IF(work4報告書!$AJ$10=0,"",work1基本情報!Q9)</f>
        <v/>
      </c>
      <c r="W236" s="119"/>
      <c r="X236" s="119"/>
      <c r="Y236" s="119"/>
      <c r="Z236" s="119"/>
      <c r="AA236" s="119"/>
      <c r="AB236" s="119"/>
      <c r="AC236" s="124"/>
      <c r="AD236" s="124"/>
      <c r="AE236" s="124"/>
      <c r="AF236" s="124"/>
      <c r="AG236" s="124"/>
      <c r="AH236" s="124"/>
      <c r="AI236" s="124"/>
      <c r="AJ236" s="119"/>
      <c r="AK236" s="1741"/>
      <c r="AL236" s="1742"/>
      <c r="AM236" s="1711"/>
      <c r="AN236" s="1711"/>
      <c r="AO236" s="1742"/>
      <c r="AP236" s="1742"/>
      <c r="AQ236" s="1711"/>
      <c r="AR236" s="1714"/>
      <c r="AS236" s="119"/>
      <c r="AT236" s="119"/>
      <c r="AW236" s="387"/>
      <c r="AX236" s="387"/>
      <c r="AY236" s="387"/>
      <c r="AZ236" s="386"/>
      <c r="BA236" s="386"/>
      <c r="BB236" s="386"/>
    </row>
    <row r="237" spans="1:54" s="117" customFormat="1" ht="9" customHeight="1" thickBot="1">
      <c r="A237" s="1660"/>
      <c r="B237" s="1661"/>
      <c r="C237" s="1661"/>
      <c r="D237" s="1661"/>
      <c r="E237" s="1661"/>
      <c r="F237" s="1661"/>
      <c r="G237" s="1661"/>
      <c r="H237" s="1661"/>
      <c r="I237" s="1716"/>
      <c r="J237" s="1593"/>
      <c r="K237" s="1719"/>
      <c r="L237" s="1656"/>
      <c r="M237" s="1593"/>
      <c r="N237" s="1656"/>
      <c r="O237" s="1653"/>
      <c r="P237" s="1653"/>
      <c r="Q237" s="1653"/>
      <c r="R237" s="1653"/>
      <c r="S237" s="1593"/>
      <c r="T237" s="1656"/>
      <c r="U237" s="1653"/>
      <c r="V237" s="1708"/>
      <c r="W237" s="119"/>
      <c r="X237" s="119"/>
      <c r="Y237" s="119"/>
      <c r="Z237" s="119"/>
      <c r="AA237" s="119"/>
      <c r="AB237" s="119"/>
      <c r="AC237" s="124"/>
      <c r="AD237" s="124"/>
      <c r="AE237" s="124"/>
      <c r="AF237" s="124"/>
      <c r="AG237" s="124"/>
      <c r="AH237" s="124"/>
      <c r="AI237" s="124"/>
      <c r="AJ237" s="119"/>
      <c r="AK237" s="1743"/>
      <c r="AL237" s="1744"/>
      <c r="AM237" s="1712"/>
      <c r="AN237" s="1712"/>
      <c r="AO237" s="1744"/>
      <c r="AP237" s="1744"/>
      <c r="AQ237" s="1712"/>
      <c r="AR237" s="1715"/>
      <c r="AS237" s="119"/>
      <c r="AT237" s="119"/>
      <c r="AW237" s="387"/>
      <c r="AX237" s="387"/>
      <c r="AY237" s="387"/>
      <c r="AZ237" s="386"/>
      <c r="BA237" s="386"/>
      <c r="BB237" s="386"/>
    </row>
    <row r="238" spans="1:54" s="117" customFormat="1" ht="6" customHeight="1" thickBot="1">
      <c r="A238" s="1662"/>
      <c r="B238" s="1663"/>
      <c r="C238" s="1663"/>
      <c r="D238" s="1663"/>
      <c r="E238" s="1663"/>
      <c r="F238" s="1663"/>
      <c r="G238" s="1663"/>
      <c r="H238" s="1663"/>
      <c r="I238" s="1717"/>
      <c r="J238" s="1594"/>
      <c r="K238" s="1720"/>
      <c r="L238" s="1657"/>
      <c r="M238" s="1594"/>
      <c r="N238" s="1657"/>
      <c r="O238" s="1654"/>
      <c r="P238" s="1654"/>
      <c r="Q238" s="1654"/>
      <c r="R238" s="1654"/>
      <c r="S238" s="1594"/>
      <c r="T238" s="1657"/>
      <c r="U238" s="1654"/>
      <c r="V238" s="170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W238" s="387"/>
      <c r="AX238" s="387"/>
      <c r="AY238" s="387"/>
      <c r="AZ238" s="386"/>
      <c r="BA238" s="386"/>
      <c r="BB238" s="386"/>
    </row>
    <row r="239" spans="1:54" s="117" customFormat="1" ht="12.75" customHeight="1">
      <c r="A239" s="1634" t="s">
        <v>173</v>
      </c>
      <c r="B239" s="1635"/>
      <c r="C239" s="1635"/>
      <c r="D239" s="1635"/>
      <c r="E239" s="1635"/>
      <c r="F239" s="1635"/>
      <c r="G239" s="1635"/>
      <c r="H239" s="1636"/>
      <c r="I239" s="1643" t="s">
        <v>133</v>
      </c>
      <c r="J239" s="1635"/>
      <c r="K239" s="1635"/>
      <c r="L239" s="1635"/>
      <c r="M239" s="1644"/>
      <c r="N239" s="1649" t="s">
        <v>174</v>
      </c>
      <c r="O239" s="1635"/>
      <c r="P239" s="1635"/>
      <c r="Q239" s="1635"/>
      <c r="R239" s="1635"/>
      <c r="S239" s="1635"/>
      <c r="T239" s="1636"/>
      <c r="U239" s="511" t="s">
        <v>135</v>
      </c>
      <c r="V239" s="512"/>
      <c r="W239" s="512"/>
      <c r="X239" s="1666" t="s">
        <v>136</v>
      </c>
      <c r="Y239" s="1666"/>
      <c r="Z239" s="1666"/>
      <c r="AA239" s="1666"/>
      <c r="AB239" s="1666"/>
      <c r="AC239" s="1666"/>
      <c r="AD239" s="1666"/>
      <c r="AE239" s="1666"/>
      <c r="AF239" s="1666"/>
      <c r="AG239" s="1666"/>
      <c r="AH239" s="512"/>
      <c r="AI239" s="512"/>
      <c r="AJ239" s="513"/>
      <c r="AK239" s="1667" t="s">
        <v>137</v>
      </c>
      <c r="AL239" s="1667"/>
      <c r="AM239" s="1668" t="s">
        <v>138</v>
      </c>
      <c r="AN239" s="1668"/>
      <c r="AO239" s="1668"/>
      <c r="AP239" s="1668"/>
      <c r="AQ239" s="1668"/>
      <c r="AR239" s="1669"/>
      <c r="AS239" s="119"/>
      <c r="AT239" s="119"/>
      <c r="AW239" s="387"/>
      <c r="AX239" s="387"/>
      <c r="AY239" s="387"/>
      <c r="AZ239" s="386"/>
      <c r="BA239" s="386"/>
      <c r="BB239" s="386"/>
    </row>
    <row r="240" spans="1:54" s="117" customFormat="1" ht="12.75" customHeight="1">
      <c r="A240" s="1637"/>
      <c r="B240" s="1638"/>
      <c r="C240" s="1638"/>
      <c r="D240" s="1638"/>
      <c r="E240" s="1638"/>
      <c r="F240" s="1638"/>
      <c r="G240" s="1638"/>
      <c r="H240" s="1639"/>
      <c r="I240" s="1645"/>
      <c r="J240" s="1638"/>
      <c r="K240" s="1638"/>
      <c r="L240" s="1638"/>
      <c r="M240" s="1646"/>
      <c r="N240" s="1650"/>
      <c r="O240" s="1638"/>
      <c r="P240" s="1638"/>
      <c r="Q240" s="1638"/>
      <c r="R240" s="1638"/>
      <c r="S240" s="1638"/>
      <c r="T240" s="1639"/>
      <c r="U240" s="1670" t="s">
        <v>139</v>
      </c>
      <c r="V240" s="1671"/>
      <c r="W240" s="1671"/>
      <c r="X240" s="1672"/>
      <c r="Y240" s="1676" t="s">
        <v>140</v>
      </c>
      <c r="Z240" s="1677"/>
      <c r="AA240" s="1677"/>
      <c r="AB240" s="1678"/>
      <c r="AC240" s="1682" t="s">
        <v>141</v>
      </c>
      <c r="AD240" s="1683"/>
      <c r="AE240" s="1683"/>
      <c r="AF240" s="1684"/>
      <c r="AG240" s="1688" t="s">
        <v>142</v>
      </c>
      <c r="AH240" s="1689"/>
      <c r="AI240" s="1689"/>
      <c r="AJ240" s="1690"/>
      <c r="AK240" s="1694" t="s">
        <v>175</v>
      </c>
      <c r="AL240" s="1694"/>
      <c r="AM240" s="1630" t="s">
        <v>144</v>
      </c>
      <c r="AN240" s="1631"/>
      <c r="AO240" s="1631"/>
      <c r="AP240" s="1631"/>
      <c r="AQ240" s="1696"/>
      <c r="AR240" s="1697"/>
      <c r="AS240" s="119"/>
      <c r="AT240" s="119"/>
      <c r="AW240" s="387"/>
      <c r="AX240" s="387"/>
      <c r="AY240" s="387"/>
      <c r="AZ240" s="386"/>
      <c r="BA240" s="386"/>
      <c r="BB240" s="386"/>
    </row>
    <row r="241" spans="1:54" s="117" customFormat="1" ht="12.75" customHeight="1">
      <c r="A241" s="1640"/>
      <c r="B241" s="1641"/>
      <c r="C241" s="1641"/>
      <c r="D241" s="1641"/>
      <c r="E241" s="1641"/>
      <c r="F241" s="1641"/>
      <c r="G241" s="1641"/>
      <c r="H241" s="1642"/>
      <c r="I241" s="1647"/>
      <c r="J241" s="1641"/>
      <c r="K241" s="1641"/>
      <c r="L241" s="1641"/>
      <c r="M241" s="1648"/>
      <c r="N241" s="1651"/>
      <c r="O241" s="1641"/>
      <c r="P241" s="1641"/>
      <c r="Q241" s="1641"/>
      <c r="R241" s="1641"/>
      <c r="S241" s="1641"/>
      <c r="T241" s="1642"/>
      <c r="U241" s="1673"/>
      <c r="V241" s="1674"/>
      <c r="W241" s="1674"/>
      <c r="X241" s="1675"/>
      <c r="Y241" s="1679"/>
      <c r="Z241" s="1680"/>
      <c r="AA241" s="1680"/>
      <c r="AB241" s="1681"/>
      <c r="AC241" s="1685"/>
      <c r="AD241" s="1686"/>
      <c r="AE241" s="1686"/>
      <c r="AF241" s="1687"/>
      <c r="AG241" s="1691"/>
      <c r="AH241" s="1692"/>
      <c r="AI241" s="1692"/>
      <c r="AJ241" s="1693"/>
      <c r="AK241" s="1695"/>
      <c r="AL241" s="1695"/>
      <c r="AM241" s="1698"/>
      <c r="AN241" s="1698"/>
      <c r="AO241" s="1698"/>
      <c r="AP241" s="1698"/>
      <c r="AQ241" s="1698"/>
      <c r="AR241" s="1699"/>
      <c r="AS241" s="119"/>
      <c r="AT241" s="119"/>
      <c r="AW241" s="387"/>
      <c r="AX241" s="387"/>
      <c r="AY241" s="387"/>
      <c r="AZ241" s="386"/>
      <c r="BA241" s="386"/>
      <c r="BB241" s="386"/>
    </row>
    <row r="242" spans="1:54" s="117" customFormat="1" ht="16.5" customHeight="1">
      <c r="A242" s="1772" t="str">
        <f>IF(ISERROR(VLOOKUP(work4報告書!AK19,Work2工事データ!$G$3:$R$52,2,0)),"",VLOOKUP(work4報告書!AK19,Work2工事データ!$G$3:$R$52,2,0))</f>
        <v/>
      </c>
      <c r="B242" s="1773"/>
      <c r="C242" s="1773"/>
      <c r="D242" s="1773"/>
      <c r="E242" s="1773"/>
      <c r="F242" s="1773"/>
      <c r="G242" s="1773"/>
      <c r="H242" s="1774"/>
      <c r="I242" s="1778" t="str">
        <f>IF(ISERROR(VLOOKUP(work4報告書!AK19,'(入力)データ'!$A$6:$D$55,3,0)&amp;VLOOKUP(work4報告書!AK19,'(入力)データ'!$A$6:$D$55,4,0)),"",VLOOKUP(work4報告書!AK19,'(入力)データ'!$A$6:$D$55,3,0)&amp;VLOOKUP(work4報告書!AK19,'(入力)データ'!$A$6:$D$55,4,0))</f>
        <v/>
      </c>
      <c r="J242" s="1773"/>
      <c r="K242" s="1773"/>
      <c r="L242" s="1773"/>
      <c r="M242" s="1779"/>
      <c r="N242" s="269" t="str">
        <f>IF(ISERROR(VLOOKUP(work4報告書!AK19,Work2工事データ!$G$3:$J$52,4,0)),"",VLOOKUP(work4報告書!AK19,Work2工事データ!$G$3:$J$52,4,0))</f>
        <v/>
      </c>
      <c r="O242" s="125" t="s">
        <v>73</v>
      </c>
      <c r="P242" s="272" t="str">
        <f>N242</f>
        <v/>
      </c>
      <c r="Q242" s="125" t="s">
        <v>145</v>
      </c>
      <c r="R242" s="274" t="str">
        <f>P242</f>
        <v/>
      </c>
      <c r="S242" s="1625" t="s">
        <v>176</v>
      </c>
      <c r="T242" s="1626"/>
      <c r="U242" s="1782"/>
      <c r="V242" s="1783"/>
      <c r="W242" s="1783"/>
      <c r="X242" s="126" t="s">
        <v>76</v>
      </c>
      <c r="Y242" s="127"/>
      <c r="Z242" s="128"/>
      <c r="AA242" s="128"/>
      <c r="AB242" s="126" t="s">
        <v>76</v>
      </c>
      <c r="AC242" s="127"/>
      <c r="AD242" s="128"/>
      <c r="AE242" s="128"/>
      <c r="AF242" s="129" t="s">
        <v>76</v>
      </c>
      <c r="AG242" s="1568" t="str">
        <f>IF(U242=0,"",SUM(U243:AB243)-AC243)</f>
        <v/>
      </c>
      <c r="AH242" s="1569"/>
      <c r="AI242" s="1569"/>
      <c r="AJ242" s="1570"/>
      <c r="AK242" s="79"/>
      <c r="AL242" s="82"/>
      <c r="AM242" s="1784"/>
      <c r="AN242" s="1785"/>
      <c r="AO242" s="1785"/>
      <c r="AP242" s="1785"/>
      <c r="AQ242" s="1785"/>
      <c r="AR242" s="514" t="s">
        <v>76</v>
      </c>
      <c r="AS242" s="119"/>
      <c r="AT242" s="119"/>
      <c r="AW242" s="387"/>
      <c r="AX242" s="387"/>
      <c r="AY242" s="387"/>
      <c r="AZ242" s="386"/>
      <c r="BA242" s="386"/>
      <c r="BB242" s="386"/>
    </row>
    <row r="243" spans="1:54" s="117" customFormat="1" ht="16.5" customHeight="1">
      <c r="A243" s="1775"/>
      <c r="B243" s="1776"/>
      <c r="C243" s="1776"/>
      <c r="D243" s="1776"/>
      <c r="E243" s="1776"/>
      <c r="F243" s="1776"/>
      <c r="G243" s="1776"/>
      <c r="H243" s="1777"/>
      <c r="I243" s="1780"/>
      <c r="J243" s="1776"/>
      <c r="K243" s="1776"/>
      <c r="L243" s="1776"/>
      <c r="M243" s="1781"/>
      <c r="N243" s="270" t="str">
        <f>IF(ISERROR(VLOOKUP(work4報告書!AK19,Work2工事データ!$G$3:$P$52,10,0)),"",VLOOKUP(work4報告書!AK19,Work2工事データ!$G$3:$P$52,10,0))</f>
        <v/>
      </c>
      <c r="O243" s="124" t="s">
        <v>73</v>
      </c>
      <c r="P243" s="273" t="str">
        <f t="shared" ref="P243:P259" si="34">N243</f>
        <v/>
      </c>
      <c r="Q243" s="124" t="s">
        <v>145</v>
      </c>
      <c r="R243" s="275" t="str">
        <f t="shared" ref="R243:R259" si="35">P243</f>
        <v/>
      </c>
      <c r="S243" s="1630" t="s">
        <v>177</v>
      </c>
      <c r="T243" s="1631"/>
      <c r="U243" s="1582" t="str">
        <f>IF(ISERROR(VLOOKUP(work4報告書!AK19,Work2工事データ!$G$3:$R$52,12,0)),"",VLOOKUP(work4報告書!AK19,Work2工事データ!$G$3:$R$52,12,0))</f>
        <v/>
      </c>
      <c r="V243" s="1583"/>
      <c r="W243" s="1583"/>
      <c r="X243" s="1629"/>
      <c r="Y243" s="1734"/>
      <c r="Z243" s="1735"/>
      <c r="AA243" s="1735"/>
      <c r="AB243" s="1735"/>
      <c r="AC243" s="1734"/>
      <c r="AD243" s="1735"/>
      <c r="AE243" s="1735"/>
      <c r="AF243" s="1736"/>
      <c r="AG243" s="1786" t="str">
        <f>IF(U243=0,"",IF(U242&lt;&gt;0,"",IF(SUM(U243:AB243)-AC243=0,"",SUM(U243:AB243)-AC243)))</f>
        <v/>
      </c>
      <c r="AH243" s="1787"/>
      <c r="AI243" s="1787"/>
      <c r="AJ243" s="1788"/>
      <c r="AK243" s="1584" t="str">
        <f>IF(ISERROR(VLOOKUP(work4報告書!AK19,Work2工事データ!$G$3:$O$52,9,0)),"",VLOOKUP(work4報告書!AK19,Work2工事データ!$G$3:$O$52,9,0))</f>
        <v/>
      </c>
      <c r="AL243" s="1585"/>
      <c r="AM243" s="1786" t="str">
        <f>IF(ISERROR(ROUNDDOWN(AG243*AK243/100,0)),"",ROUNDDOWN(AG243*AK243/100,0))</f>
        <v/>
      </c>
      <c r="AN243" s="1787"/>
      <c r="AO243" s="1787"/>
      <c r="AP243" s="1787"/>
      <c r="AQ243" s="1787"/>
      <c r="AR243" s="515"/>
      <c r="AS243" s="119"/>
      <c r="AT243" s="119"/>
      <c r="AW243" s="387"/>
      <c r="AX243" s="387"/>
      <c r="AY243" s="387"/>
      <c r="AZ243" s="386"/>
      <c r="BA243" s="386"/>
      <c r="BB243" s="386"/>
    </row>
    <row r="244" spans="1:54" s="117" customFormat="1" ht="16.5" customHeight="1">
      <c r="A244" s="1772" t="str">
        <f>IF(ISERROR(VLOOKUP(work4報告書!AK20,Work2工事データ!$G$3:$R$52,2,0)),"",VLOOKUP(work4報告書!AK20,Work2工事データ!$G$3:$R$52,2,0))</f>
        <v/>
      </c>
      <c r="B244" s="1773"/>
      <c r="C244" s="1773"/>
      <c r="D244" s="1773"/>
      <c r="E244" s="1773"/>
      <c r="F244" s="1773"/>
      <c r="G244" s="1773"/>
      <c r="H244" s="1774"/>
      <c r="I244" s="1778" t="str">
        <f>IF(ISERROR(VLOOKUP(work4報告書!AK20,'(入力)データ'!$A$6:$D$55,3,0)&amp;VLOOKUP(work4報告書!AK20,'(入力)データ'!$A$6:$D$55,4,0)),"",VLOOKUP(work4報告書!AK20,'(入力)データ'!$A$6:$D$55,3,0)&amp;VLOOKUP(work4報告書!AK20,'(入力)データ'!$A$6:$D$55,4,0))</f>
        <v/>
      </c>
      <c r="J244" s="1773"/>
      <c r="K244" s="1773"/>
      <c r="L244" s="1773"/>
      <c r="M244" s="1779"/>
      <c r="N244" s="277" t="str">
        <f>IF(ISERROR(VLOOKUP(work4報告書!AK20,Work2工事データ!$G$3:$J$52,4,0)),"",VLOOKUP(work4報告書!AK20,Work2工事データ!$G$3:$J$52,4,0))</f>
        <v/>
      </c>
      <c r="O244" s="125" t="s">
        <v>119</v>
      </c>
      <c r="P244" s="272" t="str">
        <f t="shared" si="34"/>
        <v/>
      </c>
      <c r="Q244" s="125" t="s">
        <v>120</v>
      </c>
      <c r="R244" s="274" t="str">
        <f t="shared" si="35"/>
        <v/>
      </c>
      <c r="S244" s="1625" t="s">
        <v>121</v>
      </c>
      <c r="T244" s="1626"/>
      <c r="U244" s="1782"/>
      <c r="V244" s="1783"/>
      <c r="W244" s="1783"/>
      <c r="X244" s="130"/>
      <c r="Y244" s="131"/>
      <c r="Z244" s="132"/>
      <c r="AA244" s="132"/>
      <c r="AB244" s="130"/>
      <c r="AC244" s="131"/>
      <c r="AD244" s="132"/>
      <c r="AE244" s="132"/>
      <c r="AF244" s="133"/>
      <c r="AG244" s="1568" t="str">
        <f>IF(U244=0,"",SUM(U245:AB245)-AC245)</f>
        <v/>
      </c>
      <c r="AH244" s="1569"/>
      <c r="AI244" s="1569"/>
      <c r="AJ244" s="1570"/>
      <c r="AK244" s="131"/>
      <c r="AL244" s="134"/>
      <c r="AM244" s="1784"/>
      <c r="AN244" s="1785"/>
      <c r="AO244" s="1785"/>
      <c r="AP244" s="1785"/>
      <c r="AQ244" s="1785"/>
      <c r="AR244" s="516"/>
      <c r="AS244" s="119"/>
      <c r="AT244" s="119"/>
      <c r="AW244" s="387"/>
      <c r="AX244" s="387"/>
      <c r="AY244" s="387"/>
      <c r="AZ244" s="386"/>
      <c r="BA244" s="386"/>
      <c r="BB244" s="386"/>
    </row>
    <row r="245" spans="1:54" s="117" customFormat="1" ht="16.5" customHeight="1">
      <c r="A245" s="1775"/>
      <c r="B245" s="1776"/>
      <c r="C245" s="1776"/>
      <c r="D245" s="1776"/>
      <c r="E245" s="1776"/>
      <c r="F245" s="1776"/>
      <c r="G245" s="1776"/>
      <c r="H245" s="1777"/>
      <c r="I245" s="1780"/>
      <c r="J245" s="1776"/>
      <c r="K245" s="1776"/>
      <c r="L245" s="1776"/>
      <c r="M245" s="1781"/>
      <c r="N245" s="278" t="str">
        <f>IF(ISERROR(VLOOKUP(work4報告書!AK20,Work2工事データ!$G$3:$P$52,10,0)),"",VLOOKUP(work4報告書!AK20,Work2工事データ!$G$3:$P$52,10,0))</f>
        <v/>
      </c>
      <c r="O245" s="135" t="s">
        <v>119</v>
      </c>
      <c r="P245" s="273" t="str">
        <f t="shared" si="34"/>
        <v/>
      </c>
      <c r="Q245" s="135" t="s">
        <v>120</v>
      </c>
      <c r="R245" s="276" t="str">
        <f t="shared" si="35"/>
        <v/>
      </c>
      <c r="S245" s="1580" t="s">
        <v>122</v>
      </c>
      <c r="T245" s="1581"/>
      <c r="U245" s="1571" t="str">
        <f>IF(ISERROR(VLOOKUP(work4報告書!AK20,Work2工事データ!$G$3:$R$52,12,0)),"",VLOOKUP(work4報告書!AK20,Work2工事データ!$G$3:$R$52,12,0))</f>
        <v/>
      </c>
      <c r="V245" s="1572"/>
      <c r="W245" s="1572"/>
      <c r="X245" s="1572"/>
      <c r="Y245" s="1734"/>
      <c r="Z245" s="1735"/>
      <c r="AA245" s="1735"/>
      <c r="AB245" s="1735"/>
      <c r="AC245" s="1734"/>
      <c r="AD245" s="1735"/>
      <c r="AE245" s="1735"/>
      <c r="AF245" s="1736"/>
      <c r="AG245" s="1786" t="str">
        <f>IF(U245=0,"",IF(U244&lt;&gt;0,"",IF(SUM(U245:AB245)-AC245=0,"",SUM(U245:AB245)-AC245)))</f>
        <v/>
      </c>
      <c r="AH245" s="1787"/>
      <c r="AI245" s="1787"/>
      <c r="AJ245" s="1788"/>
      <c r="AK245" s="1584" t="str">
        <f>IF(ISERROR(VLOOKUP(work4報告書!AK20,Work2工事データ!$G$3:$O$52,9,0)),"",VLOOKUP(work4報告書!AK20,Work2工事データ!$G$3:$O$52,9,0))</f>
        <v/>
      </c>
      <c r="AL245" s="1585"/>
      <c r="AM245" s="1786" t="str">
        <f>IF(ISERROR(ROUNDDOWN(AG245*AK245/100,0)),"",ROUNDDOWN(AG245*AK245/100,0))</f>
        <v/>
      </c>
      <c r="AN245" s="1787"/>
      <c r="AO245" s="1787"/>
      <c r="AP245" s="1787"/>
      <c r="AQ245" s="1787"/>
      <c r="AR245" s="515"/>
      <c r="AS245" s="119"/>
      <c r="AT245" s="119"/>
      <c r="AW245" s="387"/>
      <c r="AX245" s="387"/>
      <c r="AY245" s="387"/>
      <c r="AZ245" s="386"/>
      <c r="BA245" s="386"/>
      <c r="BB245" s="386"/>
    </row>
    <row r="246" spans="1:54" s="117" customFormat="1" ht="16.5" customHeight="1">
      <c r="A246" s="1772" t="str">
        <f>IF(ISERROR(VLOOKUP(work4報告書!AK21,Work2工事データ!$G$3:$R$52,2,0)),"",VLOOKUP(work4報告書!AK21,Work2工事データ!$G$3:$R$52,2,0))</f>
        <v/>
      </c>
      <c r="B246" s="1773"/>
      <c r="C246" s="1773"/>
      <c r="D246" s="1773"/>
      <c r="E246" s="1773"/>
      <c r="F246" s="1773"/>
      <c r="G246" s="1773"/>
      <c r="H246" s="1774"/>
      <c r="I246" s="1778" t="str">
        <f>IF(ISERROR(VLOOKUP(work4報告書!AK21,'(入力)データ'!$A$6:$D$55,3,0)&amp;VLOOKUP(work4報告書!AK21,'(入力)データ'!$A$6:$D$55,4,0)),"",VLOOKUP(work4報告書!AK21,'(入力)データ'!$A$6:$D$55,3,0)&amp;VLOOKUP(work4報告書!AK21,'(入力)データ'!$A$6:$D$55,4,0))</f>
        <v/>
      </c>
      <c r="J246" s="1773"/>
      <c r="K246" s="1773"/>
      <c r="L246" s="1773"/>
      <c r="M246" s="1779"/>
      <c r="N246" s="277" t="str">
        <f>IF(ISERROR(VLOOKUP(work4報告書!AK21,Work2工事データ!$G$3:$J$52,4,0)),"",VLOOKUP(work4報告書!AK21,Work2工事データ!$G$3:$J$52,4,0))</f>
        <v/>
      </c>
      <c r="O246" s="125" t="s">
        <v>119</v>
      </c>
      <c r="P246" s="272" t="str">
        <f t="shared" si="34"/>
        <v/>
      </c>
      <c r="Q246" s="125" t="s">
        <v>120</v>
      </c>
      <c r="R246" s="274" t="str">
        <f t="shared" si="35"/>
        <v/>
      </c>
      <c r="S246" s="1625" t="s">
        <v>121</v>
      </c>
      <c r="T246" s="1626"/>
      <c r="U246" s="1782"/>
      <c r="V246" s="1783"/>
      <c r="W246" s="1783"/>
      <c r="X246" s="130"/>
      <c r="Y246" s="131"/>
      <c r="Z246" s="132"/>
      <c r="AA246" s="132"/>
      <c r="AB246" s="130"/>
      <c r="AC246" s="131"/>
      <c r="AD246" s="132"/>
      <c r="AE246" s="132"/>
      <c r="AF246" s="133"/>
      <c r="AG246" s="1568" t="str">
        <f>IF(U246=0,"",SUM(U247:AB247)-AC247)</f>
        <v/>
      </c>
      <c r="AH246" s="1569"/>
      <c r="AI246" s="1569"/>
      <c r="AJ246" s="1570"/>
      <c r="AK246" s="131"/>
      <c r="AL246" s="134"/>
      <c r="AM246" s="1784"/>
      <c r="AN246" s="1785"/>
      <c r="AO246" s="1785"/>
      <c r="AP246" s="1785"/>
      <c r="AQ246" s="1785"/>
      <c r="AR246" s="516"/>
      <c r="AS246" s="119"/>
      <c r="AT246" s="119"/>
      <c r="AW246" s="387"/>
      <c r="AX246" s="387"/>
      <c r="AY246" s="387"/>
      <c r="AZ246" s="386"/>
      <c r="BA246" s="386"/>
      <c r="BB246" s="386"/>
    </row>
    <row r="247" spans="1:54" s="117" customFormat="1" ht="16.5" customHeight="1">
      <c r="A247" s="1775"/>
      <c r="B247" s="1776"/>
      <c r="C247" s="1776"/>
      <c r="D247" s="1776"/>
      <c r="E247" s="1776"/>
      <c r="F247" s="1776"/>
      <c r="G247" s="1776"/>
      <c r="H247" s="1777"/>
      <c r="I247" s="1780"/>
      <c r="J247" s="1776"/>
      <c r="K247" s="1776"/>
      <c r="L247" s="1776"/>
      <c r="M247" s="1781"/>
      <c r="N247" s="278" t="str">
        <f>IF(ISERROR(VLOOKUP(work4報告書!AK21,Work2工事データ!$G$3:$P$52,10,0)),"",VLOOKUP(work4報告書!AK21,Work2工事データ!$G$3:$P$52,10,0))</f>
        <v/>
      </c>
      <c r="O247" s="135" t="s">
        <v>119</v>
      </c>
      <c r="P247" s="273" t="str">
        <f t="shared" si="34"/>
        <v/>
      </c>
      <c r="Q247" s="135" t="s">
        <v>120</v>
      </c>
      <c r="R247" s="276" t="str">
        <f t="shared" si="35"/>
        <v/>
      </c>
      <c r="S247" s="1580" t="s">
        <v>122</v>
      </c>
      <c r="T247" s="1581"/>
      <c r="U247" s="1582" t="str">
        <f>IF(ISERROR(VLOOKUP(work4報告書!AK21,Work2工事データ!$G$3:$R$52,12,0)),"",VLOOKUP(work4報告書!AK21,Work2工事データ!$G$3:$R$52,12,0))</f>
        <v/>
      </c>
      <c r="V247" s="1583"/>
      <c r="W247" s="1583"/>
      <c r="X247" s="1629"/>
      <c r="Y247" s="1732"/>
      <c r="Z247" s="1733"/>
      <c r="AA247" s="1733"/>
      <c r="AB247" s="1733"/>
      <c r="AC247" s="1732"/>
      <c r="AD247" s="1733"/>
      <c r="AE247" s="1733"/>
      <c r="AF247" s="1737"/>
      <c r="AG247" s="1786" t="str">
        <f>IF(U247=0,"",IF(U246&lt;&gt;0,"",IF(SUM(U247:AB247)-AC247=0,"",SUM(U247:AB247)-AC247)))</f>
        <v/>
      </c>
      <c r="AH247" s="1787"/>
      <c r="AI247" s="1787"/>
      <c r="AJ247" s="1788"/>
      <c r="AK247" s="1584" t="str">
        <f>IF(ISERROR(VLOOKUP(work4報告書!AK21,Work2工事データ!$G$3:$O$52,9,0)),"",VLOOKUP(work4報告書!AK21,Work2工事データ!$G$3:$O$52,9,0))</f>
        <v/>
      </c>
      <c r="AL247" s="1585"/>
      <c r="AM247" s="1786" t="str">
        <f>IF(ISERROR(ROUNDDOWN(AG247*AK247/100,0)),"",ROUNDDOWN(AG247*AK247/100,0))</f>
        <v/>
      </c>
      <c r="AN247" s="1787"/>
      <c r="AO247" s="1787"/>
      <c r="AP247" s="1787"/>
      <c r="AQ247" s="1787"/>
      <c r="AR247" s="515"/>
      <c r="AS247" s="119"/>
      <c r="AT247" s="119"/>
      <c r="AW247" s="387"/>
      <c r="AX247" s="387"/>
      <c r="AY247" s="387"/>
      <c r="AZ247" s="386"/>
      <c r="BA247" s="386"/>
      <c r="BB247" s="386"/>
    </row>
    <row r="248" spans="1:54" s="117" customFormat="1" ht="16.5" customHeight="1">
      <c r="A248" s="1772" t="str">
        <f>IF(ISERROR(VLOOKUP(work4報告書!AK22,Work2工事データ!$G$3:$R$52,2,0)),"",VLOOKUP(work4報告書!AK22,Work2工事データ!$G$3:$R$52,2,0))</f>
        <v/>
      </c>
      <c r="B248" s="1773"/>
      <c r="C248" s="1773"/>
      <c r="D248" s="1773"/>
      <c r="E248" s="1773"/>
      <c r="F248" s="1773"/>
      <c r="G248" s="1773"/>
      <c r="H248" s="1774"/>
      <c r="I248" s="1778" t="str">
        <f>IF(ISERROR(VLOOKUP(work4報告書!AK22,'(入力)データ'!$A$6:$D$55,3,0)&amp;VLOOKUP(work4報告書!AK22,'(入力)データ'!$A$6:$D$55,4,0)),"",VLOOKUP(work4報告書!AK22,'(入力)データ'!$A$6:$D$55,3,0)&amp;VLOOKUP(work4報告書!AK22,'(入力)データ'!$A$6:$D$55,4,0))</f>
        <v/>
      </c>
      <c r="J248" s="1773"/>
      <c r="K248" s="1773"/>
      <c r="L248" s="1773"/>
      <c r="M248" s="1779"/>
      <c r="N248" s="277" t="str">
        <f>IF(ISERROR(VLOOKUP(work4報告書!AK22,Work2工事データ!$G$3:$J$52,4,0)),"",VLOOKUP(work4報告書!AK22,Work2工事データ!$G$3:$J$52,4,0))</f>
        <v/>
      </c>
      <c r="O248" s="125" t="s">
        <v>119</v>
      </c>
      <c r="P248" s="272" t="str">
        <f t="shared" si="34"/>
        <v/>
      </c>
      <c r="Q248" s="125" t="s">
        <v>120</v>
      </c>
      <c r="R248" s="274" t="str">
        <f t="shared" si="35"/>
        <v/>
      </c>
      <c r="S248" s="1625" t="s">
        <v>121</v>
      </c>
      <c r="T248" s="1626"/>
      <c r="U248" s="1782"/>
      <c r="V248" s="1783"/>
      <c r="W248" s="1783"/>
      <c r="X248" s="136"/>
      <c r="Y248" s="137"/>
      <c r="Z248" s="138"/>
      <c r="AA248" s="138"/>
      <c r="AB248" s="136"/>
      <c r="AC248" s="137"/>
      <c r="AD248" s="138"/>
      <c r="AE248" s="138"/>
      <c r="AF248" s="139"/>
      <c r="AG248" s="1568" t="str">
        <f>IF(U248=0,"",SUM(U249:AB249)-AC249)</f>
        <v/>
      </c>
      <c r="AH248" s="1569"/>
      <c r="AI248" s="1569"/>
      <c r="AJ248" s="1570"/>
      <c r="AK248" s="137"/>
      <c r="AL248" s="140"/>
      <c r="AM248" s="1784"/>
      <c r="AN248" s="1785"/>
      <c r="AO248" s="1785"/>
      <c r="AP248" s="1785"/>
      <c r="AQ248" s="1785"/>
      <c r="AR248" s="516"/>
      <c r="AS248" s="119"/>
      <c r="AT248" s="119"/>
      <c r="AW248" s="387"/>
      <c r="AX248" s="387"/>
      <c r="AY248" s="387"/>
      <c r="AZ248" s="386"/>
      <c r="BA248" s="386"/>
      <c r="BB248" s="386"/>
    </row>
    <row r="249" spans="1:54" s="117" customFormat="1" ht="16.5" customHeight="1">
      <c r="A249" s="1775"/>
      <c r="B249" s="1776"/>
      <c r="C249" s="1776"/>
      <c r="D249" s="1776"/>
      <c r="E249" s="1776"/>
      <c r="F249" s="1776"/>
      <c r="G249" s="1776"/>
      <c r="H249" s="1777"/>
      <c r="I249" s="1780"/>
      <c r="J249" s="1776"/>
      <c r="K249" s="1776"/>
      <c r="L249" s="1776"/>
      <c r="M249" s="1781"/>
      <c r="N249" s="278" t="str">
        <f>IF(ISERROR(VLOOKUP(work4報告書!AK22,Work2工事データ!$G$3:$P$52,10,0)),"",VLOOKUP(work4報告書!AK22,Work2工事データ!$G$3:$P$52,10,0))</f>
        <v/>
      </c>
      <c r="O249" s="135" t="s">
        <v>119</v>
      </c>
      <c r="P249" s="273" t="str">
        <f t="shared" si="34"/>
        <v/>
      </c>
      <c r="Q249" s="135" t="s">
        <v>120</v>
      </c>
      <c r="R249" s="276" t="str">
        <f t="shared" si="35"/>
        <v/>
      </c>
      <c r="S249" s="1580" t="s">
        <v>122</v>
      </c>
      <c r="T249" s="1581"/>
      <c r="U249" s="1571" t="str">
        <f>IF(ISERROR(VLOOKUP(work4報告書!AK22,Work2工事データ!$G$3:$R$52,12,0)),"",VLOOKUP(work4報告書!AK22,Work2工事データ!$G$3:$R$52,12,0))</f>
        <v/>
      </c>
      <c r="V249" s="1572"/>
      <c r="W249" s="1572"/>
      <c r="X249" s="1572"/>
      <c r="Y249" s="1734"/>
      <c r="Z249" s="1735"/>
      <c r="AA249" s="1735"/>
      <c r="AB249" s="1735"/>
      <c r="AC249" s="1734"/>
      <c r="AD249" s="1735"/>
      <c r="AE249" s="1735"/>
      <c r="AF249" s="1736"/>
      <c r="AG249" s="1786" t="str">
        <f>IF(U249=0,"",IF(U248&lt;&gt;0,"",IF(SUM(U249:AB249)-AC249=0,"",SUM(U249:AB249)-AC249)))</f>
        <v/>
      </c>
      <c r="AH249" s="1787"/>
      <c r="AI249" s="1787"/>
      <c r="AJ249" s="1788"/>
      <c r="AK249" s="1584" t="str">
        <f>IF(ISERROR(VLOOKUP(work4報告書!AK22,Work2工事データ!$G$3:$O$52,9,0)),"",VLOOKUP(work4報告書!AK22,Work2工事データ!$G$3:$O$52,9,0))</f>
        <v/>
      </c>
      <c r="AL249" s="1585"/>
      <c r="AM249" s="1786" t="str">
        <f>IF(ISERROR(ROUNDDOWN(AG249*AK249/100,0)),"",ROUNDDOWN(AG249*AK249/100,0))</f>
        <v/>
      </c>
      <c r="AN249" s="1787"/>
      <c r="AO249" s="1787"/>
      <c r="AP249" s="1787"/>
      <c r="AQ249" s="1787"/>
      <c r="AR249" s="515"/>
      <c r="AS249" s="119"/>
      <c r="AT249" s="119"/>
      <c r="AW249" s="387"/>
      <c r="AX249" s="387"/>
      <c r="AY249" s="387"/>
      <c r="AZ249" s="386"/>
      <c r="BA249" s="386"/>
      <c r="BB249" s="386"/>
    </row>
    <row r="250" spans="1:54" s="117" customFormat="1" ht="16.5" customHeight="1">
      <c r="A250" s="1772" t="str">
        <f>IF(ISERROR(VLOOKUP(work4報告書!AK23,Work2工事データ!$G$3:$R$52,2,0)),"",VLOOKUP(work4報告書!AK23,Work2工事データ!$G$3:$R$52,2,0))</f>
        <v/>
      </c>
      <c r="B250" s="1773"/>
      <c r="C250" s="1773"/>
      <c r="D250" s="1773"/>
      <c r="E250" s="1773"/>
      <c r="F250" s="1773"/>
      <c r="G250" s="1773"/>
      <c r="H250" s="1774"/>
      <c r="I250" s="1778" t="str">
        <f>IF(ISERROR(VLOOKUP(work4報告書!AK23,'(入力)データ'!$A$6:$D$55,3,0)&amp;VLOOKUP(work4報告書!AK23,'(入力)データ'!$A$6:$D$55,4,0)),"",VLOOKUP(work4報告書!AK23,'(入力)データ'!$A$6:$D$55,3,0)&amp;VLOOKUP(work4報告書!AK23,'(入力)データ'!$A$6:$D$55,4,0))</f>
        <v/>
      </c>
      <c r="J250" s="1773"/>
      <c r="K250" s="1773"/>
      <c r="L250" s="1773"/>
      <c r="M250" s="1779"/>
      <c r="N250" s="277" t="str">
        <f>IF(ISERROR(VLOOKUP(work4報告書!AK23,Work2工事データ!$G$3:$J$52,4,0)),"",VLOOKUP(work4報告書!AK23,Work2工事データ!$G$3:$J$52,4,0))</f>
        <v/>
      </c>
      <c r="O250" s="125" t="s">
        <v>119</v>
      </c>
      <c r="P250" s="272" t="str">
        <f t="shared" si="34"/>
        <v/>
      </c>
      <c r="Q250" s="125" t="s">
        <v>120</v>
      </c>
      <c r="R250" s="274" t="str">
        <f t="shared" si="35"/>
        <v/>
      </c>
      <c r="S250" s="1625" t="s">
        <v>121</v>
      </c>
      <c r="T250" s="1626"/>
      <c r="U250" s="1782"/>
      <c r="V250" s="1783"/>
      <c r="W250" s="1783"/>
      <c r="X250" s="130"/>
      <c r="Y250" s="131"/>
      <c r="Z250" s="132"/>
      <c r="AA250" s="132"/>
      <c r="AB250" s="130"/>
      <c r="AC250" s="131"/>
      <c r="AD250" s="132"/>
      <c r="AE250" s="132"/>
      <c r="AF250" s="133"/>
      <c r="AG250" s="1568" t="str">
        <f>IF(U250=0,"",SUM(U251:AB251)-AC251)</f>
        <v/>
      </c>
      <c r="AH250" s="1569"/>
      <c r="AI250" s="1569"/>
      <c r="AJ250" s="1570"/>
      <c r="AK250" s="137"/>
      <c r="AL250" s="140"/>
      <c r="AM250" s="1784"/>
      <c r="AN250" s="1785"/>
      <c r="AO250" s="1785"/>
      <c r="AP250" s="1785"/>
      <c r="AQ250" s="1785"/>
      <c r="AR250" s="516"/>
      <c r="AS250" s="119"/>
      <c r="AT250" s="119"/>
      <c r="AW250" s="387"/>
      <c r="AX250" s="387"/>
      <c r="AY250" s="387"/>
      <c r="AZ250" s="386"/>
      <c r="BA250" s="386"/>
      <c r="BB250" s="386"/>
    </row>
    <row r="251" spans="1:54" s="117" customFormat="1" ht="16.5" customHeight="1">
      <c r="A251" s="1775"/>
      <c r="B251" s="1776"/>
      <c r="C251" s="1776"/>
      <c r="D251" s="1776"/>
      <c r="E251" s="1776"/>
      <c r="F251" s="1776"/>
      <c r="G251" s="1776"/>
      <c r="H251" s="1777"/>
      <c r="I251" s="1780"/>
      <c r="J251" s="1776"/>
      <c r="K251" s="1776"/>
      <c r="L251" s="1776"/>
      <c r="M251" s="1781"/>
      <c r="N251" s="278" t="str">
        <f>IF(ISERROR(VLOOKUP(work4報告書!AK23,Work2工事データ!$G$3:$P$52,10,0)),"",VLOOKUP(work4報告書!AK23,Work2工事データ!$G$3:$P$52,10,0))</f>
        <v/>
      </c>
      <c r="O251" s="135" t="s">
        <v>119</v>
      </c>
      <c r="P251" s="273" t="str">
        <f t="shared" si="34"/>
        <v/>
      </c>
      <c r="Q251" s="135" t="s">
        <v>120</v>
      </c>
      <c r="R251" s="276" t="str">
        <f t="shared" si="35"/>
        <v/>
      </c>
      <c r="S251" s="1580" t="s">
        <v>122</v>
      </c>
      <c r="T251" s="1581"/>
      <c r="U251" s="1571" t="str">
        <f>IF(ISERROR(VLOOKUP(work4報告書!AK23,Work2工事データ!$G$3:$R$52,12,0)),"",VLOOKUP(work4報告書!AK23,Work2工事データ!$G$3:$R$52,12,0))</f>
        <v/>
      </c>
      <c r="V251" s="1572"/>
      <c r="W251" s="1572"/>
      <c r="X251" s="1572"/>
      <c r="Y251" s="1732"/>
      <c r="Z251" s="1733"/>
      <c r="AA251" s="1733"/>
      <c r="AB251" s="1733"/>
      <c r="AC251" s="1734"/>
      <c r="AD251" s="1735"/>
      <c r="AE251" s="1735"/>
      <c r="AF251" s="1736"/>
      <c r="AG251" s="1786" t="str">
        <f>IF(U251=0,"",IF(U250&lt;&gt;0,"",IF(SUM(U251:AB251)-AC251=0,"",SUM(U251:AB251)-AC251)))</f>
        <v/>
      </c>
      <c r="AH251" s="1787"/>
      <c r="AI251" s="1787"/>
      <c r="AJ251" s="1788"/>
      <c r="AK251" s="1584" t="str">
        <f>IF(ISERROR(VLOOKUP(work4報告書!AK23,Work2工事データ!$G$3:$O$52,9,0)),"",VLOOKUP(work4報告書!AK23,Work2工事データ!$G$3:$O$52,9,0))</f>
        <v/>
      </c>
      <c r="AL251" s="1585"/>
      <c r="AM251" s="1786" t="str">
        <f>IF(ISERROR(ROUNDDOWN(AG251*AK251/100,0)),"",ROUNDDOWN(AG251*AK251/100,0))</f>
        <v/>
      </c>
      <c r="AN251" s="1787"/>
      <c r="AO251" s="1787"/>
      <c r="AP251" s="1787"/>
      <c r="AQ251" s="1787"/>
      <c r="AR251" s="515"/>
      <c r="AS251" s="119"/>
      <c r="AT251" s="119"/>
      <c r="AW251" s="387"/>
      <c r="AX251" s="387"/>
      <c r="AY251" s="387"/>
      <c r="AZ251" s="386"/>
      <c r="BA251" s="386"/>
      <c r="BB251" s="386"/>
    </row>
    <row r="252" spans="1:54" s="117" customFormat="1" ht="16.5" customHeight="1">
      <c r="A252" s="1772" t="str">
        <f>IF(ISERROR(VLOOKUP(work4報告書!AK24,Work2工事データ!$G$3:$R$52,2,0)),"",VLOOKUP(work4報告書!AK24,Work2工事データ!$G$3:$R$52,2,0))</f>
        <v/>
      </c>
      <c r="B252" s="1773"/>
      <c r="C252" s="1773"/>
      <c r="D252" s="1773"/>
      <c r="E252" s="1773"/>
      <c r="F252" s="1773"/>
      <c r="G252" s="1773"/>
      <c r="H252" s="1774"/>
      <c r="I252" s="1778" t="str">
        <f>IF(ISERROR(VLOOKUP(work4報告書!AK24,'(入力)データ'!$A$6:$D$55,3,0)&amp;VLOOKUP(work4報告書!AK24,'(入力)データ'!$A$6:$D$55,4,0)),"",VLOOKUP(work4報告書!AK24,'(入力)データ'!$A$6:$D$55,3,0)&amp;VLOOKUP(work4報告書!AK24,'(入力)データ'!$A$6:$D$55,4,0))</f>
        <v/>
      </c>
      <c r="J252" s="1773"/>
      <c r="K252" s="1773"/>
      <c r="L252" s="1773"/>
      <c r="M252" s="1779"/>
      <c r="N252" s="277" t="str">
        <f>IF(ISERROR(VLOOKUP(work4報告書!AK24,Work2工事データ!$G$3:$J$52,4,0)),"",VLOOKUP(work4報告書!AK24,Work2工事データ!$G$3:$J$52,4,0))</f>
        <v/>
      </c>
      <c r="O252" s="125" t="s">
        <v>119</v>
      </c>
      <c r="P252" s="272" t="str">
        <f t="shared" si="34"/>
        <v/>
      </c>
      <c r="Q252" s="125" t="s">
        <v>120</v>
      </c>
      <c r="R252" s="274" t="str">
        <f t="shared" si="35"/>
        <v/>
      </c>
      <c r="S252" s="1625" t="s">
        <v>121</v>
      </c>
      <c r="T252" s="1626"/>
      <c r="U252" s="1782"/>
      <c r="V252" s="1783"/>
      <c r="W252" s="1783"/>
      <c r="X252" s="130"/>
      <c r="Y252" s="131"/>
      <c r="Z252" s="132"/>
      <c r="AA252" s="132"/>
      <c r="AB252" s="130"/>
      <c r="AC252" s="131"/>
      <c r="AD252" s="132"/>
      <c r="AE252" s="132"/>
      <c r="AF252" s="133"/>
      <c r="AG252" s="1568" t="str">
        <f>IF(U252=0,"",SUM(U253:AB253)-AC253)</f>
        <v/>
      </c>
      <c r="AH252" s="1569"/>
      <c r="AI252" s="1569"/>
      <c r="AJ252" s="1570"/>
      <c r="AK252" s="141"/>
      <c r="AL252" s="142"/>
      <c r="AM252" s="1784"/>
      <c r="AN252" s="1785"/>
      <c r="AO252" s="1785"/>
      <c r="AP252" s="1785"/>
      <c r="AQ252" s="1785"/>
      <c r="AR252" s="516"/>
      <c r="AS252" s="119"/>
      <c r="AT252" s="119"/>
      <c r="AW252" s="387"/>
      <c r="AX252" s="387"/>
      <c r="AY252" s="387"/>
      <c r="AZ252" s="386"/>
      <c r="BA252" s="386"/>
      <c r="BB252" s="386"/>
    </row>
    <row r="253" spans="1:54" s="117" customFormat="1" ht="16.5" customHeight="1">
      <c r="A253" s="1775"/>
      <c r="B253" s="1776"/>
      <c r="C253" s="1776"/>
      <c r="D253" s="1776"/>
      <c r="E253" s="1776"/>
      <c r="F253" s="1776"/>
      <c r="G253" s="1776"/>
      <c r="H253" s="1777"/>
      <c r="I253" s="1780"/>
      <c r="J253" s="1776"/>
      <c r="K253" s="1776"/>
      <c r="L253" s="1776"/>
      <c r="M253" s="1781"/>
      <c r="N253" s="278" t="str">
        <f>IF(ISERROR(VLOOKUP(work4報告書!AK24,Work2工事データ!$G$3:$P$52,10,0)),"",VLOOKUP(work4報告書!AK24,Work2工事データ!$G$3:$P$52,10,0))</f>
        <v/>
      </c>
      <c r="O253" s="135" t="s">
        <v>119</v>
      </c>
      <c r="P253" s="273" t="str">
        <f t="shared" si="34"/>
        <v/>
      </c>
      <c r="Q253" s="135" t="s">
        <v>120</v>
      </c>
      <c r="R253" s="276" t="str">
        <f t="shared" si="35"/>
        <v/>
      </c>
      <c r="S253" s="1580" t="s">
        <v>122</v>
      </c>
      <c r="T253" s="1581"/>
      <c r="U253" s="1571" t="str">
        <f>IF(ISERROR(VLOOKUP(work4報告書!AK24,Work2工事データ!$G$3:$R$52,12,0)),"",VLOOKUP(work4報告書!AK24,Work2工事データ!$G$3:$R$52,12,0))</f>
        <v/>
      </c>
      <c r="V253" s="1572"/>
      <c r="W253" s="1572"/>
      <c r="X253" s="1572"/>
      <c r="Y253" s="1732"/>
      <c r="Z253" s="1733"/>
      <c r="AA253" s="1733"/>
      <c r="AB253" s="1733"/>
      <c r="AC253" s="1734"/>
      <c r="AD253" s="1735"/>
      <c r="AE253" s="1735"/>
      <c r="AF253" s="1736"/>
      <c r="AG253" s="1786" t="str">
        <f>IF(U253=0,"",IF(U252&lt;&gt;0,"",IF(SUM(U253:AB253)-AC253=0,"",SUM(U253:AB253)-AC253)))</f>
        <v/>
      </c>
      <c r="AH253" s="1787"/>
      <c r="AI253" s="1787"/>
      <c r="AJ253" s="1788"/>
      <c r="AK253" s="1584" t="str">
        <f>IF(ISERROR(VLOOKUP(work4報告書!AK24,Work2工事データ!$G$3:$O$52,9,0)),"",VLOOKUP(work4報告書!AK24,Work2工事データ!$G$3:$O$52,9,0))</f>
        <v/>
      </c>
      <c r="AL253" s="1585"/>
      <c r="AM253" s="1786" t="str">
        <f>IF(ISERROR(ROUNDDOWN(AG253*AK253/100,0)),"",ROUNDDOWN(AG253*AK253/100,0))</f>
        <v/>
      </c>
      <c r="AN253" s="1787"/>
      <c r="AO253" s="1787"/>
      <c r="AP253" s="1787"/>
      <c r="AQ253" s="1787"/>
      <c r="AR253" s="515"/>
      <c r="AS253" s="119"/>
      <c r="AT253" s="119"/>
      <c r="AW253" s="387"/>
      <c r="AX253" s="387"/>
      <c r="AY253" s="387"/>
      <c r="AZ253" s="386"/>
      <c r="BA253" s="386"/>
      <c r="BB253" s="386"/>
    </row>
    <row r="254" spans="1:54" s="117" customFormat="1" ht="16.5" customHeight="1">
      <c r="A254" s="1772" t="str">
        <f>IF(ISERROR(VLOOKUP(work4報告書!AK25,Work2工事データ!$G$3:$R$52,2,0)),"",VLOOKUP(work4報告書!AK25,Work2工事データ!$G$3:$R$52,2,0))</f>
        <v/>
      </c>
      <c r="B254" s="1773"/>
      <c r="C254" s="1773"/>
      <c r="D254" s="1773"/>
      <c r="E254" s="1773"/>
      <c r="F254" s="1773"/>
      <c r="G254" s="1773"/>
      <c r="H254" s="1774"/>
      <c r="I254" s="1778" t="str">
        <f>IF(ISERROR(VLOOKUP(work4報告書!AK25,'(入力)データ'!$A$6:$D$55,3,0)&amp;VLOOKUP(work4報告書!AK25,'(入力)データ'!$A$6:$D$55,4,0)),"",VLOOKUP(work4報告書!AK25,'(入力)データ'!$A$6:$D$55,3,0)&amp;VLOOKUP(work4報告書!AK25,'(入力)データ'!$A$6:$D$55,4,0))</f>
        <v/>
      </c>
      <c r="J254" s="1773"/>
      <c r="K254" s="1773"/>
      <c r="L254" s="1773"/>
      <c r="M254" s="1779"/>
      <c r="N254" s="277" t="str">
        <f>IF(ISERROR(VLOOKUP(work4報告書!AK25,Work2工事データ!$G$3:$J$52,4,0)),"",VLOOKUP(work4報告書!AK25,Work2工事データ!$G$3:$J$52,4,0))</f>
        <v/>
      </c>
      <c r="O254" s="125" t="s">
        <v>119</v>
      </c>
      <c r="P254" s="272" t="str">
        <f t="shared" si="34"/>
        <v/>
      </c>
      <c r="Q254" s="125" t="s">
        <v>120</v>
      </c>
      <c r="R254" s="274" t="str">
        <f t="shared" si="35"/>
        <v/>
      </c>
      <c r="S254" s="1625" t="s">
        <v>121</v>
      </c>
      <c r="T254" s="1626"/>
      <c r="U254" s="1782"/>
      <c r="V254" s="1783"/>
      <c r="W254" s="1783"/>
      <c r="X254" s="130"/>
      <c r="Y254" s="131"/>
      <c r="Z254" s="132"/>
      <c r="AA254" s="132"/>
      <c r="AB254" s="130"/>
      <c r="AC254" s="131"/>
      <c r="AD254" s="132"/>
      <c r="AE254" s="132"/>
      <c r="AF254" s="133"/>
      <c r="AG254" s="1568" t="str">
        <f>IF(U254=0,"",SUM(U255:AB255)-AC255)</f>
        <v/>
      </c>
      <c r="AH254" s="1569"/>
      <c r="AI254" s="1569"/>
      <c r="AJ254" s="1570"/>
      <c r="AK254" s="143"/>
      <c r="AL254" s="144"/>
      <c r="AM254" s="1784"/>
      <c r="AN254" s="1785"/>
      <c r="AO254" s="1785"/>
      <c r="AP254" s="1785"/>
      <c r="AQ254" s="1785"/>
      <c r="AR254" s="516"/>
      <c r="AS254" s="119"/>
      <c r="AT254" s="119"/>
      <c r="AW254" s="387"/>
      <c r="AX254" s="387"/>
      <c r="AY254" s="387"/>
      <c r="AZ254" s="386"/>
      <c r="BA254" s="386"/>
      <c r="BB254" s="386"/>
    </row>
    <row r="255" spans="1:54" s="117" customFormat="1" ht="16.5" customHeight="1">
      <c r="A255" s="1775"/>
      <c r="B255" s="1776"/>
      <c r="C255" s="1776"/>
      <c r="D255" s="1776"/>
      <c r="E255" s="1776"/>
      <c r="F255" s="1776"/>
      <c r="G255" s="1776"/>
      <c r="H255" s="1777"/>
      <c r="I255" s="1780"/>
      <c r="J255" s="1776"/>
      <c r="K255" s="1776"/>
      <c r="L255" s="1776"/>
      <c r="M255" s="1781"/>
      <c r="N255" s="278" t="str">
        <f>IF(ISERROR(VLOOKUP(work4報告書!AK25,Work2工事データ!$G$3:$P$52,10,0)),"",VLOOKUP(work4報告書!AK25,Work2工事データ!$G$3:$P$52,10,0))</f>
        <v/>
      </c>
      <c r="O255" s="135" t="s">
        <v>119</v>
      </c>
      <c r="P255" s="273" t="str">
        <f t="shared" si="34"/>
        <v/>
      </c>
      <c r="Q255" s="135" t="s">
        <v>120</v>
      </c>
      <c r="R255" s="276" t="str">
        <f t="shared" si="35"/>
        <v/>
      </c>
      <c r="S255" s="1580" t="s">
        <v>122</v>
      </c>
      <c r="T255" s="1581"/>
      <c r="U255" s="1571" t="str">
        <f>IF(ISERROR(VLOOKUP(work4報告書!AK25,Work2工事データ!$G$3:$R$52,12,0)),"",VLOOKUP(work4報告書!AK25,Work2工事データ!$G$3:$R$52,12,0))</f>
        <v/>
      </c>
      <c r="V255" s="1572"/>
      <c r="W255" s="1572"/>
      <c r="X255" s="1572"/>
      <c r="Y255" s="1732"/>
      <c r="Z255" s="1733"/>
      <c r="AA255" s="1733"/>
      <c r="AB255" s="1733"/>
      <c r="AC255" s="1734"/>
      <c r="AD255" s="1735"/>
      <c r="AE255" s="1735"/>
      <c r="AF255" s="1736"/>
      <c r="AG255" s="1786" t="str">
        <f>IF(U255=0,"",IF(U254&lt;&gt;0,"",IF(SUM(U255:AB255)-AC255=0,"",SUM(U255:AB255)-AC255)))</f>
        <v/>
      </c>
      <c r="AH255" s="1787"/>
      <c r="AI255" s="1787"/>
      <c r="AJ255" s="1788"/>
      <c r="AK255" s="1584" t="str">
        <f>IF(ISERROR(VLOOKUP(work4報告書!AK25,Work2工事データ!$G$3:$O$52,9,0)),"",VLOOKUP(work4報告書!AK25,Work2工事データ!$G$3:$O$52,9,0))</f>
        <v/>
      </c>
      <c r="AL255" s="1585"/>
      <c r="AM255" s="1786" t="str">
        <f>IF(ISERROR(ROUNDDOWN(AG255*AK255/100,0)),"",ROUNDDOWN(AG255*AK255/100,0))</f>
        <v/>
      </c>
      <c r="AN255" s="1787"/>
      <c r="AO255" s="1787"/>
      <c r="AP255" s="1787"/>
      <c r="AQ255" s="1787"/>
      <c r="AR255" s="515"/>
      <c r="AS255" s="119"/>
      <c r="AT255" s="119"/>
      <c r="AW255" s="387"/>
      <c r="AX255" s="387"/>
      <c r="AY255" s="387"/>
      <c r="AZ255" s="386"/>
      <c r="BA255" s="386"/>
      <c r="BB255" s="386"/>
    </row>
    <row r="256" spans="1:54" s="117" customFormat="1" ht="16.5" customHeight="1">
      <c r="A256" s="1772" t="str">
        <f>IF(ISERROR(VLOOKUP(work4報告書!AK26,Work2工事データ!$G$3:$R$52,2,0)),"",VLOOKUP(work4報告書!AK26,Work2工事データ!$G$3:$R$52,2,0))</f>
        <v/>
      </c>
      <c r="B256" s="1773"/>
      <c r="C256" s="1773"/>
      <c r="D256" s="1773"/>
      <c r="E256" s="1773"/>
      <c r="F256" s="1773"/>
      <c r="G256" s="1773"/>
      <c r="H256" s="1774"/>
      <c r="I256" s="1778" t="str">
        <f>IF(ISERROR(VLOOKUP(work4報告書!AK26,'(入力)データ'!$A$6:$D$55,3,0)&amp;VLOOKUP(work4報告書!AK26,'(入力)データ'!$A$6:$D$55,4,0)),"",VLOOKUP(work4報告書!AK26,'(入力)データ'!$A$6:$D$55,3,0)&amp;VLOOKUP(work4報告書!AK26,'(入力)データ'!$A$6:$D$55,4,0))</f>
        <v/>
      </c>
      <c r="J256" s="1773"/>
      <c r="K256" s="1773"/>
      <c r="L256" s="1773"/>
      <c r="M256" s="1779"/>
      <c r="N256" s="277" t="str">
        <f>IF(ISERROR(VLOOKUP(work4報告書!AK26,Work2工事データ!$G$3:$J$52,4,0)),"",VLOOKUP(work4報告書!AK26,Work2工事データ!$G$3:$J$52,4,0))</f>
        <v/>
      </c>
      <c r="O256" s="125" t="s">
        <v>119</v>
      </c>
      <c r="P256" s="272" t="str">
        <f t="shared" si="34"/>
        <v/>
      </c>
      <c r="Q256" s="125" t="s">
        <v>120</v>
      </c>
      <c r="R256" s="274" t="str">
        <f t="shared" si="35"/>
        <v/>
      </c>
      <c r="S256" s="1625" t="s">
        <v>121</v>
      </c>
      <c r="T256" s="1626"/>
      <c r="U256" s="1782"/>
      <c r="V256" s="1783"/>
      <c r="W256" s="1783"/>
      <c r="X256" s="130"/>
      <c r="Y256" s="131"/>
      <c r="Z256" s="132"/>
      <c r="AA256" s="132"/>
      <c r="AB256" s="130"/>
      <c r="AC256" s="131"/>
      <c r="AD256" s="132"/>
      <c r="AE256" s="132"/>
      <c r="AF256" s="133"/>
      <c r="AG256" s="1568" t="str">
        <f>IF(U256=0,"",SUM(U257:AB257)-AC257)</f>
        <v/>
      </c>
      <c r="AH256" s="1569"/>
      <c r="AI256" s="1569"/>
      <c r="AJ256" s="1570"/>
      <c r="AK256" s="141"/>
      <c r="AL256" s="142"/>
      <c r="AM256" s="1784"/>
      <c r="AN256" s="1785"/>
      <c r="AO256" s="1785"/>
      <c r="AP256" s="1785"/>
      <c r="AQ256" s="1785"/>
      <c r="AR256" s="516"/>
      <c r="AS256" s="119"/>
      <c r="AT256" s="119"/>
      <c r="AW256" s="387"/>
      <c r="AX256" s="387"/>
      <c r="AY256" s="387"/>
      <c r="AZ256" s="386"/>
      <c r="BA256" s="386"/>
      <c r="BB256" s="386"/>
    </row>
    <row r="257" spans="1:54" s="117" customFormat="1" ht="16.5" customHeight="1">
      <c r="A257" s="1775"/>
      <c r="B257" s="1776"/>
      <c r="C257" s="1776"/>
      <c r="D257" s="1776"/>
      <c r="E257" s="1776"/>
      <c r="F257" s="1776"/>
      <c r="G257" s="1776"/>
      <c r="H257" s="1777"/>
      <c r="I257" s="1780"/>
      <c r="J257" s="1776"/>
      <c r="K257" s="1776"/>
      <c r="L257" s="1776"/>
      <c r="M257" s="1781"/>
      <c r="N257" s="278" t="str">
        <f>IF(ISERROR(VLOOKUP(work4報告書!AK26,Work2工事データ!$G$3:$P$52,10,0)),"",VLOOKUP(work4報告書!AK26,Work2工事データ!$G$3:$P$52,10,0))</f>
        <v/>
      </c>
      <c r="O257" s="135" t="s">
        <v>119</v>
      </c>
      <c r="P257" s="273" t="str">
        <f t="shared" si="34"/>
        <v/>
      </c>
      <c r="Q257" s="135" t="s">
        <v>120</v>
      </c>
      <c r="R257" s="276" t="str">
        <f t="shared" si="35"/>
        <v/>
      </c>
      <c r="S257" s="1580" t="s">
        <v>122</v>
      </c>
      <c r="T257" s="1581"/>
      <c r="U257" s="1571" t="str">
        <f>IF(ISERROR(VLOOKUP(work4報告書!AK26,Work2工事データ!$G$3:$R$52,12,0)),"",VLOOKUP(work4報告書!AK26,Work2工事データ!$G$3:$R$52,12,0))</f>
        <v/>
      </c>
      <c r="V257" s="1572"/>
      <c r="W257" s="1572"/>
      <c r="X257" s="1572"/>
      <c r="Y257" s="1732"/>
      <c r="Z257" s="1733"/>
      <c r="AA257" s="1733"/>
      <c r="AB257" s="1733"/>
      <c r="AC257" s="1734"/>
      <c r="AD257" s="1735"/>
      <c r="AE257" s="1735"/>
      <c r="AF257" s="1736"/>
      <c r="AG257" s="1786" t="str">
        <f>IF(U257=0,"",IF(U256&lt;&gt;0,"",IF(SUM(U257:AB257)-AC257=0,"",SUM(U257:AB257)-AC257)))</f>
        <v/>
      </c>
      <c r="AH257" s="1787"/>
      <c r="AI257" s="1787"/>
      <c r="AJ257" s="1788"/>
      <c r="AK257" s="1584" t="str">
        <f>IF(ISERROR(VLOOKUP(work4報告書!AK26,Work2工事データ!$G$3:$O$52,9,0)),"",VLOOKUP(work4報告書!AK26,Work2工事データ!$G$3:$O$52,9,0))</f>
        <v/>
      </c>
      <c r="AL257" s="1585"/>
      <c r="AM257" s="1786" t="str">
        <f>IF(ISERROR(ROUNDDOWN(AG257*AK257/100,0)),"",ROUNDDOWN(AG257*AK257/100,0))</f>
        <v/>
      </c>
      <c r="AN257" s="1787"/>
      <c r="AO257" s="1787"/>
      <c r="AP257" s="1787"/>
      <c r="AQ257" s="1787"/>
      <c r="AR257" s="515"/>
      <c r="AS257" s="119"/>
      <c r="AT257" s="119"/>
      <c r="AW257" s="387"/>
      <c r="AX257" s="387"/>
      <c r="AY257" s="387"/>
      <c r="AZ257" s="386"/>
      <c r="BA257" s="386"/>
      <c r="BB257" s="386"/>
    </row>
    <row r="258" spans="1:54" s="117" customFormat="1" ht="16.5" customHeight="1">
      <c r="A258" s="1772" t="str">
        <f>IF(ISERROR(VLOOKUP(work4報告書!AK27,Work2工事データ!$G$3:$R$52,2,0)),"",VLOOKUP(work4報告書!AK27,Work2工事データ!$G$3:$R$52,2,0))</f>
        <v/>
      </c>
      <c r="B258" s="1773"/>
      <c r="C258" s="1773"/>
      <c r="D258" s="1773"/>
      <c r="E258" s="1773"/>
      <c r="F258" s="1773"/>
      <c r="G258" s="1773"/>
      <c r="H258" s="1774"/>
      <c r="I258" s="1778" t="str">
        <f>IF(ISERROR(VLOOKUP(work4報告書!AK27,'(入力)データ'!$A$6:$D$55,3,0)&amp;VLOOKUP(work4報告書!AK27,'(入力)データ'!$A$6:$D$55,4,0)),"",VLOOKUP(work4報告書!AK27,'(入力)データ'!$A$6:$D$55,3,0)&amp;VLOOKUP(work4報告書!AK27,'(入力)データ'!$A$6:$D$55,4,0))</f>
        <v/>
      </c>
      <c r="J258" s="1773"/>
      <c r="K258" s="1773"/>
      <c r="L258" s="1773"/>
      <c r="M258" s="1779"/>
      <c r="N258" s="277" t="str">
        <f>IF(ISERROR(VLOOKUP(work4報告書!AK27,Work2工事データ!$G$3:$J$52,4,0)),"",VLOOKUP(work4報告書!AK27,Work2工事データ!$G$3:$J$52,4,0))</f>
        <v/>
      </c>
      <c r="O258" s="125" t="s">
        <v>119</v>
      </c>
      <c r="P258" s="272" t="str">
        <f t="shared" si="34"/>
        <v/>
      </c>
      <c r="Q258" s="125" t="s">
        <v>120</v>
      </c>
      <c r="R258" s="274" t="str">
        <f t="shared" si="35"/>
        <v/>
      </c>
      <c r="S258" s="1625" t="s">
        <v>121</v>
      </c>
      <c r="T258" s="1626"/>
      <c r="U258" s="1782"/>
      <c r="V258" s="1783"/>
      <c r="W258" s="1783"/>
      <c r="X258" s="130"/>
      <c r="Y258" s="131"/>
      <c r="Z258" s="132"/>
      <c r="AA258" s="132"/>
      <c r="AB258" s="130"/>
      <c r="AC258" s="131"/>
      <c r="AD258" s="132"/>
      <c r="AE258" s="132"/>
      <c r="AF258" s="133"/>
      <c r="AG258" s="1568" t="str">
        <f>IF(U258=0,"",SUM(U259:AB259)-AC259)</f>
        <v/>
      </c>
      <c r="AH258" s="1569"/>
      <c r="AI258" s="1569"/>
      <c r="AJ258" s="1570"/>
      <c r="AK258" s="141"/>
      <c r="AL258" s="142"/>
      <c r="AM258" s="1784"/>
      <c r="AN258" s="1785"/>
      <c r="AO258" s="1785"/>
      <c r="AP258" s="1785"/>
      <c r="AQ258" s="1785"/>
      <c r="AR258" s="516"/>
      <c r="AS258" s="119"/>
      <c r="AT258" s="119"/>
      <c r="AW258" s="387"/>
      <c r="AX258" s="387"/>
      <c r="AY258" s="387"/>
      <c r="AZ258" s="386"/>
      <c r="BA258" s="386"/>
      <c r="BB258" s="386"/>
    </row>
    <row r="259" spans="1:54" s="117" customFormat="1" ht="16.5" customHeight="1">
      <c r="A259" s="1775"/>
      <c r="B259" s="1776"/>
      <c r="C259" s="1776"/>
      <c r="D259" s="1776"/>
      <c r="E259" s="1776"/>
      <c r="F259" s="1776"/>
      <c r="G259" s="1776"/>
      <c r="H259" s="1777"/>
      <c r="I259" s="1780"/>
      <c r="J259" s="1776"/>
      <c r="K259" s="1776"/>
      <c r="L259" s="1776"/>
      <c r="M259" s="1781"/>
      <c r="N259" s="278" t="str">
        <f>IF(ISERROR(VLOOKUP(work4報告書!AK27,Work2工事データ!$G$3:$P$52,10,0)),"",VLOOKUP(work4報告書!AK27,Work2工事データ!$G$3:$P$52,10,0))</f>
        <v/>
      </c>
      <c r="O259" s="145" t="s">
        <v>119</v>
      </c>
      <c r="P259" s="273" t="str">
        <f t="shared" si="34"/>
        <v/>
      </c>
      <c r="Q259" s="135" t="s">
        <v>120</v>
      </c>
      <c r="R259" s="276" t="str">
        <f t="shared" si="35"/>
        <v/>
      </c>
      <c r="S259" s="1580" t="s">
        <v>122</v>
      </c>
      <c r="T259" s="1581"/>
      <c r="U259" s="1571" t="str">
        <f>IF(ISERROR(VLOOKUP(work4報告書!AK27,Work2工事データ!$G$3:$R$52,12,0)),"",VLOOKUP(work4報告書!AK27,Work2工事データ!$G$3:$R$52,12,0))</f>
        <v/>
      </c>
      <c r="V259" s="1572"/>
      <c r="W259" s="1572"/>
      <c r="X259" s="1572"/>
      <c r="Y259" s="1732"/>
      <c r="Z259" s="1733"/>
      <c r="AA259" s="1733"/>
      <c r="AB259" s="1733"/>
      <c r="AC259" s="1734"/>
      <c r="AD259" s="1735"/>
      <c r="AE259" s="1735"/>
      <c r="AF259" s="1736"/>
      <c r="AG259" s="1786" t="str">
        <f>IF(U259=0,"",IF(U258&lt;&gt;0,"",IF(SUM(U259:AB259)-AC259=0,"",SUM(U259:AB259)-AC259)))</f>
        <v/>
      </c>
      <c r="AH259" s="1787"/>
      <c r="AI259" s="1787"/>
      <c r="AJ259" s="1788"/>
      <c r="AK259" s="1584" t="str">
        <f>IF(ISERROR(VLOOKUP(work4報告書!AK27,Work2工事データ!$G$3:$O$52,9,0)),"",VLOOKUP(work4報告書!AK27,Work2工事データ!$G$3:$O$52,9,0))</f>
        <v/>
      </c>
      <c r="AL259" s="1585"/>
      <c r="AM259" s="1786" t="str">
        <f>IF(ISERROR(ROUNDDOWN(AG259*AK259/100,0)),"",ROUNDDOWN(AG259*AK259/100,0))</f>
        <v/>
      </c>
      <c r="AN259" s="1787"/>
      <c r="AO259" s="1787"/>
      <c r="AP259" s="1787"/>
      <c r="AQ259" s="1787"/>
      <c r="AR259" s="515"/>
      <c r="AS259" s="119"/>
      <c r="AT259" s="119"/>
      <c r="AW259" s="387"/>
      <c r="AX259" s="387"/>
      <c r="AY259" s="387"/>
      <c r="AZ259" s="386"/>
      <c r="BA259" s="386"/>
      <c r="BB259" s="386"/>
    </row>
    <row r="260" spans="1:54" s="117" customFormat="1" ht="16.5" customHeight="1">
      <c r="A260" s="1747" t="s">
        <v>178</v>
      </c>
      <c r="B260" s="1748"/>
      <c r="C260" s="1748"/>
      <c r="D260" s="1749"/>
      <c r="E260" s="1756" t="str">
        <f>IF(ISERROR(VLOOKUP(work4報告書!AK19,Work2工事データ!$G$3:$M$52,7,0)),"",VLOOKUP(work4報告書!AK19,Work2工事データ!$G$3:$M$52,7,0))</f>
        <v/>
      </c>
      <c r="F260" s="1757"/>
      <c r="G260" s="1758"/>
      <c r="H260" s="1758"/>
      <c r="I260" s="1758"/>
      <c r="J260" s="1758"/>
      <c r="K260" s="1758"/>
      <c r="L260" s="1758"/>
      <c r="M260" s="1759"/>
      <c r="N260" s="1721" t="s">
        <v>726</v>
      </c>
      <c r="O260" s="1722"/>
      <c r="P260" s="1722"/>
      <c r="Q260" s="1722"/>
      <c r="R260" s="1722"/>
      <c r="S260" s="1722"/>
      <c r="T260" s="1049" t="str">
        <f>IF(work4報告書!AM19=0,"",work4報告書!AN19)</f>
        <v/>
      </c>
      <c r="U260" s="1568" t="str">
        <f ca="1">IF(SUMIF(U242:X259,"賃金で算定",U243:X259)=0,"",SUMIF(U242:X259,"賃金で算定",U243:X259))</f>
        <v/>
      </c>
      <c r="V260" s="1569"/>
      <c r="W260" s="1569"/>
      <c r="X260" s="1570"/>
      <c r="Y260" s="131"/>
      <c r="Z260" s="132"/>
      <c r="AA260" s="132"/>
      <c r="AB260" s="130"/>
      <c r="AC260" s="131"/>
      <c r="AD260" s="132"/>
      <c r="AE260" s="132"/>
      <c r="AF260" s="130"/>
      <c r="AG260" s="1568" t="str">
        <f ca="1">U260</f>
        <v/>
      </c>
      <c r="AH260" s="1569"/>
      <c r="AI260" s="1569"/>
      <c r="AJ260" s="1570"/>
      <c r="AK260" s="131"/>
      <c r="AL260" s="134"/>
      <c r="AM260" s="1568" t="str">
        <f>IF(AM242+AM244+AM246+AM248+AM250+AM252+AM254+AM256+AM258=0,"",AM242+AM244+AM246+AM248+AM250+AM252+AM254+AM256+AM258)</f>
        <v/>
      </c>
      <c r="AN260" s="1569"/>
      <c r="AO260" s="1569"/>
      <c r="AP260" s="1569"/>
      <c r="AQ260" s="1569"/>
      <c r="AR260" s="516"/>
      <c r="AS260" s="119"/>
      <c r="AT260" s="119"/>
      <c r="AW260" s="387"/>
      <c r="AX260" s="387"/>
      <c r="AY260" s="387"/>
      <c r="AZ260" s="386"/>
      <c r="BA260" s="386"/>
      <c r="BB260" s="386"/>
    </row>
    <row r="261" spans="1:54" s="117" customFormat="1" ht="16.5" customHeight="1">
      <c r="A261" s="1750"/>
      <c r="B261" s="1751"/>
      <c r="C261" s="1751"/>
      <c r="D261" s="1752"/>
      <c r="E261" s="1760"/>
      <c r="F261" s="1761"/>
      <c r="G261" s="1762"/>
      <c r="H261" s="1762"/>
      <c r="I261" s="1762"/>
      <c r="J261" s="1762"/>
      <c r="K261" s="1762"/>
      <c r="L261" s="1762"/>
      <c r="M261" s="1763"/>
      <c r="N261" s="1723"/>
      <c r="O261" s="1724"/>
      <c r="P261" s="1724"/>
      <c r="Q261" s="1724"/>
      <c r="R261" s="1724"/>
      <c r="S261" s="1724"/>
      <c r="T261" s="1050"/>
      <c r="U261" s="1767" t="str">
        <f>IF(E260="","",IF(U260="",SUM(U243,U245,U247,U249,U251,U253,U255,U257,U259),SUM(U243,U245,U247,U249,U251,U253,U255,U257,U259)-U260))</f>
        <v/>
      </c>
      <c r="V261" s="1768"/>
      <c r="W261" s="1768"/>
      <c r="X261" s="1768"/>
      <c r="Y261" s="1769" t="str">
        <f>IF(SUM(Y243,Y245,Y247,Y249,Y251,Y253,Y255,Y257,Y259)=0,"",SUM(Y243,Y245,Y247,Y249,Y251,Y253,Y255,Y257,Y259))</f>
        <v/>
      </c>
      <c r="Z261" s="1770"/>
      <c r="AA261" s="1770"/>
      <c r="AB261" s="1771"/>
      <c r="AC261" s="1770" t="str">
        <f>IF(SUM(AC243,AC245,AC247,AC249,AC251,AC253,AC255,AC257,AC259)=0,"",SUM(AC243,AC245,AC247,AC249,AC251,AC253,AC255,AC257,AC259))</f>
        <v/>
      </c>
      <c r="AD261" s="1770"/>
      <c r="AE261" s="1770"/>
      <c r="AF261" s="1771"/>
      <c r="AG261" s="1769" t="str">
        <f>IF(SUM(U261:AB261)-SUM(AC261)=0,"",SUM(U261:AB261)-SUM(AC261))</f>
        <v/>
      </c>
      <c r="AH261" s="1770"/>
      <c r="AI261" s="1770"/>
      <c r="AJ261" s="1771"/>
      <c r="AK261" s="943"/>
      <c r="AL261" s="945"/>
      <c r="AM261" s="1769" t="str">
        <f>IF(SUM(AM243,AM245,AM247,AM249,AM251,AM253,AM255,AM257,AM259)=0,"",SUM(AM243,AM245,AM247,AM249,AM251,AM253,AM255,AM257,AM259))</f>
        <v/>
      </c>
      <c r="AN261" s="1770"/>
      <c r="AO261" s="1770"/>
      <c r="AP261" s="1770"/>
      <c r="AQ261" s="1770"/>
      <c r="AR261" s="948"/>
      <c r="AS261" s="119"/>
      <c r="AT261" s="119"/>
      <c r="AW261" s="387"/>
      <c r="AX261" s="387"/>
      <c r="AY261" s="387"/>
      <c r="AZ261" s="386"/>
      <c r="BA261" s="386"/>
      <c r="BB261" s="386"/>
    </row>
    <row r="262" spans="1:54" s="117" customFormat="1" ht="16.5" customHeight="1" thickBot="1">
      <c r="A262" s="1753"/>
      <c r="B262" s="1754"/>
      <c r="C262" s="1754"/>
      <c r="D262" s="1755"/>
      <c r="E262" s="1764"/>
      <c r="F262" s="1765"/>
      <c r="G262" s="1765"/>
      <c r="H262" s="1765"/>
      <c r="I262" s="1765"/>
      <c r="J262" s="1765"/>
      <c r="K262" s="1765"/>
      <c r="L262" s="1765"/>
      <c r="M262" s="1766"/>
      <c r="N262" s="1725"/>
      <c r="O262" s="1726"/>
      <c r="P262" s="1726"/>
      <c r="Q262" s="1726"/>
      <c r="R262" s="1726"/>
      <c r="S262" s="1726"/>
      <c r="T262" s="1051"/>
      <c r="U262" s="1095"/>
      <c r="V262" s="1096"/>
      <c r="W262" s="1096"/>
      <c r="X262" s="1096"/>
      <c r="Y262" s="1095"/>
      <c r="Z262" s="1096"/>
      <c r="AA262" s="1096"/>
      <c r="AB262" s="1097"/>
      <c r="AC262" s="1096"/>
      <c r="AD262" s="1096"/>
      <c r="AE262" s="1096"/>
      <c r="AF262" s="1097"/>
      <c r="AG262" s="1577" t="str">
        <f>IF(T260&lt;=24,ROUNDDOWN(AG261*105/108,0),"")</f>
        <v/>
      </c>
      <c r="AH262" s="1578"/>
      <c r="AI262" s="1578"/>
      <c r="AJ262" s="1579"/>
      <c r="AK262" s="1001"/>
      <c r="AL262" s="1002"/>
      <c r="AM262" s="1577" t="str">
        <f>IF(AG262="","",ROUNDDOWN(AG262*AK243/100,0))</f>
        <v/>
      </c>
      <c r="AN262" s="1578"/>
      <c r="AO262" s="1578"/>
      <c r="AP262" s="1578"/>
      <c r="AQ262" s="1578"/>
      <c r="AR262" s="517"/>
      <c r="AS262" s="119"/>
      <c r="AT262" s="146"/>
      <c r="AW262" s="387"/>
      <c r="AX262" s="387"/>
      <c r="AY262" s="387"/>
      <c r="AZ262" s="386"/>
      <c r="BA262" s="386"/>
      <c r="BB262" s="386"/>
    </row>
    <row r="263" spans="1:54" s="117" customFormat="1" ht="18" customHeight="1">
      <c r="A263" s="119"/>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727" t="str">
        <f>IF(AM260="","",IF(T260&lt;=24,SUM(AM260,AM262),SUM(AM260:AQ261)))</f>
        <v/>
      </c>
      <c r="AN263" s="1727"/>
      <c r="AO263" s="1727"/>
      <c r="AP263" s="1727"/>
      <c r="AQ263" s="1727"/>
      <c r="AR263" s="119"/>
      <c r="AS263" s="119"/>
      <c r="AT263" s="119"/>
      <c r="AW263" s="387"/>
      <c r="AX263" s="387"/>
      <c r="AY263" s="387"/>
      <c r="AZ263" s="386"/>
      <c r="BA263" s="386"/>
      <c r="BB263" s="386"/>
    </row>
    <row r="264" spans="1:54" s="117" customFormat="1" ht="22.5" customHeight="1">
      <c r="A264" s="119"/>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551"/>
      <c r="X264" s="551"/>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W264" s="387"/>
      <c r="AX264" s="387"/>
      <c r="AY264" s="387"/>
      <c r="AZ264" s="386"/>
      <c r="BA264" s="386"/>
      <c r="BB264" s="386"/>
    </row>
    <row r="265" spans="1:54" s="117" customFormat="1" ht="24" customHeight="1">
      <c r="A265" s="75"/>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551"/>
      <c r="X265" s="551"/>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19"/>
      <c r="AW265" s="387"/>
      <c r="AX265" s="387"/>
      <c r="AY265" s="387"/>
      <c r="AZ265" s="386"/>
      <c r="BA265" s="386"/>
      <c r="BB265" s="386"/>
    </row>
    <row r="266" spans="1:54" s="117" customFormat="1" ht="17.25" customHeight="1" thickBot="1">
      <c r="A266" s="533" t="s">
        <v>171</v>
      </c>
      <c r="B266" s="119"/>
      <c r="C266" s="119"/>
      <c r="D266" s="119"/>
      <c r="E266" s="119"/>
      <c r="F266" s="119"/>
      <c r="G266" s="119"/>
      <c r="H266" s="119"/>
      <c r="I266" s="119"/>
      <c r="J266" s="119"/>
      <c r="K266" s="119"/>
      <c r="L266" s="119"/>
      <c r="M266" s="119"/>
      <c r="N266" s="119"/>
      <c r="O266" s="119"/>
      <c r="P266" s="119"/>
      <c r="Q266" s="119"/>
      <c r="R266" s="120"/>
      <c r="S266" s="120"/>
      <c r="T266" s="120"/>
      <c r="U266" s="120"/>
      <c r="V266" s="120"/>
      <c r="W266" s="119"/>
      <c r="X266" s="119"/>
      <c r="Y266" s="119"/>
      <c r="Z266" s="119"/>
      <c r="AA266" s="119"/>
      <c r="AB266" s="119"/>
      <c r="AC266" s="119"/>
      <c r="AD266" s="119"/>
      <c r="AE266" s="119"/>
      <c r="AF266" s="119"/>
      <c r="AG266" s="119"/>
      <c r="AH266" s="119"/>
      <c r="AI266" s="119"/>
      <c r="AJ266" s="119"/>
      <c r="AK266" s="121"/>
      <c r="AL266" s="121"/>
      <c r="AM266" s="121"/>
      <c r="AN266" s="121"/>
      <c r="AO266" s="119"/>
      <c r="AP266" s="119"/>
      <c r="AQ266" s="119"/>
      <c r="AR266" s="119"/>
      <c r="AS266" s="119"/>
      <c r="AW266" s="387"/>
      <c r="AX266" s="387"/>
      <c r="AY266" s="387"/>
      <c r="AZ266" s="386"/>
      <c r="BA266" s="386"/>
      <c r="BB266" s="386"/>
    </row>
    <row r="267" spans="1:54" s="117" customFormat="1" ht="12.75" customHeight="1">
      <c r="A267" s="119"/>
      <c r="B267" s="119"/>
      <c r="C267" s="119"/>
      <c r="D267" s="119"/>
      <c r="E267" s="119"/>
      <c r="F267" s="119"/>
      <c r="G267" s="119"/>
      <c r="H267" s="119"/>
      <c r="I267" s="119"/>
      <c r="J267" s="119"/>
      <c r="K267" s="119"/>
      <c r="L267" s="122"/>
      <c r="M267" s="122"/>
      <c r="N267" s="122"/>
      <c r="O267" s="122"/>
      <c r="P267" s="122"/>
      <c r="Q267" s="122"/>
      <c r="R267" s="122"/>
      <c r="S267" s="123"/>
      <c r="T267" s="123"/>
      <c r="U267" s="123"/>
      <c r="V267" s="123"/>
      <c r="W267" s="123"/>
      <c r="X267" s="123"/>
      <c r="Y267" s="123"/>
      <c r="Z267" s="122"/>
      <c r="AA267" s="122"/>
      <c r="AB267" s="122"/>
      <c r="AC267" s="119"/>
      <c r="AD267" s="119"/>
      <c r="AE267" s="119"/>
      <c r="AF267" s="119"/>
      <c r="AG267" s="119"/>
      <c r="AH267" s="119"/>
      <c r="AI267" s="119"/>
      <c r="AJ267" s="119"/>
      <c r="AK267" s="121"/>
      <c r="AL267" s="121"/>
      <c r="AM267" s="1586" t="s">
        <v>102</v>
      </c>
      <c r="AN267" s="1587"/>
      <c r="AO267" s="119"/>
      <c r="AP267" s="119"/>
      <c r="AQ267" s="119"/>
      <c r="AR267" s="119"/>
      <c r="AS267" s="119"/>
      <c r="AW267" s="387"/>
      <c r="AX267" s="387"/>
      <c r="AY267" s="387"/>
      <c r="AZ267" s="386"/>
      <c r="BA267" s="386"/>
      <c r="BB267" s="386"/>
    </row>
    <row r="268" spans="1:54" s="117" customFormat="1" ht="12.75" customHeight="1">
      <c r="A268" s="119"/>
      <c r="B268" s="119"/>
      <c r="C268" s="119"/>
      <c r="D268" s="119"/>
      <c r="E268" s="119"/>
      <c r="F268" s="119"/>
      <c r="G268" s="119"/>
      <c r="H268" s="119"/>
      <c r="I268" s="119"/>
      <c r="J268" s="119"/>
      <c r="K268" s="119"/>
      <c r="L268" s="122"/>
      <c r="M268" s="122"/>
      <c r="N268" s="122"/>
      <c r="O268" s="122"/>
      <c r="P268" s="122"/>
      <c r="Q268" s="122"/>
      <c r="R268" s="122"/>
      <c r="S268" s="123"/>
      <c r="T268" s="123"/>
      <c r="U268" s="123"/>
      <c r="V268" s="123"/>
      <c r="W268" s="123"/>
      <c r="X268" s="123"/>
      <c r="Y268" s="123"/>
      <c r="Z268" s="122"/>
      <c r="AA268" s="122"/>
      <c r="AB268" s="122"/>
      <c r="AC268" s="119"/>
      <c r="AD268" s="119"/>
      <c r="AE268" s="119"/>
      <c r="AF268" s="119"/>
      <c r="AG268" s="119"/>
      <c r="AH268" s="119"/>
      <c r="AI268" s="119"/>
      <c r="AJ268" s="119"/>
      <c r="AK268" s="121"/>
      <c r="AL268" s="121"/>
      <c r="AM268" s="1588"/>
      <c r="AN268" s="1589"/>
      <c r="AO268" s="119"/>
      <c r="AP268" s="119"/>
      <c r="AQ268" s="119"/>
      <c r="AR268" s="119"/>
      <c r="AS268" s="119"/>
      <c r="AW268" s="387"/>
      <c r="AX268" s="387"/>
      <c r="AY268" s="387"/>
      <c r="AZ268" s="386"/>
      <c r="BA268" s="386"/>
      <c r="BB268" s="386"/>
    </row>
    <row r="269" spans="1:54" s="117" customFormat="1" ht="12.75" customHeight="1" thickBot="1">
      <c r="A269" s="119"/>
      <c r="B269" s="119"/>
      <c r="C269" s="119"/>
      <c r="D269" s="119"/>
      <c r="E269" s="119"/>
      <c r="F269" s="119"/>
      <c r="G269" s="119"/>
      <c r="H269" s="119"/>
      <c r="I269" s="119"/>
      <c r="J269" s="119"/>
      <c r="K269" s="119"/>
      <c r="L269" s="122"/>
      <c r="M269" s="122"/>
      <c r="N269" s="122"/>
      <c r="O269" s="122"/>
      <c r="P269" s="122"/>
      <c r="Q269" s="122"/>
      <c r="R269" s="122"/>
      <c r="S269" s="122"/>
      <c r="T269" s="122"/>
      <c r="U269" s="122"/>
      <c r="V269" s="122"/>
      <c r="W269" s="122"/>
      <c r="X269" s="122"/>
      <c r="Y269" s="122"/>
      <c r="Z269" s="122"/>
      <c r="AA269" s="122"/>
      <c r="AB269" s="122"/>
      <c r="AC269" s="119"/>
      <c r="AD269" s="119"/>
      <c r="AE269" s="119"/>
      <c r="AF269" s="119"/>
      <c r="AG269" s="119"/>
      <c r="AH269" s="119"/>
      <c r="AI269" s="119"/>
      <c r="AJ269" s="119"/>
      <c r="AK269" s="121"/>
      <c r="AL269" s="121"/>
      <c r="AM269" s="1590"/>
      <c r="AN269" s="1591"/>
      <c r="AO269" s="119"/>
      <c r="AP269" s="119"/>
      <c r="AQ269" s="119"/>
      <c r="AR269" s="119"/>
      <c r="AS269" s="119"/>
      <c r="AW269" s="387"/>
      <c r="AX269" s="387"/>
      <c r="AY269" s="387"/>
      <c r="AZ269" s="386"/>
      <c r="BA269" s="386"/>
      <c r="BB269" s="386"/>
    </row>
    <row r="270" spans="1:54" s="117" customFormat="1" ht="6" customHeight="1" thickBot="1">
      <c r="A270" s="119"/>
      <c r="B270" s="119"/>
      <c r="C270" s="119"/>
      <c r="D270" s="119"/>
      <c r="E270" s="119"/>
      <c r="F270" s="119"/>
      <c r="G270" s="119"/>
      <c r="H270" s="119"/>
      <c r="I270" s="119"/>
      <c r="J270" s="119"/>
      <c r="K270" s="119"/>
      <c r="L270" s="122"/>
      <c r="M270" s="122"/>
      <c r="N270" s="122"/>
      <c r="O270" s="122"/>
      <c r="P270" s="122"/>
      <c r="Q270" s="122"/>
      <c r="R270" s="122"/>
      <c r="S270" s="122"/>
      <c r="T270" s="122"/>
      <c r="U270" s="122"/>
      <c r="V270" s="122"/>
      <c r="W270" s="122"/>
      <c r="X270" s="122"/>
      <c r="Y270" s="122"/>
      <c r="Z270" s="122"/>
      <c r="AA270" s="122"/>
      <c r="AB270" s="122"/>
      <c r="AC270" s="119"/>
      <c r="AD270" s="119"/>
      <c r="AE270" s="119"/>
      <c r="AF270" s="119"/>
      <c r="AG270" s="119"/>
      <c r="AH270" s="119"/>
      <c r="AI270" s="119"/>
      <c r="AJ270" s="119"/>
      <c r="AK270" s="121"/>
      <c r="AL270" s="121"/>
      <c r="AM270" s="119"/>
      <c r="AN270" s="119"/>
      <c r="AO270" s="119"/>
      <c r="AP270" s="119"/>
      <c r="AQ270" s="119"/>
      <c r="AR270" s="119"/>
      <c r="AS270" s="119"/>
      <c r="AW270" s="387"/>
      <c r="AX270" s="387"/>
      <c r="AY270" s="387"/>
      <c r="AZ270" s="386"/>
      <c r="BA270" s="386"/>
      <c r="BB270" s="386"/>
    </row>
    <row r="271" spans="1:54" s="117" customFormat="1" ht="12.75" customHeight="1">
      <c r="A271" s="1658" t="s">
        <v>127</v>
      </c>
      <c r="B271" s="1659"/>
      <c r="C271" s="1659"/>
      <c r="D271" s="1659"/>
      <c r="E271" s="1659"/>
      <c r="F271" s="1659"/>
      <c r="G271" s="1659"/>
      <c r="H271" s="1659"/>
      <c r="I271" s="1664" t="s">
        <v>128</v>
      </c>
      <c r="J271" s="1664"/>
      <c r="K271" s="510" t="s">
        <v>129</v>
      </c>
      <c r="L271" s="1664" t="s">
        <v>130</v>
      </c>
      <c r="M271" s="1664"/>
      <c r="N271" s="1665" t="s">
        <v>131</v>
      </c>
      <c r="O271" s="1664"/>
      <c r="P271" s="1664"/>
      <c r="Q271" s="1664"/>
      <c r="R271" s="1664"/>
      <c r="S271" s="1664"/>
      <c r="T271" s="1664" t="s">
        <v>61</v>
      </c>
      <c r="U271" s="1664"/>
      <c r="V271" s="1700"/>
      <c r="W271" s="119"/>
      <c r="X271" s="119"/>
      <c r="Y271" s="119"/>
      <c r="Z271" s="119"/>
      <c r="AA271" s="119"/>
      <c r="AB271" s="119"/>
      <c r="AC271" s="124"/>
      <c r="AD271" s="124"/>
      <c r="AE271" s="124"/>
      <c r="AF271" s="124"/>
      <c r="AG271" s="124"/>
      <c r="AH271" s="124"/>
      <c r="AI271" s="124"/>
      <c r="AJ271" s="119"/>
      <c r="AK271" s="1701" t="str">
        <f>AK235</f>
        <v/>
      </c>
      <c r="AL271" s="1702"/>
      <c r="AM271" s="1710" t="s">
        <v>64</v>
      </c>
      <c r="AN271" s="1710"/>
      <c r="AO271" s="1702" t="str">
        <f>AO235</f>
        <v/>
      </c>
      <c r="AP271" s="1702"/>
      <c r="AQ271" s="1710" t="s">
        <v>65</v>
      </c>
      <c r="AR271" s="1713"/>
      <c r="AS271" s="119"/>
      <c r="AT271" s="119"/>
      <c r="AW271" s="387"/>
      <c r="AX271" s="387"/>
      <c r="AY271" s="387"/>
      <c r="AZ271" s="386"/>
      <c r="BA271" s="386"/>
      <c r="BB271" s="386"/>
    </row>
    <row r="272" spans="1:54" s="117" customFormat="1" ht="13.5" customHeight="1">
      <c r="A272" s="1660"/>
      <c r="B272" s="1661"/>
      <c r="C272" s="1661"/>
      <c r="D272" s="1661"/>
      <c r="E272" s="1661"/>
      <c r="F272" s="1661"/>
      <c r="G272" s="1661"/>
      <c r="H272" s="1661"/>
      <c r="I272" s="1716" t="str">
        <f>I236</f>
        <v/>
      </c>
      <c r="J272" s="1592" t="str">
        <f>J236</f>
        <v/>
      </c>
      <c r="K272" s="1718" t="str">
        <f>K236</f>
        <v/>
      </c>
      <c r="L272" s="1655" t="str">
        <f>L236</f>
        <v/>
      </c>
      <c r="M272" s="1592" t="str">
        <f t="shared" ref="M272:V272" si="36">M236</f>
        <v/>
      </c>
      <c r="N272" s="1655" t="str">
        <f t="shared" si="36"/>
        <v/>
      </c>
      <c r="O272" s="1652" t="str">
        <f t="shared" si="36"/>
        <v/>
      </c>
      <c r="P272" s="1652" t="str">
        <f t="shared" si="36"/>
        <v/>
      </c>
      <c r="Q272" s="1652" t="str">
        <f t="shared" si="36"/>
        <v/>
      </c>
      <c r="R272" s="1652" t="str">
        <f t="shared" si="36"/>
        <v/>
      </c>
      <c r="S272" s="1592" t="str">
        <f t="shared" si="36"/>
        <v/>
      </c>
      <c r="T272" s="1655" t="str">
        <f t="shared" si="36"/>
        <v/>
      </c>
      <c r="U272" s="1652" t="str">
        <f t="shared" si="36"/>
        <v/>
      </c>
      <c r="V272" s="1707" t="str">
        <f t="shared" si="36"/>
        <v/>
      </c>
      <c r="W272" s="119"/>
      <c r="X272" s="119"/>
      <c r="Y272" s="119"/>
      <c r="Z272" s="119"/>
      <c r="AA272" s="119"/>
      <c r="AB272" s="119"/>
      <c r="AC272" s="124"/>
      <c r="AD272" s="124"/>
      <c r="AE272" s="124"/>
      <c r="AF272" s="124"/>
      <c r="AG272" s="124"/>
      <c r="AH272" s="124"/>
      <c r="AI272" s="124"/>
      <c r="AJ272" s="119"/>
      <c r="AK272" s="1703"/>
      <c r="AL272" s="1704"/>
      <c r="AM272" s="1711"/>
      <c r="AN272" s="1711"/>
      <c r="AO272" s="1704"/>
      <c r="AP272" s="1704"/>
      <c r="AQ272" s="1711"/>
      <c r="AR272" s="1714"/>
      <c r="AS272" s="119"/>
      <c r="AT272" s="119"/>
      <c r="AW272" s="387"/>
      <c r="AX272" s="387"/>
      <c r="AY272" s="387"/>
      <c r="AZ272" s="386"/>
      <c r="BA272" s="386"/>
      <c r="BB272" s="386"/>
    </row>
    <row r="273" spans="1:54" s="117" customFormat="1" ht="9" customHeight="1" thickBot="1">
      <c r="A273" s="1660"/>
      <c r="B273" s="1661"/>
      <c r="C273" s="1661"/>
      <c r="D273" s="1661"/>
      <c r="E273" s="1661"/>
      <c r="F273" s="1661"/>
      <c r="G273" s="1661"/>
      <c r="H273" s="1661"/>
      <c r="I273" s="1716"/>
      <c r="J273" s="1593"/>
      <c r="K273" s="1719"/>
      <c r="L273" s="1656"/>
      <c r="M273" s="1593"/>
      <c r="N273" s="1656"/>
      <c r="O273" s="1653"/>
      <c r="P273" s="1653"/>
      <c r="Q273" s="1653"/>
      <c r="R273" s="1653"/>
      <c r="S273" s="1593"/>
      <c r="T273" s="1656"/>
      <c r="U273" s="1653"/>
      <c r="V273" s="1708"/>
      <c r="W273" s="119"/>
      <c r="X273" s="119"/>
      <c r="Y273" s="119"/>
      <c r="Z273" s="119"/>
      <c r="AA273" s="119"/>
      <c r="AB273" s="119"/>
      <c r="AC273" s="124"/>
      <c r="AD273" s="124"/>
      <c r="AE273" s="124"/>
      <c r="AF273" s="124"/>
      <c r="AG273" s="124"/>
      <c r="AH273" s="124"/>
      <c r="AI273" s="124"/>
      <c r="AJ273" s="119"/>
      <c r="AK273" s="1705"/>
      <c r="AL273" s="1706"/>
      <c r="AM273" s="1712"/>
      <c r="AN273" s="1712"/>
      <c r="AO273" s="1706"/>
      <c r="AP273" s="1706"/>
      <c r="AQ273" s="1712"/>
      <c r="AR273" s="1715"/>
      <c r="AS273" s="119"/>
      <c r="AT273" s="119"/>
      <c r="AW273" s="387"/>
      <c r="AX273" s="387"/>
      <c r="AY273" s="387"/>
      <c r="AZ273" s="386"/>
      <c r="BA273" s="386"/>
      <c r="BB273" s="386"/>
    </row>
    <row r="274" spans="1:54" s="117" customFormat="1" ht="6" customHeight="1" thickBot="1">
      <c r="A274" s="1662"/>
      <c r="B274" s="1663"/>
      <c r="C274" s="1663"/>
      <c r="D274" s="1663"/>
      <c r="E274" s="1663"/>
      <c r="F274" s="1663"/>
      <c r="G274" s="1663"/>
      <c r="H274" s="1663"/>
      <c r="I274" s="1717"/>
      <c r="J274" s="1594"/>
      <c r="K274" s="1720"/>
      <c r="L274" s="1657"/>
      <c r="M274" s="1594"/>
      <c r="N274" s="1657"/>
      <c r="O274" s="1654"/>
      <c r="P274" s="1654"/>
      <c r="Q274" s="1654"/>
      <c r="R274" s="1654"/>
      <c r="S274" s="1594"/>
      <c r="T274" s="1657"/>
      <c r="U274" s="1654"/>
      <c r="V274" s="170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W274" s="387"/>
      <c r="AX274" s="387"/>
      <c r="AY274" s="387"/>
      <c r="AZ274" s="386"/>
      <c r="BA274" s="386"/>
      <c r="BB274" s="386"/>
    </row>
    <row r="275" spans="1:54" s="117" customFormat="1" ht="12.75" customHeight="1">
      <c r="A275" s="1634" t="s">
        <v>173</v>
      </c>
      <c r="B275" s="1635"/>
      <c r="C275" s="1635"/>
      <c r="D275" s="1635"/>
      <c r="E275" s="1635"/>
      <c r="F275" s="1635"/>
      <c r="G275" s="1635"/>
      <c r="H275" s="1636"/>
      <c r="I275" s="1643" t="s">
        <v>133</v>
      </c>
      <c r="J275" s="1635"/>
      <c r="K275" s="1635"/>
      <c r="L275" s="1635"/>
      <c r="M275" s="1644"/>
      <c r="N275" s="1649" t="s">
        <v>174</v>
      </c>
      <c r="O275" s="1635"/>
      <c r="P275" s="1635"/>
      <c r="Q275" s="1635"/>
      <c r="R275" s="1635"/>
      <c r="S275" s="1635"/>
      <c r="T275" s="1636"/>
      <c r="U275" s="511" t="s">
        <v>135</v>
      </c>
      <c r="V275" s="512"/>
      <c r="W275" s="512"/>
      <c r="X275" s="1666" t="s">
        <v>136</v>
      </c>
      <c r="Y275" s="1666"/>
      <c r="Z275" s="1666"/>
      <c r="AA275" s="1666"/>
      <c r="AB275" s="1666"/>
      <c r="AC275" s="1666"/>
      <c r="AD275" s="1666"/>
      <c r="AE275" s="1666"/>
      <c r="AF275" s="1666"/>
      <c r="AG275" s="1666"/>
      <c r="AH275" s="512"/>
      <c r="AI275" s="512"/>
      <c r="AJ275" s="513"/>
      <c r="AK275" s="1667" t="s">
        <v>137</v>
      </c>
      <c r="AL275" s="1667"/>
      <c r="AM275" s="1668" t="s">
        <v>138</v>
      </c>
      <c r="AN275" s="1668"/>
      <c r="AO275" s="1668"/>
      <c r="AP275" s="1668"/>
      <c r="AQ275" s="1668"/>
      <c r="AR275" s="1669"/>
      <c r="AS275" s="119"/>
      <c r="AT275" s="119"/>
      <c r="AW275" s="387"/>
      <c r="AX275" s="387"/>
      <c r="AY275" s="387"/>
      <c r="AZ275" s="386"/>
      <c r="BA275" s="386"/>
      <c r="BB275" s="386"/>
    </row>
    <row r="276" spans="1:54" s="117" customFormat="1" ht="12.75" customHeight="1">
      <c r="A276" s="1637"/>
      <c r="B276" s="1638"/>
      <c r="C276" s="1638"/>
      <c r="D276" s="1638"/>
      <c r="E276" s="1638"/>
      <c r="F276" s="1638"/>
      <c r="G276" s="1638"/>
      <c r="H276" s="1639"/>
      <c r="I276" s="1645"/>
      <c r="J276" s="1638"/>
      <c r="K276" s="1638"/>
      <c r="L276" s="1638"/>
      <c r="M276" s="1646"/>
      <c r="N276" s="1650"/>
      <c r="O276" s="1638"/>
      <c r="P276" s="1638"/>
      <c r="Q276" s="1638"/>
      <c r="R276" s="1638"/>
      <c r="S276" s="1638"/>
      <c r="T276" s="1639"/>
      <c r="U276" s="1670" t="s">
        <v>139</v>
      </c>
      <c r="V276" s="1671"/>
      <c r="W276" s="1671"/>
      <c r="X276" s="1672"/>
      <c r="Y276" s="1676" t="s">
        <v>140</v>
      </c>
      <c r="Z276" s="1677"/>
      <c r="AA276" s="1677"/>
      <c r="AB276" s="1678"/>
      <c r="AC276" s="1682" t="s">
        <v>141</v>
      </c>
      <c r="AD276" s="1683"/>
      <c r="AE276" s="1683"/>
      <c r="AF276" s="1684"/>
      <c r="AG276" s="1688" t="s">
        <v>142</v>
      </c>
      <c r="AH276" s="1689"/>
      <c r="AI276" s="1689"/>
      <c r="AJ276" s="1690"/>
      <c r="AK276" s="1694" t="s">
        <v>175</v>
      </c>
      <c r="AL276" s="1694"/>
      <c r="AM276" s="1630" t="s">
        <v>144</v>
      </c>
      <c r="AN276" s="1631"/>
      <c r="AO276" s="1631"/>
      <c r="AP276" s="1631"/>
      <c r="AQ276" s="1696"/>
      <c r="AR276" s="1697"/>
      <c r="AS276" s="119"/>
      <c r="AT276" s="119"/>
      <c r="AW276" s="387"/>
      <c r="AX276" s="387"/>
      <c r="AY276" s="387"/>
      <c r="AZ276" s="386"/>
      <c r="BA276" s="386"/>
      <c r="BB276" s="386"/>
    </row>
    <row r="277" spans="1:54" s="117" customFormat="1" ht="12.75" customHeight="1">
      <c r="A277" s="1640"/>
      <c r="B277" s="1641"/>
      <c r="C277" s="1641"/>
      <c r="D277" s="1641"/>
      <c r="E277" s="1641"/>
      <c r="F277" s="1641"/>
      <c r="G277" s="1641"/>
      <c r="H277" s="1642"/>
      <c r="I277" s="1647"/>
      <c r="J277" s="1641"/>
      <c r="K277" s="1641"/>
      <c r="L277" s="1641"/>
      <c r="M277" s="1648"/>
      <c r="N277" s="1651"/>
      <c r="O277" s="1641"/>
      <c r="P277" s="1641"/>
      <c r="Q277" s="1641"/>
      <c r="R277" s="1641"/>
      <c r="S277" s="1641"/>
      <c r="T277" s="1642"/>
      <c r="U277" s="1673"/>
      <c r="V277" s="1674"/>
      <c r="W277" s="1674"/>
      <c r="X277" s="1675"/>
      <c r="Y277" s="1679"/>
      <c r="Z277" s="1680"/>
      <c r="AA277" s="1680"/>
      <c r="AB277" s="1681"/>
      <c r="AC277" s="1685"/>
      <c r="AD277" s="1686"/>
      <c r="AE277" s="1686"/>
      <c r="AF277" s="1687"/>
      <c r="AG277" s="1691"/>
      <c r="AH277" s="1692"/>
      <c r="AI277" s="1692"/>
      <c r="AJ277" s="1693"/>
      <c r="AK277" s="1695"/>
      <c r="AL277" s="1695"/>
      <c r="AM277" s="1698"/>
      <c r="AN277" s="1698"/>
      <c r="AO277" s="1698"/>
      <c r="AP277" s="1698"/>
      <c r="AQ277" s="1698"/>
      <c r="AR277" s="1699"/>
      <c r="AS277" s="119"/>
      <c r="AT277" s="119"/>
      <c r="AW277" s="387"/>
      <c r="AX277" s="387"/>
      <c r="AY277" s="387"/>
      <c r="AZ277" s="386"/>
      <c r="BA277" s="386"/>
      <c r="BB277" s="386"/>
    </row>
    <row r="278" spans="1:54" s="117" customFormat="1" ht="16.5" customHeight="1">
      <c r="A278" s="1615" t="str">
        <f>A242</f>
        <v/>
      </c>
      <c r="B278" s="1616"/>
      <c r="C278" s="1616"/>
      <c r="D278" s="1616"/>
      <c r="E278" s="1616"/>
      <c r="F278" s="1616"/>
      <c r="G278" s="1616"/>
      <c r="H278" s="1617"/>
      <c r="I278" s="1621" t="str">
        <f>I242</f>
        <v/>
      </c>
      <c r="J278" s="1616"/>
      <c r="K278" s="1616"/>
      <c r="L278" s="1616"/>
      <c r="M278" s="1622"/>
      <c r="N278" s="269" t="str">
        <f t="shared" ref="N278:N295" si="37">N242</f>
        <v/>
      </c>
      <c r="O278" s="125" t="s">
        <v>73</v>
      </c>
      <c r="P278" s="272" t="str">
        <f t="shared" ref="P278:P295" si="38">P242</f>
        <v/>
      </c>
      <c r="Q278" s="125" t="s">
        <v>145</v>
      </c>
      <c r="R278" s="274" t="str">
        <f t="shared" ref="R278:R295" si="39">R242</f>
        <v/>
      </c>
      <c r="S278" s="1625" t="s">
        <v>176</v>
      </c>
      <c r="T278" s="1626"/>
      <c r="U278" s="1627">
        <f t="shared" ref="U278:U296" si="40">U242</f>
        <v>0</v>
      </c>
      <c r="V278" s="1628"/>
      <c r="W278" s="1628"/>
      <c r="X278" s="126" t="s">
        <v>76</v>
      </c>
      <c r="Y278" s="127"/>
      <c r="Z278" s="128"/>
      <c r="AA278" s="128"/>
      <c r="AB278" s="126" t="s">
        <v>76</v>
      </c>
      <c r="AC278" s="127"/>
      <c r="AD278" s="128"/>
      <c r="AE278" s="128"/>
      <c r="AF278" s="129" t="s">
        <v>76</v>
      </c>
      <c r="AG278" s="1568" t="str">
        <f t="shared" ref="AG278:AG296" si="41">AG242</f>
        <v/>
      </c>
      <c r="AH278" s="1569"/>
      <c r="AI278" s="1569"/>
      <c r="AJ278" s="1570"/>
      <c r="AK278" s="127"/>
      <c r="AL278" s="147"/>
      <c r="AM278" s="1568" t="str">
        <f>IF(AM242=0,"",AM242)</f>
        <v/>
      </c>
      <c r="AN278" s="1569"/>
      <c r="AO278" s="1569"/>
      <c r="AP278" s="1569"/>
      <c r="AQ278" s="1569"/>
      <c r="AR278" s="514" t="s">
        <v>76</v>
      </c>
      <c r="AS278" s="119"/>
      <c r="AT278" s="119"/>
      <c r="AW278" s="387"/>
      <c r="AX278" s="387"/>
      <c r="AY278" s="387"/>
      <c r="AZ278" s="386"/>
      <c r="BA278" s="386"/>
      <c r="BB278" s="386"/>
    </row>
    <row r="279" spans="1:54" s="117" customFormat="1" ht="16.5" customHeight="1">
      <c r="A279" s="1618"/>
      <c r="B279" s="1619"/>
      <c r="C279" s="1619"/>
      <c r="D279" s="1619"/>
      <c r="E279" s="1619"/>
      <c r="F279" s="1619"/>
      <c r="G279" s="1619"/>
      <c r="H279" s="1620"/>
      <c r="I279" s="1623"/>
      <c r="J279" s="1619"/>
      <c r="K279" s="1619"/>
      <c r="L279" s="1619"/>
      <c r="M279" s="1624"/>
      <c r="N279" s="270" t="str">
        <f t="shared" si="37"/>
        <v/>
      </c>
      <c r="O279" s="124" t="s">
        <v>73</v>
      </c>
      <c r="P279" s="273" t="str">
        <f t="shared" si="38"/>
        <v/>
      </c>
      <c r="Q279" s="124" t="s">
        <v>145</v>
      </c>
      <c r="R279" s="275" t="str">
        <f t="shared" si="39"/>
        <v/>
      </c>
      <c r="S279" s="1630" t="s">
        <v>177</v>
      </c>
      <c r="T279" s="1631"/>
      <c r="U279" s="1582" t="str">
        <f t="shared" si="40"/>
        <v/>
      </c>
      <c r="V279" s="1632"/>
      <c r="W279" s="1632"/>
      <c r="X279" s="1633"/>
      <c r="Y279" s="1571">
        <f>Y243</f>
        <v>0</v>
      </c>
      <c r="Z279" s="1572"/>
      <c r="AA279" s="1572"/>
      <c r="AB279" s="1572"/>
      <c r="AC279" s="1571">
        <f>AC243</f>
        <v>0</v>
      </c>
      <c r="AD279" s="1572"/>
      <c r="AE279" s="1572"/>
      <c r="AF279" s="1573"/>
      <c r="AG279" s="1572" t="str">
        <f t="shared" si="41"/>
        <v/>
      </c>
      <c r="AH279" s="1572"/>
      <c r="AI279" s="1572"/>
      <c r="AJ279" s="1573"/>
      <c r="AK279" s="1584" t="str">
        <f>AK243</f>
        <v/>
      </c>
      <c r="AL279" s="1585"/>
      <c r="AM279" s="1582" t="str">
        <f>AM243</f>
        <v/>
      </c>
      <c r="AN279" s="1583"/>
      <c r="AO279" s="1583"/>
      <c r="AP279" s="1583"/>
      <c r="AQ279" s="1583"/>
      <c r="AR279" s="515"/>
      <c r="AS279" s="119"/>
      <c r="AT279" s="119"/>
      <c r="AW279" s="387"/>
      <c r="AX279" s="387"/>
      <c r="AY279" s="387"/>
      <c r="AZ279" s="386"/>
      <c r="BA279" s="386"/>
      <c r="BB279" s="386"/>
    </row>
    <row r="280" spans="1:54" s="117" customFormat="1" ht="16.5" customHeight="1">
      <c r="A280" s="1615" t="str">
        <f>A244</f>
        <v/>
      </c>
      <c r="B280" s="1616"/>
      <c r="C280" s="1616"/>
      <c r="D280" s="1616"/>
      <c r="E280" s="1616"/>
      <c r="F280" s="1616"/>
      <c r="G280" s="1616"/>
      <c r="H280" s="1617"/>
      <c r="I280" s="1621" t="str">
        <f>I244</f>
        <v/>
      </c>
      <c r="J280" s="1616"/>
      <c r="K280" s="1616"/>
      <c r="L280" s="1616"/>
      <c r="M280" s="1622"/>
      <c r="N280" s="277" t="str">
        <f t="shared" si="37"/>
        <v/>
      </c>
      <c r="O280" s="125" t="s">
        <v>119</v>
      </c>
      <c r="P280" s="272" t="str">
        <f t="shared" si="38"/>
        <v/>
      </c>
      <c r="Q280" s="125" t="s">
        <v>120</v>
      </c>
      <c r="R280" s="274" t="str">
        <f t="shared" si="39"/>
        <v/>
      </c>
      <c r="S280" s="1625" t="s">
        <v>121</v>
      </c>
      <c r="T280" s="1626"/>
      <c r="U280" s="1627">
        <f t="shared" si="40"/>
        <v>0</v>
      </c>
      <c r="V280" s="1628"/>
      <c r="W280" s="1628"/>
      <c r="X280" s="130"/>
      <c r="Y280" s="131"/>
      <c r="Z280" s="132"/>
      <c r="AA280" s="132"/>
      <c r="AB280" s="130"/>
      <c r="AC280" s="131"/>
      <c r="AD280" s="132"/>
      <c r="AE280" s="132"/>
      <c r="AF280" s="133"/>
      <c r="AG280" s="1568" t="str">
        <f t="shared" si="41"/>
        <v/>
      </c>
      <c r="AH280" s="1569"/>
      <c r="AI280" s="1569"/>
      <c r="AJ280" s="1570"/>
      <c r="AK280" s="131"/>
      <c r="AL280" s="134"/>
      <c r="AM280" s="1568" t="str">
        <f>IF(AM244=0,"",AM244)</f>
        <v/>
      </c>
      <c r="AN280" s="1569"/>
      <c r="AO280" s="1569"/>
      <c r="AP280" s="1569"/>
      <c r="AQ280" s="1569"/>
      <c r="AR280" s="516"/>
      <c r="AS280" s="119"/>
      <c r="AT280" s="119"/>
      <c r="AW280" s="387"/>
      <c r="AX280" s="387"/>
      <c r="AY280" s="387"/>
      <c r="AZ280" s="386"/>
      <c r="BA280" s="386"/>
      <c r="BB280" s="386"/>
    </row>
    <row r="281" spans="1:54" s="117" customFormat="1" ht="16.5" customHeight="1">
      <c r="A281" s="1618"/>
      <c r="B281" s="1619"/>
      <c r="C281" s="1619"/>
      <c r="D281" s="1619"/>
      <c r="E281" s="1619"/>
      <c r="F281" s="1619"/>
      <c r="G281" s="1619"/>
      <c r="H281" s="1620"/>
      <c r="I281" s="1623"/>
      <c r="J281" s="1619"/>
      <c r="K281" s="1619"/>
      <c r="L281" s="1619"/>
      <c r="M281" s="1624"/>
      <c r="N281" s="278" t="str">
        <f t="shared" si="37"/>
        <v/>
      </c>
      <c r="O281" s="135" t="s">
        <v>119</v>
      </c>
      <c r="P281" s="273" t="str">
        <f t="shared" si="38"/>
        <v/>
      </c>
      <c r="Q281" s="135" t="s">
        <v>120</v>
      </c>
      <c r="R281" s="276" t="str">
        <f t="shared" si="39"/>
        <v/>
      </c>
      <c r="S281" s="1580" t="s">
        <v>122</v>
      </c>
      <c r="T281" s="1581"/>
      <c r="U281" s="1571" t="str">
        <f t="shared" si="40"/>
        <v/>
      </c>
      <c r="V281" s="1572"/>
      <c r="W281" s="1572"/>
      <c r="X281" s="1572"/>
      <c r="Y281" s="1571">
        <f>Y245</f>
        <v>0</v>
      </c>
      <c r="Z281" s="1572"/>
      <c r="AA281" s="1572"/>
      <c r="AB281" s="1572"/>
      <c r="AC281" s="1571">
        <f>AC245</f>
        <v>0</v>
      </c>
      <c r="AD281" s="1572"/>
      <c r="AE281" s="1572"/>
      <c r="AF281" s="1573"/>
      <c r="AG281" s="1572" t="str">
        <f t="shared" si="41"/>
        <v/>
      </c>
      <c r="AH281" s="1572"/>
      <c r="AI281" s="1572"/>
      <c r="AJ281" s="1573"/>
      <c r="AK281" s="1584" t="str">
        <f>AK245</f>
        <v/>
      </c>
      <c r="AL281" s="1585"/>
      <c r="AM281" s="1582" t="str">
        <f>AM245</f>
        <v/>
      </c>
      <c r="AN281" s="1583"/>
      <c r="AO281" s="1583"/>
      <c r="AP281" s="1583"/>
      <c r="AQ281" s="1583"/>
      <c r="AR281" s="515"/>
      <c r="AS281" s="119"/>
      <c r="AT281" s="119"/>
      <c r="AW281" s="387"/>
      <c r="AX281" s="387"/>
      <c r="AY281" s="387"/>
      <c r="AZ281" s="386"/>
      <c r="BA281" s="386"/>
      <c r="BB281" s="386"/>
    </row>
    <row r="282" spans="1:54" s="117" customFormat="1" ht="16.5" customHeight="1">
      <c r="A282" s="1615" t="str">
        <f>A246</f>
        <v/>
      </c>
      <c r="B282" s="1616"/>
      <c r="C282" s="1616"/>
      <c r="D282" s="1616"/>
      <c r="E282" s="1616"/>
      <c r="F282" s="1616"/>
      <c r="G282" s="1616"/>
      <c r="H282" s="1617"/>
      <c r="I282" s="1621" t="str">
        <f>I246</f>
        <v/>
      </c>
      <c r="J282" s="1616"/>
      <c r="K282" s="1616"/>
      <c r="L282" s="1616"/>
      <c r="M282" s="1622"/>
      <c r="N282" s="277" t="str">
        <f t="shared" si="37"/>
        <v/>
      </c>
      <c r="O282" s="125" t="s">
        <v>119</v>
      </c>
      <c r="P282" s="272" t="str">
        <f t="shared" si="38"/>
        <v/>
      </c>
      <c r="Q282" s="125" t="s">
        <v>120</v>
      </c>
      <c r="R282" s="274" t="str">
        <f t="shared" si="39"/>
        <v/>
      </c>
      <c r="S282" s="1625" t="s">
        <v>121</v>
      </c>
      <c r="T282" s="1626"/>
      <c r="U282" s="1627">
        <f t="shared" si="40"/>
        <v>0</v>
      </c>
      <c r="V282" s="1628"/>
      <c r="W282" s="1628"/>
      <c r="X282" s="130"/>
      <c r="Y282" s="131"/>
      <c r="Z282" s="132"/>
      <c r="AA282" s="132"/>
      <c r="AB282" s="130"/>
      <c r="AC282" s="131"/>
      <c r="AD282" s="132"/>
      <c r="AE282" s="132"/>
      <c r="AF282" s="133"/>
      <c r="AG282" s="1568" t="str">
        <f t="shared" si="41"/>
        <v/>
      </c>
      <c r="AH282" s="1569"/>
      <c r="AI282" s="1569"/>
      <c r="AJ282" s="1570"/>
      <c r="AK282" s="131"/>
      <c r="AL282" s="134"/>
      <c r="AM282" s="1568" t="str">
        <f>IF(AM246=0,"",AM246)</f>
        <v/>
      </c>
      <c r="AN282" s="1569"/>
      <c r="AO282" s="1569"/>
      <c r="AP282" s="1569"/>
      <c r="AQ282" s="1569"/>
      <c r="AR282" s="516"/>
      <c r="AS282" s="119"/>
      <c r="AT282" s="119"/>
      <c r="AW282" s="387"/>
      <c r="AX282" s="387"/>
      <c r="AY282" s="387"/>
      <c r="AZ282" s="386"/>
      <c r="BA282" s="386"/>
      <c r="BB282" s="386"/>
    </row>
    <row r="283" spans="1:54" s="117" customFormat="1" ht="16.5" customHeight="1">
      <c r="A283" s="1618"/>
      <c r="B283" s="1619"/>
      <c r="C283" s="1619"/>
      <c r="D283" s="1619"/>
      <c r="E283" s="1619"/>
      <c r="F283" s="1619"/>
      <c r="G283" s="1619"/>
      <c r="H283" s="1620"/>
      <c r="I283" s="1623"/>
      <c r="J283" s="1619"/>
      <c r="K283" s="1619"/>
      <c r="L283" s="1619"/>
      <c r="M283" s="1624"/>
      <c r="N283" s="278" t="str">
        <f t="shared" si="37"/>
        <v/>
      </c>
      <c r="O283" s="135" t="s">
        <v>119</v>
      </c>
      <c r="P283" s="273" t="str">
        <f t="shared" si="38"/>
        <v/>
      </c>
      <c r="Q283" s="135" t="s">
        <v>120</v>
      </c>
      <c r="R283" s="276" t="str">
        <f t="shared" si="39"/>
        <v/>
      </c>
      <c r="S283" s="1580" t="s">
        <v>122</v>
      </c>
      <c r="T283" s="1581"/>
      <c r="U283" s="1582" t="str">
        <f t="shared" si="40"/>
        <v/>
      </c>
      <c r="V283" s="1583"/>
      <c r="W283" s="1583"/>
      <c r="X283" s="1629"/>
      <c r="Y283" s="1582">
        <f>Y247</f>
        <v>0</v>
      </c>
      <c r="Z283" s="1583"/>
      <c r="AA283" s="1583"/>
      <c r="AB283" s="1583"/>
      <c r="AC283" s="1582">
        <f>AC247</f>
        <v>0</v>
      </c>
      <c r="AD283" s="1583"/>
      <c r="AE283" s="1583"/>
      <c r="AF283" s="1629"/>
      <c r="AG283" s="1572" t="str">
        <f t="shared" si="41"/>
        <v/>
      </c>
      <c r="AH283" s="1572"/>
      <c r="AI283" s="1572"/>
      <c r="AJ283" s="1573"/>
      <c r="AK283" s="1584" t="str">
        <f>AK247</f>
        <v/>
      </c>
      <c r="AL283" s="1585"/>
      <c r="AM283" s="1582" t="str">
        <f>AM247</f>
        <v/>
      </c>
      <c r="AN283" s="1583"/>
      <c r="AO283" s="1583"/>
      <c r="AP283" s="1583"/>
      <c r="AQ283" s="1583"/>
      <c r="AR283" s="515"/>
      <c r="AS283" s="119"/>
      <c r="AT283" s="119"/>
      <c r="AW283" s="387"/>
      <c r="AX283" s="387"/>
      <c r="AY283" s="387"/>
      <c r="AZ283" s="386"/>
      <c r="BA283" s="386"/>
      <c r="BB283" s="386"/>
    </row>
    <row r="284" spans="1:54" s="117" customFormat="1" ht="16.5" customHeight="1">
      <c r="A284" s="1615" t="str">
        <f>A248</f>
        <v/>
      </c>
      <c r="B284" s="1616"/>
      <c r="C284" s="1616"/>
      <c r="D284" s="1616"/>
      <c r="E284" s="1616"/>
      <c r="F284" s="1616"/>
      <c r="G284" s="1616"/>
      <c r="H284" s="1617"/>
      <c r="I284" s="1621" t="str">
        <f>I248</f>
        <v/>
      </c>
      <c r="J284" s="1616"/>
      <c r="K284" s="1616"/>
      <c r="L284" s="1616"/>
      <c r="M284" s="1622"/>
      <c r="N284" s="277" t="str">
        <f t="shared" si="37"/>
        <v/>
      </c>
      <c r="O284" s="125" t="s">
        <v>119</v>
      </c>
      <c r="P284" s="272" t="str">
        <f t="shared" si="38"/>
        <v/>
      </c>
      <c r="Q284" s="125" t="s">
        <v>120</v>
      </c>
      <c r="R284" s="274" t="str">
        <f t="shared" si="39"/>
        <v/>
      </c>
      <c r="S284" s="1625" t="s">
        <v>121</v>
      </c>
      <c r="T284" s="1626"/>
      <c r="U284" s="1571">
        <f t="shared" si="40"/>
        <v>0</v>
      </c>
      <c r="V284" s="1572"/>
      <c r="W284" s="1572"/>
      <c r="X284" s="136"/>
      <c r="Y284" s="137"/>
      <c r="Z284" s="138"/>
      <c r="AA284" s="138"/>
      <c r="AB284" s="136"/>
      <c r="AC284" s="137"/>
      <c r="AD284" s="138"/>
      <c r="AE284" s="138"/>
      <c r="AF284" s="139"/>
      <c r="AG284" s="1568" t="str">
        <f t="shared" si="41"/>
        <v/>
      </c>
      <c r="AH284" s="1569"/>
      <c r="AI284" s="1569"/>
      <c r="AJ284" s="1570"/>
      <c r="AK284" s="137"/>
      <c r="AL284" s="140"/>
      <c r="AM284" s="1568" t="str">
        <f>IF(AM248=0,"",AM248)</f>
        <v/>
      </c>
      <c r="AN284" s="1569"/>
      <c r="AO284" s="1569"/>
      <c r="AP284" s="1569"/>
      <c r="AQ284" s="1569"/>
      <c r="AR284" s="516"/>
      <c r="AS284" s="119"/>
      <c r="AT284" s="119"/>
      <c r="AW284" s="387"/>
      <c r="AX284" s="387"/>
      <c r="AY284" s="387"/>
      <c r="AZ284" s="386"/>
      <c r="BA284" s="386"/>
      <c r="BB284" s="386"/>
    </row>
    <row r="285" spans="1:54" s="117" customFormat="1" ht="16.5" customHeight="1">
      <c r="A285" s="1618"/>
      <c r="B285" s="1619"/>
      <c r="C285" s="1619"/>
      <c r="D285" s="1619"/>
      <c r="E285" s="1619"/>
      <c r="F285" s="1619"/>
      <c r="G285" s="1619"/>
      <c r="H285" s="1620"/>
      <c r="I285" s="1623"/>
      <c r="J285" s="1619"/>
      <c r="K285" s="1619"/>
      <c r="L285" s="1619"/>
      <c r="M285" s="1624"/>
      <c r="N285" s="278" t="str">
        <f t="shared" si="37"/>
        <v/>
      </c>
      <c r="O285" s="135" t="s">
        <v>119</v>
      </c>
      <c r="P285" s="273" t="str">
        <f t="shared" si="38"/>
        <v/>
      </c>
      <c r="Q285" s="135" t="s">
        <v>120</v>
      </c>
      <c r="R285" s="276" t="str">
        <f t="shared" si="39"/>
        <v/>
      </c>
      <c r="S285" s="1580" t="s">
        <v>122</v>
      </c>
      <c r="T285" s="1581"/>
      <c r="U285" s="1571" t="str">
        <f t="shared" si="40"/>
        <v/>
      </c>
      <c r="V285" s="1572"/>
      <c r="W285" s="1572"/>
      <c r="X285" s="1572"/>
      <c r="Y285" s="1571">
        <f>Y249</f>
        <v>0</v>
      </c>
      <c r="Z285" s="1572"/>
      <c r="AA285" s="1572"/>
      <c r="AB285" s="1572"/>
      <c r="AC285" s="1571">
        <f>AC249</f>
        <v>0</v>
      </c>
      <c r="AD285" s="1572"/>
      <c r="AE285" s="1572"/>
      <c r="AF285" s="1573"/>
      <c r="AG285" s="1572" t="str">
        <f t="shared" si="41"/>
        <v/>
      </c>
      <c r="AH285" s="1572"/>
      <c r="AI285" s="1572"/>
      <c r="AJ285" s="1573"/>
      <c r="AK285" s="1584" t="str">
        <f>AK249</f>
        <v/>
      </c>
      <c r="AL285" s="1585"/>
      <c r="AM285" s="1582" t="str">
        <f>AM249</f>
        <v/>
      </c>
      <c r="AN285" s="1583"/>
      <c r="AO285" s="1583"/>
      <c r="AP285" s="1583"/>
      <c r="AQ285" s="1583"/>
      <c r="AR285" s="515"/>
      <c r="AS285" s="119"/>
      <c r="AT285" s="119"/>
      <c r="AW285" s="387"/>
      <c r="AX285" s="387"/>
      <c r="AY285" s="387"/>
      <c r="AZ285" s="386"/>
      <c r="BA285" s="386"/>
      <c r="BB285" s="386"/>
    </row>
    <row r="286" spans="1:54" s="117" customFormat="1" ht="16.5" customHeight="1">
      <c r="A286" s="1615" t="str">
        <f>A250</f>
        <v/>
      </c>
      <c r="B286" s="1616"/>
      <c r="C286" s="1616"/>
      <c r="D286" s="1616"/>
      <c r="E286" s="1616"/>
      <c r="F286" s="1616"/>
      <c r="G286" s="1616"/>
      <c r="H286" s="1617"/>
      <c r="I286" s="1621" t="str">
        <f>I250</f>
        <v/>
      </c>
      <c r="J286" s="1616"/>
      <c r="K286" s="1616"/>
      <c r="L286" s="1616"/>
      <c r="M286" s="1622"/>
      <c r="N286" s="277" t="str">
        <f t="shared" si="37"/>
        <v/>
      </c>
      <c r="O286" s="125" t="s">
        <v>119</v>
      </c>
      <c r="P286" s="272" t="str">
        <f t="shared" si="38"/>
        <v/>
      </c>
      <c r="Q286" s="125" t="s">
        <v>120</v>
      </c>
      <c r="R286" s="274" t="str">
        <f t="shared" si="39"/>
        <v/>
      </c>
      <c r="S286" s="1625" t="s">
        <v>121</v>
      </c>
      <c r="T286" s="1626"/>
      <c r="U286" s="1627">
        <f t="shared" si="40"/>
        <v>0</v>
      </c>
      <c r="V286" s="1628"/>
      <c r="W286" s="1628"/>
      <c r="X286" s="130"/>
      <c r="Y286" s="131"/>
      <c r="Z286" s="132"/>
      <c r="AA286" s="132"/>
      <c r="AB286" s="130"/>
      <c r="AC286" s="131"/>
      <c r="AD286" s="132"/>
      <c r="AE286" s="132"/>
      <c r="AF286" s="133"/>
      <c r="AG286" s="1568" t="str">
        <f t="shared" si="41"/>
        <v/>
      </c>
      <c r="AH286" s="1569"/>
      <c r="AI286" s="1569"/>
      <c r="AJ286" s="1570"/>
      <c r="AK286" s="137"/>
      <c r="AL286" s="140"/>
      <c r="AM286" s="1568" t="str">
        <f>IF(AM250=0,"",AM250)</f>
        <v/>
      </c>
      <c r="AN286" s="1569"/>
      <c r="AO286" s="1569"/>
      <c r="AP286" s="1569"/>
      <c r="AQ286" s="1569"/>
      <c r="AR286" s="516"/>
      <c r="AS286" s="119"/>
      <c r="AT286" s="119"/>
      <c r="AW286" s="387"/>
      <c r="AX286" s="387"/>
      <c r="AY286" s="387"/>
      <c r="AZ286" s="386"/>
      <c r="BA286" s="386"/>
      <c r="BB286" s="386"/>
    </row>
    <row r="287" spans="1:54" s="117" customFormat="1" ht="16.5" customHeight="1">
      <c r="A287" s="1618"/>
      <c r="B287" s="1619"/>
      <c r="C287" s="1619"/>
      <c r="D287" s="1619"/>
      <c r="E287" s="1619"/>
      <c r="F287" s="1619"/>
      <c r="G287" s="1619"/>
      <c r="H287" s="1620"/>
      <c r="I287" s="1623"/>
      <c r="J287" s="1619"/>
      <c r="K287" s="1619"/>
      <c r="L287" s="1619"/>
      <c r="M287" s="1624"/>
      <c r="N287" s="278" t="str">
        <f t="shared" si="37"/>
        <v/>
      </c>
      <c r="O287" s="135" t="s">
        <v>119</v>
      </c>
      <c r="P287" s="273" t="str">
        <f t="shared" si="38"/>
        <v/>
      </c>
      <c r="Q287" s="135" t="s">
        <v>120</v>
      </c>
      <c r="R287" s="276" t="str">
        <f t="shared" si="39"/>
        <v/>
      </c>
      <c r="S287" s="1580" t="s">
        <v>122</v>
      </c>
      <c r="T287" s="1581"/>
      <c r="U287" s="1571" t="str">
        <f t="shared" si="40"/>
        <v/>
      </c>
      <c r="V287" s="1572"/>
      <c r="W287" s="1572"/>
      <c r="X287" s="1572"/>
      <c r="Y287" s="1582">
        <f>Y251</f>
        <v>0</v>
      </c>
      <c r="Z287" s="1583"/>
      <c r="AA287" s="1583"/>
      <c r="AB287" s="1583"/>
      <c r="AC287" s="1571">
        <f>AC251</f>
        <v>0</v>
      </c>
      <c r="AD287" s="1572"/>
      <c r="AE287" s="1572"/>
      <c r="AF287" s="1573"/>
      <c r="AG287" s="1572" t="str">
        <f t="shared" si="41"/>
        <v/>
      </c>
      <c r="AH287" s="1572"/>
      <c r="AI287" s="1572"/>
      <c r="AJ287" s="1573"/>
      <c r="AK287" s="1584" t="str">
        <f>AK251</f>
        <v/>
      </c>
      <c r="AL287" s="1585"/>
      <c r="AM287" s="1582" t="str">
        <f>AM251</f>
        <v/>
      </c>
      <c r="AN287" s="1583"/>
      <c r="AO287" s="1583"/>
      <c r="AP287" s="1583"/>
      <c r="AQ287" s="1583"/>
      <c r="AR287" s="515"/>
      <c r="AS287" s="119"/>
      <c r="AT287" s="119"/>
      <c r="AW287" s="387"/>
      <c r="AX287" s="387"/>
      <c r="AY287" s="387"/>
      <c r="AZ287" s="386"/>
      <c r="BA287" s="386"/>
      <c r="BB287" s="386"/>
    </row>
    <row r="288" spans="1:54" s="117" customFormat="1" ht="16.5" customHeight="1">
      <c r="A288" s="1615" t="str">
        <f>A252</f>
        <v/>
      </c>
      <c r="B288" s="1616"/>
      <c r="C288" s="1616"/>
      <c r="D288" s="1616"/>
      <c r="E288" s="1616"/>
      <c r="F288" s="1616"/>
      <c r="G288" s="1616"/>
      <c r="H288" s="1617"/>
      <c r="I288" s="1621" t="str">
        <f>I252</f>
        <v/>
      </c>
      <c r="J288" s="1616"/>
      <c r="K288" s="1616"/>
      <c r="L288" s="1616"/>
      <c r="M288" s="1622"/>
      <c r="N288" s="277" t="str">
        <f t="shared" si="37"/>
        <v/>
      </c>
      <c r="O288" s="125" t="s">
        <v>119</v>
      </c>
      <c r="P288" s="272" t="str">
        <f t="shared" si="38"/>
        <v/>
      </c>
      <c r="Q288" s="125" t="s">
        <v>120</v>
      </c>
      <c r="R288" s="274" t="str">
        <f t="shared" si="39"/>
        <v/>
      </c>
      <c r="S288" s="1625" t="s">
        <v>121</v>
      </c>
      <c r="T288" s="1626"/>
      <c r="U288" s="1627">
        <f t="shared" si="40"/>
        <v>0</v>
      </c>
      <c r="V288" s="1628"/>
      <c r="W288" s="1628"/>
      <c r="X288" s="130"/>
      <c r="Y288" s="131"/>
      <c r="Z288" s="132"/>
      <c r="AA288" s="132"/>
      <c r="AB288" s="130"/>
      <c r="AC288" s="131"/>
      <c r="AD288" s="132"/>
      <c r="AE288" s="132"/>
      <c r="AF288" s="133"/>
      <c r="AG288" s="1568" t="str">
        <f t="shared" si="41"/>
        <v/>
      </c>
      <c r="AH288" s="1569"/>
      <c r="AI288" s="1569"/>
      <c r="AJ288" s="1570"/>
      <c r="AK288" s="141"/>
      <c r="AL288" s="142"/>
      <c r="AM288" s="1568" t="str">
        <f>IF(AM252=0,"",AM252)</f>
        <v/>
      </c>
      <c r="AN288" s="1569"/>
      <c r="AO288" s="1569"/>
      <c r="AP288" s="1569"/>
      <c r="AQ288" s="1569"/>
      <c r="AR288" s="516"/>
      <c r="AS288" s="119"/>
      <c r="AT288" s="119"/>
      <c r="AW288" s="387"/>
      <c r="AX288" s="387"/>
      <c r="AY288" s="387"/>
      <c r="AZ288" s="386"/>
      <c r="BA288" s="386"/>
      <c r="BB288" s="386"/>
    </row>
    <row r="289" spans="1:54" s="117" customFormat="1" ht="16.5" customHeight="1">
      <c r="A289" s="1618"/>
      <c r="B289" s="1619"/>
      <c r="C289" s="1619"/>
      <c r="D289" s="1619"/>
      <c r="E289" s="1619"/>
      <c r="F289" s="1619"/>
      <c r="G289" s="1619"/>
      <c r="H289" s="1620"/>
      <c r="I289" s="1623"/>
      <c r="J289" s="1619"/>
      <c r="K289" s="1619"/>
      <c r="L289" s="1619"/>
      <c r="M289" s="1624"/>
      <c r="N289" s="278" t="str">
        <f t="shared" si="37"/>
        <v/>
      </c>
      <c r="O289" s="135" t="s">
        <v>119</v>
      </c>
      <c r="P289" s="273" t="str">
        <f t="shared" si="38"/>
        <v/>
      </c>
      <c r="Q289" s="135" t="s">
        <v>120</v>
      </c>
      <c r="R289" s="276" t="str">
        <f t="shared" si="39"/>
        <v/>
      </c>
      <c r="S289" s="1580" t="s">
        <v>122</v>
      </c>
      <c r="T289" s="1581"/>
      <c r="U289" s="1571" t="str">
        <f t="shared" si="40"/>
        <v/>
      </c>
      <c r="V289" s="1572"/>
      <c r="W289" s="1572"/>
      <c r="X289" s="1572"/>
      <c r="Y289" s="1582">
        <f>Y253</f>
        <v>0</v>
      </c>
      <c r="Z289" s="1583"/>
      <c r="AA289" s="1583"/>
      <c r="AB289" s="1583"/>
      <c r="AC289" s="1571">
        <f>AC253</f>
        <v>0</v>
      </c>
      <c r="AD289" s="1572"/>
      <c r="AE289" s="1572"/>
      <c r="AF289" s="1573"/>
      <c r="AG289" s="1572" t="str">
        <f t="shared" si="41"/>
        <v/>
      </c>
      <c r="AH289" s="1572"/>
      <c r="AI289" s="1572"/>
      <c r="AJ289" s="1573"/>
      <c r="AK289" s="1584" t="str">
        <f>AK253</f>
        <v/>
      </c>
      <c r="AL289" s="1585"/>
      <c r="AM289" s="1582" t="str">
        <f>AM253</f>
        <v/>
      </c>
      <c r="AN289" s="1583"/>
      <c r="AO289" s="1583"/>
      <c r="AP289" s="1583"/>
      <c r="AQ289" s="1583"/>
      <c r="AR289" s="515"/>
      <c r="AS289" s="119"/>
      <c r="AT289" s="119"/>
      <c r="AW289" s="387"/>
      <c r="AX289" s="387"/>
      <c r="AY289" s="387"/>
      <c r="AZ289" s="386"/>
      <c r="BA289" s="386"/>
      <c r="BB289" s="386"/>
    </row>
    <row r="290" spans="1:54" s="117" customFormat="1" ht="16.5" customHeight="1">
      <c r="A290" s="1615" t="str">
        <f>A254</f>
        <v/>
      </c>
      <c r="B290" s="1616"/>
      <c r="C290" s="1616"/>
      <c r="D290" s="1616"/>
      <c r="E290" s="1616"/>
      <c r="F290" s="1616"/>
      <c r="G290" s="1616"/>
      <c r="H290" s="1617"/>
      <c r="I290" s="1621" t="str">
        <f>I254</f>
        <v/>
      </c>
      <c r="J290" s="1616"/>
      <c r="K290" s="1616"/>
      <c r="L290" s="1616"/>
      <c r="M290" s="1622"/>
      <c r="N290" s="277" t="str">
        <f t="shared" si="37"/>
        <v/>
      </c>
      <c r="O290" s="125" t="s">
        <v>119</v>
      </c>
      <c r="P290" s="272" t="str">
        <f t="shared" si="38"/>
        <v/>
      </c>
      <c r="Q290" s="125" t="s">
        <v>120</v>
      </c>
      <c r="R290" s="274" t="str">
        <f t="shared" si="39"/>
        <v/>
      </c>
      <c r="S290" s="1625" t="s">
        <v>121</v>
      </c>
      <c r="T290" s="1626"/>
      <c r="U290" s="1627">
        <f t="shared" si="40"/>
        <v>0</v>
      </c>
      <c r="V290" s="1628"/>
      <c r="W290" s="1628"/>
      <c r="X290" s="130"/>
      <c r="Y290" s="131"/>
      <c r="Z290" s="132"/>
      <c r="AA290" s="132"/>
      <c r="AB290" s="130"/>
      <c r="AC290" s="131"/>
      <c r="AD290" s="132"/>
      <c r="AE290" s="132"/>
      <c r="AF290" s="133"/>
      <c r="AG290" s="1568" t="str">
        <f t="shared" si="41"/>
        <v/>
      </c>
      <c r="AH290" s="1569"/>
      <c r="AI290" s="1569"/>
      <c r="AJ290" s="1570"/>
      <c r="AK290" s="143"/>
      <c r="AL290" s="144"/>
      <c r="AM290" s="1568" t="str">
        <f>IF(AM254=0,"",AM254)</f>
        <v/>
      </c>
      <c r="AN290" s="1569"/>
      <c r="AO290" s="1569"/>
      <c r="AP290" s="1569"/>
      <c r="AQ290" s="1569"/>
      <c r="AR290" s="516"/>
      <c r="AS290" s="119"/>
      <c r="AT290" s="119"/>
      <c r="AW290" s="387"/>
      <c r="AX290" s="387"/>
      <c r="AY290" s="387"/>
      <c r="AZ290" s="386"/>
      <c r="BA290" s="386"/>
      <c r="BB290" s="386"/>
    </row>
    <row r="291" spans="1:54" s="117" customFormat="1" ht="16.5" customHeight="1">
      <c r="A291" s="1618"/>
      <c r="B291" s="1619"/>
      <c r="C291" s="1619"/>
      <c r="D291" s="1619"/>
      <c r="E291" s="1619"/>
      <c r="F291" s="1619"/>
      <c r="G291" s="1619"/>
      <c r="H291" s="1620"/>
      <c r="I291" s="1623"/>
      <c r="J291" s="1619"/>
      <c r="K291" s="1619"/>
      <c r="L291" s="1619"/>
      <c r="M291" s="1624"/>
      <c r="N291" s="278" t="str">
        <f t="shared" si="37"/>
        <v/>
      </c>
      <c r="O291" s="135" t="s">
        <v>119</v>
      </c>
      <c r="P291" s="273" t="str">
        <f t="shared" si="38"/>
        <v/>
      </c>
      <c r="Q291" s="135" t="s">
        <v>120</v>
      </c>
      <c r="R291" s="276" t="str">
        <f t="shared" si="39"/>
        <v/>
      </c>
      <c r="S291" s="1580" t="s">
        <v>122</v>
      </c>
      <c r="T291" s="1581"/>
      <c r="U291" s="1571" t="str">
        <f t="shared" si="40"/>
        <v/>
      </c>
      <c r="V291" s="1572"/>
      <c r="W291" s="1572"/>
      <c r="X291" s="1572"/>
      <c r="Y291" s="1582">
        <f>Y255</f>
        <v>0</v>
      </c>
      <c r="Z291" s="1583"/>
      <c r="AA291" s="1583"/>
      <c r="AB291" s="1583"/>
      <c r="AC291" s="1571">
        <f>AC255</f>
        <v>0</v>
      </c>
      <c r="AD291" s="1572"/>
      <c r="AE291" s="1572"/>
      <c r="AF291" s="1573"/>
      <c r="AG291" s="1572" t="str">
        <f t="shared" si="41"/>
        <v/>
      </c>
      <c r="AH291" s="1572"/>
      <c r="AI291" s="1572"/>
      <c r="AJ291" s="1573"/>
      <c r="AK291" s="1584" t="str">
        <f>AK255</f>
        <v/>
      </c>
      <c r="AL291" s="1585"/>
      <c r="AM291" s="1582" t="str">
        <f>AM255</f>
        <v/>
      </c>
      <c r="AN291" s="1583"/>
      <c r="AO291" s="1583"/>
      <c r="AP291" s="1583"/>
      <c r="AQ291" s="1583"/>
      <c r="AR291" s="515"/>
      <c r="AS291" s="119"/>
      <c r="AT291" s="119"/>
      <c r="AW291" s="387"/>
      <c r="AX291" s="387"/>
      <c r="AY291" s="387"/>
      <c r="AZ291" s="386"/>
      <c r="BA291" s="386"/>
      <c r="BB291" s="386"/>
    </row>
    <row r="292" spans="1:54" s="117" customFormat="1" ht="16.5" customHeight="1">
      <c r="A292" s="1615" t="str">
        <f>A256</f>
        <v/>
      </c>
      <c r="B292" s="1616"/>
      <c r="C292" s="1616"/>
      <c r="D292" s="1616"/>
      <c r="E292" s="1616"/>
      <c r="F292" s="1616"/>
      <c r="G292" s="1616"/>
      <c r="H292" s="1617"/>
      <c r="I292" s="1621" t="str">
        <f>I256</f>
        <v/>
      </c>
      <c r="J292" s="1616"/>
      <c r="K292" s="1616"/>
      <c r="L292" s="1616"/>
      <c r="M292" s="1622"/>
      <c r="N292" s="277" t="str">
        <f t="shared" si="37"/>
        <v/>
      </c>
      <c r="O292" s="125" t="s">
        <v>119</v>
      </c>
      <c r="P292" s="272" t="str">
        <f t="shared" si="38"/>
        <v/>
      </c>
      <c r="Q292" s="125" t="s">
        <v>120</v>
      </c>
      <c r="R292" s="274" t="str">
        <f t="shared" si="39"/>
        <v/>
      </c>
      <c r="S292" s="1625" t="s">
        <v>121</v>
      </c>
      <c r="T292" s="1626"/>
      <c r="U292" s="1627">
        <f t="shared" si="40"/>
        <v>0</v>
      </c>
      <c r="V292" s="1628"/>
      <c r="W292" s="1628"/>
      <c r="X292" s="130"/>
      <c r="Y292" s="131"/>
      <c r="Z292" s="132"/>
      <c r="AA292" s="132"/>
      <c r="AB292" s="130"/>
      <c r="AC292" s="131"/>
      <c r="AD292" s="132"/>
      <c r="AE292" s="132"/>
      <c r="AF292" s="133"/>
      <c r="AG292" s="1568" t="str">
        <f t="shared" si="41"/>
        <v/>
      </c>
      <c r="AH292" s="1569"/>
      <c r="AI292" s="1569"/>
      <c r="AJ292" s="1570"/>
      <c r="AK292" s="141"/>
      <c r="AL292" s="142"/>
      <c r="AM292" s="1568" t="str">
        <f>IF(AM256=0,"",AM256)</f>
        <v/>
      </c>
      <c r="AN292" s="1569"/>
      <c r="AO292" s="1569"/>
      <c r="AP292" s="1569"/>
      <c r="AQ292" s="1569"/>
      <c r="AR292" s="516"/>
      <c r="AS292" s="119"/>
      <c r="AT292" s="119"/>
      <c r="AW292" s="387"/>
      <c r="AX292" s="387"/>
      <c r="AY292" s="387"/>
      <c r="AZ292" s="386"/>
      <c r="BA292" s="386"/>
      <c r="BB292" s="386"/>
    </row>
    <row r="293" spans="1:54" s="117" customFormat="1" ht="16.5" customHeight="1">
      <c r="A293" s="1618"/>
      <c r="B293" s="1619"/>
      <c r="C293" s="1619"/>
      <c r="D293" s="1619"/>
      <c r="E293" s="1619"/>
      <c r="F293" s="1619"/>
      <c r="G293" s="1619"/>
      <c r="H293" s="1620"/>
      <c r="I293" s="1623"/>
      <c r="J293" s="1619"/>
      <c r="K293" s="1619"/>
      <c r="L293" s="1619"/>
      <c r="M293" s="1624"/>
      <c r="N293" s="278" t="str">
        <f t="shared" si="37"/>
        <v/>
      </c>
      <c r="O293" s="135" t="s">
        <v>119</v>
      </c>
      <c r="P293" s="273" t="str">
        <f t="shared" si="38"/>
        <v/>
      </c>
      <c r="Q293" s="135" t="s">
        <v>120</v>
      </c>
      <c r="R293" s="276" t="str">
        <f t="shared" si="39"/>
        <v/>
      </c>
      <c r="S293" s="1580" t="s">
        <v>122</v>
      </c>
      <c r="T293" s="1581"/>
      <c r="U293" s="1571" t="str">
        <f t="shared" si="40"/>
        <v/>
      </c>
      <c r="V293" s="1572"/>
      <c r="W293" s="1572"/>
      <c r="X293" s="1572"/>
      <c r="Y293" s="1582">
        <f>Y257</f>
        <v>0</v>
      </c>
      <c r="Z293" s="1583"/>
      <c r="AA293" s="1583"/>
      <c r="AB293" s="1583"/>
      <c r="AC293" s="1571">
        <f>AC257</f>
        <v>0</v>
      </c>
      <c r="AD293" s="1572"/>
      <c r="AE293" s="1572"/>
      <c r="AF293" s="1573"/>
      <c r="AG293" s="1572" t="str">
        <f t="shared" si="41"/>
        <v/>
      </c>
      <c r="AH293" s="1572"/>
      <c r="AI293" s="1572"/>
      <c r="AJ293" s="1573"/>
      <c r="AK293" s="1584" t="str">
        <f>AK257</f>
        <v/>
      </c>
      <c r="AL293" s="1585"/>
      <c r="AM293" s="1582" t="str">
        <f>AM257</f>
        <v/>
      </c>
      <c r="AN293" s="1583"/>
      <c r="AO293" s="1583"/>
      <c r="AP293" s="1583"/>
      <c r="AQ293" s="1583"/>
      <c r="AR293" s="515"/>
      <c r="AS293" s="119"/>
      <c r="AT293" s="119"/>
      <c r="AW293" s="387"/>
      <c r="AX293" s="387"/>
      <c r="AY293" s="387"/>
      <c r="AZ293" s="386"/>
      <c r="BA293" s="386"/>
      <c r="BB293" s="386"/>
    </row>
    <row r="294" spans="1:54" s="117" customFormat="1" ht="16.5" customHeight="1">
      <c r="A294" s="1615" t="str">
        <f>A258</f>
        <v/>
      </c>
      <c r="B294" s="1616"/>
      <c r="C294" s="1616"/>
      <c r="D294" s="1616"/>
      <c r="E294" s="1616"/>
      <c r="F294" s="1616"/>
      <c r="G294" s="1616"/>
      <c r="H294" s="1617"/>
      <c r="I294" s="1621" t="str">
        <f>I258</f>
        <v/>
      </c>
      <c r="J294" s="1616"/>
      <c r="K294" s="1616"/>
      <c r="L294" s="1616"/>
      <c r="M294" s="1622"/>
      <c r="N294" s="277" t="str">
        <f t="shared" si="37"/>
        <v/>
      </c>
      <c r="O294" s="125" t="s">
        <v>119</v>
      </c>
      <c r="P294" s="272" t="str">
        <f t="shared" si="38"/>
        <v/>
      </c>
      <c r="Q294" s="125" t="s">
        <v>120</v>
      </c>
      <c r="R294" s="274" t="str">
        <f t="shared" si="39"/>
        <v/>
      </c>
      <c r="S294" s="1625" t="s">
        <v>121</v>
      </c>
      <c r="T294" s="1626"/>
      <c r="U294" s="1627">
        <f t="shared" si="40"/>
        <v>0</v>
      </c>
      <c r="V294" s="1628"/>
      <c r="W294" s="1628"/>
      <c r="X294" s="130"/>
      <c r="Y294" s="131"/>
      <c r="Z294" s="132"/>
      <c r="AA294" s="132"/>
      <c r="AB294" s="130"/>
      <c r="AC294" s="131"/>
      <c r="AD294" s="132"/>
      <c r="AE294" s="132"/>
      <c r="AF294" s="133"/>
      <c r="AG294" s="1568" t="str">
        <f t="shared" si="41"/>
        <v/>
      </c>
      <c r="AH294" s="1569"/>
      <c r="AI294" s="1569"/>
      <c r="AJ294" s="1570"/>
      <c r="AK294" s="141"/>
      <c r="AL294" s="142"/>
      <c r="AM294" s="1568" t="str">
        <f>IF(AM258=0,"",AM258)</f>
        <v/>
      </c>
      <c r="AN294" s="1569"/>
      <c r="AO294" s="1569"/>
      <c r="AP294" s="1569"/>
      <c r="AQ294" s="1569"/>
      <c r="AR294" s="516"/>
      <c r="AS294" s="119"/>
      <c r="AT294" s="119"/>
      <c r="AW294" s="387"/>
      <c r="AX294" s="387"/>
      <c r="AY294" s="387"/>
      <c r="AZ294" s="386"/>
      <c r="BA294" s="386"/>
      <c r="BB294" s="386"/>
    </row>
    <row r="295" spans="1:54" s="117" customFormat="1" ht="16.5" customHeight="1">
      <c r="A295" s="1618"/>
      <c r="B295" s="1619"/>
      <c r="C295" s="1619"/>
      <c r="D295" s="1619"/>
      <c r="E295" s="1619"/>
      <c r="F295" s="1619"/>
      <c r="G295" s="1619"/>
      <c r="H295" s="1620"/>
      <c r="I295" s="1623"/>
      <c r="J295" s="1619"/>
      <c r="K295" s="1619"/>
      <c r="L295" s="1619"/>
      <c r="M295" s="1624"/>
      <c r="N295" s="278" t="str">
        <f t="shared" si="37"/>
        <v/>
      </c>
      <c r="O295" s="145" t="s">
        <v>119</v>
      </c>
      <c r="P295" s="273" t="str">
        <f t="shared" si="38"/>
        <v/>
      </c>
      <c r="Q295" s="135" t="s">
        <v>120</v>
      </c>
      <c r="R295" s="276" t="str">
        <f t="shared" si="39"/>
        <v/>
      </c>
      <c r="S295" s="1580" t="s">
        <v>122</v>
      </c>
      <c r="T295" s="1581"/>
      <c r="U295" s="1571" t="str">
        <f t="shared" si="40"/>
        <v/>
      </c>
      <c r="V295" s="1572"/>
      <c r="W295" s="1572"/>
      <c r="X295" s="1572"/>
      <c r="Y295" s="1582">
        <f>Y259</f>
        <v>0</v>
      </c>
      <c r="Z295" s="1583"/>
      <c r="AA295" s="1583"/>
      <c r="AB295" s="1583"/>
      <c r="AC295" s="1571">
        <f>AC259</f>
        <v>0</v>
      </c>
      <c r="AD295" s="1572"/>
      <c r="AE295" s="1572"/>
      <c r="AF295" s="1573"/>
      <c r="AG295" s="1572" t="str">
        <f t="shared" si="41"/>
        <v/>
      </c>
      <c r="AH295" s="1572"/>
      <c r="AI295" s="1572"/>
      <c r="AJ295" s="1573"/>
      <c r="AK295" s="1584" t="str">
        <f>AK259</f>
        <v/>
      </c>
      <c r="AL295" s="1585"/>
      <c r="AM295" s="1582" t="str">
        <f>AM259</f>
        <v/>
      </c>
      <c r="AN295" s="1583"/>
      <c r="AO295" s="1583"/>
      <c r="AP295" s="1583"/>
      <c r="AQ295" s="1583"/>
      <c r="AR295" s="515"/>
      <c r="AS295" s="119"/>
      <c r="AT295" s="119"/>
      <c r="AW295" s="387"/>
      <c r="AX295" s="387"/>
      <c r="AY295" s="387"/>
      <c r="AZ295" s="386"/>
      <c r="BA295" s="386"/>
      <c r="BB295" s="386"/>
    </row>
    <row r="296" spans="1:54" s="117" customFormat="1" ht="16.5" customHeight="1">
      <c r="A296" s="1595" t="s">
        <v>178</v>
      </c>
      <c r="B296" s="1596"/>
      <c r="C296" s="1596"/>
      <c r="D296" s="1597"/>
      <c r="E296" s="1604" t="str">
        <f>E260</f>
        <v/>
      </c>
      <c r="F296" s="1605"/>
      <c r="G296" s="1606"/>
      <c r="H296" s="1606"/>
      <c r="I296" s="1606"/>
      <c r="J296" s="1606"/>
      <c r="K296" s="1606"/>
      <c r="L296" s="1606"/>
      <c r="M296" s="1607"/>
      <c r="N296" s="1721" t="s">
        <v>726</v>
      </c>
      <c r="O296" s="1722"/>
      <c r="P296" s="1722"/>
      <c r="Q296" s="1722"/>
      <c r="R296" s="1722"/>
      <c r="S296" s="1722"/>
      <c r="T296" s="1049" t="str">
        <f>T260</f>
        <v/>
      </c>
      <c r="U296" s="1568" t="str">
        <f t="shared" ca="1" si="40"/>
        <v/>
      </c>
      <c r="V296" s="1569"/>
      <c r="W296" s="1569"/>
      <c r="X296" s="1570"/>
      <c r="Y296" s="131"/>
      <c r="Z296" s="132"/>
      <c r="AA296" s="132"/>
      <c r="AB296" s="130"/>
      <c r="AC296" s="131"/>
      <c r="AD296" s="132"/>
      <c r="AE296" s="132"/>
      <c r="AF296" s="130"/>
      <c r="AG296" s="1568" t="str">
        <f t="shared" ca="1" si="41"/>
        <v/>
      </c>
      <c r="AH296" s="1569"/>
      <c r="AI296" s="1569"/>
      <c r="AJ296" s="1570"/>
      <c r="AK296" s="131"/>
      <c r="AL296" s="134"/>
      <c r="AM296" s="1568" t="str">
        <f>AM260</f>
        <v/>
      </c>
      <c r="AN296" s="1569"/>
      <c r="AO296" s="1569"/>
      <c r="AP296" s="1569"/>
      <c r="AQ296" s="1569"/>
      <c r="AR296" s="516"/>
      <c r="AS296" s="119"/>
      <c r="AT296" s="119"/>
      <c r="AW296" s="387"/>
      <c r="AX296" s="387"/>
      <c r="AY296" s="387"/>
      <c r="AZ296" s="386"/>
      <c r="BA296" s="386"/>
      <c r="BB296" s="386"/>
    </row>
    <row r="297" spans="1:54" s="117" customFormat="1" ht="16.5" customHeight="1">
      <c r="A297" s="1598"/>
      <c r="B297" s="1599"/>
      <c r="C297" s="1599"/>
      <c r="D297" s="1600"/>
      <c r="E297" s="1608"/>
      <c r="F297" s="1609"/>
      <c r="G297" s="1610"/>
      <c r="H297" s="1610"/>
      <c r="I297" s="1610"/>
      <c r="J297" s="1610"/>
      <c r="K297" s="1610"/>
      <c r="L297" s="1610"/>
      <c r="M297" s="1611"/>
      <c r="N297" s="1723"/>
      <c r="O297" s="1724"/>
      <c r="P297" s="1724"/>
      <c r="Q297" s="1724"/>
      <c r="R297" s="1724"/>
      <c r="S297" s="1724"/>
      <c r="T297" s="1050"/>
      <c r="U297" s="1571" t="str">
        <f>U261</f>
        <v/>
      </c>
      <c r="V297" s="1572"/>
      <c r="W297" s="1572"/>
      <c r="X297" s="1572"/>
      <c r="Y297" s="1571" t="str">
        <f>Y261</f>
        <v/>
      </c>
      <c r="Z297" s="1572"/>
      <c r="AA297" s="1572"/>
      <c r="AB297" s="1573"/>
      <c r="AC297" s="1572" t="str">
        <f>AC261</f>
        <v/>
      </c>
      <c r="AD297" s="1572"/>
      <c r="AE297" s="1572"/>
      <c r="AF297" s="1573"/>
      <c r="AG297" s="1571" t="str">
        <f t="shared" ref="AG297:AG298" si="42">AG261</f>
        <v/>
      </c>
      <c r="AH297" s="1572"/>
      <c r="AI297" s="1572"/>
      <c r="AJ297" s="1573"/>
      <c r="AK297" s="943"/>
      <c r="AL297" s="945"/>
      <c r="AM297" s="1571" t="str">
        <f t="shared" ref="AM297:AM298" si="43">AM261</f>
        <v/>
      </c>
      <c r="AN297" s="1572"/>
      <c r="AO297" s="1572"/>
      <c r="AP297" s="1572"/>
      <c r="AQ297" s="1572"/>
      <c r="AR297" s="948"/>
      <c r="AS297" s="119"/>
      <c r="AT297" s="119"/>
      <c r="AW297" s="387"/>
      <c r="AX297" s="387"/>
      <c r="AY297" s="387"/>
      <c r="AZ297" s="386"/>
      <c r="BA297" s="386"/>
      <c r="BB297" s="386"/>
    </row>
    <row r="298" spans="1:54" s="117" customFormat="1" ht="16.5" customHeight="1" thickBot="1">
      <c r="A298" s="1601"/>
      <c r="B298" s="1602"/>
      <c r="C298" s="1602"/>
      <c r="D298" s="1603"/>
      <c r="E298" s="1612"/>
      <c r="F298" s="1613"/>
      <c r="G298" s="1613"/>
      <c r="H298" s="1613"/>
      <c r="I298" s="1613"/>
      <c r="J298" s="1613"/>
      <c r="K298" s="1613"/>
      <c r="L298" s="1613"/>
      <c r="M298" s="1614"/>
      <c r="N298" s="1725"/>
      <c r="O298" s="1726"/>
      <c r="P298" s="1726"/>
      <c r="Q298" s="1726"/>
      <c r="R298" s="1726"/>
      <c r="S298" s="1726"/>
      <c r="T298" s="1051"/>
      <c r="U298" s="1095"/>
      <c r="V298" s="1096"/>
      <c r="W298" s="1096"/>
      <c r="X298" s="1096"/>
      <c r="Y298" s="1095"/>
      <c r="Z298" s="1096"/>
      <c r="AA298" s="1096"/>
      <c r="AB298" s="1097"/>
      <c r="AC298" s="1096"/>
      <c r="AD298" s="1096"/>
      <c r="AE298" s="1096"/>
      <c r="AF298" s="1097"/>
      <c r="AG298" s="1574" t="str">
        <f t="shared" si="42"/>
        <v/>
      </c>
      <c r="AH298" s="1575"/>
      <c r="AI298" s="1575"/>
      <c r="AJ298" s="1576"/>
      <c r="AK298" s="941"/>
      <c r="AL298" s="942"/>
      <c r="AM298" s="1574" t="str">
        <f t="shared" si="43"/>
        <v/>
      </c>
      <c r="AN298" s="1575"/>
      <c r="AO298" s="1575"/>
      <c r="AP298" s="1575"/>
      <c r="AQ298" s="1575"/>
      <c r="AR298" s="517"/>
      <c r="AS298" s="119"/>
      <c r="AT298" s="146"/>
      <c r="AW298" s="387"/>
      <c r="AX298" s="387"/>
      <c r="AY298" s="387"/>
      <c r="AZ298" s="386"/>
      <c r="BA298" s="386"/>
      <c r="BB298" s="386"/>
    </row>
    <row r="299" spans="1:54" s="117" customFormat="1" ht="18" customHeight="1">
      <c r="A299" s="119"/>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745" t="str">
        <f>AM263</f>
        <v/>
      </c>
      <c r="AN299" s="1746"/>
      <c r="AO299" s="1746"/>
      <c r="AP299" s="1746"/>
      <c r="AQ299" s="1746"/>
      <c r="AR299" s="119"/>
      <c r="AS299" s="119"/>
      <c r="AT299" s="119"/>
      <c r="AW299" s="387"/>
      <c r="AX299" s="387"/>
      <c r="AY299" s="387"/>
      <c r="AZ299" s="386"/>
      <c r="BA299" s="386"/>
      <c r="BB299" s="386"/>
    </row>
    <row r="300" spans="1:54" s="117" customFormat="1" ht="22.5" customHeight="1">
      <c r="A300" s="119"/>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551"/>
      <c r="X300" s="551"/>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W300" s="387"/>
      <c r="AX300" s="387"/>
      <c r="AY300" s="387"/>
      <c r="AZ300" s="386"/>
      <c r="BA300" s="386"/>
      <c r="BB300" s="386"/>
    </row>
    <row r="301" spans="1:54" s="117" customFormat="1" ht="24" customHeight="1">
      <c r="A301" s="75"/>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551"/>
      <c r="X301" s="551"/>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19"/>
      <c r="AT301" s="119"/>
      <c r="AW301" s="387"/>
      <c r="AX301" s="387"/>
      <c r="AY301" s="387"/>
      <c r="AZ301" s="386"/>
      <c r="BA301" s="386"/>
      <c r="BB301" s="386"/>
    </row>
    <row r="302" spans="1:54" s="117" customFormat="1" ht="17.25" customHeight="1" thickBot="1">
      <c r="A302" s="533" t="s">
        <v>171</v>
      </c>
      <c r="B302" s="119"/>
      <c r="C302" s="119"/>
      <c r="D302" s="119"/>
      <c r="E302" s="119"/>
      <c r="F302" s="119"/>
      <c r="G302" s="119"/>
      <c r="H302" s="119"/>
      <c r="I302" s="119"/>
      <c r="J302" s="119"/>
      <c r="K302" s="119"/>
      <c r="L302" s="119"/>
      <c r="M302" s="119"/>
      <c r="N302" s="119"/>
      <c r="O302" s="119"/>
      <c r="P302" s="119"/>
      <c r="Q302" s="119"/>
      <c r="R302" s="120"/>
      <c r="S302" s="120"/>
      <c r="T302" s="120"/>
      <c r="U302" s="120"/>
      <c r="V302" s="120"/>
      <c r="W302" s="119"/>
      <c r="X302" s="119"/>
      <c r="Y302" s="119"/>
      <c r="Z302" s="119"/>
      <c r="AA302" s="119"/>
      <c r="AB302" s="119"/>
      <c r="AC302" s="119"/>
      <c r="AD302" s="119"/>
      <c r="AE302" s="119"/>
      <c r="AF302" s="119"/>
      <c r="AG302" s="119"/>
      <c r="AH302" s="119"/>
      <c r="AI302" s="119"/>
      <c r="AJ302" s="119"/>
      <c r="AK302" s="121"/>
      <c r="AL302" s="121"/>
      <c r="AM302" s="121"/>
      <c r="AN302" s="121"/>
      <c r="AO302" s="119"/>
      <c r="AP302" s="119"/>
      <c r="AQ302" s="119"/>
      <c r="AR302" s="119"/>
      <c r="AS302" s="119"/>
      <c r="AW302" s="387"/>
      <c r="AX302" s="387"/>
      <c r="AY302" s="387"/>
      <c r="AZ302" s="386"/>
      <c r="BA302" s="386"/>
      <c r="BB302" s="386"/>
    </row>
    <row r="303" spans="1:54" s="117" customFormat="1" ht="12.75" customHeight="1">
      <c r="A303" s="119"/>
      <c r="B303" s="119"/>
      <c r="C303" s="119"/>
      <c r="D303" s="119"/>
      <c r="E303" s="119"/>
      <c r="F303" s="119"/>
      <c r="G303" s="119"/>
      <c r="H303" s="119"/>
      <c r="I303" s="119"/>
      <c r="J303" s="119"/>
      <c r="K303" s="119"/>
      <c r="L303" s="122"/>
      <c r="M303" s="122"/>
      <c r="N303" s="122"/>
      <c r="O303" s="122"/>
      <c r="P303" s="122"/>
      <c r="Q303" s="122"/>
      <c r="R303" s="122"/>
      <c r="S303" s="123"/>
      <c r="T303" s="123"/>
      <c r="U303" s="123"/>
      <c r="V303" s="123"/>
      <c r="W303" s="123"/>
      <c r="X303" s="123"/>
      <c r="Y303" s="123"/>
      <c r="Z303" s="122"/>
      <c r="AA303" s="122"/>
      <c r="AB303" s="122"/>
      <c r="AC303" s="119"/>
      <c r="AD303" s="119"/>
      <c r="AE303" s="119"/>
      <c r="AF303" s="119"/>
      <c r="AG303" s="119"/>
      <c r="AH303" s="119"/>
      <c r="AI303" s="119"/>
      <c r="AJ303" s="119"/>
      <c r="AK303" s="121"/>
      <c r="AL303" s="121"/>
      <c r="AM303" s="1586" t="s">
        <v>170</v>
      </c>
      <c r="AN303" s="1587"/>
      <c r="AO303" s="119"/>
      <c r="AP303" s="119"/>
      <c r="AQ303" s="119"/>
      <c r="AR303" s="119"/>
      <c r="AS303" s="119"/>
      <c r="AW303" s="387"/>
      <c r="AX303" s="387"/>
      <c r="AY303" s="387"/>
      <c r="AZ303" s="386"/>
      <c r="BA303" s="386"/>
      <c r="BB303" s="386"/>
    </row>
    <row r="304" spans="1:54" s="117" customFormat="1" ht="12.75" customHeight="1">
      <c r="A304" s="119"/>
      <c r="B304" s="119"/>
      <c r="C304" s="119"/>
      <c r="D304" s="119"/>
      <c r="E304" s="119"/>
      <c r="F304" s="119"/>
      <c r="G304" s="119"/>
      <c r="H304" s="119"/>
      <c r="I304" s="119"/>
      <c r="J304" s="119"/>
      <c r="K304" s="119"/>
      <c r="L304" s="122"/>
      <c r="M304" s="122"/>
      <c r="N304" s="122"/>
      <c r="O304" s="122"/>
      <c r="P304" s="122"/>
      <c r="Q304" s="122"/>
      <c r="R304" s="122"/>
      <c r="S304" s="123"/>
      <c r="T304" s="123"/>
      <c r="U304" s="123"/>
      <c r="V304" s="123"/>
      <c r="W304" s="123"/>
      <c r="X304" s="123"/>
      <c r="Y304" s="123"/>
      <c r="Z304" s="122"/>
      <c r="AA304" s="122"/>
      <c r="AB304" s="122"/>
      <c r="AC304" s="119"/>
      <c r="AD304" s="119"/>
      <c r="AE304" s="119"/>
      <c r="AF304" s="119"/>
      <c r="AG304" s="119"/>
      <c r="AH304" s="119"/>
      <c r="AI304" s="119"/>
      <c r="AJ304" s="119"/>
      <c r="AK304" s="121"/>
      <c r="AL304" s="121"/>
      <c r="AM304" s="1588"/>
      <c r="AN304" s="1589"/>
      <c r="AO304" s="119"/>
      <c r="AP304" s="119"/>
      <c r="AQ304" s="119"/>
      <c r="AR304" s="119"/>
      <c r="AS304" s="119"/>
      <c r="AW304" s="387"/>
      <c r="AX304" s="387"/>
      <c r="AY304" s="387"/>
      <c r="AZ304" s="386"/>
      <c r="BA304" s="386"/>
      <c r="BB304" s="386"/>
    </row>
    <row r="305" spans="1:54" s="117" customFormat="1" ht="12.75" customHeight="1" thickBot="1">
      <c r="A305" s="119"/>
      <c r="B305" s="119"/>
      <c r="C305" s="119"/>
      <c r="D305" s="119"/>
      <c r="E305" s="119"/>
      <c r="F305" s="119"/>
      <c r="G305" s="119"/>
      <c r="H305" s="119"/>
      <c r="I305" s="119"/>
      <c r="J305" s="119"/>
      <c r="K305" s="119"/>
      <c r="L305" s="122"/>
      <c r="M305" s="122"/>
      <c r="N305" s="122"/>
      <c r="O305" s="122"/>
      <c r="P305" s="122"/>
      <c r="Q305" s="122"/>
      <c r="R305" s="122"/>
      <c r="S305" s="122"/>
      <c r="T305" s="122"/>
      <c r="U305" s="122"/>
      <c r="V305" s="122"/>
      <c r="W305" s="122"/>
      <c r="X305" s="122"/>
      <c r="Y305" s="122"/>
      <c r="Z305" s="122"/>
      <c r="AA305" s="122"/>
      <c r="AB305" s="122"/>
      <c r="AC305" s="119"/>
      <c r="AD305" s="119"/>
      <c r="AE305" s="119"/>
      <c r="AF305" s="119"/>
      <c r="AG305" s="119"/>
      <c r="AH305" s="119"/>
      <c r="AI305" s="119"/>
      <c r="AJ305" s="119"/>
      <c r="AK305" s="121"/>
      <c r="AL305" s="121"/>
      <c r="AM305" s="1590"/>
      <c r="AN305" s="1591"/>
      <c r="AO305" s="119"/>
      <c r="AP305" s="119"/>
      <c r="AQ305" s="119"/>
      <c r="AR305" s="119"/>
      <c r="AS305" s="119"/>
      <c r="AW305" s="387"/>
      <c r="AX305" s="387"/>
      <c r="AY305" s="387"/>
      <c r="AZ305" s="386"/>
      <c r="BA305" s="386"/>
      <c r="BB305" s="386"/>
    </row>
    <row r="306" spans="1:54" s="117" customFormat="1" ht="6" customHeight="1" thickBot="1">
      <c r="A306" s="119"/>
      <c r="B306" s="119"/>
      <c r="C306" s="119"/>
      <c r="D306" s="119"/>
      <c r="E306" s="119"/>
      <c r="F306" s="119"/>
      <c r="G306" s="119"/>
      <c r="H306" s="119"/>
      <c r="I306" s="119"/>
      <c r="J306" s="119"/>
      <c r="K306" s="119"/>
      <c r="L306" s="122"/>
      <c r="M306" s="122"/>
      <c r="N306" s="122"/>
      <c r="O306" s="122"/>
      <c r="P306" s="122"/>
      <c r="Q306" s="122"/>
      <c r="R306" s="122"/>
      <c r="S306" s="122"/>
      <c r="T306" s="122"/>
      <c r="U306" s="122"/>
      <c r="V306" s="122"/>
      <c r="W306" s="122"/>
      <c r="X306" s="122"/>
      <c r="Y306" s="122"/>
      <c r="Z306" s="122"/>
      <c r="AA306" s="122"/>
      <c r="AB306" s="122"/>
      <c r="AC306" s="119"/>
      <c r="AD306" s="119"/>
      <c r="AE306" s="119"/>
      <c r="AF306" s="119"/>
      <c r="AG306" s="119"/>
      <c r="AH306" s="119"/>
      <c r="AI306" s="119"/>
      <c r="AJ306" s="119"/>
      <c r="AK306" s="121"/>
      <c r="AL306" s="121"/>
      <c r="AM306" s="119"/>
      <c r="AN306" s="119"/>
      <c r="AO306" s="119"/>
      <c r="AP306" s="119"/>
      <c r="AQ306" s="119"/>
      <c r="AR306" s="119"/>
      <c r="AS306" s="119"/>
      <c r="AW306" s="387"/>
      <c r="AX306" s="387"/>
      <c r="AY306" s="387"/>
      <c r="AZ306" s="386"/>
      <c r="BA306" s="386"/>
      <c r="BB306" s="386"/>
    </row>
    <row r="307" spans="1:54" s="117" customFormat="1" ht="12.75" customHeight="1">
      <c r="A307" s="1658" t="s">
        <v>127</v>
      </c>
      <c r="B307" s="1659"/>
      <c r="C307" s="1659"/>
      <c r="D307" s="1659"/>
      <c r="E307" s="1659"/>
      <c r="F307" s="1659"/>
      <c r="G307" s="1659"/>
      <c r="H307" s="1659"/>
      <c r="I307" s="1664" t="s">
        <v>128</v>
      </c>
      <c r="J307" s="1664"/>
      <c r="K307" s="510" t="s">
        <v>129</v>
      </c>
      <c r="L307" s="1664" t="s">
        <v>130</v>
      </c>
      <c r="M307" s="1664"/>
      <c r="N307" s="1665" t="s">
        <v>131</v>
      </c>
      <c r="O307" s="1664"/>
      <c r="P307" s="1664"/>
      <c r="Q307" s="1664"/>
      <c r="R307" s="1664"/>
      <c r="S307" s="1664"/>
      <c r="T307" s="1664" t="s">
        <v>61</v>
      </c>
      <c r="U307" s="1664"/>
      <c r="V307" s="1700"/>
      <c r="W307" s="119"/>
      <c r="X307" s="119"/>
      <c r="Y307" s="119"/>
      <c r="Z307" s="119"/>
      <c r="AA307" s="119"/>
      <c r="AB307" s="119"/>
      <c r="AC307" s="124"/>
      <c r="AD307" s="124"/>
      <c r="AE307" s="124"/>
      <c r="AF307" s="124"/>
      <c r="AG307" s="124"/>
      <c r="AH307" s="124"/>
      <c r="AI307" s="124"/>
      <c r="AJ307" s="119"/>
      <c r="AK307" s="1701" t="str">
        <f>AK235</f>
        <v/>
      </c>
      <c r="AL307" s="1702"/>
      <c r="AM307" s="1710" t="s">
        <v>64</v>
      </c>
      <c r="AN307" s="1710"/>
      <c r="AO307" s="1702" t="str">
        <f>AO235</f>
        <v/>
      </c>
      <c r="AP307" s="1702"/>
      <c r="AQ307" s="1710" t="s">
        <v>65</v>
      </c>
      <c r="AR307" s="1713"/>
      <c r="AS307" s="119"/>
      <c r="AT307" s="119"/>
      <c r="AW307" s="387"/>
      <c r="AX307" s="387"/>
      <c r="AY307" s="387"/>
      <c r="AZ307" s="386"/>
      <c r="BA307" s="386"/>
      <c r="BB307" s="386"/>
    </row>
    <row r="308" spans="1:54" s="117" customFormat="1" ht="13.5" customHeight="1">
      <c r="A308" s="1660"/>
      <c r="B308" s="1661"/>
      <c r="C308" s="1661"/>
      <c r="D308" s="1661"/>
      <c r="E308" s="1661"/>
      <c r="F308" s="1661"/>
      <c r="G308" s="1661"/>
      <c r="H308" s="1661"/>
      <c r="I308" s="1716" t="str">
        <f>I272</f>
        <v/>
      </c>
      <c r="J308" s="1592" t="str">
        <f>J272</f>
        <v/>
      </c>
      <c r="K308" s="1718" t="str">
        <f>K272</f>
        <v/>
      </c>
      <c r="L308" s="1592" t="str">
        <f>L272</f>
        <v/>
      </c>
      <c r="M308" s="1592" t="str">
        <f t="shared" ref="M308:V308" si="44">M272</f>
        <v/>
      </c>
      <c r="N308" s="1655" t="str">
        <f t="shared" si="44"/>
        <v/>
      </c>
      <c r="O308" s="1652" t="str">
        <f t="shared" si="44"/>
        <v/>
      </c>
      <c r="P308" s="1652" t="str">
        <f t="shared" si="44"/>
        <v/>
      </c>
      <c r="Q308" s="1652" t="str">
        <f t="shared" si="44"/>
        <v/>
      </c>
      <c r="R308" s="1652" t="str">
        <f t="shared" si="44"/>
        <v/>
      </c>
      <c r="S308" s="1592" t="str">
        <f t="shared" si="44"/>
        <v/>
      </c>
      <c r="T308" s="1655" t="str">
        <f t="shared" si="44"/>
        <v/>
      </c>
      <c r="U308" s="1652" t="str">
        <f t="shared" si="44"/>
        <v/>
      </c>
      <c r="V308" s="1707" t="str">
        <f t="shared" si="44"/>
        <v/>
      </c>
      <c r="W308" s="119"/>
      <c r="X308" s="119"/>
      <c r="Y308" s="119"/>
      <c r="Z308" s="119"/>
      <c r="AA308" s="119"/>
      <c r="AB308" s="119"/>
      <c r="AC308" s="124"/>
      <c r="AD308" s="124"/>
      <c r="AE308" s="124"/>
      <c r="AF308" s="124"/>
      <c r="AG308" s="124"/>
      <c r="AH308" s="124"/>
      <c r="AI308" s="124"/>
      <c r="AJ308" s="119"/>
      <c r="AK308" s="1703"/>
      <c r="AL308" s="1704"/>
      <c r="AM308" s="1711"/>
      <c r="AN308" s="1711"/>
      <c r="AO308" s="1704"/>
      <c r="AP308" s="1704"/>
      <c r="AQ308" s="1711"/>
      <c r="AR308" s="1714"/>
      <c r="AS308" s="119"/>
      <c r="AT308" s="119"/>
      <c r="AW308" s="387"/>
      <c r="AX308" s="387"/>
      <c r="AY308" s="387"/>
      <c r="AZ308" s="386"/>
      <c r="BA308" s="386"/>
      <c r="BB308" s="386"/>
    </row>
    <row r="309" spans="1:54" s="117" customFormat="1" ht="9" customHeight="1" thickBot="1">
      <c r="A309" s="1660"/>
      <c r="B309" s="1661"/>
      <c r="C309" s="1661"/>
      <c r="D309" s="1661"/>
      <c r="E309" s="1661"/>
      <c r="F309" s="1661"/>
      <c r="G309" s="1661"/>
      <c r="H309" s="1661"/>
      <c r="I309" s="1716"/>
      <c r="J309" s="1593"/>
      <c r="K309" s="1719"/>
      <c r="L309" s="1593"/>
      <c r="M309" s="1593"/>
      <c r="N309" s="1656"/>
      <c r="O309" s="1653"/>
      <c r="P309" s="1653"/>
      <c r="Q309" s="1653"/>
      <c r="R309" s="1653"/>
      <c r="S309" s="1593"/>
      <c r="T309" s="1656"/>
      <c r="U309" s="1653"/>
      <c r="V309" s="1708"/>
      <c r="W309" s="119"/>
      <c r="X309" s="119"/>
      <c r="Y309" s="119"/>
      <c r="Z309" s="119"/>
      <c r="AA309" s="119"/>
      <c r="AB309" s="119"/>
      <c r="AC309" s="124"/>
      <c r="AD309" s="124"/>
      <c r="AE309" s="124"/>
      <c r="AF309" s="124"/>
      <c r="AG309" s="124"/>
      <c r="AH309" s="124"/>
      <c r="AI309" s="124"/>
      <c r="AJ309" s="119"/>
      <c r="AK309" s="1705"/>
      <c r="AL309" s="1706"/>
      <c r="AM309" s="1712"/>
      <c r="AN309" s="1712"/>
      <c r="AO309" s="1706"/>
      <c r="AP309" s="1706"/>
      <c r="AQ309" s="1712"/>
      <c r="AR309" s="1715"/>
      <c r="AS309" s="119"/>
      <c r="AT309" s="119"/>
      <c r="AW309" s="387"/>
      <c r="AX309" s="387"/>
      <c r="AY309" s="387"/>
      <c r="AZ309" s="386"/>
      <c r="BA309" s="386"/>
      <c r="BB309" s="386"/>
    </row>
    <row r="310" spans="1:54" s="117" customFormat="1" ht="6" customHeight="1" thickBot="1">
      <c r="A310" s="1662"/>
      <c r="B310" s="1663"/>
      <c r="C310" s="1663"/>
      <c r="D310" s="1663"/>
      <c r="E310" s="1663"/>
      <c r="F310" s="1663"/>
      <c r="G310" s="1663"/>
      <c r="H310" s="1663"/>
      <c r="I310" s="1717"/>
      <c r="J310" s="1594"/>
      <c r="K310" s="1720"/>
      <c r="L310" s="1594"/>
      <c r="M310" s="1594"/>
      <c r="N310" s="1657"/>
      <c r="O310" s="1654"/>
      <c r="P310" s="1654"/>
      <c r="Q310" s="1654"/>
      <c r="R310" s="1654"/>
      <c r="S310" s="1594"/>
      <c r="T310" s="1657"/>
      <c r="U310" s="1654"/>
      <c r="V310" s="170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W310" s="387"/>
      <c r="AX310" s="387"/>
      <c r="AY310" s="387"/>
      <c r="AZ310" s="386"/>
      <c r="BA310" s="386"/>
      <c r="BB310" s="386"/>
    </row>
    <row r="311" spans="1:54" s="117" customFormat="1" ht="12.75" customHeight="1">
      <c r="A311" s="1634" t="s">
        <v>173</v>
      </c>
      <c r="B311" s="1635"/>
      <c r="C311" s="1635"/>
      <c r="D311" s="1635"/>
      <c r="E311" s="1635"/>
      <c r="F311" s="1635"/>
      <c r="G311" s="1635"/>
      <c r="H311" s="1636"/>
      <c r="I311" s="1643" t="s">
        <v>133</v>
      </c>
      <c r="J311" s="1635"/>
      <c r="K311" s="1635"/>
      <c r="L311" s="1635"/>
      <c r="M311" s="1644"/>
      <c r="N311" s="1649" t="s">
        <v>174</v>
      </c>
      <c r="O311" s="1635"/>
      <c r="P311" s="1635"/>
      <c r="Q311" s="1635"/>
      <c r="R311" s="1635"/>
      <c r="S311" s="1635"/>
      <c r="T311" s="1636"/>
      <c r="U311" s="511" t="s">
        <v>135</v>
      </c>
      <c r="V311" s="512"/>
      <c r="W311" s="512"/>
      <c r="X311" s="1666" t="s">
        <v>136</v>
      </c>
      <c r="Y311" s="1666"/>
      <c r="Z311" s="1666"/>
      <c r="AA311" s="1666"/>
      <c r="AB311" s="1666"/>
      <c r="AC311" s="1666"/>
      <c r="AD311" s="1666"/>
      <c r="AE311" s="1666"/>
      <c r="AF311" s="1666"/>
      <c r="AG311" s="1666"/>
      <c r="AH311" s="512"/>
      <c r="AI311" s="512"/>
      <c r="AJ311" s="513"/>
      <c r="AK311" s="1667" t="s">
        <v>137</v>
      </c>
      <c r="AL311" s="1667"/>
      <c r="AM311" s="1668" t="s">
        <v>138</v>
      </c>
      <c r="AN311" s="1668"/>
      <c r="AO311" s="1668"/>
      <c r="AP311" s="1668"/>
      <c r="AQ311" s="1668"/>
      <c r="AR311" s="1669"/>
      <c r="AS311" s="119"/>
      <c r="AT311" s="119"/>
      <c r="AW311" s="387"/>
      <c r="AX311" s="387"/>
      <c r="AY311" s="387"/>
      <c r="AZ311" s="386"/>
      <c r="BA311" s="386"/>
      <c r="BB311" s="386"/>
    </row>
    <row r="312" spans="1:54" s="117" customFormat="1" ht="12.75" customHeight="1">
      <c r="A312" s="1637"/>
      <c r="B312" s="1638"/>
      <c r="C312" s="1638"/>
      <c r="D312" s="1638"/>
      <c r="E312" s="1638"/>
      <c r="F312" s="1638"/>
      <c r="G312" s="1638"/>
      <c r="H312" s="1639"/>
      <c r="I312" s="1645"/>
      <c r="J312" s="1638"/>
      <c r="K312" s="1638"/>
      <c r="L312" s="1638"/>
      <c r="M312" s="1646"/>
      <c r="N312" s="1650"/>
      <c r="O312" s="1638"/>
      <c r="P312" s="1638"/>
      <c r="Q312" s="1638"/>
      <c r="R312" s="1638"/>
      <c r="S312" s="1638"/>
      <c r="T312" s="1639"/>
      <c r="U312" s="1670" t="s">
        <v>139</v>
      </c>
      <c r="V312" s="1671"/>
      <c r="W312" s="1671"/>
      <c r="X312" s="1672"/>
      <c r="Y312" s="1676" t="s">
        <v>140</v>
      </c>
      <c r="Z312" s="1677"/>
      <c r="AA312" s="1677"/>
      <c r="AB312" s="1678"/>
      <c r="AC312" s="1682" t="s">
        <v>141</v>
      </c>
      <c r="AD312" s="1683"/>
      <c r="AE312" s="1683"/>
      <c r="AF312" s="1684"/>
      <c r="AG312" s="1688" t="s">
        <v>142</v>
      </c>
      <c r="AH312" s="1689"/>
      <c r="AI312" s="1689"/>
      <c r="AJ312" s="1690"/>
      <c r="AK312" s="1694" t="s">
        <v>175</v>
      </c>
      <c r="AL312" s="1694"/>
      <c r="AM312" s="1630" t="s">
        <v>144</v>
      </c>
      <c r="AN312" s="1631"/>
      <c r="AO312" s="1631"/>
      <c r="AP312" s="1631"/>
      <c r="AQ312" s="1696"/>
      <c r="AR312" s="1697"/>
      <c r="AS312" s="119"/>
      <c r="AT312" s="119"/>
      <c r="AW312" s="387"/>
      <c r="AX312" s="387"/>
      <c r="AY312" s="387"/>
      <c r="AZ312" s="386"/>
      <c r="BA312" s="386"/>
      <c r="BB312" s="386"/>
    </row>
    <row r="313" spans="1:54" s="117" customFormat="1" ht="12.75" customHeight="1">
      <c r="A313" s="1640"/>
      <c r="B313" s="1641"/>
      <c r="C313" s="1641"/>
      <c r="D313" s="1641"/>
      <c r="E313" s="1641"/>
      <c r="F313" s="1641"/>
      <c r="G313" s="1641"/>
      <c r="H313" s="1642"/>
      <c r="I313" s="1647"/>
      <c r="J313" s="1641"/>
      <c r="K313" s="1641"/>
      <c r="L313" s="1641"/>
      <c r="M313" s="1648"/>
      <c r="N313" s="1651"/>
      <c r="O313" s="1641"/>
      <c r="P313" s="1641"/>
      <c r="Q313" s="1641"/>
      <c r="R313" s="1641"/>
      <c r="S313" s="1641"/>
      <c r="T313" s="1642"/>
      <c r="U313" s="1673"/>
      <c r="V313" s="1674"/>
      <c r="W313" s="1674"/>
      <c r="X313" s="1675"/>
      <c r="Y313" s="1679"/>
      <c r="Z313" s="1680"/>
      <c r="AA313" s="1680"/>
      <c r="AB313" s="1681"/>
      <c r="AC313" s="1685"/>
      <c r="AD313" s="1686"/>
      <c r="AE313" s="1686"/>
      <c r="AF313" s="1687"/>
      <c r="AG313" s="1691"/>
      <c r="AH313" s="1692"/>
      <c r="AI313" s="1692"/>
      <c r="AJ313" s="1693"/>
      <c r="AK313" s="1695"/>
      <c r="AL313" s="1695"/>
      <c r="AM313" s="1698"/>
      <c r="AN313" s="1698"/>
      <c r="AO313" s="1698"/>
      <c r="AP313" s="1698"/>
      <c r="AQ313" s="1698"/>
      <c r="AR313" s="1699"/>
      <c r="AS313" s="119"/>
      <c r="AT313" s="119"/>
      <c r="AW313" s="387"/>
      <c r="AX313" s="387"/>
      <c r="AY313" s="387"/>
      <c r="AZ313" s="386"/>
      <c r="BA313" s="386"/>
      <c r="BB313" s="386"/>
    </row>
    <row r="314" spans="1:54" s="117" customFormat="1" ht="16.5" customHeight="1">
      <c r="A314" s="1615" t="str">
        <f>A278</f>
        <v/>
      </c>
      <c r="B314" s="1616"/>
      <c r="C314" s="1616"/>
      <c r="D314" s="1616"/>
      <c r="E314" s="1616"/>
      <c r="F314" s="1616"/>
      <c r="G314" s="1616"/>
      <c r="H314" s="1617"/>
      <c r="I314" s="1621" t="str">
        <f>I278</f>
        <v/>
      </c>
      <c r="J314" s="1616"/>
      <c r="K314" s="1616"/>
      <c r="L314" s="1616"/>
      <c r="M314" s="1622"/>
      <c r="N314" s="269" t="str">
        <f t="shared" ref="N314:N331" si="45">N278</f>
        <v/>
      </c>
      <c r="O314" s="125" t="s">
        <v>73</v>
      </c>
      <c r="P314" s="272" t="str">
        <f t="shared" ref="P314:P331" si="46">P278</f>
        <v/>
      </c>
      <c r="Q314" s="125" t="s">
        <v>145</v>
      </c>
      <c r="R314" s="274" t="str">
        <f t="shared" ref="R314:R331" si="47">R278</f>
        <v/>
      </c>
      <c r="S314" s="1625" t="s">
        <v>176</v>
      </c>
      <c r="T314" s="1626"/>
      <c r="U314" s="1627">
        <f t="shared" ref="U314:U332" si="48">U278</f>
        <v>0</v>
      </c>
      <c r="V314" s="1628"/>
      <c r="W314" s="1628"/>
      <c r="X314" s="126" t="s">
        <v>76</v>
      </c>
      <c r="Y314" s="127"/>
      <c r="Z314" s="128"/>
      <c r="AA314" s="128"/>
      <c r="AB314" s="126" t="s">
        <v>76</v>
      </c>
      <c r="AC314" s="127"/>
      <c r="AD314" s="128"/>
      <c r="AE314" s="128"/>
      <c r="AF314" s="129" t="s">
        <v>76</v>
      </c>
      <c r="AG314" s="1568" t="str">
        <f t="shared" ref="AG314:AG332" si="49">AG278</f>
        <v/>
      </c>
      <c r="AH314" s="1569"/>
      <c r="AI314" s="1569"/>
      <c r="AJ314" s="1570"/>
      <c r="AK314" s="127"/>
      <c r="AL314" s="147"/>
      <c r="AM314" s="1568" t="str">
        <f t="shared" ref="AM314:AM332" si="50">AM278</f>
        <v/>
      </c>
      <c r="AN314" s="1569"/>
      <c r="AO314" s="1569"/>
      <c r="AP314" s="1569"/>
      <c r="AQ314" s="1569"/>
      <c r="AR314" s="514" t="s">
        <v>76</v>
      </c>
      <c r="AS314" s="119"/>
      <c r="AT314" s="119"/>
      <c r="AW314" s="387"/>
      <c r="AX314" s="387"/>
      <c r="AY314" s="387"/>
      <c r="AZ314" s="386"/>
      <c r="BA314" s="386"/>
      <c r="BB314" s="386"/>
    </row>
    <row r="315" spans="1:54" s="117" customFormat="1" ht="16.5" customHeight="1">
      <c r="A315" s="1618"/>
      <c r="B315" s="1619"/>
      <c r="C315" s="1619"/>
      <c r="D315" s="1619"/>
      <c r="E315" s="1619"/>
      <c r="F315" s="1619"/>
      <c r="G315" s="1619"/>
      <c r="H315" s="1620"/>
      <c r="I315" s="1623"/>
      <c r="J315" s="1619"/>
      <c r="K315" s="1619"/>
      <c r="L315" s="1619"/>
      <c r="M315" s="1624"/>
      <c r="N315" s="270" t="str">
        <f t="shared" si="45"/>
        <v/>
      </c>
      <c r="O315" s="124" t="s">
        <v>73</v>
      </c>
      <c r="P315" s="273" t="str">
        <f t="shared" si="46"/>
        <v/>
      </c>
      <c r="Q315" s="124" t="s">
        <v>145</v>
      </c>
      <c r="R315" s="275" t="str">
        <f t="shared" si="47"/>
        <v/>
      </c>
      <c r="S315" s="1630" t="s">
        <v>177</v>
      </c>
      <c r="T315" s="1631"/>
      <c r="U315" s="1582" t="str">
        <f t="shared" si="48"/>
        <v/>
      </c>
      <c r="V315" s="1632"/>
      <c r="W315" s="1632"/>
      <c r="X315" s="1633"/>
      <c r="Y315" s="1571">
        <f>Y279</f>
        <v>0</v>
      </c>
      <c r="Z315" s="1572"/>
      <c r="AA315" s="1572"/>
      <c r="AB315" s="1572"/>
      <c r="AC315" s="1571">
        <f>AC279</f>
        <v>0</v>
      </c>
      <c r="AD315" s="1572"/>
      <c r="AE315" s="1572"/>
      <c r="AF315" s="1573"/>
      <c r="AG315" s="1572" t="str">
        <f t="shared" si="49"/>
        <v/>
      </c>
      <c r="AH315" s="1572"/>
      <c r="AI315" s="1572"/>
      <c r="AJ315" s="1573"/>
      <c r="AK315" s="1584" t="str">
        <f>AK279</f>
        <v/>
      </c>
      <c r="AL315" s="1585"/>
      <c r="AM315" s="1582" t="str">
        <f t="shared" si="50"/>
        <v/>
      </c>
      <c r="AN315" s="1583"/>
      <c r="AO315" s="1583"/>
      <c r="AP315" s="1583"/>
      <c r="AQ315" s="1583"/>
      <c r="AR315" s="515"/>
      <c r="AS315" s="119"/>
      <c r="AT315" s="119"/>
      <c r="AW315" s="387"/>
      <c r="AX315" s="387"/>
      <c r="AY315" s="387"/>
      <c r="AZ315" s="386"/>
      <c r="BA315" s="386"/>
      <c r="BB315" s="386"/>
    </row>
    <row r="316" spans="1:54" s="117" customFormat="1" ht="16.5" customHeight="1">
      <c r="A316" s="1615" t="str">
        <f>A280</f>
        <v/>
      </c>
      <c r="B316" s="1616"/>
      <c r="C316" s="1616"/>
      <c r="D316" s="1616"/>
      <c r="E316" s="1616"/>
      <c r="F316" s="1616"/>
      <c r="G316" s="1616"/>
      <c r="H316" s="1617"/>
      <c r="I316" s="1621" t="str">
        <f>I280</f>
        <v/>
      </c>
      <c r="J316" s="1616"/>
      <c r="K316" s="1616"/>
      <c r="L316" s="1616"/>
      <c r="M316" s="1622"/>
      <c r="N316" s="277" t="str">
        <f t="shared" si="45"/>
        <v/>
      </c>
      <c r="O316" s="125" t="s">
        <v>119</v>
      </c>
      <c r="P316" s="272" t="str">
        <f t="shared" si="46"/>
        <v/>
      </c>
      <c r="Q316" s="125" t="s">
        <v>120</v>
      </c>
      <c r="R316" s="274" t="str">
        <f t="shared" si="47"/>
        <v/>
      </c>
      <c r="S316" s="1625" t="s">
        <v>121</v>
      </c>
      <c r="T316" s="1626"/>
      <c r="U316" s="1627">
        <f t="shared" si="48"/>
        <v>0</v>
      </c>
      <c r="V316" s="1628"/>
      <c r="W316" s="1628"/>
      <c r="X316" s="130"/>
      <c r="Y316" s="131"/>
      <c r="Z316" s="132"/>
      <c r="AA316" s="132"/>
      <c r="AB316" s="130"/>
      <c r="AC316" s="131"/>
      <c r="AD316" s="132"/>
      <c r="AE316" s="132"/>
      <c r="AF316" s="133"/>
      <c r="AG316" s="1568" t="str">
        <f t="shared" si="49"/>
        <v/>
      </c>
      <c r="AH316" s="1569"/>
      <c r="AI316" s="1569"/>
      <c r="AJ316" s="1570"/>
      <c r="AK316" s="131"/>
      <c r="AL316" s="134"/>
      <c r="AM316" s="1568" t="str">
        <f t="shared" si="50"/>
        <v/>
      </c>
      <c r="AN316" s="1569"/>
      <c r="AO316" s="1569"/>
      <c r="AP316" s="1569"/>
      <c r="AQ316" s="1569"/>
      <c r="AR316" s="516"/>
      <c r="AS316" s="119"/>
      <c r="AT316" s="119"/>
      <c r="AW316" s="387"/>
      <c r="AX316" s="387"/>
      <c r="AY316" s="387"/>
      <c r="AZ316" s="386"/>
      <c r="BA316" s="386"/>
      <c r="BB316" s="386"/>
    </row>
    <row r="317" spans="1:54" s="117" customFormat="1" ht="16.5" customHeight="1">
      <c r="A317" s="1618"/>
      <c r="B317" s="1619"/>
      <c r="C317" s="1619"/>
      <c r="D317" s="1619"/>
      <c r="E317" s="1619"/>
      <c r="F317" s="1619"/>
      <c r="G317" s="1619"/>
      <c r="H317" s="1620"/>
      <c r="I317" s="1623"/>
      <c r="J317" s="1619"/>
      <c r="K317" s="1619"/>
      <c r="L317" s="1619"/>
      <c r="M317" s="1624"/>
      <c r="N317" s="278" t="str">
        <f t="shared" si="45"/>
        <v/>
      </c>
      <c r="O317" s="135" t="s">
        <v>119</v>
      </c>
      <c r="P317" s="273" t="str">
        <f t="shared" si="46"/>
        <v/>
      </c>
      <c r="Q317" s="135" t="s">
        <v>120</v>
      </c>
      <c r="R317" s="276" t="str">
        <f t="shared" si="47"/>
        <v/>
      </c>
      <c r="S317" s="1580" t="s">
        <v>122</v>
      </c>
      <c r="T317" s="1581"/>
      <c r="U317" s="1571" t="str">
        <f t="shared" si="48"/>
        <v/>
      </c>
      <c r="V317" s="1572"/>
      <c r="W317" s="1572"/>
      <c r="X317" s="1572"/>
      <c r="Y317" s="1571">
        <f>Y281</f>
        <v>0</v>
      </c>
      <c r="Z317" s="1572"/>
      <c r="AA317" s="1572"/>
      <c r="AB317" s="1572"/>
      <c r="AC317" s="1571">
        <f>AC281</f>
        <v>0</v>
      </c>
      <c r="AD317" s="1572"/>
      <c r="AE317" s="1572"/>
      <c r="AF317" s="1573"/>
      <c r="AG317" s="1572" t="str">
        <f t="shared" si="49"/>
        <v/>
      </c>
      <c r="AH317" s="1572"/>
      <c r="AI317" s="1572"/>
      <c r="AJ317" s="1573"/>
      <c r="AK317" s="1584" t="str">
        <f>AK281</f>
        <v/>
      </c>
      <c r="AL317" s="1585"/>
      <c r="AM317" s="1582" t="str">
        <f t="shared" si="50"/>
        <v/>
      </c>
      <c r="AN317" s="1583"/>
      <c r="AO317" s="1583"/>
      <c r="AP317" s="1583"/>
      <c r="AQ317" s="1583"/>
      <c r="AR317" s="515"/>
      <c r="AS317" s="119"/>
      <c r="AT317" s="119"/>
      <c r="AW317" s="387"/>
      <c r="AX317" s="387"/>
      <c r="AY317" s="387"/>
      <c r="AZ317" s="386"/>
      <c r="BA317" s="386"/>
      <c r="BB317" s="386"/>
    </row>
    <row r="318" spans="1:54" s="117" customFormat="1" ht="16.5" customHeight="1">
      <c r="A318" s="1615" t="str">
        <f>A282</f>
        <v/>
      </c>
      <c r="B318" s="1616"/>
      <c r="C318" s="1616"/>
      <c r="D318" s="1616"/>
      <c r="E318" s="1616"/>
      <c r="F318" s="1616"/>
      <c r="G318" s="1616"/>
      <c r="H318" s="1617"/>
      <c r="I318" s="1621" t="str">
        <f>I282</f>
        <v/>
      </c>
      <c r="J318" s="1616"/>
      <c r="K318" s="1616"/>
      <c r="L318" s="1616"/>
      <c r="M318" s="1622"/>
      <c r="N318" s="277" t="str">
        <f t="shared" si="45"/>
        <v/>
      </c>
      <c r="O318" s="125" t="s">
        <v>119</v>
      </c>
      <c r="P318" s="272" t="str">
        <f t="shared" si="46"/>
        <v/>
      </c>
      <c r="Q318" s="125" t="s">
        <v>120</v>
      </c>
      <c r="R318" s="274" t="str">
        <f t="shared" si="47"/>
        <v/>
      </c>
      <c r="S318" s="1625" t="s">
        <v>121</v>
      </c>
      <c r="T318" s="1626"/>
      <c r="U318" s="1627">
        <f t="shared" si="48"/>
        <v>0</v>
      </c>
      <c r="V318" s="1628"/>
      <c r="W318" s="1628"/>
      <c r="X318" s="130"/>
      <c r="Y318" s="131"/>
      <c r="Z318" s="132"/>
      <c r="AA318" s="132"/>
      <c r="AB318" s="130"/>
      <c r="AC318" s="131"/>
      <c r="AD318" s="132"/>
      <c r="AE318" s="132"/>
      <c r="AF318" s="133"/>
      <c r="AG318" s="1568" t="str">
        <f t="shared" si="49"/>
        <v/>
      </c>
      <c r="AH318" s="1569"/>
      <c r="AI318" s="1569"/>
      <c r="AJ318" s="1570"/>
      <c r="AK318" s="131"/>
      <c r="AL318" s="134"/>
      <c r="AM318" s="1568" t="str">
        <f t="shared" si="50"/>
        <v/>
      </c>
      <c r="AN318" s="1569"/>
      <c r="AO318" s="1569"/>
      <c r="AP318" s="1569"/>
      <c r="AQ318" s="1569"/>
      <c r="AR318" s="516"/>
      <c r="AS318" s="119"/>
      <c r="AT318" s="119"/>
      <c r="AW318" s="387"/>
      <c r="AX318" s="387"/>
      <c r="AY318" s="387"/>
      <c r="AZ318" s="386"/>
      <c r="BA318" s="386"/>
      <c r="BB318" s="386"/>
    </row>
    <row r="319" spans="1:54" s="117" customFormat="1" ht="16.5" customHeight="1">
      <c r="A319" s="1618"/>
      <c r="B319" s="1619"/>
      <c r="C319" s="1619"/>
      <c r="D319" s="1619"/>
      <c r="E319" s="1619"/>
      <c r="F319" s="1619"/>
      <c r="G319" s="1619"/>
      <c r="H319" s="1620"/>
      <c r="I319" s="1623"/>
      <c r="J319" s="1619"/>
      <c r="K319" s="1619"/>
      <c r="L319" s="1619"/>
      <c r="M319" s="1624"/>
      <c r="N319" s="278" t="str">
        <f t="shared" si="45"/>
        <v/>
      </c>
      <c r="O319" s="135" t="s">
        <v>119</v>
      </c>
      <c r="P319" s="273" t="str">
        <f t="shared" si="46"/>
        <v/>
      </c>
      <c r="Q319" s="135" t="s">
        <v>120</v>
      </c>
      <c r="R319" s="276" t="str">
        <f t="shared" si="47"/>
        <v/>
      </c>
      <c r="S319" s="1580" t="s">
        <v>122</v>
      </c>
      <c r="T319" s="1581"/>
      <c r="U319" s="1582" t="str">
        <f t="shared" si="48"/>
        <v/>
      </c>
      <c r="V319" s="1583"/>
      <c r="W319" s="1583"/>
      <c r="X319" s="1629"/>
      <c r="Y319" s="1582">
        <f>Y283</f>
        <v>0</v>
      </c>
      <c r="Z319" s="1583"/>
      <c r="AA319" s="1583"/>
      <c r="AB319" s="1583"/>
      <c r="AC319" s="1582">
        <f>AC283</f>
        <v>0</v>
      </c>
      <c r="AD319" s="1583"/>
      <c r="AE319" s="1583"/>
      <c r="AF319" s="1629"/>
      <c r="AG319" s="1572" t="str">
        <f t="shared" si="49"/>
        <v/>
      </c>
      <c r="AH319" s="1572"/>
      <c r="AI319" s="1572"/>
      <c r="AJ319" s="1573"/>
      <c r="AK319" s="1584" t="str">
        <f>AK283</f>
        <v/>
      </c>
      <c r="AL319" s="1585"/>
      <c r="AM319" s="1582" t="str">
        <f t="shared" si="50"/>
        <v/>
      </c>
      <c r="AN319" s="1583"/>
      <c r="AO319" s="1583"/>
      <c r="AP319" s="1583"/>
      <c r="AQ319" s="1583"/>
      <c r="AR319" s="515"/>
      <c r="AS319" s="119"/>
      <c r="AT319" s="119"/>
      <c r="AW319" s="387"/>
      <c r="AX319" s="387"/>
      <c r="AY319" s="387"/>
      <c r="AZ319" s="386"/>
      <c r="BA319" s="386"/>
      <c r="BB319" s="386"/>
    </row>
    <row r="320" spans="1:54" s="117" customFormat="1" ht="16.5" customHeight="1">
      <c r="A320" s="1615" t="str">
        <f>A284</f>
        <v/>
      </c>
      <c r="B320" s="1616"/>
      <c r="C320" s="1616"/>
      <c r="D320" s="1616"/>
      <c r="E320" s="1616"/>
      <c r="F320" s="1616"/>
      <c r="G320" s="1616"/>
      <c r="H320" s="1617"/>
      <c r="I320" s="1621" t="str">
        <f>I284</f>
        <v/>
      </c>
      <c r="J320" s="1616"/>
      <c r="K320" s="1616"/>
      <c r="L320" s="1616"/>
      <c r="M320" s="1622"/>
      <c r="N320" s="277" t="str">
        <f t="shared" si="45"/>
        <v/>
      </c>
      <c r="O320" s="125" t="s">
        <v>119</v>
      </c>
      <c r="P320" s="272" t="str">
        <f t="shared" si="46"/>
        <v/>
      </c>
      <c r="Q320" s="125" t="s">
        <v>120</v>
      </c>
      <c r="R320" s="274" t="str">
        <f t="shared" si="47"/>
        <v/>
      </c>
      <c r="S320" s="1625" t="s">
        <v>121</v>
      </c>
      <c r="T320" s="1626"/>
      <c r="U320" s="1627">
        <f t="shared" si="48"/>
        <v>0</v>
      </c>
      <c r="V320" s="1628"/>
      <c r="W320" s="1628"/>
      <c r="X320" s="136"/>
      <c r="Y320" s="137"/>
      <c r="Z320" s="138"/>
      <c r="AA320" s="138"/>
      <c r="AB320" s="136"/>
      <c r="AC320" s="137"/>
      <c r="AD320" s="138"/>
      <c r="AE320" s="138"/>
      <c r="AF320" s="139"/>
      <c r="AG320" s="1568" t="str">
        <f t="shared" si="49"/>
        <v/>
      </c>
      <c r="AH320" s="1569"/>
      <c r="AI320" s="1569"/>
      <c r="AJ320" s="1570"/>
      <c r="AK320" s="137"/>
      <c r="AL320" s="140"/>
      <c r="AM320" s="1568" t="str">
        <f t="shared" si="50"/>
        <v/>
      </c>
      <c r="AN320" s="1569"/>
      <c r="AO320" s="1569"/>
      <c r="AP320" s="1569"/>
      <c r="AQ320" s="1569"/>
      <c r="AR320" s="516"/>
      <c r="AS320" s="119"/>
      <c r="AT320" s="119"/>
      <c r="AW320" s="387"/>
      <c r="AX320" s="387"/>
      <c r="AY320" s="387"/>
      <c r="AZ320" s="386"/>
      <c r="BA320" s="386"/>
      <c r="BB320" s="386"/>
    </row>
    <row r="321" spans="1:54" s="117" customFormat="1" ht="16.5" customHeight="1">
      <c r="A321" s="1618"/>
      <c r="B321" s="1619"/>
      <c r="C321" s="1619"/>
      <c r="D321" s="1619"/>
      <c r="E321" s="1619"/>
      <c r="F321" s="1619"/>
      <c r="G321" s="1619"/>
      <c r="H321" s="1620"/>
      <c r="I321" s="1623"/>
      <c r="J321" s="1619"/>
      <c r="K321" s="1619"/>
      <c r="L321" s="1619"/>
      <c r="M321" s="1624"/>
      <c r="N321" s="278" t="str">
        <f t="shared" si="45"/>
        <v/>
      </c>
      <c r="O321" s="135" t="s">
        <v>119</v>
      </c>
      <c r="P321" s="273" t="str">
        <f t="shared" si="46"/>
        <v/>
      </c>
      <c r="Q321" s="135" t="s">
        <v>120</v>
      </c>
      <c r="R321" s="276" t="str">
        <f t="shared" si="47"/>
        <v/>
      </c>
      <c r="S321" s="1580" t="s">
        <v>122</v>
      </c>
      <c r="T321" s="1581"/>
      <c r="U321" s="1571" t="str">
        <f t="shared" si="48"/>
        <v/>
      </c>
      <c r="V321" s="1572"/>
      <c r="W321" s="1572"/>
      <c r="X321" s="1572"/>
      <c r="Y321" s="1571">
        <f>Y285</f>
        <v>0</v>
      </c>
      <c r="Z321" s="1572"/>
      <c r="AA321" s="1572"/>
      <c r="AB321" s="1572"/>
      <c r="AC321" s="1571">
        <f>AC285</f>
        <v>0</v>
      </c>
      <c r="AD321" s="1572"/>
      <c r="AE321" s="1572"/>
      <c r="AF321" s="1573"/>
      <c r="AG321" s="1572" t="str">
        <f t="shared" si="49"/>
        <v/>
      </c>
      <c r="AH321" s="1572"/>
      <c r="AI321" s="1572"/>
      <c r="AJ321" s="1573"/>
      <c r="AK321" s="1584" t="str">
        <f>AK285</f>
        <v/>
      </c>
      <c r="AL321" s="1585"/>
      <c r="AM321" s="1582" t="str">
        <f t="shared" si="50"/>
        <v/>
      </c>
      <c r="AN321" s="1583"/>
      <c r="AO321" s="1583"/>
      <c r="AP321" s="1583"/>
      <c r="AQ321" s="1583"/>
      <c r="AR321" s="515"/>
      <c r="AS321" s="119"/>
      <c r="AT321" s="119"/>
      <c r="AW321" s="387"/>
      <c r="AX321" s="387"/>
      <c r="AY321" s="387"/>
      <c r="AZ321" s="386"/>
      <c r="BA321" s="386"/>
      <c r="BB321" s="386"/>
    </row>
    <row r="322" spans="1:54" s="117" customFormat="1" ht="16.5" customHeight="1">
      <c r="A322" s="1615" t="str">
        <f>A286</f>
        <v/>
      </c>
      <c r="B322" s="1616"/>
      <c r="C322" s="1616"/>
      <c r="D322" s="1616"/>
      <c r="E322" s="1616"/>
      <c r="F322" s="1616"/>
      <c r="G322" s="1616"/>
      <c r="H322" s="1617"/>
      <c r="I322" s="1621" t="str">
        <f>I286</f>
        <v/>
      </c>
      <c r="J322" s="1616"/>
      <c r="K322" s="1616"/>
      <c r="L322" s="1616"/>
      <c r="M322" s="1622"/>
      <c r="N322" s="277" t="str">
        <f t="shared" si="45"/>
        <v/>
      </c>
      <c r="O322" s="125" t="s">
        <v>119</v>
      </c>
      <c r="P322" s="272" t="str">
        <f t="shared" si="46"/>
        <v/>
      </c>
      <c r="Q322" s="125" t="s">
        <v>120</v>
      </c>
      <c r="R322" s="274" t="str">
        <f t="shared" si="47"/>
        <v/>
      </c>
      <c r="S322" s="1625" t="s">
        <v>121</v>
      </c>
      <c r="T322" s="1626"/>
      <c r="U322" s="1627">
        <f t="shared" si="48"/>
        <v>0</v>
      </c>
      <c r="V322" s="1628"/>
      <c r="W322" s="1628"/>
      <c r="X322" s="130"/>
      <c r="Y322" s="131"/>
      <c r="Z322" s="132"/>
      <c r="AA322" s="132"/>
      <c r="AB322" s="130"/>
      <c r="AC322" s="131"/>
      <c r="AD322" s="132"/>
      <c r="AE322" s="132"/>
      <c r="AF322" s="133"/>
      <c r="AG322" s="1568" t="str">
        <f t="shared" si="49"/>
        <v/>
      </c>
      <c r="AH322" s="1569"/>
      <c r="AI322" s="1569"/>
      <c r="AJ322" s="1570"/>
      <c r="AK322" s="137"/>
      <c r="AL322" s="140"/>
      <c r="AM322" s="1568" t="str">
        <f t="shared" si="50"/>
        <v/>
      </c>
      <c r="AN322" s="1569"/>
      <c r="AO322" s="1569"/>
      <c r="AP322" s="1569"/>
      <c r="AQ322" s="1569"/>
      <c r="AR322" s="516"/>
      <c r="AS322" s="119"/>
      <c r="AT322" s="119"/>
      <c r="AW322" s="387"/>
      <c r="AX322" s="387"/>
      <c r="AY322" s="387"/>
      <c r="AZ322" s="386"/>
      <c r="BA322" s="386"/>
      <c r="BB322" s="386"/>
    </row>
    <row r="323" spans="1:54" s="117" customFormat="1" ht="16.5" customHeight="1">
      <c r="A323" s="1618"/>
      <c r="B323" s="1619"/>
      <c r="C323" s="1619"/>
      <c r="D323" s="1619"/>
      <c r="E323" s="1619"/>
      <c r="F323" s="1619"/>
      <c r="G323" s="1619"/>
      <c r="H323" s="1620"/>
      <c r="I323" s="1623"/>
      <c r="J323" s="1619"/>
      <c r="K323" s="1619"/>
      <c r="L323" s="1619"/>
      <c r="M323" s="1624"/>
      <c r="N323" s="278" t="str">
        <f t="shared" si="45"/>
        <v/>
      </c>
      <c r="O323" s="135" t="s">
        <v>119</v>
      </c>
      <c r="P323" s="273" t="str">
        <f t="shared" si="46"/>
        <v/>
      </c>
      <c r="Q323" s="135" t="s">
        <v>120</v>
      </c>
      <c r="R323" s="276" t="str">
        <f t="shared" si="47"/>
        <v/>
      </c>
      <c r="S323" s="1580" t="s">
        <v>122</v>
      </c>
      <c r="T323" s="1581"/>
      <c r="U323" s="1571" t="str">
        <f t="shared" si="48"/>
        <v/>
      </c>
      <c r="V323" s="1572"/>
      <c r="W323" s="1572"/>
      <c r="X323" s="1572"/>
      <c r="Y323" s="1582">
        <f>Y287</f>
        <v>0</v>
      </c>
      <c r="Z323" s="1583"/>
      <c r="AA323" s="1583"/>
      <c r="AB323" s="1583"/>
      <c r="AC323" s="1571">
        <f>AC287</f>
        <v>0</v>
      </c>
      <c r="AD323" s="1572"/>
      <c r="AE323" s="1572"/>
      <c r="AF323" s="1573"/>
      <c r="AG323" s="1572" t="str">
        <f t="shared" si="49"/>
        <v/>
      </c>
      <c r="AH323" s="1572"/>
      <c r="AI323" s="1572"/>
      <c r="AJ323" s="1573"/>
      <c r="AK323" s="1584" t="str">
        <f>AK287</f>
        <v/>
      </c>
      <c r="AL323" s="1585"/>
      <c r="AM323" s="1582" t="str">
        <f t="shared" si="50"/>
        <v/>
      </c>
      <c r="AN323" s="1583"/>
      <c r="AO323" s="1583"/>
      <c r="AP323" s="1583"/>
      <c r="AQ323" s="1583"/>
      <c r="AR323" s="515"/>
      <c r="AS323" s="119"/>
      <c r="AT323" s="119"/>
      <c r="AW323" s="387"/>
      <c r="AX323" s="387"/>
      <c r="AY323" s="387"/>
      <c r="AZ323" s="386"/>
      <c r="BA323" s="386"/>
      <c r="BB323" s="386"/>
    </row>
    <row r="324" spans="1:54" s="117" customFormat="1" ht="16.5" customHeight="1">
      <c r="A324" s="1615" t="str">
        <f>A288</f>
        <v/>
      </c>
      <c r="B324" s="1616"/>
      <c r="C324" s="1616"/>
      <c r="D324" s="1616"/>
      <c r="E324" s="1616"/>
      <c r="F324" s="1616"/>
      <c r="G324" s="1616"/>
      <c r="H324" s="1617"/>
      <c r="I324" s="1621" t="str">
        <f>I288</f>
        <v/>
      </c>
      <c r="J324" s="1616"/>
      <c r="K324" s="1616"/>
      <c r="L324" s="1616"/>
      <c r="M324" s="1622"/>
      <c r="N324" s="277" t="str">
        <f t="shared" si="45"/>
        <v/>
      </c>
      <c r="O324" s="125" t="s">
        <v>119</v>
      </c>
      <c r="P324" s="272" t="str">
        <f t="shared" si="46"/>
        <v/>
      </c>
      <c r="Q324" s="125" t="s">
        <v>120</v>
      </c>
      <c r="R324" s="274" t="str">
        <f t="shared" si="47"/>
        <v/>
      </c>
      <c r="S324" s="1625" t="s">
        <v>121</v>
      </c>
      <c r="T324" s="1626"/>
      <c r="U324" s="1627">
        <f t="shared" si="48"/>
        <v>0</v>
      </c>
      <c r="V324" s="1628"/>
      <c r="W324" s="1628"/>
      <c r="X324" s="130"/>
      <c r="Y324" s="131"/>
      <c r="Z324" s="132"/>
      <c r="AA324" s="132"/>
      <c r="AB324" s="130"/>
      <c r="AC324" s="131"/>
      <c r="AD324" s="132"/>
      <c r="AE324" s="132"/>
      <c r="AF324" s="133"/>
      <c r="AG324" s="1568" t="str">
        <f t="shared" si="49"/>
        <v/>
      </c>
      <c r="AH324" s="1569"/>
      <c r="AI324" s="1569"/>
      <c r="AJ324" s="1570"/>
      <c r="AK324" s="141"/>
      <c r="AL324" s="142"/>
      <c r="AM324" s="1568" t="str">
        <f t="shared" si="50"/>
        <v/>
      </c>
      <c r="AN324" s="1569"/>
      <c r="AO324" s="1569"/>
      <c r="AP324" s="1569"/>
      <c r="AQ324" s="1569"/>
      <c r="AR324" s="516"/>
      <c r="AS324" s="119"/>
      <c r="AT324" s="119"/>
      <c r="AW324" s="387"/>
      <c r="AX324" s="387"/>
      <c r="AY324" s="387"/>
      <c r="AZ324" s="386"/>
      <c r="BA324" s="386"/>
      <c r="BB324" s="386"/>
    </row>
    <row r="325" spans="1:54" s="117" customFormat="1" ht="16.5" customHeight="1">
      <c r="A325" s="1618"/>
      <c r="B325" s="1619"/>
      <c r="C325" s="1619"/>
      <c r="D325" s="1619"/>
      <c r="E325" s="1619"/>
      <c r="F325" s="1619"/>
      <c r="G325" s="1619"/>
      <c r="H325" s="1620"/>
      <c r="I325" s="1623"/>
      <c r="J325" s="1619"/>
      <c r="K325" s="1619"/>
      <c r="L325" s="1619"/>
      <c r="M325" s="1624"/>
      <c r="N325" s="278" t="str">
        <f t="shared" si="45"/>
        <v/>
      </c>
      <c r="O325" s="135" t="s">
        <v>119</v>
      </c>
      <c r="P325" s="273" t="str">
        <f t="shared" si="46"/>
        <v/>
      </c>
      <c r="Q325" s="135" t="s">
        <v>120</v>
      </c>
      <c r="R325" s="276" t="str">
        <f t="shared" si="47"/>
        <v/>
      </c>
      <c r="S325" s="1580" t="s">
        <v>122</v>
      </c>
      <c r="T325" s="1581"/>
      <c r="U325" s="1571" t="str">
        <f t="shared" si="48"/>
        <v/>
      </c>
      <c r="V325" s="1572"/>
      <c r="W325" s="1572"/>
      <c r="X325" s="1572"/>
      <c r="Y325" s="1582">
        <f>Y289</f>
        <v>0</v>
      </c>
      <c r="Z325" s="1583"/>
      <c r="AA325" s="1583"/>
      <c r="AB325" s="1583"/>
      <c r="AC325" s="1571">
        <f>AC289</f>
        <v>0</v>
      </c>
      <c r="AD325" s="1572"/>
      <c r="AE325" s="1572"/>
      <c r="AF325" s="1573"/>
      <c r="AG325" s="1572" t="str">
        <f t="shared" si="49"/>
        <v/>
      </c>
      <c r="AH325" s="1572"/>
      <c r="AI325" s="1572"/>
      <c r="AJ325" s="1573"/>
      <c r="AK325" s="1584" t="str">
        <f>AK289</f>
        <v/>
      </c>
      <c r="AL325" s="1585"/>
      <c r="AM325" s="1582" t="str">
        <f t="shared" si="50"/>
        <v/>
      </c>
      <c r="AN325" s="1583"/>
      <c r="AO325" s="1583"/>
      <c r="AP325" s="1583"/>
      <c r="AQ325" s="1583"/>
      <c r="AR325" s="515"/>
      <c r="AS325" s="119"/>
      <c r="AT325" s="119"/>
      <c r="AW325" s="387"/>
      <c r="AX325" s="387"/>
      <c r="AY325" s="387"/>
      <c r="AZ325" s="386"/>
      <c r="BA325" s="386"/>
      <c r="BB325" s="386"/>
    </row>
    <row r="326" spans="1:54" s="117" customFormat="1" ht="16.5" customHeight="1">
      <c r="A326" s="1615" t="str">
        <f>A290</f>
        <v/>
      </c>
      <c r="B326" s="1616"/>
      <c r="C326" s="1616"/>
      <c r="D326" s="1616"/>
      <c r="E326" s="1616"/>
      <c r="F326" s="1616"/>
      <c r="G326" s="1616"/>
      <c r="H326" s="1617"/>
      <c r="I326" s="1621" t="str">
        <f>I290</f>
        <v/>
      </c>
      <c r="J326" s="1616"/>
      <c r="K326" s="1616"/>
      <c r="L326" s="1616"/>
      <c r="M326" s="1622"/>
      <c r="N326" s="277" t="str">
        <f t="shared" si="45"/>
        <v/>
      </c>
      <c r="O326" s="125" t="s">
        <v>119</v>
      </c>
      <c r="P326" s="272" t="str">
        <f t="shared" si="46"/>
        <v/>
      </c>
      <c r="Q326" s="125" t="s">
        <v>120</v>
      </c>
      <c r="R326" s="274" t="str">
        <f t="shared" si="47"/>
        <v/>
      </c>
      <c r="S326" s="1625" t="s">
        <v>121</v>
      </c>
      <c r="T326" s="1626"/>
      <c r="U326" s="1627">
        <f t="shared" si="48"/>
        <v>0</v>
      </c>
      <c r="V326" s="1628"/>
      <c r="W326" s="1628"/>
      <c r="X326" s="130"/>
      <c r="Y326" s="131"/>
      <c r="Z326" s="132"/>
      <c r="AA326" s="132"/>
      <c r="AB326" s="130"/>
      <c r="AC326" s="131"/>
      <c r="AD326" s="132"/>
      <c r="AE326" s="132"/>
      <c r="AF326" s="133"/>
      <c r="AG326" s="1568" t="str">
        <f t="shared" si="49"/>
        <v/>
      </c>
      <c r="AH326" s="1569"/>
      <c r="AI326" s="1569"/>
      <c r="AJ326" s="1570"/>
      <c r="AK326" s="143"/>
      <c r="AL326" s="144"/>
      <c r="AM326" s="1568" t="str">
        <f t="shared" si="50"/>
        <v/>
      </c>
      <c r="AN326" s="1569"/>
      <c r="AO326" s="1569"/>
      <c r="AP326" s="1569"/>
      <c r="AQ326" s="1569"/>
      <c r="AR326" s="516"/>
      <c r="AS326" s="119"/>
      <c r="AT326" s="119"/>
      <c r="AW326" s="387"/>
      <c r="AX326" s="387"/>
      <c r="AY326" s="387"/>
      <c r="AZ326" s="386"/>
      <c r="BA326" s="386"/>
      <c r="BB326" s="386"/>
    </row>
    <row r="327" spans="1:54" s="117" customFormat="1" ht="16.5" customHeight="1">
      <c r="A327" s="1618"/>
      <c r="B327" s="1619"/>
      <c r="C327" s="1619"/>
      <c r="D327" s="1619"/>
      <c r="E327" s="1619"/>
      <c r="F327" s="1619"/>
      <c r="G327" s="1619"/>
      <c r="H327" s="1620"/>
      <c r="I327" s="1623"/>
      <c r="J327" s="1619"/>
      <c r="K327" s="1619"/>
      <c r="L327" s="1619"/>
      <c r="M327" s="1624"/>
      <c r="N327" s="278" t="str">
        <f t="shared" si="45"/>
        <v/>
      </c>
      <c r="O327" s="135" t="s">
        <v>119</v>
      </c>
      <c r="P327" s="273" t="str">
        <f t="shared" si="46"/>
        <v/>
      </c>
      <c r="Q327" s="135" t="s">
        <v>120</v>
      </c>
      <c r="R327" s="276" t="str">
        <f t="shared" si="47"/>
        <v/>
      </c>
      <c r="S327" s="1580" t="s">
        <v>122</v>
      </c>
      <c r="T327" s="1581"/>
      <c r="U327" s="1571" t="str">
        <f t="shared" si="48"/>
        <v/>
      </c>
      <c r="V327" s="1572"/>
      <c r="W327" s="1572"/>
      <c r="X327" s="1572"/>
      <c r="Y327" s="1582">
        <f>Y291</f>
        <v>0</v>
      </c>
      <c r="Z327" s="1583"/>
      <c r="AA327" s="1583"/>
      <c r="AB327" s="1583"/>
      <c r="AC327" s="1571">
        <f>AC291</f>
        <v>0</v>
      </c>
      <c r="AD327" s="1572"/>
      <c r="AE327" s="1572"/>
      <c r="AF327" s="1573"/>
      <c r="AG327" s="1572" t="str">
        <f t="shared" si="49"/>
        <v/>
      </c>
      <c r="AH327" s="1572"/>
      <c r="AI327" s="1572"/>
      <c r="AJ327" s="1573"/>
      <c r="AK327" s="1584" t="str">
        <f>AK291</f>
        <v/>
      </c>
      <c r="AL327" s="1585"/>
      <c r="AM327" s="1582" t="str">
        <f t="shared" si="50"/>
        <v/>
      </c>
      <c r="AN327" s="1583"/>
      <c r="AO327" s="1583"/>
      <c r="AP327" s="1583"/>
      <c r="AQ327" s="1583"/>
      <c r="AR327" s="515"/>
      <c r="AS327" s="119"/>
      <c r="AT327" s="119"/>
      <c r="AW327" s="387"/>
      <c r="AX327" s="387"/>
      <c r="AY327" s="387"/>
      <c r="AZ327" s="386"/>
      <c r="BA327" s="386"/>
      <c r="BB327" s="386"/>
    </row>
    <row r="328" spans="1:54" s="117" customFormat="1" ht="16.5" customHeight="1">
      <c r="A328" s="1615" t="str">
        <f>A292</f>
        <v/>
      </c>
      <c r="B328" s="1616"/>
      <c r="C328" s="1616"/>
      <c r="D328" s="1616"/>
      <c r="E328" s="1616"/>
      <c r="F328" s="1616"/>
      <c r="G328" s="1616"/>
      <c r="H328" s="1617"/>
      <c r="I328" s="1621" t="str">
        <f>I292</f>
        <v/>
      </c>
      <c r="J328" s="1616"/>
      <c r="K328" s="1616"/>
      <c r="L328" s="1616"/>
      <c r="M328" s="1622"/>
      <c r="N328" s="277" t="str">
        <f t="shared" si="45"/>
        <v/>
      </c>
      <c r="O328" s="125" t="s">
        <v>119</v>
      </c>
      <c r="P328" s="272" t="str">
        <f t="shared" si="46"/>
        <v/>
      </c>
      <c r="Q328" s="125" t="s">
        <v>120</v>
      </c>
      <c r="R328" s="274" t="str">
        <f t="shared" si="47"/>
        <v/>
      </c>
      <c r="S328" s="1625" t="s">
        <v>121</v>
      </c>
      <c r="T328" s="1626"/>
      <c r="U328" s="1627">
        <f t="shared" si="48"/>
        <v>0</v>
      </c>
      <c r="V328" s="1628"/>
      <c r="W328" s="1628"/>
      <c r="X328" s="130"/>
      <c r="Y328" s="131"/>
      <c r="Z328" s="132"/>
      <c r="AA328" s="132"/>
      <c r="AB328" s="130"/>
      <c r="AC328" s="131"/>
      <c r="AD328" s="132"/>
      <c r="AE328" s="132"/>
      <c r="AF328" s="133"/>
      <c r="AG328" s="1568" t="str">
        <f t="shared" si="49"/>
        <v/>
      </c>
      <c r="AH328" s="1569"/>
      <c r="AI328" s="1569"/>
      <c r="AJ328" s="1570"/>
      <c r="AK328" s="141"/>
      <c r="AL328" s="142"/>
      <c r="AM328" s="1568" t="str">
        <f t="shared" si="50"/>
        <v/>
      </c>
      <c r="AN328" s="1569"/>
      <c r="AO328" s="1569"/>
      <c r="AP328" s="1569"/>
      <c r="AQ328" s="1569"/>
      <c r="AR328" s="516"/>
      <c r="AS328" s="119"/>
      <c r="AT328" s="119"/>
      <c r="AW328" s="387"/>
      <c r="AX328" s="387"/>
      <c r="AY328" s="387"/>
      <c r="AZ328" s="386"/>
      <c r="BA328" s="386"/>
      <c r="BB328" s="386"/>
    </row>
    <row r="329" spans="1:54" s="117" customFormat="1" ht="16.5" customHeight="1">
      <c r="A329" s="1618"/>
      <c r="B329" s="1619"/>
      <c r="C329" s="1619"/>
      <c r="D329" s="1619"/>
      <c r="E329" s="1619"/>
      <c r="F329" s="1619"/>
      <c r="G329" s="1619"/>
      <c r="H329" s="1620"/>
      <c r="I329" s="1623"/>
      <c r="J329" s="1619"/>
      <c r="K329" s="1619"/>
      <c r="L329" s="1619"/>
      <c r="M329" s="1624"/>
      <c r="N329" s="278" t="str">
        <f t="shared" si="45"/>
        <v/>
      </c>
      <c r="O329" s="135" t="s">
        <v>119</v>
      </c>
      <c r="P329" s="273" t="str">
        <f t="shared" si="46"/>
        <v/>
      </c>
      <c r="Q329" s="135" t="s">
        <v>120</v>
      </c>
      <c r="R329" s="276" t="str">
        <f t="shared" si="47"/>
        <v/>
      </c>
      <c r="S329" s="1580" t="s">
        <v>122</v>
      </c>
      <c r="T329" s="1581"/>
      <c r="U329" s="1571" t="str">
        <f t="shared" si="48"/>
        <v/>
      </c>
      <c r="V329" s="1572"/>
      <c r="W329" s="1572"/>
      <c r="X329" s="1572"/>
      <c r="Y329" s="1582">
        <f>Y293</f>
        <v>0</v>
      </c>
      <c r="Z329" s="1583"/>
      <c r="AA329" s="1583"/>
      <c r="AB329" s="1583"/>
      <c r="AC329" s="1571">
        <f>AC293</f>
        <v>0</v>
      </c>
      <c r="AD329" s="1572"/>
      <c r="AE329" s="1572"/>
      <c r="AF329" s="1573"/>
      <c r="AG329" s="1572" t="str">
        <f t="shared" si="49"/>
        <v/>
      </c>
      <c r="AH329" s="1572"/>
      <c r="AI329" s="1572"/>
      <c r="AJ329" s="1573"/>
      <c r="AK329" s="1584" t="str">
        <f>AK293</f>
        <v/>
      </c>
      <c r="AL329" s="1585"/>
      <c r="AM329" s="1582" t="str">
        <f t="shared" si="50"/>
        <v/>
      </c>
      <c r="AN329" s="1583"/>
      <c r="AO329" s="1583"/>
      <c r="AP329" s="1583"/>
      <c r="AQ329" s="1583"/>
      <c r="AR329" s="515"/>
      <c r="AS329" s="119"/>
      <c r="AT329" s="119"/>
      <c r="AW329" s="387"/>
      <c r="AX329" s="387"/>
      <c r="AY329" s="387"/>
      <c r="AZ329" s="386"/>
      <c r="BA329" s="386"/>
      <c r="BB329" s="386"/>
    </row>
    <row r="330" spans="1:54" s="117" customFormat="1" ht="16.5" customHeight="1">
      <c r="A330" s="1615" t="str">
        <f>A294</f>
        <v/>
      </c>
      <c r="B330" s="1616"/>
      <c r="C330" s="1616"/>
      <c r="D330" s="1616"/>
      <c r="E330" s="1616"/>
      <c r="F330" s="1616"/>
      <c r="G330" s="1616"/>
      <c r="H330" s="1617"/>
      <c r="I330" s="1621" t="str">
        <f>I294</f>
        <v/>
      </c>
      <c r="J330" s="1616"/>
      <c r="K330" s="1616"/>
      <c r="L330" s="1616"/>
      <c r="M330" s="1622"/>
      <c r="N330" s="277" t="str">
        <f t="shared" si="45"/>
        <v/>
      </c>
      <c r="O330" s="125" t="s">
        <v>119</v>
      </c>
      <c r="P330" s="272" t="str">
        <f t="shared" si="46"/>
        <v/>
      </c>
      <c r="Q330" s="125" t="s">
        <v>120</v>
      </c>
      <c r="R330" s="274" t="str">
        <f t="shared" si="47"/>
        <v/>
      </c>
      <c r="S330" s="1625" t="s">
        <v>121</v>
      </c>
      <c r="T330" s="1626"/>
      <c r="U330" s="1627">
        <f t="shared" si="48"/>
        <v>0</v>
      </c>
      <c r="V330" s="1628"/>
      <c r="W330" s="1628"/>
      <c r="X330" s="130"/>
      <c r="Y330" s="131"/>
      <c r="Z330" s="132"/>
      <c r="AA330" s="132"/>
      <c r="AB330" s="130"/>
      <c r="AC330" s="131"/>
      <c r="AD330" s="132"/>
      <c r="AE330" s="132"/>
      <c r="AF330" s="133"/>
      <c r="AG330" s="1568" t="str">
        <f t="shared" si="49"/>
        <v/>
      </c>
      <c r="AH330" s="1569"/>
      <c r="AI330" s="1569"/>
      <c r="AJ330" s="1570"/>
      <c r="AK330" s="141"/>
      <c r="AL330" s="142"/>
      <c r="AM330" s="1568" t="str">
        <f t="shared" si="50"/>
        <v/>
      </c>
      <c r="AN330" s="1569"/>
      <c r="AO330" s="1569"/>
      <c r="AP330" s="1569"/>
      <c r="AQ330" s="1569"/>
      <c r="AR330" s="516"/>
      <c r="AS330" s="119"/>
      <c r="AT330" s="119"/>
      <c r="AW330" s="387"/>
      <c r="AX330" s="387"/>
      <c r="AY330" s="387"/>
      <c r="AZ330" s="386"/>
      <c r="BA330" s="386"/>
      <c r="BB330" s="386"/>
    </row>
    <row r="331" spans="1:54" s="117" customFormat="1" ht="16.5" customHeight="1">
      <c r="A331" s="1618"/>
      <c r="B331" s="1619"/>
      <c r="C331" s="1619"/>
      <c r="D331" s="1619"/>
      <c r="E331" s="1619"/>
      <c r="F331" s="1619"/>
      <c r="G331" s="1619"/>
      <c r="H331" s="1620"/>
      <c r="I331" s="1623"/>
      <c r="J331" s="1619"/>
      <c r="K331" s="1619"/>
      <c r="L331" s="1619"/>
      <c r="M331" s="1624"/>
      <c r="N331" s="278" t="str">
        <f t="shared" si="45"/>
        <v/>
      </c>
      <c r="O331" s="145" t="s">
        <v>119</v>
      </c>
      <c r="P331" s="273" t="str">
        <f t="shared" si="46"/>
        <v/>
      </c>
      <c r="Q331" s="135" t="s">
        <v>120</v>
      </c>
      <c r="R331" s="276" t="str">
        <f t="shared" si="47"/>
        <v/>
      </c>
      <c r="S331" s="1580" t="s">
        <v>122</v>
      </c>
      <c r="T331" s="1581"/>
      <c r="U331" s="1571" t="str">
        <f t="shared" si="48"/>
        <v/>
      </c>
      <c r="V331" s="1572"/>
      <c r="W331" s="1572"/>
      <c r="X331" s="1572"/>
      <c r="Y331" s="1582">
        <f>Y295</f>
        <v>0</v>
      </c>
      <c r="Z331" s="1583"/>
      <c r="AA331" s="1583"/>
      <c r="AB331" s="1583"/>
      <c r="AC331" s="1571">
        <f>AC295</f>
        <v>0</v>
      </c>
      <c r="AD331" s="1572"/>
      <c r="AE331" s="1572"/>
      <c r="AF331" s="1573"/>
      <c r="AG331" s="1572" t="str">
        <f t="shared" si="49"/>
        <v/>
      </c>
      <c r="AH331" s="1572"/>
      <c r="AI331" s="1572"/>
      <c r="AJ331" s="1573"/>
      <c r="AK331" s="1584" t="str">
        <f>AK295</f>
        <v/>
      </c>
      <c r="AL331" s="1585"/>
      <c r="AM331" s="1582" t="str">
        <f t="shared" si="50"/>
        <v/>
      </c>
      <c r="AN331" s="1583"/>
      <c r="AO331" s="1583"/>
      <c r="AP331" s="1583"/>
      <c r="AQ331" s="1583"/>
      <c r="AR331" s="515"/>
      <c r="AS331" s="119"/>
      <c r="AT331" s="119"/>
      <c r="AW331" s="387"/>
      <c r="AX331" s="387"/>
      <c r="AY331" s="387"/>
      <c r="AZ331" s="386"/>
      <c r="BA331" s="386"/>
      <c r="BB331" s="386"/>
    </row>
    <row r="332" spans="1:54" s="117" customFormat="1" ht="16.5" customHeight="1">
      <c r="A332" s="1595" t="s">
        <v>178</v>
      </c>
      <c r="B332" s="1596"/>
      <c r="C332" s="1596"/>
      <c r="D332" s="1597"/>
      <c r="E332" s="1604" t="str">
        <f>E296</f>
        <v/>
      </c>
      <c r="F332" s="1605"/>
      <c r="G332" s="1606"/>
      <c r="H332" s="1606"/>
      <c r="I332" s="1606"/>
      <c r="J332" s="1606"/>
      <c r="K332" s="1606"/>
      <c r="L332" s="1606"/>
      <c r="M332" s="1607"/>
      <c r="N332" s="1721" t="s">
        <v>726</v>
      </c>
      <c r="O332" s="1722"/>
      <c r="P332" s="1722"/>
      <c r="Q332" s="1722"/>
      <c r="R332" s="1722"/>
      <c r="S332" s="1722"/>
      <c r="T332" s="1049" t="str">
        <f>T296</f>
        <v/>
      </c>
      <c r="U332" s="1568" t="str">
        <f t="shared" ca="1" si="48"/>
        <v/>
      </c>
      <c r="V332" s="1569"/>
      <c r="W332" s="1569"/>
      <c r="X332" s="1570"/>
      <c r="Y332" s="131"/>
      <c r="Z332" s="132"/>
      <c r="AA332" s="132"/>
      <c r="AB332" s="130"/>
      <c r="AC332" s="131"/>
      <c r="AD332" s="132"/>
      <c r="AE332" s="132"/>
      <c r="AF332" s="130"/>
      <c r="AG332" s="1568" t="str">
        <f t="shared" ca="1" si="49"/>
        <v/>
      </c>
      <c r="AH332" s="1569"/>
      <c r="AI332" s="1569"/>
      <c r="AJ332" s="1570"/>
      <c r="AK332" s="131"/>
      <c r="AL332" s="134"/>
      <c r="AM332" s="1568" t="str">
        <f t="shared" si="50"/>
        <v/>
      </c>
      <c r="AN332" s="1569"/>
      <c r="AO332" s="1569"/>
      <c r="AP332" s="1569"/>
      <c r="AQ332" s="1569"/>
      <c r="AR332" s="516"/>
      <c r="AS332" s="119"/>
      <c r="AT332" s="119"/>
      <c r="AW332" s="387"/>
      <c r="AX332" s="387"/>
      <c r="AY332" s="387"/>
      <c r="AZ332" s="386"/>
      <c r="BA332" s="386"/>
      <c r="BB332" s="386"/>
    </row>
    <row r="333" spans="1:54" s="117" customFormat="1" ht="16.5" customHeight="1">
      <c r="A333" s="1598"/>
      <c r="B333" s="1599"/>
      <c r="C333" s="1599"/>
      <c r="D333" s="1600"/>
      <c r="E333" s="1608"/>
      <c r="F333" s="1609"/>
      <c r="G333" s="1610"/>
      <c r="H333" s="1610"/>
      <c r="I333" s="1610"/>
      <c r="J333" s="1610"/>
      <c r="K333" s="1610"/>
      <c r="L333" s="1610"/>
      <c r="M333" s="1611"/>
      <c r="N333" s="1723"/>
      <c r="O333" s="1724"/>
      <c r="P333" s="1724"/>
      <c r="Q333" s="1724"/>
      <c r="R333" s="1724"/>
      <c r="S333" s="1724"/>
      <c r="T333" s="1050"/>
      <c r="U333" s="1571" t="str">
        <f>U297</f>
        <v/>
      </c>
      <c r="V333" s="1572"/>
      <c r="W333" s="1572"/>
      <c r="X333" s="1572"/>
      <c r="Y333" s="1571" t="str">
        <f>Y297</f>
        <v/>
      </c>
      <c r="Z333" s="1572"/>
      <c r="AA333" s="1572"/>
      <c r="AB333" s="1573"/>
      <c r="AC333" s="1572" t="str">
        <f>AC297</f>
        <v/>
      </c>
      <c r="AD333" s="1572"/>
      <c r="AE333" s="1572"/>
      <c r="AF333" s="1573"/>
      <c r="AG333" s="1571" t="str">
        <f t="shared" ref="AG333:AG334" si="51">AG297</f>
        <v/>
      </c>
      <c r="AH333" s="1572"/>
      <c r="AI333" s="1572"/>
      <c r="AJ333" s="1573"/>
      <c r="AK333" s="943"/>
      <c r="AL333" s="945"/>
      <c r="AM333" s="1571" t="str">
        <f t="shared" ref="AM333:AM334" si="52">AM297</f>
        <v/>
      </c>
      <c r="AN333" s="1572"/>
      <c r="AO333" s="1572"/>
      <c r="AP333" s="1572"/>
      <c r="AQ333" s="1572"/>
      <c r="AR333" s="948"/>
      <c r="AS333" s="119"/>
      <c r="AT333" s="119"/>
      <c r="AW333" s="387"/>
      <c r="AX333" s="387"/>
      <c r="AY333" s="387"/>
      <c r="AZ333" s="386"/>
      <c r="BA333" s="386"/>
      <c r="BB333" s="386"/>
    </row>
    <row r="334" spans="1:54" s="117" customFormat="1" ht="16.5" customHeight="1" thickBot="1">
      <c r="A334" s="1601"/>
      <c r="B334" s="1602"/>
      <c r="C334" s="1602"/>
      <c r="D334" s="1603"/>
      <c r="E334" s="1612"/>
      <c r="F334" s="1613"/>
      <c r="G334" s="1613"/>
      <c r="H334" s="1613"/>
      <c r="I334" s="1613"/>
      <c r="J334" s="1613"/>
      <c r="K334" s="1613"/>
      <c r="L334" s="1613"/>
      <c r="M334" s="1614"/>
      <c r="N334" s="1725"/>
      <c r="O334" s="1726"/>
      <c r="P334" s="1726"/>
      <c r="Q334" s="1726"/>
      <c r="R334" s="1726"/>
      <c r="S334" s="1726"/>
      <c r="T334" s="1051"/>
      <c r="U334" s="1095"/>
      <c r="V334" s="1096"/>
      <c r="W334" s="1096"/>
      <c r="X334" s="1096"/>
      <c r="Y334" s="1095"/>
      <c r="Z334" s="1096"/>
      <c r="AA334" s="1096"/>
      <c r="AB334" s="1097"/>
      <c r="AC334" s="1096"/>
      <c r="AD334" s="1096"/>
      <c r="AE334" s="1096"/>
      <c r="AF334" s="1097"/>
      <c r="AG334" s="1574" t="str">
        <f t="shared" si="51"/>
        <v/>
      </c>
      <c r="AH334" s="1575"/>
      <c r="AI334" s="1575"/>
      <c r="AJ334" s="1576"/>
      <c r="AK334" s="941"/>
      <c r="AL334" s="942"/>
      <c r="AM334" s="1574" t="str">
        <f t="shared" si="52"/>
        <v/>
      </c>
      <c r="AN334" s="1575"/>
      <c r="AO334" s="1575"/>
      <c r="AP334" s="1575"/>
      <c r="AQ334" s="1575"/>
      <c r="AR334" s="517"/>
      <c r="AS334" s="119"/>
      <c r="AT334" s="146"/>
      <c r="AW334" s="387"/>
      <c r="AX334" s="387"/>
      <c r="AY334" s="387"/>
      <c r="AZ334" s="386"/>
      <c r="BA334" s="386"/>
      <c r="BB334" s="386"/>
    </row>
    <row r="335" spans="1:54" ht="18" customHeight="1">
      <c r="A335" s="75"/>
      <c r="B335" s="75"/>
      <c r="C335" s="75"/>
      <c r="D335" s="75"/>
      <c r="E335" s="75"/>
      <c r="F335" s="75"/>
      <c r="G335" s="75"/>
      <c r="H335" s="75"/>
      <c r="I335" s="75"/>
      <c r="J335" s="75"/>
      <c r="K335" s="75"/>
      <c r="L335" s="75"/>
      <c r="M335" s="75"/>
      <c r="N335" s="75"/>
      <c r="O335" s="75"/>
      <c r="P335" s="75"/>
      <c r="Q335" s="75"/>
      <c r="R335" s="75"/>
      <c r="S335" s="75"/>
      <c r="T335" s="75"/>
      <c r="U335" s="75"/>
      <c r="V335" s="75"/>
      <c r="W335" s="90"/>
      <c r="X335" s="90"/>
      <c r="Y335" s="75"/>
      <c r="Z335" s="75"/>
      <c r="AA335" s="75"/>
      <c r="AB335" s="75"/>
      <c r="AC335" s="75"/>
      <c r="AD335" s="75"/>
      <c r="AE335" s="75"/>
      <c r="AF335" s="75"/>
      <c r="AG335" s="75"/>
      <c r="AH335" s="75"/>
      <c r="AI335" s="75"/>
      <c r="AJ335" s="75"/>
      <c r="AK335" s="75"/>
      <c r="AL335" s="75"/>
      <c r="AM335" s="1566" t="str">
        <f>AM299</f>
        <v/>
      </c>
      <c r="AN335" s="1567"/>
      <c r="AO335" s="1567"/>
      <c r="AP335" s="1567"/>
      <c r="AQ335" s="1567"/>
      <c r="AR335" s="75"/>
      <c r="AS335" s="75"/>
    </row>
    <row r="336" spans="1:54" s="117" customFormat="1" ht="22.5" customHeight="1">
      <c r="A336" s="119"/>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551"/>
      <c r="X336" s="551"/>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W336" s="387"/>
      <c r="AX336" s="387"/>
      <c r="AY336" s="387"/>
      <c r="AZ336" s="386"/>
      <c r="BA336" s="386"/>
      <c r="BB336" s="386"/>
    </row>
    <row r="337" spans="1:54" s="117" customFormat="1" ht="23.25" customHeight="1">
      <c r="A337" s="75"/>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551"/>
      <c r="X337" s="551"/>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W337" s="387"/>
      <c r="AX337" s="387"/>
      <c r="AY337" s="387"/>
      <c r="AZ337" s="386"/>
      <c r="BA337" s="386"/>
      <c r="BB337" s="386"/>
    </row>
    <row r="338" spans="1:54" s="117" customFormat="1" ht="17.25" customHeight="1" thickBot="1">
      <c r="A338" s="533" t="s">
        <v>171</v>
      </c>
      <c r="B338" s="119"/>
      <c r="C338" s="119"/>
      <c r="D338" s="119"/>
      <c r="E338" s="119"/>
      <c r="F338" s="119"/>
      <c r="G338" s="119"/>
      <c r="H338" s="119"/>
      <c r="I338" s="119"/>
      <c r="J338" s="119"/>
      <c r="K338" s="119"/>
      <c r="L338" s="119"/>
      <c r="M338" s="119"/>
      <c r="N338" s="119"/>
      <c r="O338" s="119"/>
      <c r="P338" s="119"/>
      <c r="Q338" s="119"/>
      <c r="R338" s="120"/>
      <c r="S338" s="120"/>
      <c r="T338" s="120"/>
      <c r="U338" s="120"/>
      <c r="V338" s="120"/>
      <c r="W338" s="119"/>
      <c r="X338" s="119"/>
      <c r="Y338" s="119"/>
      <c r="Z338" s="119"/>
      <c r="AA338" s="119"/>
      <c r="AB338" s="119"/>
      <c r="AC338" s="119"/>
      <c r="AD338" s="119"/>
      <c r="AE338" s="119"/>
      <c r="AF338" s="119"/>
      <c r="AG338" s="119"/>
      <c r="AH338" s="119"/>
      <c r="AI338" s="119"/>
      <c r="AJ338" s="119"/>
      <c r="AK338" s="121"/>
      <c r="AL338" s="121"/>
      <c r="AM338" s="121"/>
      <c r="AN338" s="121"/>
      <c r="AO338" s="119"/>
      <c r="AP338" s="119"/>
      <c r="AQ338" s="119"/>
      <c r="AR338" s="119"/>
      <c r="AS338" s="119"/>
      <c r="AW338" s="387"/>
      <c r="AX338" s="387"/>
      <c r="AY338" s="387"/>
      <c r="AZ338" s="386"/>
      <c r="BA338" s="386"/>
      <c r="BB338" s="386"/>
    </row>
    <row r="339" spans="1:54" s="117" customFormat="1" ht="12.75" customHeight="1">
      <c r="A339" s="119"/>
      <c r="B339" s="119"/>
      <c r="C339" s="119"/>
      <c r="D339" s="119"/>
      <c r="E339" s="119"/>
      <c r="F339" s="119"/>
      <c r="G339" s="119"/>
      <c r="H339" s="119"/>
      <c r="I339" s="119"/>
      <c r="J339" s="119"/>
      <c r="K339" s="119"/>
      <c r="L339" s="122"/>
      <c r="M339" s="122"/>
      <c r="N339" s="122"/>
      <c r="O339" s="122"/>
      <c r="P339" s="122"/>
      <c r="Q339" s="122"/>
      <c r="R339" s="122"/>
      <c r="S339" s="123"/>
      <c r="T339" s="123"/>
      <c r="U339" s="123"/>
      <c r="V339" s="123"/>
      <c r="W339" s="123"/>
      <c r="X339" s="123"/>
      <c r="Y339" s="123"/>
      <c r="Z339" s="122"/>
      <c r="AA339" s="122"/>
      <c r="AB339" s="122"/>
      <c r="AC339" s="119"/>
      <c r="AD339" s="119"/>
      <c r="AE339" s="119"/>
      <c r="AF339" s="119"/>
      <c r="AG339" s="119"/>
      <c r="AH339" s="119"/>
      <c r="AI339" s="119"/>
      <c r="AJ339" s="119"/>
      <c r="AK339" s="121"/>
      <c r="AL339" s="121"/>
      <c r="AM339" s="1738" t="s">
        <v>172</v>
      </c>
      <c r="AN339" s="1587"/>
      <c r="AO339" s="119"/>
      <c r="AP339" s="119"/>
      <c r="AQ339" s="119"/>
      <c r="AR339" s="119"/>
      <c r="AS339" s="119"/>
      <c r="AW339" s="387"/>
      <c r="AX339" s="387"/>
      <c r="AY339" s="387"/>
      <c r="AZ339" s="386"/>
      <c r="BA339" s="386"/>
      <c r="BB339" s="386"/>
    </row>
    <row r="340" spans="1:54" s="117" customFormat="1" ht="12.75" customHeight="1">
      <c r="A340" s="119"/>
      <c r="B340" s="119"/>
      <c r="C340" s="119"/>
      <c r="D340" s="119"/>
      <c r="E340" s="119"/>
      <c r="F340" s="119"/>
      <c r="G340" s="119"/>
      <c r="H340" s="119"/>
      <c r="I340" s="119"/>
      <c r="J340" s="119"/>
      <c r="K340" s="119"/>
      <c r="L340" s="122"/>
      <c r="M340" s="122"/>
      <c r="N340" s="122"/>
      <c r="O340" s="122"/>
      <c r="P340" s="122"/>
      <c r="Q340" s="122"/>
      <c r="R340" s="122"/>
      <c r="S340" s="123"/>
      <c r="T340" s="123"/>
      <c r="U340" s="123"/>
      <c r="V340" s="123"/>
      <c r="W340" s="123"/>
      <c r="X340" s="123"/>
      <c r="Y340" s="123"/>
      <c r="Z340" s="122"/>
      <c r="AA340" s="122"/>
      <c r="AB340" s="122"/>
      <c r="AC340" s="119"/>
      <c r="AD340" s="119"/>
      <c r="AE340" s="119"/>
      <c r="AF340" s="119"/>
      <c r="AG340" s="119"/>
      <c r="AH340" s="119"/>
      <c r="AI340" s="119"/>
      <c r="AJ340" s="119"/>
      <c r="AK340" s="121"/>
      <c r="AL340" s="121"/>
      <c r="AM340" s="1588"/>
      <c r="AN340" s="1589"/>
      <c r="AO340" s="119"/>
      <c r="AP340" s="119"/>
      <c r="AQ340" s="119"/>
      <c r="AR340" s="119"/>
      <c r="AS340" s="119"/>
      <c r="AW340" s="387"/>
      <c r="AX340" s="387"/>
      <c r="AY340" s="387"/>
      <c r="AZ340" s="386"/>
      <c r="BA340" s="386"/>
      <c r="BB340" s="386"/>
    </row>
    <row r="341" spans="1:54" s="117" customFormat="1" ht="12.75" customHeight="1" thickBot="1">
      <c r="A341" s="119"/>
      <c r="B341" s="119"/>
      <c r="C341" s="119"/>
      <c r="D341" s="119"/>
      <c r="E341" s="119"/>
      <c r="F341" s="119"/>
      <c r="G341" s="119"/>
      <c r="H341" s="119"/>
      <c r="I341" s="119"/>
      <c r="J341" s="119"/>
      <c r="K341" s="119"/>
      <c r="L341" s="122"/>
      <c r="M341" s="122"/>
      <c r="N341" s="122"/>
      <c r="O341" s="122"/>
      <c r="P341" s="122"/>
      <c r="Q341" s="122"/>
      <c r="R341" s="122"/>
      <c r="S341" s="122"/>
      <c r="T341" s="122"/>
      <c r="U341" s="122"/>
      <c r="V341" s="122"/>
      <c r="W341" s="122"/>
      <c r="X341" s="122"/>
      <c r="Y341" s="122"/>
      <c r="Z341" s="122"/>
      <c r="AA341" s="122"/>
      <c r="AB341" s="122"/>
      <c r="AC341" s="119"/>
      <c r="AD341" s="119"/>
      <c r="AE341" s="119"/>
      <c r="AF341" s="119"/>
      <c r="AG341" s="119"/>
      <c r="AH341" s="119"/>
      <c r="AI341" s="119"/>
      <c r="AJ341" s="119"/>
      <c r="AK341" s="121"/>
      <c r="AL341" s="121"/>
      <c r="AM341" s="1590"/>
      <c r="AN341" s="1591"/>
      <c r="AO341" s="119"/>
      <c r="AP341" s="119"/>
      <c r="AQ341" s="119"/>
      <c r="AR341" s="119"/>
      <c r="AS341" s="119"/>
      <c r="AW341" s="387"/>
      <c r="AX341" s="387"/>
      <c r="AY341" s="387"/>
      <c r="AZ341" s="386"/>
      <c r="BA341" s="386"/>
      <c r="BB341" s="386"/>
    </row>
    <row r="342" spans="1:54" s="117" customFormat="1" ht="6" customHeight="1" thickBot="1">
      <c r="A342" s="119"/>
      <c r="B342" s="119"/>
      <c r="C342" s="119"/>
      <c r="D342" s="119"/>
      <c r="E342" s="119"/>
      <c r="F342" s="119"/>
      <c r="G342" s="119"/>
      <c r="H342" s="119"/>
      <c r="I342" s="119"/>
      <c r="J342" s="119"/>
      <c r="K342" s="119"/>
      <c r="L342" s="122"/>
      <c r="M342" s="122"/>
      <c r="N342" s="122"/>
      <c r="O342" s="122"/>
      <c r="P342" s="122"/>
      <c r="Q342" s="122"/>
      <c r="R342" s="122"/>
      <c r="S342" s="122"/>
      <c r="T342" s="122"/>
      <c r="U342" s="122"/>
      <c r="V342" s="122"/>
      <c r="W342" s="122"/>
      <c r="X342" s="122"/>
      <c r="Y342" s="122"/>
      <c r="Z342" s="122"/>
      <c r="AA342" s="122"/>
      <c r="AB342" s="122"/>
      <c r="AC342" s="119"/>
      <c r="AD342" s="119"/>
      <c r="AE342" s="119"/>
      <c r="AF342" s="119"/>
      <c r="AG342" s="119"/>
      <c r="AH342" s="119"/>
      <c r="AI342" s="119"/>
      <c r="AJ342" s="119"/>
      <c r="AK342" s="121"/>
      <c r="AL342" s="121"/>
      <c r="AM342" s="119"/>
      <c r="AN342" s="119"/>
      <c r="AO342" s="119"/>
      <c r="AP342" s="119"/>
      <c r="AQ342" s="119"/>
      <c r="AR342" s="119"/>
      <c r="AS342" s="119"/>
      <c r="AW342" s="387"/>
      <c r="AX342" s="387"/>
      <c r="AY342" s="387"/>
      <c r="AZ342" s="386"/>
      <c r="BA342" s="386"/>
      <c r="BB342" s="386"/>
    </row>
    <row r="343" spans="1:54" s="117" customFormat="1" ht="12.75" customHeight="1">
      <c r="A343" s="1658" t="s">
        <v>127</v>
      </c>
      <c r="B343" s="1659"/>
      <c r="C343" s="1659"/>
      <c r="D343" s="1659"/>
      <c r="E343" s="1659"/>
      <c r="F343" s="1659"/>
      <c r="G343" s="1659"/>
      <c r="H343" s="1659"/>
      <c r="I343" s="1664" t="s">
        <v>128</v>
      </c>
      <c r="J343" s="1664"/>
      <c r="K343" s="510" t="s">
        <v>129</v>
      </c>
      <c r="L343" s="1664" t="s">
        <v>130</v>
      </c>
      <c r="M343" s="1664"/>
      <c r="N343" s="1665" t="s">
        <v>131</v>
      </c>
      <c r="O343" s="1664"/>
      <c r="P343" s="1664"/>
      <c r="Q343" s="1664"/>
      <c r="R343" s="1664"/>
      <c r="S343" s="1664"/>
      <c r="T343" s="1664" t="s">
        <v>61</v>
      </c>
      <c r="U343" s="1664"/>
      <c r="V343" s="1700"/>
      <c r="W343" s="119"/>
      <c r="X343" s="119"/>
      <c r="Y343" s="119"/>
      <c r="Z343" s="119"/>
      <c r="AA343" s="119"/>
      <c r="AB343" s="119"/>
      <c r="AC343" s="124"/>
      <c r="AD343" s="124"/>
      <c r="AE343" s="124"/>
      <c r="AF343" s="124"/>
      <c r="AG343" s="124"/>
      <c r="AH343" s="124"/>
      <c r="AI343" s="124"/>
      <c r="AJ343" s="119"/>
      <c r="AK343" s="1739" t="str">
        <f>IF(work4報告書!AJ28=0,"",$AK$13)</f>
        <v/>
      </c>
      <c r="AL343" s="1740"/>
      <c r="AM343" s="1710" t="s">
        <v>64</v>
      </c>
      <c r="AN343" s="1710"/>
      <c r="AO343" s="1740" t="str">
        <f>IF(AK343="","",4)</f>
        <v/>
      </c>
      <c r="AP343" s="1740"/>
      <c r="AQ343" s="1710" t="s">
        <v>65</v>
      </c>
      <c r="AR343" s="1713"/>
      <c r="AS343" s="119"/>
      <c r="AT343" s="119"/>
      <c r="AW343" s="387"/>
      <c r="AX343" s="387"/>
      <c r="AY343" s="387"/>
      <c r="AZ343" s="386"/>
      <c r="BA343" s="386"/>
      <c r="BB343" s="386"/>
    </row>
    <row r="344" spans="1:54" s="117" customFormat="1" ht="13.5" customHeight="1">
      <c r="A344" s="1660"/>
      <c r="B344" s="1661"/>
      <c r="C344" s="1661"/>
      <c r="D344" s="1661"/>
      <c r="E344" s="1661"/>
      <c r="F344" s="1661"/>
      <c r="G344" s="1661"/>
      <c r="H344" s="1661"/>
      <c r="I344" s="1716" t="str">
        <f>IF(work4報告書!$AJ$28=0,"",work1基本情報!C$9)</f>
        <v/>
      </c>
      <c r="J344" s="1592" t="str">
        <f>IF(work4報告書!$AJ$28=0,"",work1基本情報!D$9)</f>
        <v/>
      </c>
      <c r="K344" s="1718" t="str">
        <f>IF(work4報告書!$AJ$28=0,"",work1基本情報!E$9)</f>
        <v/>
      </c>
      <c r="L344" s="1655" t="str">
        <f>IF(work4報告書!$AJ$28=0,"",work1基本情報!F$9)</f>
        <v/>
      </c>
      <c r="M344" s="1592" t="str">
        <f>IF(work4報告書!$AJ$28=0,"",work1基本情報!G$9)</f>
        <v/>
      </c>
      <c r="N344" s="1655" t="str">
        <f>IF(work4報告書!$AJ$28=0,"",work1基本情報!H$9)</f>
        <v/>
      </c>
      <c r="O344" s="1652" t="str">
        <f>IF(work4報告書!$AJ$28=0,"",work1基本情報!I$9)</f>
        <v/>
      </c>
      <c r="P344" s="1652" t="str">
        <f>IF(work4報告書!$AJ$28=0,"",work1基本情報!J$9)</f>
        <v/>
      </c>
      <c r="Q344" s="1652" t="str">
        <f>IF(work4報告書!$AJ$28=0,"",work1基本情報!K$9)</f>
        <v/>
      </c>
      <c r="R344" s="1652" t="str">
        <f>IF(work4報告書!$AJ$28=0,"",work1基本情報!L$9)</f>
        <v/>
      </c>
      <c r="S344" s="1592" t="str">
        <f>IF(work4報告書!$AJ$28=0,"",work1基本情報!M$9)</f>
        <v/>
      </c>
      <c r="T344" s="1655" t="str">
        <f>IF(work4報告書!$AJ$28=0,"",work1基本情報!O$9)</f>
        <v/>
      </c>
      <c r="U344" s="1652" t="str">
        <f>IF(work4報告書!$AJ$28=0,"",work1基本情報!P$9)</f>
        <v/>
      </c>
      <c r="V344" s="1707" t="str">
        <f>IF(work4報告書!$AJ$28=0,"",work1基本情報!Q$9)</f>
        <v/>
      </c>
      <c r="W344" s="119"/>
      <c r="X344" s="119"/>
      <c r="Y344" s="119"/>
      <c r="Z344" s="119"/>
      <c r="AA344" s="119"/>
      <c r="AB344" s="119"/>
      <c r="AC344" s="124"/>
      <c r="AD344" s="124"/>
      <c r="AE344" s="124"/>
      <c r="AF344" s="124"/>
      <c r="AG344" s="124"/>
      <c r="AH344" s="124"/>
      <c r="AI344" s="124"/>
      <c r="AJ344" s="119"/>
      <c r="AK344" s="1741"/>
      <c r="AL344" s="1742"/>
      <c r="AM344" s="1711"/>
      <c r="AN344" s="1711"/>
      <c r="AO344" s="1742"/>
      <c r="AP344" s="1742"/>
      <c r="AQ344" s="1711"/>
      <c r="AR344" s="1714"/>
      <c r="AS344" s="119"/>
      <c r="AT344" s="119"/>
      <c r="AW344" s="387"/>
      <c r="AX344" s="387"/>
      <c r="AY344" s="387"/>
      <c r="AZ344" s="386"/>
      <c r="BA344" s="386"/>
      <c r="BB344" s="386"/>
    </row>
    <row r="345" spans="1:54" s="117" customFormat="1" ht="9" customHeight="1" thickBot="1">
      <c r="A345" s="1660"/>
      <c r="B345" s="1661"/>
      <c r="C345" s="1661"/>
      <c r="D345" s="1661"/>
      <c r="E345" s="1661"/>
      <c r="F345" s="1661"/>
      <c r="G345" s="1661"/>
      <c r="H345" s="1661"/>
      <c r="I345" s="1716"/>
      <c r="J345" s="1593"/>
      <c r="K345" s="1719"/>
      <c r="L345" s="1656"/>
      <c r="M345" s="1593"/>
      <c r="N345" s="1656"/>
      <c r="O345" s="1653"/>
      <c r="P345" s="1653"/>
      <c r="Q345" s="1653"/>
      <c r="R345" s="1653"/>
      <c r="S345" s="1593"/>
      <c r="T345" s="1656"/>
      <c r="U345" s="1653"/>
      <c r="V345" s="1708"/>
      <c r="W345" s="119"/>
      <c r="X345" s="119"/>
      <c r="Y345" s="119"/>
      <c r="Z345" s="119"/>
      <c r="AA345" s="119"/>
      <c r="AB345" s="119"/>
      <c r="AC345" s="124"/>
      <c r="AD345" s="124"/>
      <c r="AE345" s="124"/>
      <c r="AF345" s="124"/>
      <c r="AG345" s="124"/>
      <c r="AH345" s="124"/>
      <c r="AI345" s="124"/>
      <c r="AJ345" s="119"/>
      <c r="AK345" s="1743"/>
      <c r="AL345" s="1744"/>
      <c r="AM345" s="1712"/>
      <c r="AN345" s="1712"/>
      <c r="AO345" s="1744"/>
      <c r="AP345" s="1744"/>
      <c r="AQ345" s="1712"/>
      <c r="AR345" s="1715"/>
      <c r="AS345" s="119"/>
      <c r="AT345" s="119"/>
      <c r="AW345" s="387"/>
      <c r="AX345" s="387"/>
      <c r="AY345" s="387"/>
      <c r="AZ345" s="386"/>
      <c r="BA345" s="386"/>
      <c r="BB345" s="386"/>
    </row>
    <row r="346" spans="1:54" s="117" customFormat="1" ht="6" customHeight="1" thickBot="1">
      <c r="A346" s="1662"/>
      <c r="B346" s="1663"/>
      <c r="C346" s="1663"/>
      <c r="D346" s="1663"/>
      <c r="E346" s="1663"/>
      <c r="F346" s="1663"/>
      <c r="G346" s="1663"/>
      <c r="H346" s="1663"/>
      <c r="I346" s="1717"/>
      <c r="J346" s="1594"/>
      <c r="K346" s="1720"/>
      <c r="L346" s="1657"/>
      <c r="M346" s="1594"/>
      <c r="N346" s="1657"/>
      <c r="O346" s="1654"/>
      <c r="P346" s="1654"/>
      <c r="Q346" s="1654"/>
      <c r="R346" s="1654"/>
      <c r="S346" s="1594"/>
      <c r="T346" s="1657"/>
      <c r="U346" s="1654"/>
      <c r="V346" s="170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W346" s="387"/>
      <c r="AX346" s="387"/>
      <c r="AY346" s="387"/>
      <c r="AZ346" s="386"/>
      <c r="BA346" s="386"/>
      <c r="BB346" s="386"/>
    </row>
    <row r="347" spans="1:54" s="117" customFormat="1" ht="12.75" customHeight="1">
      <c r="A347" s="1634" t="s">
        <v>173</v>
      </c>
      <c r="B347" s="1635"/>
      <c r="C347" s="1635"/>
      <c r="D347" s="1635"/>
      <c r="E347" s="1635"/>
      <c r="F347" s="1635"/>
      <c r="G347" s="1635"/>
      <c r="H347" s="1636"/>
      <c r="I347" s="1643" t="s">
        <v>133</v>
      </c>
      <c r="J347" s="1635"/>
      <c r="K347" s="1635"/>
      <c r="L347" s="1635"/>
      <c r="M347" s="1644"/>
      <c r="N347" s="1649" t="s">
        <v>174</v>
      </c>
      <c r="O347" s="1635"/>
      <c r="P347" s="1635"/>
      <c r="Q347" s="1635"/>
      <c r="R347" s="1635"/>
      <c r="S347" s="1635"/>
      <c r="T347" s="1636"/>
      <c r="U347" s="511" t="s">
        <v>135</v>
      </c>
      <c r="V347" s="512"/>
      <c r="W347" s="512"/>
      <c r="X347" s="1666" t="s">
        <v>136</v>
      </c>
      <c r="Y347" s="1666"/>
      <c r="Z347" s="1666"/>
      <c r="AA347" s="1666"/>
      <c r="AB347" s="1666"/>
      <c r="AC347" s="1666"/>
      <c r="AD347" s="1666"/>
      <c r="AE347" s="1666"/>
      <c r="AF347" s="1666"/>
      <c r="AG347" s="1666"/>
      <c r="AH347" s="512"/>
      <c r="AI347" s="512"/>
      <c r="AJ347" s="513"/>
      <c r="AK347" s="1667" t="s">
        <v>137</v>
      </c>
      <c r="AL347" s="1667"/>
      <c r="AM347" s="1668" t="s">
        <v>138</v>
      </c>
      <c r="AN347" s="1668"/>
      <c r="AO347" s="1668"/>
      <c r="AP347" s="1668"/>
      <c r="AQ347" s="1668"/>
      <c r="AR347" s="1669"/>
      <c r="AS347" s="119"/>
      <c r="AT347" s="119"/>
      <c r="AW347" s="387"/>
      <c r="AX347" s="387"/>
      <c r="AY347" s="387"/>
      <c r="AZ347" s="386"/>
      <c r="BA347" s="386"/>
      <c r="BB347" s="386"/>
    </row>
    <row r="348" spans="1:54" s="117" customFormat="1" ht="12.75" customHeight="1">
      <c r="A348" s="1637"/>
      <c r="B348" s="1638"/>
      <c r="C348" s="1638"/>
      <c r="D348" s="1638"/>
      <c r="E348" s="1638"/>
      <c r="F348" s="1638"/>
      <c r="G348" s="1638"/>
      <c r="H348" s="1639"/>
      <c r="I348" s="1645"/>
      <c r="J348" s="1638"/>
      <c r="K348" s="1638"/>
      <c r="L348" s="1638"/>
      <c r="M348" s="1646"/>
      <c r="N348" s="1650"/>
      <c r="O348" s="1638"/>
      <c r="P348" s="1638"/>
      <c r="Q348" s="1638"/>
      <c r="R348" s="1638"/>
      <c r="S348" s="1638"/>
      <c r="T348" s="1639"/>
      <c r="U348" s="1670" t="s">
        <v>139</v>
      </c>
      <c r="V348" s="1671"/>
      <c r="W348" s="1671"/>
      <c r="X348" s="1672"/>
      <c r="Y348" s="1676" t="s">
        <v>140</v>
      </c>
      <c r="Z348" s="1677"/>
      <c r="AA348" s="1677"/>
      <c r="AB348" s="1678"/>
      <c r="AC348" s="1682" t="s">
        <v>141</v>
      </c>
      <c r="AD348" s="1683"/>
      <c r="AE348" s="1683"/>
      <c r="AF348" s="1684"/>
      <c r="AG348" s="1688" t="s">
        <v>142</v>
      </c>
      <c r="AH348" s="1689"/>
      <c r="AI348" s="1689"/>
      <c r="AJ348" s="1690"/>
      <c r="AK348" s="1694" t="s">
        <v>175</v>
      </c>
      <c r="AL348" s="1694"/>
      <c r="AM348" s="1630" t="s">
        <v>144</v>
      </c>
      <c r="AN348" s="1631"/>
      <c r="AO348" s="1631"/>
      <c r="AP348" s="1631"/>
      <c r="AQ348" s="1696"/>
      <c r="AR348" s="1697"/>
      <c r="AS348" s="119"/>
      <c r="AT348" s="119"/>
      <c r="AW348" s="387"/>
      <c r="AX348" s="387"/>
      <c r="AY348" s="387"/>
      <c r="AZ348" s="386"/>
      <c r="BA348" s="386"/>
      <c r="BB348" s="386"/>
    </row>
    <row r="349" spans="1:54" s="117" customFormat="1" ht="12.75" customHeight="1">
      <c r="A349" s="1640"/>
      <c r="B349" s="1641"/>
      <c r="C349" s="1641"/>
      <c r="D349" s="1641"/>
      <c r="E349" s="1641"/>
      <c r="F349" s="1641"/>
      <c r="G349" s="1641"/>
      <c r="H349" s="1642"/>
      <c r="I349" s="1647"/>
      <c r="J349" s="1641"/>
      <c r="K349" s="1641"/>
      <c r="L349" s="1641"/>
      <c r="M349" s="1648"/>
      <c r="N349" s="1651"/>
      <c r="O349" s="1641"/>
      <c r="P349" s="1641"/>
      <c r="Q349" s="1641"/>
      <c r="R349" s="1641"/>
      <c r="S349" s="1641"/>
      <c r="T349" s="1642"/>
      <c r="U349" s="1673"/>
      <c r="V349" s="1674"/>
      <c r="W349" s="1674"/>
      <c r="X349" s="1675"/>
      <c r="Y349" s="1679"/>
      <c r="Z349" s="1680"/>
      <c r="AA349" s="1680"/>
      <c r="AB349" s="1681"/>
      <c r="AC349" s="1685"/>
      <c r="AD349" s="1686"/>
      <c r="AE349" s="1686"/>
      <c r="AF349" s="1687"/>
      <c r="AG349" s="1691"/>
      <c r="AH349" s="1692"/>
      <c r="AI349" s="1692"/>
      <c r="AJ349" s="1693"/>
      <c r="AK349" s="1695"/>
      <c r="AL349" s="1695"/>
      <c r="AM349" s="1698"/>
      <c r="AN349" s="1698"/>
      <c r="AO349" s="1698"/>
      <c r="AP349" s="1698"/>
      <c r="AQ349" s="1698"/>
      <c r="AR349" s="1699"/>
      <c r="AS349" s="119"/>
      <c r="AT349" s="119"/>
      <c r="AW349" s="387"/>
      <c r="AX349" s="387"/>
      <c r="AY349" s="387"/>
      <c r="AZ349" s="386"/>
      <c r="BA349" s="386"/>
      <c r="BB349" s="386"/>
    </row>
    <row r="350" spans="1:54" s="117" customFormat="1" ht="16.5" customHeight="1">
      <c r="A350" s="1615" t="str">
        <f>IF(ISERROR(VLOOKUP(work4報告書!AK28,Work2工事データ!$G$3:$R$52,2,0)),"",VLOOKUP(work4報告書!AK28,Work2工事データ!$G$3:$R$52,2,0))</f>
        <v/>
      </c>
      <c r="B350" s="1616"/>
      <c r="C350" s="1616"/>
      <c r="D350" s="1616"/>
      <c r="E350" s="1616"/>
      <c r="F350" s="1616"/>
      <c r="G350" s="1616"/>
      <c r="H350" s="1617"/>
      <c r="I350" s="1621" t="str">
        <f>IF(ISERROR(VLOOKUP(work4報告書!AK28,'(入力)データ'!$A$6:$D$55,3,0)&amp;VLOOKUP(work4報告書!AK28,'(入力)データ'!$A$6:$D$55,4,0)),"",VLOOKUP(work4報告書!AK28,'(入力)データ'!$A$6:$D$55,3,0)&amp;VLOOKUP(work4報告書!AK28,'(入力)データ'!$A$6:$D$55,4,0))</f>
        <v/>
      </c>
      <c r="J350" s="1616"/>
      <c r="K350" s="1616"/>
      <c r="L350" s="1616"/>
      <c r="M350" s="1622"/>
      <c r="N350" s="269" t="str">
        <f>IF(ISERROR(VLOOKUP(work4報告書!AK28,Work2工事データ!$G$3:$J$52,4,0)),"",VLOOKUP(work4報告書!AK28,Work2工事データ!$G$3:$J$52,4,0))</f>
        <v/>
      </c>
      <c r="O350" s="125" t="s">
        <v>73</v>
      </c>
      <c r="P350" s="272" t="str">
        <f>N350</f>
        <v/>
      </c>
      <c r="Q350" s="125" t="s">
        <v>145</v>
      </c>
      <c r="R350" s="274" t="str">
        <f>P350</f>
        <v/>
      </c>
      <c r="S350" s="1625" t="s">
        <v>176</v>
      </c>
      <c r="T350" s="1626"/>
      <c r="U350" s="1728"/>
      <c r="V350" s="1729"/>
      <c r="W350" s="1729"/>
      <c r="X350" s="126" t="s">
        <v>76</v>
      </c>
      <c r="Y350" s="127"/>
      <c r="Z350" s="128"/>
      <c r="AA350" s="128"/>
      <c r="AB350" s="126" t="s">
        <v>76</v>
      </c>
      <c r="AC350" s="127"/>
      <c r="AD350" s="128"/>
      <c r="AE350" s="128"/>
      <c r="AF350" s="129" t="s">
        <v>76</v>
      </c>
      <c r="AG350" s="1568" t="str">
        <f>IF(U350=0,"",SUM(U351:AB351)-AC351)</f>
        <v/>
      </c>
      <c r="AH350" s="1569"/>
      <c r="AI350" s="1569"/>
      <c r="AJ350" s="1570"/>
      <c r="AK350" s="127"/>
      <c r="AL350" s="147"/>
      <c r="AM350" s="1730"/>
      <c r="AN350" s="1731"/>
      <c r="AO350" s="1731"/>
      <c r="AP350" s="1731"/>
      <c r="AQ350" s="1731"/>
      <c r="AR350" s="514" t="s">
        <v>76</v>
      </c>
      <c r="AS350" s="119"/>
      <c r="AT350" s="119"/>
      <c r="AW350" s="387"/>
      <c r="AX350" s="387"/>
      <c r="AY350" s="387"/>
      <c r="AZ350" s="386"/>
      <c r="BA350" s="386"/>
      <c r="BB350" s="386"/>
    </row>
    <row r="351" spans="1:54" s="117" customFormat="1" ht="16.5" customHeight="1">
      <c r="A351" s="1618"/>
      <c r="B351" s="1619"/>
      <c r="C351" s="1619"/>
      <c r="D351" s="1619"/>
      <c r="E351" s="1619"/>
      <c r="F351" s="1619"/>
      <c r="G351" s="1619"/>
      <c r="H351" s="1620"/>
      <c r="I351" s="1623"/>
      <c r="J351" s="1619"/>
      <c r="K351" s="1619"/>
      <c r="L351" s="1619"/>
      <c r="M351" s="1624"/>
      <c r="N351" s="270" t="str">
        <f>IF(ISERROR(VLOOKUP(work4報告書!AK28,Work2工事データ!$G$3:$P$52,10,0)),"",VLOOKUP(work4報告書!AK28,Work2工事データ!$G$3:$P$52,10,0))</f>
        <v/>
      </c>
      <c r="O351" s="124" t="s">
        <v>73</v>
      </c>
      <c r="P351" s="273" t="str">
        <f t="shared" ref="P351:P367" si="53">N351</f>
        <v/>
      </c>
      <c r="Q351" s="124" t="s">
        <v>145</v>
      </c>
      <c r="R351" s="275" t="str">
        <f t="shared" ref="R351:R367" si="54">P351</f>
        <v/>
      </c>
      <c r="S351" s="1630" t="s">
        <v>177</v>
      </c>
      <c r="T351" s="1631"/>
      <c r="U351" s="1582" t="str">
        <f>IF(ISERROR(VLOOKUP(work4報告書!AK28,Work2工事データ!$G$3:$R$52,12,0)),"",VLOOKUP(work4報告書!AK28,Work2工事データ!$G$3:$R$52,12,0))</f>
        <v/>
      </c>
      <c r="V351" s="1632"/>
      <c r="W351" s="1632"/>
      <c r="X351" s="1633"/>
      <c r="Y351" s="1734"/>
      <c r="Z351" s="1735"/>
      <c r="AA351" s="1735"/>
      <c r="AB351" s="1735"/>
      <c r="AC351" s="1734"/>
      <c r="AD351" s="1735"/>
      <c r="AE351" s="1735"/>
      <c r="AF351" s="1736"/>
      <c r="AG351" s="1572" t="str">
        <f>IF(U351=0,"",IF(U350&lt;&gt;0,"",IF(SUM(U351:AB351)-AC351=0,"",SUM(U351:AB351)-AC351)))</f>
        <v/>
      </c>
      <c r="AH351" s="1572"/>
      <c r="AI351" s="1572"/>
      <c r="AJ351" s="1573"/>
      <c r="AK351" s="1584" t="str">
        <f>IF(ISERROR(VLOOKUP(work4報告書!AK28,Work2工事データ!$G$3:$O$52,9,0)),"",VLOOKUP(work4報告書!AK28,Work2工事データ!$G$3:$O$52,9,0))</f>
        <v/>
      </c>
      <c r="AL351" s="1585"/>
      <c r="AM351" s="1582" t="str">
        <f>IF(ISERROR(ROUNDDOWN(AG351*AK351/100,0)),"",ROUNDDOWN(AG351*AK351/100,0))</f>
        <v/>
      </c>
      <c r="AN351" s="1583"/>
      <c r="AO351" s="1583"/>
      <c r="AP351" s="1583"/>
      <c r="AQ351" s="1583"/>
      <c r="AR351" s="515"/>
      <c r="AS351" s="119"/>
      <c r="AT351" s="119"/>
      <c r="AW351" s="387"/>
      <c r="AX351" s="387"/>
      <c r="AY351" s="387"/>
      <c r="AZ351" s="386"/>
      <c r="BA351" s="386"/>
      <c r="BB351" s="386"/>
    </row>
    <row r="352" spans="1:54" s="117" customFormat="1" ht="16.5" customHeight="1">
      <c r="A352" s="1615" t="str">
        <f>IF(ISERROR(VLOOKUP(work4報告書!AK29,Work2工事データ!$G$3:$R$52,2,0)),"",VLOOKUP(work4報告書!AK29,Work2工事データ!$G$3:$R$52,2,0))</f>
        <v/>
      </c>
      <c r="B352" s="1616"/>
      <c r="C352" s="1616"/>
      <c r="D352" s="1616"/>
      <c r="E352" s="1616"/>
      <c r="F352" s="1616"/>
      <c r="G352" s="1616"/>
      <c r="H352" s="1617"/>
      <c r="I352" s="1621" t="str">
        <f>IF(ISERROR(VLOOKUP(work4報告書!AK29,'(入力)データ'!$A$6:$D$55,3,0)&amp;VLOOKUP(work4報告書!AK29,'(入力)データ'!$A$6:$D$55,4,0)),"",VLOOKUP(work4報告書!AK29,'(入力)データ'!$A$6:$D$55,3,0)&amp;VLOOKUP(work4報告書!AK29,'(入力)データ'!$A$6:$D$55,4,0))</f>
        <v/>
      </c>
      <c r="J352" s="1616"/>
      <c r="K352" s="1616"/>
      <c r="L352" s="1616"/>
      <c r="M352" s="1622"/>
      <c r="N352" s="277" t="str">
        <f>IF(ISERROR(VLOOKUP(work4報告書!AK29,Work2工事データ!$G$3:$J$52,4,0)),"",VLOOKUP(work4報告書!AK29,Work2工事データ!$G$3:$J$52,4,0))</f>
        <v/>
      </c>
      <c r="O352" s="125" t="s">
        <v>119</v>
      </c>
      <c r="P352" s="272" t="str">
        <f t="shared" si="53"/>
        <v/>
      </c>
      <c r="Q352" s="125" t="s">
        <v>120</v>
      </c>
      <c r="R352" s="274" t="str">
        <f t="shared" si="54"/>
        <v/>
      </c>
      <c r="S352" s="1625" t="s">
        <v>121</v>
      </c>
      <c r="T352" s="1626"/>
      <c r="U352" s="1728"/>
      <c r="V352" s="1729"/>
      <c r="W352" s="1729"/>
      <c r="X352" s="130"/>
      <c r="Y352" s="946"/>
      <c r="Z352" s="947"/>
      <c r="AA352" s="947"/>
      <c r="AB352" s="130"/>
      <c r="AC352" s="946"/>
      <c r="AD352" s="947"/>
      <c r="AE352" s="947"/>
      <c r="AF352" s="133"/>
      <c r="AG352" s="1568" t="str">
        <f>IF(U352=0,"",SUM(U353:AB353)-AC353)</f>
        <v/>
      </c>
      <c r="AH352" s="1569"/>
      <c r="AI352" s="1569"/>
      <c r="AJ352" s="1570"/>
      <c r="AK352" s="946"/>
      <c r="AL352" s="134"/>
      <c r="AM352" s="1730"/>
      <c r="AN352" s="1731"/>
      <c r="AO352" s="1731"/>
      <c r="AP352" s="1731"/>
      <c r="AQ352" s="1731"/>
      <c r="AR352" s="516"/>
      <c r="AS352" s="119"/>
      <c r="AT352" s="119"/>
      <c r="AW352" s="387"/>
      <c r="AX352" s="387"/>
      <c r="AY352" s="387"/>
      <c r="AZ352" s="386"/>
      <c r="BA352" s="386"/>
      <c r="BB352" s="386"/>
    </row>
    <row r="353" spans="1:54" s="117" customFormat="1" ht="16.5" customHeight="1">
      <c r="A353" s="1618"/>
      <c r="B353" s="1619"/>
      <c r="C353" s="1619"/>
      <c r="D353" s="1619"/>
      <c r="E353" s="1619"/>
      <c r="F353" s="1619"/>
      <c r="G353" s="1619"/>
      <c r="H353" s="1620"/>
      <c r="I353" s="1623"/>
      <c r="J353" s="1619"/>
      <c r="K353" s="1619"/>
      <c r="L353" s="1619"/>
      <c r="M353" s="1624"/>
      <c r="N353" s="278" t="str">
        <f>IF(ISERROR(VLOOKUP(work4報告書!AK29,Work2工事データ!$G$3:$P$52,10,0)),"",VLOOKUP(work4報告書!AK29,Work2工事データ!$G$3:$P$52,10,0))</f>
        <v/>
      </c>
      <c r="O353" s="135" t="s">
        <v>119</v>
      </c>
      <c r="P353" s="273" t="str">
        <f t="shared" si="53"/>
        <v/>
      </c>
      <c r="Q353" s="135" t="s">
        <v>120</v>
      </c>
      <c r="R353" s="276" t="str">
        <f t="shared" si="54"/>
        <v/>
      </c>
      <c r="S353" s="1580" t="s">
        <v>122</v>
      </c>
      <c r="T353" s="1581"/>
      <c r="U353" s="1571" t="str">
        <f>IF(ISERROR(VLOOKUP(work4報告書!AK29,Work2工事データ!$G$3:$R$52,12,0)),"",VLOOKUP(work4報告書!AK29,Work2工事データ!$G$3:$R$52,12,0))</f>
        <v/>
      </c>
      <c r="V353" s="1572"/>
      <c r="W353" s="1572"/>
      <c r="X353" s="1572"/>
      <c r="Y353" s="1734"/>
      <c r="Z353" s="1735"/>
      <c r="AA353" s="1735"/>
      <c r="AB353" s="1735"/>
      <c r="AC353" s="1734"/>
      <c r="AD353" s="1735"/>
      <c r="AE353" s="1735"/>
      <c r="AF353" s="1736"/>
      <c r="AG353" s="1572" t="str">
        <f>IF(U353=0,"",IF(U352&lt;&gt;0,"",IF(SUM(U353:AB353)-AC353=0,"",SUM(U353:AB353)-AC353)))</f>
        <v/>
      </c>
      <c r="AH353" s="1572"/>
      <c r="AI353" s="1572"/>
      <c r="AJ353" s="1573"/>
      <c r="AK353" s="1584" t="str">
        <f>IF(ISERROR(VLOOKUP(work4報告書!AK29,Work2工事データ!$G$3:$O$52,9,0)),"",VLOOKUP(work4報告書!AK29,Work2工事データ!$G$3:$O$52,9,0))</f>
        <v/>
      </c>
      <c r="AL353" s="1585"/>
      <c r="AM353" s="1582" t="str">
        <f>IF(ISERROR(ROUNDDOWN(AG353*AK353/100,0)),"",ROUNDDOWN(AG353*AK353/100,0))</f>
        <v/>
      </c>
      <c r="AN353" s="1583"/>
      <c r="AO353" s="1583"/>
      <c r="AP353" s="1583"/>
      <c r="AQ353" s="1583"/>
      <c r="AR353" s="515"/>
      <c r="AS353" s="119"/>
      <c r="AT353" s="119"/>
      <c r="AW353" s="387"/>
      <c r="AX353" s="387"/>
      <c r="AY353" s="387"/>
      <c r="AZ353" s="386"/>
      <c r="BA353" s="386"/>
      <c r="BB353" s="386"/>
    </row>
    <row r="354" spans="1:54" s="117" customFormat="1" ht="16.5" customHeight="1">
      <c r="A354" s="1615" t="str">
        <f>IF(ISERROR(VLOOKUP(work4報告書!AK30,Work2工事データ!$G$3:$R$52,2,0)),"",VLOOKUP(work4報告書!AK30,Work2工事データ!$G$3:$R$52,2,0))</f>
        <v/>
      </c>
      <c r="B354" s="1616"/>
      <c r="C354" s="1616"/>
      <c r="D354" s="1616"/>
      <c r="E354" s="1616"/>
      <c r="F354" s="1616"/>
      <c r="G354" s="1616"/>
      <c r="H354" s="1617"/>
      <c r="I354" s="1621" t="str">
        <f>IF(ISERROR(VLOOKUP(work4報告書!AK30,'(入力)データ'!$A$6:$D$55,3,0)&amp;VLOOKUP(work4報告書!AK30,'(入力)データ'!$A$6:$D$55,4,0)),"",VLOOKUP(work4報告書!AK30,'(入力)データ'!$A$6:$D$55,3,0)&amp;VLOOKUP(work4報告書!AK30,'(入力)データ'!$A$6:$D$55,4,0))</f>
        <v/>
      </c>
      <c r="J354" s="1616"/>
      <c r="K354" s="1616"/>
      <c r="L354" s="1616"/>
      <c r="M354" s="1622"/>
      <c r="N354" s="277" t="str">
        <f>IF(ISERROR(VLOOKUP(work4報告書!AK30,Work2工事データ!$G$3:$J$52,4,0)),"",VLOOKUP(work4報告書!AK30,Work2工事データ!$G$3:$J$52,4,0))</f>
        <v/>
      </c>
      <c r="O354" s="125" t="s">
        <v>119</v>
      </c>
      <c r="P354" s="272" t="str">
        <f t="shared" si="53"/>
        <v/>
      </c>
      <c r="Q354" s="125" t="s">
        <v>120</v>
      </c>
      <c r="R354" s="274" t="str">
        <f t="shared" si="54"/>
        <v/>
      </c>
      <c r="S354" s="1625" t="s">
        <v>121</v>
      </c>
      <c r="T354" s="1626"/>
      <c r="U354" s="1728"/>
      <c r="V354" s="1729"/>
      <c r="W354" s="1729"/>
      <c r="X354" s="130"/>
      <c r="Y354" s="946"/>
      <c r="Z354" s="947"/>
      <c r="AA354" s="947"/>
      <c r="AB354" s="130"/>
      <c r="AC354" s="946"/>
      <c r="AD354" s="947"/>
      <c r="AE354" s="947"/>
      <c r="AF354" s="133"/>
      <c r="AG354" s="1568" t="str">
        <f>IF(U354=0,"",SUM(U355:AB355)-AC355)</f>
        <v/>
      </c>
      <c r="AH354" s="1569"/>
      <c r="AI354" s="1569"/>
      <c r="AJ354" s="1570"/>
      <c r="AK354" s="946"/>
      <c r="AL354" s="134"/>
      <c r="AM354" s="1730"/>
      <c r="AN354" s="1731"/>
      <c r="AO354" s="1731"/>
      <c r="AP354" s="1731"/>
      <c r="AQ354" s="1731"/>
      <c r="AR354" s="516"/>
      <c r="AS354" s="119"/>
      <c r="AT354" s="119"/>
      <c r="AW354" s="387"/>
      <c r="AX354" s="387"/>
      <c r="AY354" s="387"/>
      <c r="AZ354" s="386"/>
      <c r="BA354" s="386"/>
      <c r="BB354" s="386"/>
    </row>
    <row r="355" spans="1:54" s="117" customFormat="1" ht="16.5" customHeight="1">
      <c r="A355" s="1618"/>
      <c r="B355" s="1619"/>
      <c r="C355" s="1619"/>
      <c r="D355" s="1619"/>
      <c r="E355" s="1619"/>
      <c r="F355" s="1619"/>
      <c r="G355" s="1619"/>
      <c r="H355" s="1620"/>
      <c r="I355" s="1623"/>
      <c r="J355" s="1619"/>
      <c r="K355" s="1619"/>
      <c r="L355" s="1619"/>
      <c r="M355" s="1624"/>
      <c r="N355" s="278" t="str">
        <f>IF(ISERROR(VLOOKUP(work4報告書!AK30,Work2工事データ!$G$3:$P$52,10,0)),"",VLOOKUP(work4報告書!AK30,Work2工事データ!$G$3:$P$52,10,0))</f>
        <v/>
      </c>
      <c r="O355" s="135" t="s">
        <v>119</v>
      </c>
      <c r="P355" s="273" t="str">
        <f t="shared" si="53"/>
        <v/>
      </c>
      <c r="Q355" s="135" t="s">
        <v>120</v>
      </c>
      <c r="R355" s="276" t="str">
        <f t="shared" si="54"/>
        <v/>
      </c>
      <c r="S355" s="1580" t="s">
        <v>122</v>
      </c>
      <c r="T355" s="1581"/>
      <c r="U355" s="1582" t="str">
        <f>IF(ISERROR(VLOOKUP(work4報告書!AK30,Work2工事データ!$G$3:$R$52,12,0)),"",VLOOKUP(work4報告書!AK30,Work2工事データ!$G$3:$R$52,12,0))</f>
        <v/>
      </c>
      <c r="V355" s="1583"/>
      <c r="W355" s="1583"/>
      <c r="X355" s="1629"/>
      <c r="Y355" s="1732"/>
      <c r="Z355" s="1733"/>
      <c r="AA355" s="1733"/>
      <c r="AB355" s="1733"/>
      <c r="AC355" s="1732"/>
      <c r="AD355" s="1733"/>
      <c r="AE355" s="1733"/>
      <c r="AF355" s="1737"/>
      <c r="AG355" s="1572" t="str">
        <f>IF(U355=0,"",IF(U354&lt;&gt;0,"",IF(SUM(U355:AB355)-AC355=0,"",SUM(U355:AB355)-AC355)))</f>
        <v/>
      </c>
      <c r="AH355" s="1572"/>
      <c r="AI355" s="1572"/>
      <c r="AJ355" s="1573"/>
      <c r="AK355" s="1584" t="str">
        <f>IF(ISERROR(VLOOKUP(work4報告書!AK30,Work2工事データ!$G$3:$O$52,9,0)),"",VLOOKUP(work4報告書!AK30,Work2工事データ!$G$3:$O$52,9,0))</f>
        <v/>
      </c>
      <c r="AL355" s="1585"/>
      <c r="AM355" s="1582" t="str">
        <f>IF(ISERROR(ROUNDDOWN(AG355*AK355/100,0)),"",ROUNDDOWN(AG355*AK355/100,0))</f>
        <v/>
      </c>
      <c r="AN355" s="1583"/>
      <c r="AO355" s="1583"/>
      <c r="AP355" s="1583"/>
      <c r="AQ355" s="1583"/>
      <c r="AR355" s="515"/>
      <c r="AS355" s="119"/>
      <c r="AT355" s="119"/>
      <c r="AW355" s="387"/>
      <c r="AX355" s="387"/>
      <c r="AY355" s="387"/>
      <c r="AZ355" s="386"/>
      <c r="BA355" s="386"/>
      <c r="BB355" s="386"/>
    </row>
    <row r="356" spans="1:54" s="117" customFormat="1" ht="16.5" customHeight="1">
      <c r="A356" s="1615" t="str">
        <f>IF(ISERROR(VLOOKUP(work4報告書!AK31,Work2工事データ!$G$3:$R$52,2,0)),"",VLOOKUP(work4報告書!AK31,Work2工事データ!$G$3:$R$52,2,0))</f>
        <v/>
      </c>
      <c r="B356" s="1616"/>
      <c r="C356" s="1616"/>
      <c r="D356" s="1616"/>
      <c r="E356" s="1616"/>
      <c r="F356" s="1616"/>
      <c r="G356" s="1616"/>
      <c r="H356" s="1617"/>
      <c r="I356" s="1621" t="str">
        <f>IF(ISERROR(VLOOKUP(work4報告書!AK31,'(入力)データ'!$A$6:$D$55,3,0)&amp;VLOOKUP(work4報告書!AK31,'(入力)データ'!$A$6:$D$55,4,0)),"",VLOOKUP(work4報告書!AK31,'(入力)データ'!$A$6:$D$55,3,0)&amp;VLOOKUP(work4報告書!AK31,'(入力)データ'!$A$6:$D$55,4,0))</f>
        <v/>
      </c>
      <c r="J356" s="1616"/>
      <c r="K356" s="1616"/>
      <c r="L356" s="1616"/>
      <c r="M356" s="1622"/>
      <c r="N356" s="277" t="str">
        <f>IF(ISERROR(VLOOKUP(work4報告書!AK31,Work2工事データ!$G$3:$J$52,4,0)),"",VLOOKUP(work4報告書!AK31,Work2工事データ!$G$3:$J$52,4,0))</f>
        <v/>
      </c>
      <c r="O356" s="125" t="s">
        <v>119</v>
      </c>
      <c r="P356" s="272" t="str">
        <f t="shared" si="53"/>
        <v/>
      </c>
      <c r="Q356" s="125" t="s">
        <v>120</v>
      </c>
      <c r="R356" s="274" t="str">
        <f t="shared" si="54"/>
        <v/>
      </c>
      <c r="S356" s="1625" t="s">
        <v>121</v>
      </c>
      <c r="T356" s="1626"/>
      <c r="U356" s="1728"/>
      <c r="V356" s="1729"/>
      <c r="W356" s="1729"/>
      <c r="X356" s="136"/>
      <c r="Y356" s="943"/>
      <c r="Z356" s="944"/>
      <c r="AA356" s="944"/>
      <c r="AB356" s="136"/>
      <c r="AC356" s="943"/>
      <c r="AD356" s="944"/>
      <c r="AE356" s="944"/>
      <c r="AF356" s="139"/>
      <c r="AG356" s="1568" t="str">
        <f>IF(U356=0,"",SUM(U357:AB357)-AC357)</f>
        <v/>
      </c>
      <c r="AH356" s="1569"/>
      <c r="AI356" s="1569"/>
      <c r="AJ356" s="1570"/>
      <c r="AK356" s="943"/>
      <c r="AL356" s="945"/>
      <c r="AM356" s="1730"/>
      <c r="AN356" s="1731"/>
      <c r="AO356" s="1731"/>
      <c r="AP356" s="1731"/>
      <c r="AQ356" s="1731"/>
      <c r="AR356" s="516"/>
      <c r="AS356" s="119"/>
      <c r="AT356" s="119"/>
      <c r="AW356" s="387"/>
      <c r="AX356" s="387"/>
      <c r="AY356" s="387"/>
      <c r="AZ356" s="386"/>
      <c r="BA356" s="386"/>
      <c r="BB356" s="386"/>
    </row>
    <row r="357" spans="1:54" s="117" customFormat="1" ht="16.5" customHeight="1">
      <c r="A357" s="1618"/>
      <c r="B357" s="1619"/>
      <c r="C357" s="1619"/>
      <c r="D357" s="1619"/>
      <c r="E357" s="1619"/>
      <c r="F357" s="1619"/>
      <c r="G357" s="1619"/>
      <c r="H357" s="1620"/>
      <c r="I357" s="1623"/>
      <c r="J357" s="1619"/>
      <c r="K357" s="1619"/>
      <c r="L357" s="1619"/>
      <c r="M357" s="1624"/>
      <c r="N357" s="278" t="str">
        <f>IF(ISERROR(VLOOKUP(work4報告書!AK31,Work2工事データ!$G$3:$P$52,10,0)),"",VLOOKUP(work4報告書!AK31,Work2工事データ!$G$3:$P$52,10,0))</f>
        <v/>
      </c>
      <c r="O357" s="135" t="s">
        <v>119</v>
      </c>
      <c r="P357" s="273" t="str">
        <f t="shared" si="53"/>
        <v/>
      </c>
      <c r="Q357" s="135" t="s">
        <v>120</v>
      </c>
      <c r="R357" s="276" t="str">
        <f t="shared" si="54"/>
        <v/>
      </c>
      <c r="S357" s="1580" t="s">
        <v>122</v>
      </c>
      <c r="T357" s="1581"/>
      <c r="U357" s="1571" t="str">
        <f>IF(ISERROR(VLOOKUP(work4報告書!AK31,Work2工事データ!$G$3:$R$52,12,0)),"",VLOOKUP(work4報告書!AK31,Work2工事データ!$G$3:$R$52,12,0))</f>
        <v/>
      </c>
      <c r="V357" s="1572"/>
      <c r="W357" s="1572"/>
      <c r="X357" s="1572"/>
      <c r="Y357" s="1734"/>
      <c r="Z357" s="1735"/>
      <c r="AA357" s="1735"/>
      <c r="AB357" s="1735"/>
      <c r="AC357" s="1734"/>
      <c r="AD357" s="1735"/>
      <c r="AE357" s="1735"/>
      <c r="AF357" s="1736"/>
      <c r="AG357" s="1572" t="str">
        <f>IF(U357=0,"",IF(U356&lt;&gt;0,"",IF(SUM(U357:AB357)-AC357=0,"",SUM(U357:AB357)-AC357)))</f>
        <v/>
      </c>
      <c r="AH357" s="1572"/>
      <c r="AI357" s="1572"/>
      <c r="AJ357" s="1573"/>
      <c r="AK357" s="1584" t="str">
        <f>IF(ISERROR(VLOOKUP(work4報告書!AK31,Work2工事データ!$G$3:$O$52,9,0)),"",VLOOKUP(work4報告書!AK31,Work2工事データ!$G$3:$O$52,9,0))</f>
        <v/>
      </c>
      <c r="AL357" s="1585"/>
      <c r="AM357" s="1582" t="str">
        <f>IF(ISERROR(ROUNDDOWN(AG357*AK357/100,0)),"",ROUNDDOWN(AG357*AK357/100,0))</f>
        <v/>
      </c>
      <c r="AN357" s="1583"/>
      <c r="AO357" s="1583"/>
      <c r="AP357" s="1583"/>
      <c r="AQ357" s="1583"/>
      <c r="AR357" s="515"/>
      <c r="AS357" s="119"/>
      <c r="AT357" s="119"/>
      <c r="AW357" s="387"/>
      <c r="AX357" s="387"/>
      <c r="AY357" s="387"/>
      <c r="AZ357" s="386"/>
      <c r="BA357" s="386"/>
      <c r="BB357" s="386"/>
    </row>
    <row r="358" spans="1:54" s="117" customFormat="1" ht="16.5" customHeight="1">
      <c r="A358" s="1615" t="str">
        <f>IF(ISERROR(VLOOKUP(work4報告書!AK32,Work2工事データ!$G$3:$R$52,2,0)),"",VLOOKUP(work4報告書!AK32,Work2工事データ!$G$3:$R$52,2,0))</f>
        <v/>
      </c>
      <c r="B358" s="1616"/>
      <c r="C358" s="1616"/>
      <c r="D358" s="1616"/>
      <c r="E358" s="1616"/>
      <c r="F358" s="1616"/>
      <c r="G358" s="1616"/>
      <c r="H358" s="1617"/>
      <c r="I358" s="1621" t="str">
        <f>IF(ISERROR(VLOOKUP(work4報告書!AK32,'(入力)データ'!$A$6:$D$55,3,0)&amp;VLOOKUP(work4報告書!AK32,'(入力)データ'!$A$6:$D$55,4,0)),"",VLOOKUP(work4報告書!AK32,'(入力)データ'!$A$6:$D$55,3,0)&amp;VLOOKUP(work4報告書!AK32,'(入力)データ'!$A$6:$D$55,4,0))</f>
        <v/>
      </c>
      <c r="J358" s="1616"/>
      <c r="K358" s="1616"/>
      <c r="L358" s="1616"/>
      <c r="M358" s="1622"/>
      <c r="N358" s="277" t="str">
        <f>IF(ISERROR(VLOOKUP(work4報告書!AK32,Work2工事データ!$G$3:$J$52,4,0)),"",VLOOKUP(work4報告書!AK32,Work2工事データ!$G$3:$J$52,4,0))</f>
        <v/>
      </c>
      <c r="O358" s="125" t="s">
        <v>119</v>
      </c>
      <c r="P358" s="272" t="str">
        <f t="shared" si="53"/>
        <v/>
      </c>
      <c r="Q358" s="125" t="s">
        <v>120</v>
      </c>
      <c r="R358" s="274" t="str">
        <f t="shared" si="54"/>
        <v/>
      </c>
      <c r="S358" s="1625" t="s">
        <v>121</v>
      </c>
      <c r="T358" s="1626"/>
      <c r="U358" s="1728"/>
      <c r="V358" s="1729"/>
      <c r="W358" s="1729"/>
      <c r="X358" s="130"/>
      <c r="Y358" s="946"/>
      <c r="Z358" s="947"/>
      <c r="AA358" s="947"/>
      <c r="AB358" s="130"/>
      <c r="AC358" s="946"/>
      <c r="AD358" s="947"/>
      <c r="AE358" s="947"/>
      <c r="AF358" s="133"/>
      <c r="AG358" s="1568" t="str">
        <f>IF(U358=0,"",SUM(U359:AB359)-AC359)</f>
        <v/>
      </c>
      <c r="AH358" s="1569"/>
      <c r="AI358" s="1569"/>
      <c r="AJ358" s="1570"/>
      <c r="AK358" s="943"/>
      <c r="AL358" s="945"/>
      <c r="AM358" s="1730"/>
      <c r="AN358" s="1731"/>
      <c r="AO358" s="1731"/>
      <c r="AP358" s="1731"/>
      <c r="AQ358" s="1731"/>
      <c r="AR358" s="516"/>
      <c r="AS358" s="119"/>
      <c r="AT358" s="119"/>
      <c r="AW358" s="387"/>
      <c r="AX358" s="387"/>
      <c r="AY358" s="387"/>
      <c r="AZ358" s="386"/>
      <c r="BA358" s="386"/>
      <c r="BB358" s="386"/>
    </row>
    <row r="359" spans="1:54" s="117" customFormat="1" ht="16.5" customHeight="1">
      <c r="A359" s="1618"/>
      <c r="B359" s="1619"/>
      <c r="C359" s="1619"/>
      <c r="D359" s="1619"/>
      <c r="E359" s="1619"/>
      <c r="F359" s="1619"/>
      <c r="G359" s="1619"/>
      <c r="H359" s="1620"/>
      <c r="I359" s="1623"/>
      <c r="J359" s="1619"/>
      <c r="K359" s="1619"/>
      <c r="L359" s="1619"/>
      <c r="M359" s="1624"/>
      <c r="N359" s="278" t="str">
        <f>IF(ISERROR(VLOOKUP(work4報告書!AK32,Work2工事データ!$G$3:$P$52,10,0)),"",VLOOKUP(work4報告書!AK32,Work2工事データ!$G$3:$P$52,10,0))</f>
        <v/>
      </c>
      <c r="O359" s="135" t="s">
        <v>119</v>
      </c>
      <c r="P359" s="273" t="str">
        <f t="shared" si="53"/>
        <v/>
      </c>
      <c r="Q359" s="135" t="s">
        <v>120</v>
      </c>
      <c r="R359" s="276" t="str">
        <f t="shared" si="54"/>
        <v/>
      </c>
      <c r="S359" s="1580" t="s">
        <v>122</v>
      </c>
      <c r="T359" s="1581"/>
      <c r="U359" s="1571" t="str">
        <f>IF(ISERROR(VLOOKUP(work4報告書!AK32,Work2工事データ!$G$3:$R$52,12,0)),"",VLOOKUP(work4報告書!AK32,Work2工事データ!$G$3:$R$52,12,0))</f>
        <v/>
      </c>
      <c r="V359" s="1572"/>
      <c r="W359" s="1572"/>
      <c r="X359" s="1572"/>
      <c r="Y359" s="1732"/>
      <c r="Z359" s="1733"/>
      <c r="AA359" s="1733"/>
      <c r="AB359" s="1733"/>
      <c r="AC359" s="1734"/>
      <c r="AD359" s="1735"/>
      <c r="AE359" s="1735"/>
      <c r="AF359" s="1736"/>
      <c r="AG359" s="1572" t="str">
        <f>IF(U359=0,"",IF(U358&lt;&gt;0,"",IF(SUM(U359:AB359)-AC359=0,"",SUM(U359:AB359)-AC359)))</f>
        <v/>
      </c>
      <c r="AH359" s="1572"/>
      <c r="AI359" s="1572"/>
      <c r="AJ359" s="1573"/>
      <c r="AK359" s="1584" t="str">
        <f>IF(ISERROR(VLOOKUP(work4報告書!AK32,Work2工事データ!$G$3:$O$52,9,0)),"",VLOOKUP(work4報告書!AK32,Work2工事データ!$G$3:$O$52,9,0))</f>
        <v/>
      </c>
      <c r="AL359" s="1585"/>
      <c r="AM359" s="1582" t="str">
        <f>IF(ISERROR(ROUNDDOWN(AG359*AK359/100,0)),"",ROUNDDOWN(AG359*AK359/100,0))</f>
        <v/>
      </c>
      <c r="AN359" s="1583"/>
      <c r="AO359" s="1583"/>
      <c r="AP359" s="1583"/>
      <c r="AQ359" s="1583"/>
      <c r="AR359" s="515"/>
      <c r="AS359" s="119"/>
      <c r="AT359" s="119"/>
      <c r="AW359" s="387"/>
      <c r="AX359" s="387"/>
      <c r="AY359" s="387"/>
      <c r="AZ359" s="386"/>
      <c r="BA359" s="386"/>
      <c r="BB359" s="386"/>
    </row>
    <row r="360" spans="1:54" s="117" customFormat="1" ht="16.5" customHeight="1">
      <c r="A360" s="1615" t="str">
        <f>IF(ISERROR(VLOOKUP(work4報告書!AK33,Work2工事データ!$G$3:$R$52,2,0)),"",VLOOKUP(work4報告書!AK33,Work2工事データ!$G$3:$R$52,2,0))</f>
        <v/>
      </c>
      <c r="B360" s="1616"/>
      <c r="C360" s="1616"/>
      <c r="D360" s="1616"/>
      <c r="E360" s="1616"/>
      <c r="F360" s="1616"/>
      <c r="G360" s="1616"/>
      <c r="H360" s="1617"/>
      <c r="I360" s="1621" t="str">
        <f>IF(ISERROR(VLOOKUP(work4報告書!AK33,'(入力)データ'!$A$6:$D$55,3,0)&amp;VLOOKUP(work4報告書!AK33,'(入力)データ'!$A$6:$D$55,4,0)),"",VLOOKUP(work4報告書!AK33,'(入力)データ'!$A$6:$D$55,3,0)&amp;VLOOKUP(work4報告書!AK33,'(入力)データ'!$A$6:$D$55,4,0))</f>
        <v/>
      </c>
      <c r="J360" s="1616"/>
      <c r="K360" s="1616"/>
      <c r="L360" s="1616"/>
      <c r="M360" s="1622"/>
      <c r="N360" s="277" t="str">
        <f>IF(ISERROR(VLOOKUP(work4報告書!AK33,Work2工事データ!$G$3:$J$52,4,0)),"",VLOOKUP(work4報告書!AK33,Work2工事データ!$G$3:$J$52,4,0))</f>
        <v/>
      </c>
      <c r="O360" s="125" t="s">
        <v>119</v>
      </c>
      <c r="P360" s="272" t="str">
        <f t="shared" si="53"/>
        <v/>
      </c>
      <c r="Q360" s="125" t="s">
        <v>120</v>
      </c>
      <c r="R360" s="274" t="str">
        <f t="shared" si="54"/>
        <v/>
      </c>
      <c r="S360" s="1625" t="s">
        <v>121</v>
      </c>
      <c r="T360" s="1626"/>
      <c r="U360" s="1728"/>
      <c r="V360" s="1729"/>
      <c r="W360" s="1729"/>
      <c r="X360" s="130"/>
      <c r="Y360" s="946"/>
      <c r="Z360" s="947"/>
      <c r="AA360" s="947"/>
      <c r="AB360" s="130"/>
      <c r="AC360" s="946"/>
      <c r="AD360" s="947"/>
      <c r="AE360" s="947"/>
      <c r="AF360" s="133"/>
      <c r="AG360" s="1568" t="str">
        <f>IF(U360=0,"",SUM(U361:AB361)-AC361)</f>
        <v/>
      </c>
      <c r="AH360" s="1569"/>
      <c r="AI360" s="1569"/>
      <c r="AJ360" s="1570"/>
      <c r="AK360" s="141"/>
      <c r="AL360" s="142"/>
      <c r="AM360" s="1730"/>
      <c r="AN360" s="1731"/>
      <c r="AO360" s="1731"/>
      <c r="AP360" s="1731"/>
      <c r="AQ360" s="1731"/>
      <c r="AR360" s="516"/>
      <c r="AS360" s="119"/>
      <c r="AT360" s="119"/>
      <c r="AW360" s="387"/>
      <c r="AX360" s="387"/>
      <c r="AY360" s="387"/>
      <c r="AZ360" s="386"/>
      <c r="BA360" s="386"/>
      <c r="BB360" s="386"/>
    </row>
    <row r="361" spans="1:54" s="117" customFormat="1" ht="16.5" customHeight="1">
      <c r="A361" s="1618"/>
      <c r="B361" s="1619"/>
      <c r="C361" s="1619"/>
      <c r="D361" s="1619"/>
      <c r="E361" s="1619"/>
      <c r="F361" s="1619"/>
      <c r="G361" s="1619"/>
      <c r="H361" s="1620"/>
      <c r="I361" s="1623"/>
      <c r="J361" s="1619"/>
      <c r="K361" s="1619"/>
      <c r="L361" s="1619"/>
      <c r="M361" s="1624"/>
      <c r="N361" s="278" t="str">
        <f>IF(ISERROR(VLOOKUP(work4報告書!AK33,Work2工事データ!$G$3:$P$52,10,0)),"",VLOOKUP(work4報告書!AK33,Work2工事データ!$G$3:$P$52,10,0))</f>
        <v/>
      </c>
      <c r="O361" s="135" t="s">
        <v>119</v>
      </c>
      <c r="P361" s="273" t="str">
        <f t="shared" si="53"/>
        <v/>
      </c>
      <c r="Q361" s="135" t="s">
        <v>120</v>
      </c>
      <c r="R361" s="276" t="str">
        <f t="shared" si="54"/>
        <v/>
      </c>
      <c r="S361" s="1580" t="s">
        <v>122</v>
      </c>
      <c r="T361" s="1581"/>
      <c r="U361" s="1571" t="str">
        <f>IF(ISERROR(VLOOKUP(work4報告書!AK33,Work2工事データ!$G$3:$R$52,12,0)),"",VLOOKUP(work4報告書!AK33,Work2工事データ!$G$3:$R$52,12,0))</f>
        <v/>
      </c>
      <c r="V361" s="1572"/>
      <c r="W361" s="1572"/>
      <c r="X361" s="1572"/>
      <c r="Y361" s="1732"/>
      <c r="Z361" s="1733"/>
      <c r="AA361" s="1733"/>
      <c r="AB361" s="1733"/>
      <c r="AC361" s="1734"/>
      <c r="AD361" s="1735"/>
      <c r="AE361" s="1735"/>
      <c r="AF361" s="1736"/>
      <c r="AG361" s="1572" t="str">
        <f>IF(U361=0,"",IF(U360&lt;&gt;0,"",IF(SUM(U361:AB361)-AC361=0,"",SUM(U361:AB361)-AC361)))</f>
        <v/>
      </c>
      <c r="AH361" s="1572"/>
      <c r="AI361" s="1572"/>
      <c r="AJ361" s="1573"/>
      <c r="AK361" s="1584" t="str">
        <f>IF(ISERROR(VLOOKUP(work4報告書!AK33,Work2工事データ!$G$3:$O$52,9,0)),"",VLOOKUP(work4報告書!AK33,Work2工事データ!$G$3:$O$52,9,0))</f>
        <v/>
      </c>
      <c r="AL361" s="1585"/>
      <c r="AM361" s="1582" t="str">
        <f>IF(ISERROR(ROUNDDOWN(AG361*AK361/100,0)),"",ROUNDDOWN(AG361*AK361/100,0))</f>
        <v/>
      </c>
      <c r="AN361" s="1583"/>
      <c r="AO361" s="1583"/>
      <c r="AP361" s="1583"/>
      <c r="AQ361" s="1583"/>
      <c r="AR361" s="515"/>
      <c r="AS361" s="119"/>
      <c r="AT361" s="119"/>
      <c r="AW361" s="387"/>
      <c r="AX361" s="387"/>
      <c r="AY361" s="387"/>
      <c r="AZ361" s="386"/>
      <c r="BA361" s="386"/>
      <c r="BB361" s="386"/>
    </row>
    <row r="362" spans="1:54" s="117" customFormat="1" ht="16.5" customHeight="1">
      <c r="A362" s="1615" t="str">
        <f>IF(ISERROR(VLOOKUP(work4報告書!AK34,Work2工事データ!$G$3:$R$52,2,0)),"",VLOOKUP(work4報告書!AK34,Work2工事データ!$G$3:$R$52,2,0))</f>
        <v/>
      </c>
      <c r="B362" s="1616"/>
      <c r="C362" s="1616"/>
      <c r="D362" s="1616"/>
      <c r="E362" s="1616"/>
      <c r="F362" s="1616"/>
      <c r="G362" s="1616"/>
      <c r="H362" s="1617"/>
      <c r="I362" s="1621" t="str">
        <f>IF(ISERROR(VLOOKUP(work4報告書!AK34,'(入力)データ'!$A$6:$D$55,3,0)&amp;VLOOKUP(work4報告書!AK34,'(入力)データ'!$A$6:$D$55,4,0)),"",VLOOKUP(work4報告書!AK34,'(入力)データ'!$A$6:$D$55,3,0)&amp;VLOOKUP(work4報告書!AK34,'(入力)データ'!$A$6:$D$55,4,0))</f>
        <v/>
      </c>
      <c r="J362" s="1616"/>
      <c r="K362" s="1616"/>
      <c r="L362" s="1616"/>
      <c r="M362" s="1622"/>
      <c r="N362" s="277" t="str">
        <f>IF(ISERROR(VLOOKUP(work4報告書!AK34,Work2工事データ!$G$3:$J$52,4,0)),"",VLOOKUP(work4報告書!AK34,Work2工事データ!$G$3:$J$52,4,0))</f>
        <v/>
      </c>
      <c r="O362" s="125" t="s">
        <v>119</v>
      </c>
      <c r="P362" s="272" t="str">
        <f t="shared" si="53"/>
        <v/>
      </c>
      <c r="Q362" s="125" t="s">
        <v>120</v>
      </c>
      <c r="R362" s="274" t="str">
        <f t="shared" si="54"/>
        <v/>
      </c>
      <c r="S362" s="1625" t="s">
        <v>121</v>
      </c>
      <c r="T362" s="1626"/>
      <c r="U362" s="1728"/>
      <c r="V362" s="1729"/>
      <c r="W362" s="1729"/>
      <c r="X362" s="130"/>
      <c r="Y362" s="946"/>
      <c r="Z362" s="947"/>
      <c r="AA362" s="947"/>
      <c r="AB362" s="130"/>
      <c r="AC362" s="946"/>
      <c r="AD362" s="947"/>
      <c r="AE362" s="947"/>
      <c r="AF362" s="133"/>
      <c r="AG362" s="1568" t="str">
        <f>IF(U362=0,"",SUM(U363:AB363)-AC363)</f>
        <v/>
      </c>
      <c r="AH362" s="1569"/>
      <c r="AI362" s="1569"/>
      <c r="AJ362" s="1570"/>
      <c r="AK362" s="143"/>
      <c r="AL362" s="144"/>
      <c r="AM362" s="1730"/>
      <c r="AN362" s="1731"/>
      <c r="AO362" s="1731"/>
      <c r="AP362" s="1731"/>
      <c r="AQ362" s="1731"/>
      <c r="AR362" s="516"/>
      <c r="AS362" s="119"/>
      <c r="AT362" s="119"/>
      <c r="AW362" s="387"/>
      <c r="AX362" s="387"/>
      <c r="AY362" s="387"/>
      <c r="AZ362" s="386"/>
      <c r="BA362" s="386"/>
      <c r="BB362" s="386"/>
    </row>
    <row r="363" spans="1:54" s="117" customFormat="1" ht="16.5" customHeight="1">
      <c r="A363" s="1618"/>
      <c r="B363" s="1619"/>
      <c r="C363" s="1619"/>
      <c r="D363" s="1619"/>
      <c r="E363" s="1619"/>
      <c r="F363" s="1619"/>
      <c r="G363" s="1619"/>
      <c r="H363" s="1620"/>
      <c r="I363" s="1623"/>
      <c r="J363" s="1619"/>
      <c r="K363" s="1619"/>
      <c r="L363" s="1619"/>
      <c r="M363" s="1624"/>
      <c r="N363" s="278" t="str">
        <f>IF(ISERROR(VLOOKUP(work4報告書!AK34,Work2工事データ!$G$3:$P$52,10,0)),"",VLOOKUP(work4報告書!AK34,Work2工事データ!$G$3:$P$52,10,0))</f>
        <v/>
      </c>
      <c r="O363" s="135" t="s">
        <v>119</v>
      </c>
      <c r="P363" s="273" t="str">
        <f t="shared" si="53"/>
        <v/>
      </c>
      <c r="Q363" s="135" t="s">
        <v>120</v>
      </c>
      <c r="R363" s="276" t="str">
        <f t="shared" si="54"/>
        <v/>
      </c>
      <c r="S363" s="1580" t="s">
        <v>122</v>
      </c>
      <c r="T363" s="1581"/>
      <c r="U363" s="1571" t="str">
        <f>IF(ISERROR(VLOOKUP(work4報告書!AK34,Work2工事データ!$G$3:$R$52,12,0)),"",VLOOKUP(work4報告書!AK34,Work2工事データ!$G$3:$R$52,12,0))</f>
        <v/>
      </c>
      <c r="V363" s="1572"/>
      <c r="W363" s="1572"/>
      <c r="X363" s="1572"/>
      <c r="Y363" s="1732"/>
      <c r="Z363" s="1733"/>
      <c r="AA363" s="1733"/>
      <c r="AB363" s="1733"/>
      <c r="AC363" s="1734"/>
      <c r="AD363" s="1735"/>
      <c r="AE363" s="1735"/>
      <c r="AF363" s="1736"/>
      <c r="AG363" s="1572" t="str">
        <f>IF(U363=0,"",IF(U362&lt;&gt;0,"",IF(SUM(U363:AB363)-AC363=0,"",SUM(U363:AB363)-AC363)))</f>
        <v/>
      </c>
      <c r="AH363" s="1572"/>
      <c r="AI363" s="1572"/>
      <c r="AJ363" s="1573"/>
      <c r="AK363" s="1584" t="str">
        <f>IF(ISERROR(VLOOKUP(work4報告書!AK34,Work2工事データ!$G$3:$O$52,9,0)),"",VLOOKUP(work4報告書!AK34,Work2工事データ!$G$3:$O$52,9,0))</f>
        <v/>
      </c>
      <c r="AL363" s="1585"/>
      <c r="AM363" s="1582" t="str">
        <f>IF(ISERROR(ROUNDDOWN(AG363*AK363/100,0)),"",ROUNDDOWN(AG363*AK363/100,0))</f>
        <v/>
      </c>
      <c r="AN363" s="1583"/>
      <c r="AO363" s="1583"/>
      <c r="AP363" s="1583"/>
      <c r="AQ363" s="1583"/>
      <c r="AR363" s="515"/>
      <c r="AS363" s="119"/>
      <c r="AT363" s="119"/>
      <c r="AW363" s="387"/>
      <c r="AX363" s="387"/>
      <c r="AY363" s="387"/>
      <c r="AZ363" s="386"/>
      <c r="BA363" s="386"/>
      <c r="BB363" s="386"/>
    </row>
    <row r="364" spans="1:54" s="117" customFormat="1" ht="16.5" customHeight="1">
      <c r="A364" s="1615" t="str">
        <f>IF(ISERROR(VLOOKUP(work4報告書!AK35,Work2工事データ!$G$3:$R$52,2,0)),"",VLOOKUP(work4報告書!AK35,Work2工事データ!$G$3:$R$52,2,0))</f>
        <v/>
      </c>
      <c r="B364" s="1616"/>
      <c r="C364" s="1616"/>
      <c r="D364" s="1616"/>
      <c r="E364" s="1616"/>
      <c r="F364" s="1616"/>
      <c r="G364" s="1616"/>
      <c r="H364" s="1617"/>
      <c r="I364" s="1621" t="str">
        <f>IF(ISERROR(VLOOKUP(work4報告書!AK35,'(入力)データ'!$A$6:$D$55,3,0)&amp;VLOOKUP(work4報告書!AK35,'(入力)データ'!$A$6:$D$55,4,0)),"",VLOOKUP(work4報告書!AK35,'(入力)データ'!$A$6:$D$55,3,0)&amp;VLOOKUP(work4報告書!AK35,'(入力)データ'!$A$6:$D$55,4,0))</f>
        <v/>
      </c>
      <c r="J364" s="1616"/>
      <c r="K364" s="1616"/>
      <c r="L364" s="1616"/>
      <c r="M364" s="1622"/>
      <c r="N364" s="277" t="str">
        <f>IF(ISERROR(VLOOKUP(work4報告書!AK35,Work2工事データ!$G$3:$J$52,4,0)),"",VLOOKUP(work4報告書!AK35,Work2工事データ!$G$3:$J$52,4,0))</f>
        <v/>
      </c>
      <c r="O364" s="125" t="s">
        <v>119</v>
      </c>
      <c r="P364" s="272" t="str">
        <f t="shared" si="53"/>
        <v/>
      </c>
      <c r="Q364" s="125" t="s">
        <v>120</v>
      </c>
      <c r="R364" s="274" t="str">
        <f t="shared" si="54"/>
        <v/>
      </c>
      <c r="S364" s="1625" t="s">
        <v>121</v>
      </c>
      <c r="T364" s="1626"/>
      <c r="U364" s="1728"/>
      <c r="V364" s="1729"/>
      <c r="W364" s="1729"/>
      <c r="X364" s="130"/>
      <c r="Y364" s="946"/>
      <c r="Z364" s="947"/>
      <c r="AA364" s="947"/>
      <c r="AB364" s="130"/>
      <c r="AC364" s="946"/>
      <c r="AD364" s="947"/>
      <c r="AE364" s="947"/>
      <c r="AF364" s="133"/>
      <c r="AG364" s="1568" t="str">
        <f>IF(U364=0,"",SUM(U365:AB365)-AC365)</f>
        <v/>
      </c>
      <c r="AH364" s="1569"/>
      <c r="AI364" s="1569"/>
      <c r="AJ364" s="1570"/>
      <c r="AK364" s="141"/>
      <c r="AL364" s="142"/>
      <c r="AM364" s="1730"/>
      <c r="AN364" s="1731"/>
      <c r="AO364" s="1731"/>
      <c r="AP364" s="1731"/>
      <c r="AQ364" s="1731"/>
      <c r="AR364" s="516"/>
      <c r="AS364" s="119"/>
      <c r="AT364" s="119"/>
      <c r="AW364" s="387"/>
      <c r="AX364" s="387"/>
      <c r="AY364" s="387"/>
      <c r="AZ364" s="386"/>
      <c r="BA364" s="386"/>
      <c r="BB364" s="386"/>
    </row>
    <row r="365" spans="1:54" s="117" customFormat="1" ht="16.5" customHeight="1">
      <c r="A365" s="1618"/>
      <c r="B365" s="1619"/>
      <c r="C365" s="1619"/>
      <c r="D365" s="1619"/>
      <c r="E365" s="1619"/>
      <c r="F365" s="1619"/>
      <c r="G365" s="1619"/>
      <c r="H365" s="1620"/>
      <c r="I365" s="1623"/>
      <c r="J365" s="1619"/>
      <c r="K365" s="1619"/>
      <c r="L365" s="1619"/>
      <c r="M365" s="1624"/>
      <c r="N365" s="278" t="str">
        <f>IF(ISERROR(VLOOKUP(work4報告書!AK35,Work2工事データ!$G$3:$P$52,10,0)),"",VLOOKUP(work4報告書!AK35,Work2工事データ!$G$3:$P$52,10,0))</f>
        <v/>
      </c>
      <c r="O365" s="135" t="s">
        <v>119</v>
      </c>
      <c r="P365" s="273" t="str">
        <f t="shared" si="53"/>
        <v/>
      </c>
      <c r="Q365" s="135" t="s">
        <v>120</v>
      </c>
      <c r="R365" s="276" t="str">
        <f t="shared" si="54"/>
        <v/>
      </c>
      <c r="S365" s="1580" t="s">
        <v>122</v>
      </c>
      <c r="T365" s="1581"/>
      <c r="U365" s="1571" t="str">
        <f>IF(ISERROR(VLOOKUP(work4報告書!AK35,Work2工事データ!$G$3:$R$52,12,0)),"",VLOOKUP(work4報告書!AK35,Work2工事データ!$G$3:$R$52,12,0))</f>
        <v/>
      </c>
      <c r="V365" s="1572"/>
      <c r="W365" s="1572"/>
      <c r="X365" s="1572"/>
      <c r="Y365" s="1732"/>
      <c r="Z365" s="1733"/>
      <c r="AA365" s="1733"/>
      <c r="AB365" s="1733"/>
      <c r="AC365" s="1734"/>
      <c r="AD365" s="1735"/>
      <c r="AE365" s="1735"/>
      <c r="AF365" s="1736"/>
      <c r="AG365" s="1572" t="str">
        <f>IF(U365=0,"",IF(U364&lt;&gt;0,"",IF(SUM(U365:AB365)-AC365=0,"",SUM(U365:AB365)-AC365)))</f>
        <v/>
      </c>
      <c r="AH365" s="1572"/>
      <c r="AI365" s="1572"/>
      <c r="AJ365" s="1573"/>
      <c r="AK365" s="1584" t="str">
        <f>IF(ISERROR(VLOOKUP(work4報告書!AK35,Work2工事データ!$G$3:$O$52,9,0)),"",VLOOKUP(work4報告書!AK35,Work2工事データ!$G$3:$O$52,9,0))</f>
        <v/>
      </c>
      <c r="AL365" s="1585"/>
      <c r="AM365" s="1582" t="str">
        <f>IF(ISERROR(ROUNDDOWN(AG365*AK365/100,0)),"",ROUNDDOWN(AG365*AK365/100,0))</f>
        <v/>
      </c>
      <c r="AN365" s="1583"/>
      <c r="AO365" s="1583"/>
      <c r="AP365" s="1583"/>
      <c r="AQ365" s="1583"/>
      <c r="AR365" s="515"/>
      <c r="AS365" s="119"/>
      <c r="AT365" s="119"/>
      <c r="AW365" s="387"/>
      <c r="AX365" s="387"/>
      <c r="AY365" s="387"/>
      <c r="AZ365" s="386"/>
      <c r="BA365" s="386"/>
      <c r="BB365" s="386"/>
    </row>
    <row r="366" spans="1:54" s="117" customFormat="1" ht="16.5" customHeight="1">
      <c r="A366" s="1615" t="str">
        <f>IF(ISERROR(VLOOKUP(work4報告書!AK36,Work2工事データ!$G$3:$R$52,2,0)),"",VLOOKUP(work4報告書!AK36,Work2工事データ!$G$3:$R$52,2,0))</f>
        <v/>
      </c>
      <c r="B366" s="1616"/>
      <c r="C366" s="1616"/>
      <c r="D366" s="1616"/>
      <c r="E366" s="1616"/>
      <c r="F366" s="1616"/>
      <c r="G366" s="1616"/>
      <c r="H366" s="1617"/>
      <c r="I366" s="1621" t="str">
        <f>IF(ISERROR(VLOOKUP(work4報告書!AK36,'(入力)データ'!$A$6:$D$55,3,0)&amp;VLOOKUP(work4報告書!AK36,'(入力)データ'!$A$6:$D$55,4,0)),"",VLOOKUP(work4報告書!AK36,'(入力)データ'!$A$6:$D$55,3,0)&amp;VLOOKUP(work4報告書!AK36,'(入力)データ'!$A$6:$D$55,4,0))</f>
        <v/>
      </c>
      <c r="J366" s="1616"/>
      <c r="K366" s="1616"/>
      <c r="L366" s="1616"/>
      <c r="M366" s="1622"/>
      <c r="N366" s="277" t="str">
        <f>IF(ISERROR(VLOOKUP(work4報告書!AK36,Work2工事データ!$G$3:$J$52,4,0)),"",VLOOKUP(work4報告書!AK36,Work2工事データ!$G$3:$J$52,4,0))</f>
        <v/>
      </c>
      <c r="O366" s="125" t="s">
        <v>119</v>
      </c>
      <c r="P366" s="272" t="str">
        <f t="shared" si="53"/>
        <v/>
      </c>
      <c r="Q366" s="125" t="s">
        <v>120</v>
      </c>
      <c r="R366" s="274" t="str">
        <f t="shared" si="54"/>
        <v/>
      </c>
      <c r="S366" s="1625" t="s">
        <v>121</v>
      </c>
      <c r="T366" s="1626"/>
      <c r="U366" s="1728"/>
      <c r="V366" s="1729"/>
      <c r="W366" s="1729"/>
      <c r="X366" s="130"/>
      <c r="Y366" s="946"/>
      <c r="Z366" s="947"/>
      <c r="AA366" s="947"/>
      <c r="AB366" s="130"/>
      <c r="AC366" s="946"/>
      <c r="AD366" s="947"/>
      <c r="AE366" s="947"/>
      <c r="AF366" s="133"/>
      <c r="AG366" s="1568" t="str">
        <f>IF(U366=0,"",SUM(U367:AB367)-AC367)</f>
        <v/>
      </c>
      <c r="AH366" s="1569"/>
      <c r="AI366" s="1569"/>
      <c r="AJ366" s="1570"/>
      <c r="AK366" s="141"/>
      <c r="AL366" s="142"/>
      <c r="AM366" s="1730"/>
      <c r="AN366" s="1731"/>
      <c r="AO366" s="1731"/>
      <c r="AP366" s="1731"/>
      <c r="AQ366" s="1731"/>
      <c r="AR366" s="516"/>
      <c r="AS366" s="119"/>
      <c r="AT366" s="119"/>
      <c r="AW366" s="387"/>
      <c r="AX366" s="387"/>
      <c r="AY366" s="387"/>
      <c r="AZ366" s="386"/>
      <c r="BA366" s="386"/>
      <c r="BB366" s="386"/>
    </row>
    <row r="367" spans="1:54" s="117" customFormat="1" ht="16.5" customHeight="1">
      <c r="A367" s="1618"/>
      <c r="B367" s="1619"/>
      <c r="C367" s="1619"/>
      <c r="D367" s="1619"/>
      <c r="E367" s="1619"/>
      <c r="F367" s="1619"/>
      <c r="G367" s="1619"/>
      <c r="H367" s="1620"/>
      <c r="I367" s="1623"/>
      <c r="J367" s="1619"/>
      <c r="K367" s="1619"/>
      <c r="L367" s="1619"/>
      <c r="M367" s="1624"/>
      <c r="N367" s="278" t="str">
        <f>IF(ISERROR(VLOOKUP(work4報告書!AK36,Work2工事データ!$G$3:$P$52,10,0)),"",VLOOKUP(work4報告書!AK36,Work2工事データ!$G$3:$P$52,10,0))</f>
        <v/>
      </c>
      <c r="O367" s="145" t="s">
        <v>119</v>
      </c>
      <c r="P367" s="273" t="str">
        <f t="shared" si="53"/>
        <v/>
      </c>
      <c r="Q367" s="135" t="s">
        <v>120</v>
      </c>
      <c r="R367" s="276" t="str">
        <f t="shared" si="54"/>
        <v/>
      </c>
      <c r="S367" s="1580" t="s">
        <v>122</v>
      </c>
      <c r="T367" s="1581"/>
      <c r="U367" s="1571" t="str">
        <f>IF(ISERROR(VLOOKUP(work4報告書!AK36,Work2工事データ!$G$3:$R$52,12,0)),"",VLOOKUP(work4報告書!AK36,Work2工事データ!$G$3:$R$52,12,0))</f>
        <v/>
      </c>
      <c r="V367" s="1572"/>
      <c r="W367" s="1572"/>
      <c r="X367" s="1572"/>
      <c r="Y367" s="1732"/>
      <c r="Z367" s="1733"/>
      <c r="AA367" s="1733"/>
      <c r="AB367" s="1733"/>
      <c r="AC367" s="1734"/>
      <c r="AD367" s="1735"/>
      <c r="AE367" s="1735"/>
      <c r="AF367" s="1736"/>
      <c r="AG367" s="1572" t="str">
        <f>IF(U367=0,"",IF(U366&lt;&gt;0,"",IF(SUM(U367:AB367)-AC367=0,"",SUM(U367:AB367)-AC367)))</f>
        <v/>
      </c>
      <c r="AH367" s="1572"/>
      <c r="AI367" s="1572"/>
      <c r="AJ367" s="1573"/>
      <c r="AK367" s="1584" t="str">
        <f>IF(ISERROR(VLOOKUP(work4報告書!AK36,Work2工事データ!$G$3:$O$52,9,0)),"",VLOOKUP(work4報告書!AK36,Work2工事データ!$G$3:$O$52,9,0))</f>
        <v/>
      </c>
      <c r="AL367" s="1585"/>
      <c r="AM367" s="1582" t="str">
        <f>IF(ISERROR(ROUNDDOWN(AG367*AK367/100,0)),"",ROUNDDOWN(AG367*AK367/100,0))</f>
        <v/>
      </c>
      <c r="AN367" s="1583"/>
      <c r="AO367" s="1583"/>
      <c r="AP367" s="1583"/>
      <c r="AQ367" s="1583"/>
      <c r="AR367" s="515"/>
      <c r="AS367" s="119"/>
      <c r="AT367" s="119"/>
      <c r="AW367" s="387"/>
      <c r="AX367" s="387"/>
      <c r="AY367" s="387"/>
      <c r="AZ367" s="386"/>
      <c r="BA367" s="386"/>
      <c r="BB367" s="386"/>
    </row>
    <row r="368" spans="1:54" s="117" customFormat="1" ht="16.5" customHeight="1">
      <c r="A368" s="1595" t="s">
        <v>562</v>
      </c>
      <c r="B368" s="1596"/>
      <c r="C368" s="1596"/>
      <c r="D368" s="1597"/>
      <c r="E368" s="1604" t="str">
        <f>IF(ISERROR(VLOOKUP(work4報告書!AK28,Work2工事データ!$G$3:$M$52,7,0)),"",VLOOKUP(work4報告書!AK28,Work2工事データ!$G$3:$M$52,7,0))</f>
        <v/>
      </c>
      <c r="F368" s="1605"/>
      <c r="G368" s="1606"/>
      <c r="H368" s="1606"/>
      <c r="I368" s="1606"/>
      <c r="J368" s="1606"/>
      <c r="K368" s="1606"/>
      <c r="L368" s="1606"/>
      <c r="M368" s="1607"/>
      <c r="N368" s="1721" t="s">
        <v>726</v>
      </c>
      <c r="O368" s="1722"/>
      <c r="P368" s="1722"/>
      <c r="Q368" s="1722"/>
      <c r="R368" s="1722"/>
      <c r="S368" s="1722"/>
      <c r="T368" s="1049" t="str">
        <f>IF(work4報告書!AM28=0,"",work4報告書!AN28)</f>
        <v/>
      </c>
      <c r="U368" s="1568" t="str">
        <f ca="1">IF(SUMIF(U350:X367,"賃金で算定",U351:X367)=0,"",SUMIF(U350:X367,"賃金で算定",U351:X367))</f>
        <v/>
      </c>
      <c r="V368" s="1569"/>
      <c r="W368" s="1569"/>
      <c r="X368" s="1570"/>
      <c r="Y368" s="946"/>
      <c r="Z368" s="947"/>
      <c r="AA368" s="947"/>
      <c r="AB368" s="130"/>
      <c r="AC368" s="946"/>
      <c r="AD368" s="947"/>
      <c r="AE368" s="947"/>
      <c r="AF368" s="130"/>
      <c r="AG368" s="1568" t="str">
        <f ca="1">U368</f>
        <v/>
      </c>
      <c r="AH368" s="1569"/>
      <c r="AI368" s="1569"/>
      <c r="AJ368" s="1570"/>
      <c r="AK368" s="946"/>
      <c r="AL368" s="134"/>
      <c r="AM368" s="1568" t="str">
        <f>IF(AM350+AM352+AM354+AM356+AM358+AM360+AM362+AM364+AM366=0,"",AM350+AM352+AM354+AM356+AM358+AM360+AM362+AM364+AM366)</f>
        <v/>
      </c>
      <c r="AN368" s="1569"/>
      <c r="AO368" s="1569"/>
      <c r="AP368" s="1569"/>
      <c r="AQ368" s="1569"/>
      <c r="AR368" s="516"/>
      <c r="AS368" s="119"/>
      <c r="AT368" s="119"/>
      <c r="AW368" s="387"/>
      <c r="AX368" s="387"/>
      <c r="AY368" s="387"/>
      <c r="AZ368" s="386"/>
      <c r="BA368" s="386"/>
      <c r="BB368" s="386"/>
    </row>
    <row r="369" spans="1:54" s="117" customFormat="1" ht="16.5" customHeight="1">
      <c r="A369" s="1598"/>
      <c r="B369" s="1599"/>
      <c r="C369" s="1599"/>
      <c r="D369" s="1600"/>
      <c r="E369" s="1608"/>
      <c r="F369" s="1609"/>
      <c r="G369" s="1610"/>
      <c r="H369" s="1610"/>
      <c r="I369" s="1610"/>
      <c r="J369" s="1610"/>
      <c r="K369" s="1610"/>
      <c r="L369" s="1610"/>
      <c r="M369" s="1611"/>
      <c r="N369" s="1723"/>
      <c r="O369" s="1724"/>
      <c r="P369" s="1724"/>
      <c r="Q369" s="1724"/>
      <c r="R369" s="1724"/>
      <c r="S369" s="1724"/>
      <c r="T369" s="1050"/>
      <c r="U369" s="1571" t="str">
        <f>IF(E368="","",IF(U368="",SUM(U351,U353,U355,U357,U359,U361,U363,U365,U367),SUM(U351,U353,U355,U357,U359,U361,U363,U365,U367)-U368))</f>
        <v/>
      </c>
      <c r="V369" s="1572"/>
      <c r="W369" s="1572"/>
      <c r="X369" s="1572"/>
      <c r="Y369" s="1571" t="str">
        <f>IF(SUM(Y351,Y353,Y355,Y357,Y359,Y361,Y363,Y365,Y367)=0,"",SUM(Y351,Y353,Y355,Y357,Y359,Y361,Y363,Y365,Y367))</f>
        <v/>
      </c>
      <c r="Z369" s="1572"/>
      <c r="AA369" s="1572"/>
      <c r="AB369" s="1573"/>
      <c r="AC369" s="1572" t="str">
        <f>IF(SUM(AC351,AC353,AC355,AC357,AC359,AC361,AC363,AC365,AC367)=0,"",SUM(AC351,AC353,AC355,AC357,AC359,AC361,AC363,AC365,AC367))</f>
        <v/>
      </c>
      <c r="AD369" s="1572"/>
      <c r="AE369" s="1572"/>
      <c r="AF369" s="1573"/>
      <c r="AG369" s="1571" t="str">
        <f>IF(SUM(U369:AB369)-SUM(AC369)=0,"",SUM(U369:AB369)-SUM(AC369))</f>
        <v/>
      </c>
      <c r="AH369" s="1572"/>
      <c r="AI369" s="1572"/>
      <c r="AJ369" s="1573"/>
      <c r="AK369" s="943"/>
      <c r="AL369" s="945"/>
      <c r="AM369" s="1571" t="str">
        <f>IF(SUM(AM351,AM353,AM355,AM357,AM359,AM361,AM363,AM365,AM367)=0,"",SUM(AM351,AM353,AM355,AM357,AM359,AM361,AM363,AM365,AM367))</f>
        <v/>
      </c>
      <c r="AN369" s="1572"/>
      <c r="AO369" s="1572"/>
      <c r="AP369" s="1572"/>
      <c r="AQ369" s="1572"/>
      <c r="AR369" s="948"/>
      <c r="AS369" s="119"/>
      <c r="AT369" s="119"/>
      <c r="AW369" s="387"/>
      <c r="AX369" s="387"/>
      <c r="AY369" s="387"/>
      <c r="AZ369" s="386"/>
      <c r="BA369" s="386"/>
      <c r="BB369" s="386"/>
    </row>
    <row r="370" spans="1:54" s="117" customFormat="1" ht="16.5" customHeight="1" thickBot="1">
      <c r="A370" s="1601"/>
      <c r="B370" s="1602"/>
      <c r="C370" s="1602"/>
      <c r="D370" s="1603"/>
      <c r="E370" s="1612"/>
      <c r="F370" s="1613"/>
      <c r="G370" s="1613"/>
      <c r="H370" s="1613"/>
      <c r="I370" s="1613"/>
      <c r="J370" s="1613"/>
      <c r="K370" s="1613"/>
      <c r="L370" s="1613"/>
      <c r="M370" s="1614"/>
      <c r="N370" s="1725"/>
      <c r="O370" s="1726"/>
      <c r="P370" s="1726"/>
      <c r="Q370" s="1726"/>
      <c r="R370" s="1726"/>
      <c r="S370" s="1726"/>
      <c r="T370" s="1051"/>
      <c r="U370" s="1095"/>
      <c r="V370" s="1096"/>
      <c r="W370" s="1096"/>
      <c r="X370" s="1096"/>
      <c r="Y370" s="1095"/>
      <c r="Z370" s="1096"/>
      <c r="AA370" s="1096"/>
      <c r="AB370" s="1097"/>
      <c r="AC370" s="1096"/>
      <c r="AD370" s="1096"/>
      <c r="AE370" s="1096"/>
      <c r="AF370" s="1097"/>
      <c r="AG370" s="1574" t="str">
        <f>IF(T368&lt;=24,ROUNDDOWN(AG369*105/108,0),"")</f>
        <v/>
      </c>
      <c r="AH370" s="1575"/>
      <c r="AI370" s="1575"/>
      <c r="AJ370" s="1576"/>
      <c r="AK370" s="997"/>
      <c r="AL370" s="998"/>
      <c r="AM370" s="1574" t="str">
        <f>IF(AG370="","",ROUNDDOWN(AG370*AK351/100,0))</f>
        <v/>
      </c>
      <c r="AN370" s="1575"/>
      <c r="AO370" s="1575"/>
      <c r="AP370" s="1575"/>
      <c r="AQ370" s="1575"/>
      <c r="AR370" s="517"/>
      <c r="AS370" s="119"/>
      <c r="AT370" s="146"/>
      <c r="AW370" s="387"/>
      <c r="AX370" s="387"/>
      <c r="AY370" s="387"/>
      <c r="AZ370" s="386"/>
      <c r="BA370" s="386"/>
      <c r="BB370" s="386"/>
    </row>
    <row r="371" spans="1:54" s="117" customFormat="1" ht="18" customHeight="1">
      <c r="A371" s="119"/>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2032" t="str">
        <f>IF(AM368="","",IF(T368&lt;=24,SUM(AM368,AM370),SUM(AM368:AQ369)))</f>
        <v/>
      </c>
      <c r="AN371" s="2032"/>
      <c r="AO371" s="2032"/>
      <c r="AP371" s="2032"/>
      <c r="AQ371" s="2032"/>
      <c r="AR371" s="119"/>
      <c r="AS371" s="119"/>
      <c r="AT371" s="119"/>
      <c r="AW371" s="387"/>
      <c r="AX371" s="387"/>
      <c r="AY371" s="387"/>
      <c r="AZ371" s="386"/>
      <c r="BA371" s="386"/>
      <c r="BB371" s="386"/>
    </row>
    <row r="372" spans="1:54" s="117" customFormat="1" ht="22.5" customHeight="1">
      <c r="A372" s="119"/>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551"/>
      <c r="X372" s="551"/>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W372" s="387"/>
      <c r="AX372" s="387"/>
      <c r="AY372" s="387"/>
      <c r="AZ372" s="386"/>
      <c r="BA372" s="386"/>
      <c r="BB372" s="386"/>
    </row>
    <row r="373" spans="1:54" s="117" customFormat="1" ht="24" customHeight="1">
      <c r="A373" s="75"/>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551"/>
      <c r="X373" s="551"/>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19"/>
      <c r="AT373" s="119"/>
      <c r="AW373" s="387"/>
      <c r="AX373" s="387"/>
      <c r="AY373" s="387"/>
      <c r="AZ373" s="386"/>
      <c r="BA373" s="386"/>
      <c r="BB373" s="386"/>
    </row>
    <row r="374" spans="1:54" s="117" customFormat="1" ht="17.25" customHeight="1" thickBot="1">
      <c r="A374" s="533" t="s">
        <v>171</v>
      </c>
      <c r="B374" s="119"/>
      <c r="C374" s="119"/>
      <c r="D374" s="119"/>
      <c r="E374" s="119"/>
      <c r="F374" s="119"/>
      <c r="G374" s="119"/>
      <c r="H374" s="119"/>
      <c r="I374" s="119"/>
      <c r="J374" s="119"/>
      <c r="K374" s="119"/>
      <c r="L374" s="119"/>
      <c r="M374" s="119"/>
      <c r="N374" s="119"/>
      <c r="O374" s="119"/>
      <c r="P374" s="119"/>
      <c r="Q374" s="119"/>
      <c r="R374" s="120"/>
      <c r="S374" s="120"/>
      <c r="T374" s="120"/>
      <c r="U374" s="120"/>
      <c r="V374" s="120"/>
      <c r="W374" s="119"/>
      <c r="X374" s="119"/>
      <c r="Y374" s="119"/>
      <c r="Z374" s="119"/>
      <c r="AA374" s="119"/>
      <c r="AB374" s="119"/>
      <c r="AC374" s="119"/>
      <c r="AD374" s="119"/>
      <c r="AE374" s="119"/>
      <c r="AF374" s="119"/>
      <c r="AG374" s="119"/>
      <c r="AH374" s="119"/>
      <c r="AI374" s="119"/>
      <c r="AJ374" s="119"/>
      <c r="AK374" s="121"/>
      <c r="AL374" s="121"/>
      <c r="AM374" s="121"/>
      <c r="AN374" s="121"/>
      <c r="AO374" s="119"/>
      <c r="AP374" s="119"/>
      <c r="AQ374" s="119"/>
      <c r="AR374" s="119"/>
      <c r="AS374" s="119"/>
      <c r="AW374" s="387"/>
      <c r="AX374" s="387"/>
      <c r="AY374" s="387"/>
      <c r="AZ374" s="386"/>
      <c r="BA374" s="386"/>
      <c r="BB374" s="386"/>
    </row>
    <row r="375" spans="1:54" s="117" customFormat="1" ht="12.75" customHeight="1">
      <c r="A375" s="119"/>
      <c r="B375" s="119"/>
      <c r="C375" s="119"/>
      <c r="D375" s="119"/>
      <c r="E375" s="119"/>
      <c r="F375" s="119"/>
      <c r="G375" s="119"/>
      <c r="H375" s="119"/>
      <c r="I375" s="119"/>
      <c r="J375" s="119"/>
      <c r="K375" s="119"/>
      <c r="L375" s="122"/>
      <c r="M375" s="122"/>
      <c r="N375" s="122"/>
      <c r="O375" s="122"/>
      <c r="P375" s="122"/>
      <c r="Q375" s="122"/>
      <c r="R375" s="122"/>
      <c r="S375" s="123"/>
      <c r="T375" s="123"/>
      <c r="U375" s="123"/>
      <c r="V375" s="123"/>
      <c r="W375" s="123"/>
      <c r="X375" s="123"/>
      <c r="Y375" s="123"/>
      <c r="Z375" s="122"/>
      <c r="AA375" s="122"/>
      <c r="AB375" s="122"/>
      <c r="AC375" s="119"/>
      <c r="AD375" s="119"/>
      <c r="AE375" s="119"/>
      <c r="AF375" s="119"/>
      <c r="AG375" s="119"/>
      <c r="AH375" s="119"/>
      <c r="AI375" s="119"/>
      <c r="AJ375" s="119"/>
      <c r="AK375" s="121"/>
      <c r="AL375" s="121"/>
      <c r="AM375" s="1586" t="s">
        <v>102</v>
      </c>
      <c r="AN375" s="1587"/>
      <c r="AO375" s="119"/>
      <c r="AP375" s="119"/>
      <c r="AQ375" s="119"/>
      <c r="AR375" s="119"/>
      <c r="AS375" s="119"/>
      <c r="AW375" s="387"/>
      <c r="AX375" s="387"/>
      <c r="AY375" s="387"/>
      <c r="AZ375" s="386"/>
      <c r="BA375" s="386"/>
      <c r="BB375" s="386"/>
    </row>
    <row r="376" spans="1:54" s="117" customFormat="1" ht="12.75" customHeight="1">
      <c r="A376" s="119"/>
      <c r="B376" s="119"/>
      <c r="C376" s="119"/>
      <c r="D376" s="119"/>
      <c r="E376" s="119"/>
      <c r="F376" s="119"/>
      <c r="G376" s="119"/>
      <c r="H376" s="119"/>
      <c r="I376" s="119"/>
      <c r="J376" s="119"/>
      <c r="K376" s="119"/>
      <c r="L376" s="122"/>
      <c r="M376" s="122"/>
      <c r="N376" s="122"/>
      <c r="O376" s="122"/>
      <c r="P376" s="122"/>
      <c r="Q376" s="122"/>
      <c r="R376" s="122"/>
      <c r="S376" s="123"/>
      <c r="T376" s="123"/>
      <c r="U376" s="123"/>
      <c r="V376" s="123"/>
      <c r="W376" s="123"/>
      <c r="X376" s="123"/>
      <c r="Y376" s="123"/>
      <c r="Z376" s="122"/>
      <c r="AA376" s="122"/>
      <c r="AB376" s="122"/>
      <c r="AC376" s="119"/>
      <c r="AD376" s="119"/>
      <c r="AE376" s="119"/>
      <c r="AF376" s="119"/>
      <c r="AG376" s="119"/>
      <c r="AH376" s="119"/>
      <c r="AI376" s="119"/>
      <c r="AJ376" s="119"/>
      <c r="AK376" s="121"/>
      <c r="AL376" s="121"/>
      <c r="AM376" s="1588"/>
      <c r="AN376" s="1589"/>
      <c r="AO376" s="119"/>
      <c r="AP376" s="119"/>
      <c r="AQ376" s="119"/>
      <c r="AR376" s="119"/>
      <c r="AS376" s="119"/>
      <c r="AW376" s="387"/>
      <c r="AX376" s="387"/>
      <c r="AY376" s="387"/>
      <c r="AZ376" s="386"/>
      <c r="BA376" s="386"/>
      <c r="BB376" s="386"/>
    </row>
    <row r="377" spans="1:54" s="117" customFormat="1" ht="12.75" customHeight="1" thickBot="1">
      <c r="A377" s="119"/>
      <c r="B377" s="119"/>
      <c r="C377" s="119"/>
      <c r="D377" s="119"/>
      <c r="E377" s="119"/>
      <c r="F377" s="119"/>
      <c r="G377" s="119"/>
      <c r="H377" s="119"/>
      <c r="I377" s="119"/>
      <c r="J377" s="119"/>
      <c r="K377" s="119"/>
      <c r="L377" s="122"/>
      <c r="M377" s="122"/>
      <c r="N377" s="122"/>
      <c r="O377" s="122"/>
      <c r="P377" s="122"/>
      <c r="Q377" s="122"/>
      <c r="R377" s="122"/>
      <c r="S377" s="122"/>
      <c r="T377" s="122"/>
      <c r="U377" s="122"/>
      <c r="V377" s="122"/>
      <c r="W377" s="122"/>
      <c r="X377" s="122"/>
      <c r="Y377" s="122"/>
      <c r="Z377" s="122"/>
      <c r="AA377" s="122"/>
      <c r="AB377" s="122"/>
      <c r="AC377" s="119"/>
      <c r="AD377" s="119"/>
      <c r="AE377" s="119"/>
      <c r="AF377" s="119"/>
      <c r="AG377" s="119"/>
      <c r="AH377" s="119"/>
      <c r="AI377" s="119"/>
      <c r="AJ377" s="119"/>
      <c r="AK377" s="121"/>
      <c r="AL377" s="121"/>
      <c r="AM377" s="1590"/>
      <c r="AN377" s="1591"/>
      <c r="AO377" s="119"/>
      <c r="AP377" s="119"/>
      <c r="AQ377" s="119"/>
      <c r="AR377" s="119"/>
      <c r="AS377" s="119"/>
      <c r="AW377" s="387"/>
      <c r="AX377" s="387"/>
      <c r="AY377" s="387"/>
      <c r="AZ377" s="386"/>
      <c r="BA377" s="386"/>
      <c r="BB377" s="386"/>
    </row>
    <row r="378" spans="1:54" s="117" customFormat="1" ht="6" customHeight="1" thickBot="1">
      <c r="A378" s="119"/>
      <c r="B378" s="119"/>
      <c r="C378" s="119"/>
      <c r="D378" s="119"/>
      <c r="E378" s="119"/>
      <c r="F378" s="119"/>
      <c r="G378" s="119"/>
      <c r="H378" s="119"/>
      <c r="I378" s="119"/>
      <c r="J378" s="119"/>
      <c r="K378" s="119"/>
      <c r="L378" s="122"/>
      <c r="M378" s="122"/>
      <c r="N378" s="122"/>
      <c r="O378" s="122"/>
      <c r="P378" s="122"/>
      <c r="Q378" s="122"/>
      <c r="R378" s="122"/>
      <c r="S378" s="122"/>
      <c r="T378" s="122"/>
      <c r="U378" s="122"/>
      <c r="V378" s="122"/>
      <c r="W378" s="122"/>
      <c r="X378" s="122"/>
      <c r="Y378" s="122"/>
      <c r="Z378" s="122"/>
      <c r="AA378" s="122"/>
      <c r="AB378" s="122"/>
      <c r="AC378" s="119"/>
      <c r="AD378" s="119"/>
      <c r="AE378" s="119"/>
      <c r="AF378" s="119"/>
      <c r="AG378" s="119"/>
      <c r="AH378" s="119"/>
      <c r="AI378" s="119"/>
      <c r="AJ378" s="119"/>
      <c r="AK378" s="121"/>
      <c r="AL378" s="121"/>
      <c r="AM378" s="119"/>
      <c r="AN378" s="119"/>
      <c r="AO378" s="119"/>
      <c r="AP378" s="119"/>
      <c r="AQ378" s="119"/>
      <c r="AR378" s="119"/>
      <c r="AS378" s="119"/>
      <c r="AW378" s="387"/>
      <c r="AX378" s="387"/>
      <c r="AY378" s="387"/>
      <c r="AZ378" s="386"/>
      <c r="BA378" s="386"/>
      <c r="BB378" s="386"/>
    </row>
    <row r="379" spans="1:54" s="117" customFormat="1" ht="12.75" customHeight="1">
      <c r="A379" s="1658" t="s">
        <v>127</v>
      </c>
      <c r="B379" s="1659"/>
      <c r="C379" s="1659"/>
      <c r="D379" s="1659"/>
      <c r="E379" s="1659"/>
      <c r="F379" s="1659"/>
      <c r="G379" s="1659"/>
      <c r="H379" s="1659"/>
      <c r="I379" s="1664" t="s">
        <v>128</v>
      </c>
      <c r="J379" s="1664"/>
      <c r="K379" s="510" t="s">
        <v>129</v>
      </c>
      <c r="L379" s="1664" t="s">
        <v>130</v>
      </c>
      <c r="M379" s="1664"/>
      <c r="N379" s="1665" t="s">
        <v>131</v>
      </c>
      <c r="O379" s="1664"/>
      <c r="P379" s="1664"/>
      <c r="Q379" s="1664"/>
      <c r="R379" s="1664"/>
      <c r="S379" s="1664"/>
      <c r="T379" s="1664" t="s">
        <v>61</v>
      </c>
      <c r="U379" s="1664"/>
      <c r="V379" s="1700"/>
      <c r="W379" s="119"/>
      <c r="X379" s="119"/>
      <c r="Y379" s="119"/>
      <c r="Z379" s="119"/>
      <c r="AA379" s="119"/>
      <c r="AB379" s="119"/>
      <c r="AC379" s="124"/>
      <c r="AD379" s="124"/>
      <c r="AE379" s="124"/>
      <c r="AF379" s="124"/>
      <c r="AG379" s="124"/>
      <c r="AH379" s="124"/>
      <c r="AI379" s="124"/>
      <c r="AJ379" s="119"/>
      <c r="AK379" s="1701" t="str">
        <f>AK343</f>
        <v/>
      </c>
      <c r="AL379" s="1702"/>
      <c r="AM379" s="1710" t="s">
        <v>64</v>
      </c>
      <c r="AN379" s="1710"/>
      <c r="AO379" s="1702" t="str">
        <f>AO343</f>
        <v/>
      </c>
      <c r="AP379" s="1702"/>
      <c r="AQ379" s="1710" t="s">
        <v>65</v>
      </c>
      <c r="AR379" s="1713"/>
      <c r="AS379" s="119"/>
      <c r="AT379" s="119"/>
      <c r="AW379" s="387"/>
      <c r="AX379" s="387"/>
      <c r="AY379" s="387"/>
      <c r="AZ379" s="386"/>
      <c r="BA379" s="386"/>
      <c r="BB379" s="386"/>
    </row>
    <row r="380" spans="1:54" s="117" customFormat="1" ht="13.5" customHeight="1">
      <c r="A380" s="1660"/>
      <c r="B380" s="1661"/>
      <c r="C380" s="1661"/>
      <c r="D380" s="1661"/>
      <c r="E380" s="1661"/>
      <c r="F380" s="1661"/>
      <c r="G380" s="1661"/>
      <c r="H380" s="1661"/>
      <c r="I380" s="1716" t="str">
        <f>I344</f>
        <v/>
      </c>
      <c r="J380" s="1592" t="str">
        <f>J344</f>
        <v/>
      </c>
      <c r="K380" s="1718" t="str">
        <f>K344</f>
        <v/>
      </c>
      <c r="L380" s="1655" t="str">
        <f>L344</f>
        <v/>
      </c>
      <c r="M380" s="1592" t="str">
        <f t="shared" ref="M380:V380" si="55">M344</f>
        <v/>
      </c>
      <c r="N380" s="1655" t="str">
        <f t="shared" si="55"/>
        <v/>
      </c>
      <c r="O380" s="1652" t="str">
        <f t="shared" si="55"/>
        <v/>
      </c>
      <c r="P380" s="1652" t="str">
        <f t="shared" si="55"/>
        <v/>
      </c>
      <c r="Q380" s="1652" t="str">
        <f t="shared" si="55"/>
        <v/>
      </c>
      <c r="R380" s="1652" t="str">
        <f t="shared" si="55"/>
        <v/>
      </c>
      <c r="S380" s="1592" t="str">
        <f t="shared" si="55"/>
        <v/>
      </c>
      <c r="T380" s="1655" t="str">
        <f t="shared" si="55"/>
        <v/>
      </c>
      <c r="U380" s="1652" t="str">
        <f t="shared" si="55"/>
        <v/>
      </c>
      <c r="V380" s="1707" t="str">
        <f t="shared" si="55"/>
        <v/>
      </c>
      <c r="W380" s="119"/>
      <c r="X380" s="119"/>
      <c r="Y380" s="119"/>
      <c r="Z380" s="119"/>
      <c r="AA380" s="119"/>
      <c r="AB380" s="119"/>
      <c r="AC380" s="124"/>
      <c r="AD380" s="124"/>
      <c r="AE380" s="124"/>
      <c r="AF380" s="124"/>
      <c r="AG380" s="124"/>
      <c r="AH380" s="124"/>
      <c r="AI380" s="124"/>
      <c r="AJ380" s="119"/>
      <c r="AK380" s="1703"/>
      <c r="AL380" s="1704"/>
      <c r="AM380" s="1711"/>
      <c r="AN380" s="1711"/>
      <c r="AO380" s="1704"/>
      <c r="AP380" s="1704"/>
      <c r="AQ380" s="1711"/>
      <c r="AR380" s="1714"/>
      <c r="AS380" s="119"/>
      <c r="AT380" s="119"/>
      <c r="AW380" s="387"/>
      <c r="AX380" s="387"/>
      <c r="AY380" s="387"/>
      <c r="AZ380" s="386"/>
      <c r="BA380" s="386"/>
      <c r="BB380" s="386"/>
    </row>
    <row r="381" spans="1:54" s="117" customFormat="1" ht="9" customHeight="1" thickBot="1">
      <c r="A381" s="1660"/>
      <c r="B381" s="1661"/>
      <c r="C381" s="1661"/>
      <c r="D381" s="1661"/>
      <c r="E381" s="1661"/>
      <c r="F381" s="1661"/>
      <c r="G381" s="1661"/>
      <c r="H381" s="1661"/>
      <c r="I381" s="1716"/>
      <c r="J381" s="1593"/>
      <c r="K381" s="1719"/>
      <c r="L381" s="1656"/>
      <c r="M381" s="1593"/>
      <c r="N381" s="1656"/>
      <c r="O381" s="1653"/>
      <c r="P381" s="1653"/>
      <c r="Q381" s="1653"/>
      <c r="R381" s="1653"/>
      <c r="S381" s="1593"/>
      <c r="T381" s="1656"/>
      <c r="U381" s="1653"/>
      <c r="V381" s="1708"/>
      <c r="W381" s="119"/>
      <c r="X381" s="119"/>
      <c r="Y381" s="119"/>
      <c r="Z381" s="119"/>
      <c r="AA381" s="119"/>
      <c r="AB381" s="119"/>
      <c r="AC381" s="124"/>
      <c r="AD381" s="124"/>
      <c r="AE381" s="124"/>
      <c r="AF381" s="124"/>
      <c r="AG381" s="124"/>
      <c r="AH381" s="124"/>
      <c r="AI381" s="124"/>
      <c r="AJ381" s="119"/>
      <c r="AK381" s="1705"/>
      <c r="AL381" s="1706"/>
      <c r="AM381" s="1712"/>
      <c r="AN381" s="1712"/>
      <c r="AO381" s="1706"/>
      <c r="AP381" s="1706"/>
      <c r="AQ381" s="1712"/>
      <c r="AR381" s="1715"/>
      <c r="AS381" s="119"/>
      <c r="AT381" s="119"/>
      <c r="AW381" s="387"/>
      <c r="AX381" s="387"/>
      <c r="AY381" s="387"/>
      <c r="AZ381" s="386"/>
      <c r="BA381" s="386"/>
      <c r="BB381" s="386"/>
    </row>
    <row r="382" spans="1:54" s="117" customFormat="1" ht="6" customHeight="1" thickBot="1">
      <c r="A382" s="1662"/>
      <c r="B382" s="1663"/>
      <c r="C382" s="1663"/>
      <c r="D382" s="1663"/>
      <c r="E382" s="1663"/>
      <c r="F382" s="1663"/>
      <c r="G382" s="1663"/>
      <c r="H382" s="1663"/>
      <c r="I382" s="1717"/>
      <c r="J382" s="1594"/>
      <c r="K382" s="1720"/>
      <c r="L382" s="1657"/>
      <c r="M382" s="1594"/>
      <c r="N382" s="1657"/>
      <c r="O382" s="1654"/>
      <c r="P382" s="1654"/>
      <c r="Q382" s="1654"/>
      <c r="R382" s="1654"/>
      <c r="S382" s="1594"/>
      <c r="T382" s="1657"/>
      <c r="U382" s="1654"/>
      <c r="V382" s="170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W382" s="387"/>
      <c r="AX382" s="387"/>
      <c r="AY382" s="387"/>
      <c r="AZ382" s="386"/>
      <c r="BA382" s="386"/>
      <c r="BB382" s="386"/>
    </row>
    <row r="383" spans="1:54" s="117" customFormat="1" ht="12.75" customHeight="1">
      <c r="A383" s="1634" t="s">
        <v>173</v>
      </c>
      <c r="B383" s="1635"/>
      <c r="C383" s="1635"/>
      <c r="D383" s="1635"/>
      <c r="E383" s="1635"/>
      <c r="F383" s="1635"/>
      <c r="G383" s="1635"/>
      <c r="H383" s="1636"/>
      <c r="I383" s="1643" t="s">
        <v>133</v>
      </c>
      <c r="J383" s="1635"/>
      <c r="K383" s="1635"/>
      <c r="L383" s="1635"/>
      <c r="M383" s="1644"/>
      <c r="N383" s="1649" t="s">
        <v>174</v>
      </c>
      <c r="O383" s="1635"/>
      <c r="P383" s="1635"/>
      <c r="Q383" s="1635"/>
      <c r="R383" s="1635"/>
      <c r="S383" s="1635"/>
      <c r="T383" s="1636"/>
      <c r="U383" s="511" t="s">
        <v>135</v>
      </c>
      <c r="V383" s="512"/>
      <c r="W383" s="512"/>
      <c r="X383" s="1666" t="s">
        <v>136</v>
      </c>
      <c r="Y383" s="1666"/>
      <c r="Z383" s="1666"/>
      <c r="AA383" s="1666"/>
      <c r="AB383" s="1666"/>
      <c r="AC383" s="1666"/>
      <c r="AD383" s="1666"/>
      <c r="AE383" s="1666"/>
      <c r="AF383" s="1666"/>
      <c r="AG383" s="1666"/>
      <c r="AH383" s="512"/>
      <c r="AI383" s="512"/>
      <c r="AJ383" s="513"/>
      <c r="AK383" s="1667" t="s">
        <v>137</v>
      </c>
      <c r="AL383" s="1667"/>
      <c r="AM383" s="1668" t="s">
        <v>138</v>
      </c>
      <c r="AN383" s="1668"/>
      <c r="AO383" s="1668"/>
      <c r="AP383" s="1668"/>
      <c r="AQ383" s="1668"/>
      <c r="AR383" s="1669"/>
      <c r="AS383" s="119"/>
      <c r="AT383" s="119"/>
      <c r="AW383" s="387"/>
      <c r="AX383" s="387"/>
      <c r="AY383" s="387"/>
      <c r="AZ383" s="386"/>
      <c r="BA383" s="386"/>
      <c r="BB383" s="386"/>
    </row>
    <row r="384" spans="1:54" s="117" customFormat="1" ht="12.75" customHeight="1">
      <c r="A384" s="1637"/>
      <c r="B384" s="1638"/>
      <c r="C384" s="1638"/>
      <c r="D384" s="1638"/>
      <c r="E384" s="1638"/>
      <c r="F384" s="1638"/>
      <c r="G384" s="1638"/>
      <c r="H384" s="1639"/>
      <c r="I384" s="1645"/>
      <c r="J384" s="1638"/>
      <c r="K384" s="1638"/>
      <c r="L384" s="1638"/>
      <c r="M384" s="1646"/>
      <c r="N384" s="1650"/>
      <c r="O384" s="1638"/>
      <c r="P384" s="1638"/>
      <c r="Q384" s="1638"/>
      <c r="R384" s="1638"/>
      <c r="S384" s="1638"/>
      <c r="T384" s="1639"/>
      <c r="U384" s="1670" t="s">
        <v>139</v>
      </c>
      <c r="V384" s="1671"/>
      <c r="W384" s="1671"/>
      <c r="X384" s="1672"/>
      <c r="Y384" s="1676" t="s">
        <v>140</v>
      </c>
      <c r="Z384" s="1677"/>
      <c r="AA384" s="1677"/>
      <c r="AB384" s="1678"/>
      <c r="AC384" s="1682" t="s">
        <v>141</v>
      </c>
      <c r="AD384" s="1683"/>
      <c r="AE384" s="1683"/>
      <c r="AF384" s="1684"/>
      <c r="AG384" s="1688" t="s">
        <v>142</v>
      </c>
      <c r="AH384" s="1689"/>
      <c r="AI384" s="1689"/>
      <c r="AJ384" s="1690"/>
      <c r="AK384" s="1694" t="s">
        <v>175</v>
      </c>
      <c r="AL384" s="1694"/>
      <c r="AM384" s="1630" t="s">
        <v>144</v>
      </c>
      <c r="AN384" s="1631"/>
      <c r="AO384" s="1631"/>
      <c r="AP384" s="1631"/>
      <c r="AQ384" s="1696"/>
      <c r="AR384" s="1697"/>
      <c r="AS384" s="119"/>
      <c r="AT384" s="119"/>
      <c r="AW384" s="387"/>
      <c r="AX384" s="387"/>
      <c r="AY384" s="387"/>
      <c r="AZ384" s="386"/>
      <c r="BA384" s="386"/>
      <c r="BB384" s="386"/>
    </row>
    <row r="385" spans="1:54" s="117" customFormat="1" ht="12.75" customHeight="1">
      <c r="A385" s="1640"/>
      <c r="B385" s="1641"/>
      <c r="C385" s="1641"/>
      <c r="D385" s="1641"/>
      <c r="E385" s="1641"/>
      <c r="F385" s="1641"/>
      <c r="G385" s="1641"/>
      <c r="H385" s="1642"/>
      <c r="I385" s="1647"/>
      <c r="J385" s="1641"/>
      <c r="K385" s="1641"/>
      <c r="L385" s="1641"/>
      <c r="M385" s="1648"/>
      <c r="N385" s="1651"/>
      <c r="O385" s="1641"/>
      <c r="P385" s="1641"/>
      <c r="Q385" s="1641"/>
      <c r="R385" s="1641"/>
      <c r="S385" s="1641"/>
      <c r="T385" s="1642"/>
      <c r="U385" s="1673"/>
      <c r="V385" s="1674"/>
      <c r="W385" s="1674"/>
      <c r="X385" s="1675"/>
      <c r="Y385" s="1679"/>
      <c r="Z385" s="1680"/>
      <c r="AA385" s="1680"/>
      <c r="AB385" s="1681"/>
      <c r="AC385" s="1685"/>
      <c r="AD385" s="1686"/>
      <c r="AE385" s="1686"/>
      <c r="AF385" s="1687"/>
      <c r="AG385" s="1691"/>
      <c r="AH385" s="1692"/>
      <c r="AI385" s="1692"/>
      <c r="AJ385" s="1693"/>
      <c r="AK385" s="1695"/>
      <c r="AL385" s="1695"/>
      <c r="AM385" s="1698"/>
      <c r="AN385" s="1698"/>
      <c r="AO385" s="1698"/>
      <c r="AP385" s="1698"/>
      <c r="AQ385" s="1698"/>
      <c r="AR385" s="1699"/>
      <c r="AS385" s="119"/>
      <c r="AT385" s="119"/>
      <c r="AW385" s="387"/>
      <c r="AX385" s="387"/>
      <c r="AY385" s="387"/>
      <c r="AZ385" s="386"/>
      <c r="BA385" s="386"/>
      <c r="BB385" s="386"/>
    </row>
    <row r="386" spans="1:54" s="117" customFormat="1" ht="16.5" customHeight="1">
      <c r="A386" s="1615" t="str">
        <f>A350</f>
        <v/>
      </c>
      <c r="B386" s="1616"/>
      <c r="C386" s="1616"/>
      <c r="D386" s="1616"/>
      <c r="E386" s="1616"/>
      <c r="F386" s="1616"/>
      <c r="G386" s="1616"/>
      <c r="H386" s="1617"/>
      <c r="I386" s="1621" t="str">
        <f>I350</f>
        <v/>
      </c>
      <c r="J386" s="1616"/>
      <c r="K386" s="1616"/>
      <c r="L386" s="1616"/>
      <c r="M386" s="1622"/>
      <c r="N386" s="269" t="str">
        <f t="shared" ref="N386:N403" si="56">N350</f>
        <v/>
      </c>
      <c r="O386" s="125" t="s">
        <v>73</v>
      </c>
      <c r="P386" s="272" t="str">
        <f t="shared" ref="P386:P403" si="57">P350</f>
        <v/>
      </c>
      <c r="Q386" s="125" t="s">
        <v>145</v>
      </c>
      <c r="R386" s="274" t="str">
        <f t="shared" ref="R386:R403" si="58">R350</f>
        <v/>
      </c>
      <c r="S386" s="1625" t="s">
        <v>176</v>
      </c>
      <c r="T386" s="1626"/>
      <c r="U386" s="1627">
        <f t="shared" ref="U386:U404" si="59">U350</f>
        <v>0</v>
      </c>
      <c r="V386" s="1628"/>
      <c r="W386" s="1628"/>
      <c r="X386" s="126" t="s">
        <v>76</v>
      </c>
      <c r="Y386" s="127"/>
      <c r="Z386" s="128"/>
      <c r="AA386" s="128"/>
      <c r="AB386" s="126" t="s">
        <v>76</v>
      </c>
      <c r="AC386" s="127"/>
      <c r="AD386" s="128"/>
      <c r="AE386" s="128"/>
      <c r="AF386" s="129" t="s">
        <v>76</v>
      </c>
      <c r="AG386" s="1568" t="str">
        <f t="shared" ref="AG386:AG404" si="60">AG350</f>
        <v/>
      </c>
      <c r="AH386" s="1569"/>
      <c r="AI386" s="1569"/>
      <c r="AJ386" s="1570"/>
      <c r="AK386" s="127"/>
      <c r="AL386" s="147"/>
      <c r="AM386" s="1568" t="str">
        <f>IF(AM350=0,"",AM350)</f>
        <v/>
      </c>
      <c r="AN386" s="1569"/>
      <c r="AO386" s="1569"/>
      <c r="AP386" s="1569"/>
      <c r="AQ386" s="1569"/>
      <c r="AR386" s="514" t="s">
        <v>76</v>
      </c>
      <c r="AS386" s="119"/>
      <c r="AT386" s="119"/>
      <c r="AW386" s="387"/>
      <c r="AX386" s="387"/>
      <c r="AY386" s="387"/>
      <c r="AZ386" s="386"/>
      <c r="BA386" s="386"/>
      <c r="BB386" s="386"/>
    </row>
    <row r="387" spans="1:54" s="117" customFormat="1" ht="16.5" customHeight="1">
      <c r="A387" s="1618"/>
      <c r="B387" s="1619"/>
      <c r="C387" s="1619"/>
      <c r="D387" s="1619"/>
      <c r="E387" s="1619"/>
      <c r="F387" s="1619"/>
      <c r="G387" s="1619"/>
      <c r="H387" s="1620"/>
      <c r="I387" s="1623"/>
      <c r="J387" s="1619"/>
      <c r="K387" s="1619"/>
      <c r="L387" s="1619"/>
      <c r="M387" s="1624"/>
      <c r="N387" s="270" t="str">
        <f t="shared" si="56"/>
        <v/>
      </c>
      <c r="O387" s="124" t="s">
        <v>73</v>
      </c>
      <c r="P387" s="273" t="str">
        <f t="shared" si="57"/>
        <v/>
      </c>
      <c r="Q387" s="124" t="s">
        <v>145</v>
      </c>
      <c r="R387" s="275" t="str">
        <f t="shared" si="58"/>
        <v/>
      </c>
      <c r="S387" s="1630" t="s">
        <v>177</v>
      </c>
      <c r="T387" s="1631"/>
      <c r="U387" s="1582" t="str">
        <f t="shared" si="59"/>
        <v/>
      </c>
      <c r="V387" s="1632"/>
      <c r="W387" s="1632"/>
      <c r="X387" s="1633"/>
      <c r="Y387" s="1571">
        <f>Y351</f>
        <v>0</v>
      </c>
      <c r="Z387" s="1572"/>
      <c r="AA387" s="1572"/>
      <c r="AB387" s="1572"/>
      <c r="AC387" s="1571">
        <f>AC351</f>
        <v>0</v>
      </c>
      <c r="AD387" s="1572"/>
      <c r="AE387" s="1572"/>
      <c r="AF387" s="1573"/>
      <c r="AG387" s="1572" t="str">
        <f t="shared" si="60"/>
        <v/>
      </c>
      <c r="AH387" s="1572"/>
      <c r="AI387" s="1572"/>
      <c r="AJ387" s="1573"/>
      <c r="AK387" s="1584" t="str">
        <f>AK351</f>
        <v/>
      </c>
      <c r="AL387" s="1585"/>
      <c r="AM387" s="1582" t="str">
        <f>AM351</f>
        <v/>
      </c>
      <c r="AN387" s="1583"/>
      <c r="AO387" s="1583"/>
      <c r="AP387" s="1583"/>
      <c r="AQ387" s="1583"/>
      <c r="AR387" s="515"/>
      <c r="AS387" s="119"/>
      <c r="AT387" s="119"/>
      <c r="AW387" s="387"/>
      <c r="AX387" s="387"/>
      <c r="AY387" s="387"/>
      <c r="AZ387" s="386"/>
      <c r="BA387" s="386"/>
      <c r="BB387" s="386"/>
    </row>
    <row r="388" spans="1:54" s="117" customFormat="1" ht="16.5" customHeight="1">
      <c r="A388" s="1615" t="str">
        <f>A352</f>
        <v/>
      </c>
      <c r="B388" s="1616"/>
      <c r="C388" s="1616"/>
      <c r="D388" s="1616"/>
      <c r="E388" s="1616"/>
      <c r="F388" s="1616"/>
      <c r="G388" s="1616"/>
      <c r="H388" s="1617"/>
      <c r="I388" s="1621" t="str">
        <f>I352</f>
        <v/>
      </c>
      <c r="J388" s="1616"/>
      <c r="K388" s="1616"/>
      <c r="L388" s="1616"/>
      <c r="M388" s="1622"/>
      <c r="N388" s="277" t="str">
        <f t="shared" si="56"/>
        <v/>
      </c>
      <c r="O388" s="125" t="s">
        <v>119</v>
      </c>
      <c r="P388" s="272" t="str">
        <f t="shared" si="57"/>
        <v/>
      </c>
      <c r="Q388" s="125" t="s">
        <v>120</v>
      </c>
      <c r="R388" s="274" t="str">
        <f t="shared" si="58"/>
        <v/>
      </c>
      <c r="S388" s="1625" t="s">
        <v>121</v>
      </c>
      <c r="T388" s="1626"/>
      <c r="U388" s="1627">
        <f t="shared" si="59"/>
        <v>0</v>
      </c>
      <c r="V388" s="1628"/>
      <c r="W388" s="1628"/>
      <c r="X388" s="130"/>
      <c r="Y388" s="131"/>
      <c r="Z388" s="132"/>
      <c r="AA388" s="132"/>
      <c r="AB388" s="130"/>
      <c r="AC388" s="131"/>
      <c r="AD388" s="132"/>
      <c r="AE388" s="132"/>
      <c r="AF388" s="133"/>
      <c r="AG388" s="1568" t="str">
        <f t="shared" si="60"/>
        <v/>
      </c>
      <c r="AH388" s="1569"/>
      <c r="AI388" s="1569"/>
      <c r="AJ388" s="1570"/>
      <c r="AK388" s="131"/>
      <c r="AL388" s="134"/>
      <c r="AM388" s="1568" t="str">
        <f>IF(AM352=0,"",AM352)</f>
        <v/>
      </c>
      <c r="AN388" s="1569"/>
      <c r="AO388" s="1569"/>
      <c r="AP388" s="1569"/>
      <c r="AQ388" s="1569"/>
      <c r="AR388" s="516"/>
      <c r="AS388" s="119"/>
      <c r="AT388" s="119"/>
      <c r="AW388" s="387"/>
      <c r="AX388" s="387"/>
      <c r="AY388" s="387"/>
      <c r="AZ388" s="386"/>
      <c r="BA388" s="386"/>
      <c r="BB388" s="386"/>
    </row>
    <row r="389" spans="1:54" s="117" customFormat="1" ht="16.5" customHeight="1">
      <c r="A389" s="1618"/>
      <c r="B389" s="1619"/>
      <c r="C389" s="1619"/>
      <c r="D389" s="1619"/>
      <c r="E389" s="1619"/>
      <c r="F389" s="1619"/>
      <c r="G389" s="1619"/>
      <c r="H389" s="1620"/>
      <c r="I389" s="1623"/>
      <c r="J389" s="1619"/>
      <c r="K389" s="1619"/>
      <c r="L389" s="1619"/>
      <c r="M389" s="1624"/>
      <c r="N389" s="278" t="str">
        <f t="shared" si="56"/>
        <v/>
      </c>
      <c r="O389" s="135" t="s">
        <v>119</v>
      </c>
      <c r="P389" s="273" t="str">
        <f t="shared" si="57"/>
        <v/>
      </c>
      <c r="Q389" s="135" t="s">
        <v>120</v>
      </c>
      <c r="R389" s="276" t="str">
        <f t="shared" si="58"/>
        <v/>
      </c>
      <c r="S389" s="1580" t="s">
        <v>122</v>
      </c>
      <c r="T389" s="1581"/>
      <c r="U389" s="1571" t="str">
        <f t="shared" si="59"/>
        <v/>
      </c>
      <c r="V389" s="1572"/>
      <c r="W389" s="1572"/>
      <c r="X389" s="1572"/>
      <c r="Y389" s="1571">
        <f>Y353</f>
        <v>0</v>
      </c>
      <c r="Z389" s="1572"/>
      <c r="AA389" s="1572"/>
      <c r="AB389" s="1572"/>
      <c r="AC389" s="1571">
        <f>AC353</f>
        <v>0</v>
      </c>
      <c r="AD389" s="1572"/>
      <c r="AE389" s="1572"/>
      <c r="AF389" s="1573"/>
      <c r="AG389" s="1572" t="str">
        <f t="shared" si="60"/>
        <v/>
      </c>
      <c r="AH389" s="1572"/>
      <c r="AI389" s="1572"/>
      <c r="AJ389" s="1573"/>
      <c r="AK389" s="1584" t="str">
        <f>AK353</f>
        <v/>
      </c>
      <c r="AL389" s="1585"/>
      <c r="AM389" s="1582" t="str">
        <f>AM353</f>
        <v/>
      </c>
      <c r="AN389" s="1583"/>
      <c r="AO389" s="1583"/>
      <c r="AP389" s="1583"/>
      <c r="AQ389" s="1583"/>
      <c r="AR389" s="515"/>
      <c r="AS389" s="119"/>
      <c r="AT389" s="119"/>
      <c r="AW389" s="387"/>
      <c r="AX389" s="387"/>
      <c r="AY389" s="387"/>
      <c r="AZ389" s="386"/>
      <c r="BA389" s="386"/>
      <c r="BB389" s="386"/>
    </row>
    <row r="390" spans="1:54" s="117" customFormat="1" ht="16.5" customHeight="1">
      <c r="A390" s="1615" t="str">
        <f>A354</f>
        <v/>
      </c>
      <c r="B390" s="1616"/>
      <c r="C390" s="1616"/>
      <c r="D390" s="1616"/>
      <c r="E390" s="1616"/>
      <c r="F390" s="1616"/>
      <c r="G390" s="1616"/>
      <c r="H390" s="1617"/>
      <c r="I390" s="1621" t="str">
        <f>I354</f>
        <v/>
      </c>
      <c r="J390" s="1616"/>
      <c r="K390" s="1616"/>
      <c r="L390" s="1616"/>
      <c r="M390" s="1622"/>
      <c r="N390" s="277" t="str">
        <f t="shared" si="56"/>
        <v/>
      </c>
      <c r="O390" s="125" t="s">
        <v>119</v>
      </c>
      <c r="P390" s="272" t="str">
        <f t="shared" si="57"/>
        <v/>
      </c>
      <c r="Q390" s="125" t="s">
        <v>120</v>
      </c>
      <c r="R390" s="274" t="str">
        <f t="shared" si="58"/>
        <v/>
      </c>
      <c r="S390" s="1625" t="s">
        <v>121</v>
      </c>
      <c r="T390" s="1626"/>
      <c r="U390" s="1627">
        <f t="shared" si="59"/>
        <v>0</v>
      </c>
      <c r="V390" s="1628"/>
      <c r="W390" s="1628"/>
      <c r="X390" s="130"/>
      <c r="Y390" s="131"/>
      <c r="Z390" s="132"/>
      <c r="AA390" s="132"/>
      <c r="AB390" s="130"/>
      <c r="AC390" s="131"/>
      <c r="AD390" s="132"/>
      <c r="AE390" s="132"/>
      <c r="AF390" s="133"/>
      <c r="AG390" s="1568" t="str">
        <f t="shared" si="60"/>
        <v/>
      </c>
      <c r="AH390" s="1569"/>
      <c r="AI390" s="1569"/>
      <c r="AJ390" s="1570"/>
      <c r="AK390" s="131"/>
      <c r="AL390" s="134"/>
      <c r="AM390" s="1568" t="str">
        <f>IF(AM354=0,"",AM354)</f>
        <v/>
      </c>
      <c r="AN390" s="1569"/>
      <c r="AO390" s="1569"/>
      <c r="AP390" s="1569"/>
      <c r="AQ390" s="1569"/>
      <c r="AR390" s="516"/>
      <c r="AS390" s="119"/>
      <c r="AT390" s="119"/>
      <c r="AW390" s="387"/>
      <c r="AX390" s="387"/>
      <c r="AY390" s="387"/>
      <c r="AZ390" s="386"/>
      <c r="BA390" s="386"/>
      <c r="BB390" s="386"/>
    </row>
    <row r="391" spans="1:54" s="117" customFormat="1" ht="16.5" customHeight="1">
      <c r="A391" s="1618"/>
      <c r="B391" s="1619"/>
      <c r="C391" s="1619"/>
      <c r="D391" s="1619"/>
      <c r="E391" s="1619"/>
      <c r="F391" s="1619"/>
      <c r="G391" s="1619"/>
      <c r="H391" s="1620"/>
      <c r="I391" s="1623"/>
      <c r="J391" s="1619"/>
      <c r="K391" s="1619"/>
      <c r="L391" s="1619"/>
      <c r="M391" s="1624"/>
      <c r="N391" s="278" t="str">
        <f t="shared" si="56"/>
        <v/>
      </c>
      <c r="O391" s="135" t="s">
        <v>119</v>
      </c>
      <c r="P391" s="273" t="str">
        <f t="shared" si="57"/>
        <v/>
      </c>
      <c r="Q391" s="135" t="s">
        <v>120</v>
      </c>
      <c r="R391" s="276" t="str">
        <f t="shared" si="58"/>
        <v/>
      </c>
      <c r="S391" s="1580" t="s">
        <v>122</v>
      </c>
      <c r="T391" s="1581"/>
      <c r="U391" s="1582" t="str">
        <f t="shared" si="59"/>
        <v/>
      </c>
      <c r="V391" s="1583"/>
      <c r="W391" s="1583"/>
      <c r="X391" s="1629"/>
      <c r="Y391" s="1582">
        <f>Y355</f>
        <v>0</v>
      </c>
      <c r="Z391" s="1583"/>
      <c r="AA391" s="1583"/>
      <c r="AB391" s="1583"/>
      <c r="AC391" s="1582">
        <f>AC355</f>
        <v>0</v>
      </c>
      <c r="AD391" s="1583"/>
      <c r="AE391" s="1583"/>
      <c r="AF391" s="1629"/>
      <c r="AG391" s="1572" t="str">
        <f t="shared" si="60"/>
        <v/>
      </c>
      <c r="AH391" s="1572"/>
      <c r="AI391" s="1572"/>
      <c r="AJ391" s="1573"/>
      <c r="AK391" s="1584" t="str">
        <f>AK355</f>
        <v/>
      </c>
      <c r="AL391" s="1585"/>
      <c r="AM391" s="1582" t="str">
        <f>AM355</f>
        <v/>
      </c>
      <c r="AN391" s="1583"/>
      <c r="AO391" s="1583"/>
      <c r="AP391" s="1583"/>
      <c r="AQ391" s="1583"/>
      <c r="AR391" s="515"/>
      <c r="AS391" s="119"/>
      <c r="AT391" s="119"/>
      <c r="AW391" s="387"/>
      <c r="AX391" s="387"/>
      <c r="AY391" s="387"/>
      <c r="AZ391" s="386"/>
      <c r="BA391" s="386"/>
      <c r="BB391" s="386"/>
    </row>
    <row r="392" spans="1:54" s="117" customFormat="1" ht="16.5" customHeight="1">
      <c r="A392" s="1615" t="str">
        <f>A356</f>
        <v/>
      </c>
      <c r="B392" s="1616"/>
      <c r="C392" s="1616"/>
      <c r="D392" s="1616"/>
      <c r="E392" s="1616"/>
      <c r="F392" s="1616"/>
      <c r="G392" s="1616"/>
      <c r="H392" s="1617"/>
      <c r="I392" s="1621" t="str">
        <f>I356</f>
        <v/>
      </c>
      <c r="J392" s="1616"/>
      <c r="K392" s="1616"/>
      <c r="L392" s="1616"/>
      <c r="M392" s="1622"/>
      <c r="N392" s="277" t="str">
        <f t="shared" si="56"/>
        <v/>
      </c>
      <c r="O392" s="125" t="s">
        <v>119</v>
      </c>
      <c r="P392" s="272" t="str">
        <f t="shared" si="57"/>
        <v/>
      </c>
      <c r="Q392" s="125" t="s">
        <v>120</v>
      </c>
      <c r="R392" s="274" t="str">
        <f t="shared" si="58"/>
        <v/>
      </c>
      <c r="S392" s="1625" t="s">
        <v>121</v>
      </c>
      <c r="T392" s="1626"/>
      <c r="U392" s="1571">
        <f t="shared" si="59"/>
        <v>0</v>
      </c>
      <c r="V392" s="1572"/>
      <c r="W392" s="1572"/>
      <c r="X392" s="136"/>
      <c r="Y392" s="137"/>
      <c r="Z392" s="138"/>
      <c r="AA392" s="138"/>
      <c r="AB392" s="136"/>
      <c r="AC392" s="137"/>
      <c r="AD392" s="138"/>
      <c r="AE392" s="138"/>
      <c r="AF392" s="139"/>
      <c r="AG392" s="1568" t="str">
        <f t="shared" si="60"/>
        <v/>
      </c>
      <c r="AH392" s="1569"/>
      <c r="AI392" s="1569"/>
      <c r="AJ392" s="1570"/>
      <c r="AK392" s="137"/>
      <c r="AL392" s="140"/>
      <c r="AM392" s="1568" t="str">
        <f>IF(AM356=0,"",AM356)</f>
        <v/>
      </c>
      <c r="AN392" s="1569"/>
      <c r="AO392" s="1569"/>
      <c r="AP392" s="1569"/>
      <c r="AQ392" s="1569"/>
      <c r="AR392" s="516"/>
      <c r="AS392" s="119"/>
      <c r="AT392" s="119"/>
      <c r="AW392" s="387"/>
      <c r="AX392" s="387"/>
      <c r="AY392" s="387"/>
      <c r="AZ392" s="386"/>
      <c r="BA392" s="386"/>
      <c r="BB392" s="386"/>
    </row>
    <row r="393" spans="1:54" s="117" customFormat="1" ht="16.5" customHeight="1">
      <c r="A393" s="1618"/>
      <c r="B393" s="1619"/>
      <c r="C393" s="1619"/>
      <c r="D393" s="1619"/>
      <c r="E393" s="1619"/>
      <c r="F393" s="1619"/>
      <c r="G393" s="1619"/>
      <c r="H393" s="1620"/>
      <c r="I393" s="1623"/>
      <c r="J393" s="1619"/>
      <c r="K393" s="1619"/>
      <c r="L393" s="1619"/>
      <c r="M393" s="1624"/>
      <c r="N393" s="278" t="str">
        <f t="shared" si="56"/>
        <v/>
      </c>
      <c r="O393" s="135" t="s">
        <v>119</v>
      </c>
      <c r="P393" s="273" t="str">
        <f t="shared" si="57"/>
        <v/>
      </c>
      <c r="Q393" s="135" t="s">
        <v>120</v>
      </c>
      <c r="R393" s="276" t="str">
        <f t="shared" si="58"/>
        <v/>
      </c>
      <c r="S393" s="1580" t="s">
        <v>122</v>
      </c>
      <c r="T393" s="1581"/>
      <c r="U393" s="1571" t="str">
        <f t="shared" si="59"/>
        <v/>
      </c>
      <c r="V393" s="1572"/>
      <c r="W393" s="1572"/>
      <c r="X393" s="1572"/>
      <c r="Y393" s="1571">
        <f>Y357</f>
        <v>0</v>
      </c>
      <c r="Z393" s="1572"/>
      <c r="AA393" s="1572"/>
      <c r="AB393" s="1572"/>
      <c r="AC393" s="1571">
        <f>AC357</f>
        <v>0</v>
      </c>
      <c r="AD393" s="1572"/>
      <c r="AE393" s="1572"/>
      <c r="AF393" s="1573"/>
      <c r="AG393" s="1572" t="str">
        <f t="shared" si="60"/>
        <v/>
      </c>
      <c r="AH393" s="1572"/>
      <c r="AI393" s="1572"/>
      <c r="AJ393" s="1573"/>
      <c r="AK393" s="1584" t="str">
        <f>AK357</f>
        <v/>
      </c>
      <c r="AL393" s="1585"/>
      <c r="AM393" s="1582" t="str">
        <f>AM357</f>
        <v/>
      </c>
      <c r="AN393" s="1583"/>
      <c r="AO393" s="1583"/>
      <c r="AP393" s="1583"/>
      <c r="AQ393" s="1583"/>
      <c r="AR393" s="515"/>
      <c r="AS393" s="119"/>
      <c r="AT393" s="119"/>
      <c r="AW393" s="387"/>
      <c r="AX393" s="387"/>
      <c r="AY393" s="387"/>
      <c r="AZ393" s="386"/>
      <c r="BA393" s="386"/>
      <c r="BB393" s="386"/>
    </row>
    <row r="394" spans="1:54" s="117" customFormat="1" ht="16.5" customHeight="1">
      <c r="A394" s="1615" t="str">
        <f>A358</f>
        <v/>
      </c>
      <c r="B394" s="1616"/>
      <c r="C394" s="1616"/>
      <c r="D394" s="1616"/>
      <c r="E394" s="1616"/>
      <c r="F394" s="1616"/>
      <c r="G394" s="1616"/>
      <c r="H394" s="1617"/>
      <c r="I394" s="1621" t="str">
        <f>I358</f>
        <v/>
      </c>
      <c r="J394" s="1616"/>
      <c r="K394" s="1616"/>
      <c r="L394" s="1616"/>
      <c r="M394" s="1622"/>
      <c r="N394" s="277" t="str">
        <f t="shared" si="56"/>
        <v/>
      </c>
      <c r="O394" s="125" t="s">
        <v>119</v>
      </c>
      <c r="P394" s="272" t="str">
        <f t="shared" si="57"/>
        <v/>
      </c>
      <c r="Q394" s="125" t="s">
        <v>120</v>
      </c>
      <c r="R394" s="274" t="str">
        <f t="shared" si="58"/>
        <v/>
      </c>
      <c r="S394" s="1625" t="s">
        <v>121</v>
      </c>
      <c r="T394" s="1626"/>
      <c r="U394" s="1627">
        <f t="shared" si="59"/>
        <v>0</v>
      </c>
      <c r="V394" s="1628"/>
      <c r="W394" s="1628"/>
      <c r="X394" s="130"/>
      <c r="Y394" s="131"/>
      <c r="Z394" s="132"/>
      <c r="AA394" s="132"/>
      <c r="AB394" s="130"/>
      <c r="AC394" s="131"/>
      <c r="AD394" s="132"/>
      <c r="AE394" s="132"/>
      <c r="AF394" s="133"/>
      <c r="AG394" s="1568" t="str">
        <f t="shared" si="60"/>
        <v/>
      </c>
      <c r="AH394" s="1569"/>
      <c r="AI394" s="1569"/>
      <c r="AJ394" s="1570"/>
      <c r="AK394" s="137"/>
      <c r="AL394" s="140"/>
      <c r="AM394" s="1568" t="str">
        <f>IF(AM358=0,"",AM358)</f>
        <v/>
      </c>
      <c r="AN394" s="1569"/>
      <c r="AO394" s="1569"/>
      <c r="AP394" s="1569"/>
      <c r="AQ394" s="1569"/>
      <c r="AR394" s="516"/>
      <c r="AS394" s="119"/>
      <c r="AT394" s="119"/>
      <c r="AW394" s="387"/>
      <c r="AX394" s="387"/>
      <c r="AY394" s="387"/>
      <c r="AZ394" s="386"/>
      <c r="BA394" s="386"/>
      <c r="BB394" s="386"/>
    </row>
    <row r="395" spans="1:54" s="117" customFormat="1" ht="16.5" customHeight="1">
      <c r="A395" s="1618"/>
      <c r="B395" s="1619"/>
      <c r="C395" s="1619"/>
      <c r="D395" s="1619"/>
      <c r="E395" s="1619"/>
      <c r="F395" s="1619"/>
      <c r="G395" s="1619"/>
      <c r="H395" s="1620"/>
      <c r="I395" s="1623"/>
      <c r="J395" s="1619"/>
      <c r="K395" s="1619"/>
      <c r="L395" s="1619"/>
      <c r="M395" s="1624"/>
      <c r="N395" s="278" t="str">
        <f t="shared" si="56"/>
        <v/>
      </c>
      <c r="O395" s="135" t="s">
        <v>119</v>
      </c>
      <c r="P395" s="273" t="str">
        <f t="shared" si="57"/>
        <v/>
      </c>
      <c r="Q395" s="135" t="s">
        <v>120</v>
      </c>
      <c r="R395" s="276" t="str">
        <f t="shared" si="58"/>
        <v/>
      </c>
      <c r="S395" s="1580" t="s">
        <v>122</v>
      </c>
      <c r="T395" s="1581"/>
      <c r="U395" s="1571" t="str">
        <f t="shared" si="59"/>
        <v/>
      </c>
      <c r="V395" s="1572"/>
      <c r="W395" s="1572"/>
      <c r="X395" s="1572"/>
      <c r="Y395" s="1582">
        <f>Y359</f>
        <v>0</v>
      </c>
      <c r="Z395" s="1583"/>
      <c r="AA395" s="1583"/>
      <c r="AB395" s="1583"/>
      <c r="AC395" s="1571">
        <f>AC359</f>
        <v>0</v>
      </c>
      <c r="AD395" s="1572"/>
      <c r="AE395" s="1572"/>
      <c r="AF395" s="1573"/>
      <c r="AG395" s="1572" t="str">
        <f t="shared" si="60"/>
        <v/>
      </c>
      <c r="AH395" s="1572"/>
      <c r="AI395" s="1572"/>
      <c r="AJ395" s="1573"/>
      <c r="AK395" s="1584" t="str">
        <f>AK359</f>
        <v/>
      </c>
      <c r="AL395" s="1585"/>
      <c r="AM395" s="1582" t="str">
        <f>AM359</f>
        <v/>
      </c>
      <c r="AN395" s="1583"/>
      <c r="AO395" s="1583"/>
      <c r="AP395" s="1583"/>
      <c r="AQ395" s="1583"/>
      <c r="AR395" s="515"/>
      <c r="AS395" s="119"/>
      <c r="AT395" s="119"/>
      <c r="AW395" s="387"/>
      <c r="AX395" s="387"/>
      <c r="AY395" s="387"/>
      <c r="AZ395" s="386"/>
      <c r="BA395" s="386"/>
      <c r="BB395" s="386"/>
    </row>
    <row r="396" spans="1:54" s="117" customFormat="1" ht="16.5" customHeight="1">
      <c r="A396" s="1615" t="str">
        <f>A360</f>
        <v/>
      </c>
      <c r="B396" s="1616"/>
      <c r="C396" s="1616"/>
      <c r="D396" s="1616"/>
      <c r="E396" s="1616"/>
      <c r="F396" s="1616"/>
      <c r="G396" s="1616"/>
      <c r="H396" s="1617"/>
      <c r="I396" s="1621" t="str">
        <f>I360</f>
        <v/>
      </c>
      <c r="J396" s="1616"/>
      <c r="K396" s="1616"/>
      <c r="L396" s="1616"/>
      <c r="M396" s="1622"/>
      <c r="N396" s="277" t="str">
        <f t="shared" si="56"/>
        <v/>
      </c>
      <c r="O396" s="125" t="s">
        <v>119</v>
      </c>
      <c r="P396" s="272" t="str">
        <f t="shared" si="57"/>
        <v/>
      </c>
      <c r="Q396" s="125" t="s">
        <v>120</v>
      </c>
      <c r="R396" s="274" t="str">
        <f t="shared" si="58"/>
        <v/>
      </c>
      <c r="S396" s="1625" t="s">
        <v>121</v>
      </c>
      <c r="T396" s="1626"/>
      <c r="U396" s="1627">
        <f t="shared" si="59"/>
        <v>0</v>
      </c>
      <c r="V396" s="1628"/>
      <c r="W396" s="1628"/>
      <c r="X396" s="130"/>
      <c r="Y396" s="131"/>
      <c r="Z396" s="132"/>
      <c r="AA396" s="132"/>
      <c r="AB396" s="130"/>
      <c r="AC396" s="131"/>
      <c r="AD396" s="132"/>
      <c r="AE396" s="132"/>
      <c r="AF396" s="133"/>
      <c r="AG396" s="1568" t="str">
        <f t="shared" si="60"/>
        <v/>
      </c>
      <c r="AH396" s="1569"/>
      <c r="AI396" s="1569"/>
      <c r="AJ396" s="1570"/>
      <c r="AK396" s="141"/>
      <c r="AL396" s="142"/>
      <c r="AM396" s="1568" t="str">
        <f>IF(AM360=0,"",AM360)</f>
        <v/>
      </c>
      <c r="AN396" s="1569"/>
      <c r="AO396" s="1569"/>
      <c r="AP396" s="1569"/>
      <c r="AQ396" s="1569"/>
      <c r="AR396" s="516"/>
      <c r="AS396" s="119"/>
      <c r="AT396" s="119"/>
      <c r="AW396" s="387"/>
      <c r="AX396" s="387"/>
      <c r="AY396" s="387"/>
      <c r="AZ396" s="386"/>
      <c r="BA396" s="386"/>
      <c r="BB396" s="386"/>
    </row>
    <row r="397" spans="1:54" s="117" customFormat="1" ht="16.5" customHeight="1">
      <c r="A397" s="1618"/>
      <c r="B397" s="1619"/>
      <c r="C397" s="1619"/>
      <c r="D397" s="1619"/>
      <c r="E397" s="1619"/>
      <c r="F397" s="1619"/>
      <c r="G397" s="1619"/>
      <c r="H397" s="1620"/>
      <c r="I397" s="1623"/>
      <c r="J397" s="1619"/>
      <c r="K397" s="1619"/>
      <c r="L397" s="1619"/>
      <c r="M397" s="1624"/>
      <c r="N397" s="278" t="str">
        <f t="shared" si="56"/>
        <v/>
      </c>
      <c r="O397" s="135" t="s">
        <v>119</v>
      </c>
      <c r="P397" s="273" t="str">
        <f t="shared" si="57"/>
        <v/>
      </c>
      <c r="Q397" s="135" t="s">
        <v>120</v>
      </c>
      <c r="R397" s="276" t="str">
        <f t="shared" si="58"/>
        <v/>
      </c>
      <c r="S397" s="1580" t="s">
        <v>122</v>
      </c>
      <c r="T397" s="1581"/>
      <c r="U397" s="1571" t="str">
        <f t="shared" si="59"/>
        <v/>
      </c>
      <c r="V397" s="1572"/>
      <c r="W397" s="1572"/>
      <c r="X397" s="1572"/>
      <c r="Y397" s="1582">
        <f>Y361</f>
        <v>0</v>
      </c>
      <c r="Z397" s="1583"/>
      <c r="AA397" s="1583"/>
      <c r="AB397" s="1583"/>
      <c r="AC397" s="1571">
        <f>AC361</f>
        <v>0</v>
      </c>
      <c r="AD397" s="1572"/>
      <c r="AE397" s="1572"/>
      <c r="AF397" s="1573"/>
      <c r="AG397" s="1572" t="str">
        <f t="shared" si="60"/>
        <v/>
      </c>
      <c r="AH397" s="1572"/>
      <c r="AI397" s="1572"/>
      <c r="AJ397" s="1573"/>
      <c r="AK397" s="1584" t="str">
        <f>AK361</f>
        <v/>
      </c>
      <c r="AL397" s="1585"/>
      <c r="AM397" s="1582" t="str">
        <f>AM361</f>
        <v/>
      </c>
      <c r="AN397" s="1583"/>
      <c r="AO397" s="1583"/>
      <c r="AP397" s="1583"/>
      <c r="AQ397" s="1583"/>
      <c r="AR397" s="515"/>
      <c r="AS397" s="119"/>
      <c r="AT397" s="119"/>
      <c r="AW397" s="387"/>
      <c r="AX397" s="387"/>
      <c r="AY397" s="387"/>
      <c r="AZ397" s="386"/>
      <c r="BA397" s="386"/>
      <c r="BB397" s="386"/>
    </row>
    <row r="398" spans="1:54" s="117" customFormat="1" ht="16.5" customHeight="1">
      <c r="A398" s="1615" t="str">
        <f>A362</f>
        <v/>
      </c>
      <c r="B398" s="1616"/>
      <c r="C398" s="1616"/>
      <c r="D398" s="1616"/>
      <c r="E398" s="1616"/>
      <c r="F398" s="1616"/>
      <c r="G398" s="1616"/>
      <c r="H398" s="1617"/>
      <c r="I398" s="1621" t="str">
        <f>I362</f>
        <v/>
      </c>
      <c r="J398" s="1616"/>
      <c r="K398" s="1616"/>
      <c r="L398" s="1616"/>
      <c r="M398" s="1622"/>
      <c r="N398" s="277" t="str">
        <f t="shared" si="56"/>
        <v/>
      </c>
      <c r="O398" s="125" t="s">
        <v>119</v>
      </c>
      <c r="P398" s="272" t="str">
        <f t="shared" si="57"/>
        <v/>
      </c>
      <c r="Q398" s="125" t="s">
        <v>120</v>
      </c>
      <c r="R398" s="274" t="str">
        <f t="shared" si="58"/>
        <v/>
      </c>
      <c r="S398" s="1625" t="s">
        <v>121</v>
      </c>
      <c r="T398" s="1626"/>
      <c r="U398" s="1627">
        <f t="shared" si="59"/>
        <v>0</v>
      </c>
      <c r="V398" s="1628"/>
      <c r="W398" s="1628"/>
      <c r="X398" s="130"/>
      <c r="Y398" s="131"/>
      <c r="Z398" s="132"/>
      <c r="AA398" s="132"/>
      <c r="AB398" s="130"/>
      <c r="AC398" s="131"/>
      <c r="AD398" s="132"/>
      <c r="AE398" s="132"/>
      <c r="AF398" s="133"/>
      <c r="AG398" s="1568" t="str">
        <f t="shared" si="60"/>
        <v/>
      </c>
      <c r="AH398" s="1569"/>
      <c r="AI398" s="1569"/>
      <c r="AJ398" s="1570"/>
      <c r="AK398" s="143"/>
      <c r="AL398" s="144"/>
      <c r="AM398" s="1568" t="str">
        <f>IF(AM362=0,"",AM362)</f>
        <v/>
      </c>
      <c r="AN398" s="1569"/>
      <c r="AO398" s="1569"/>
      <c r="AP398" s="1569"/>
      <c r="AQ398" s="1569"/>
      <c r="AR398" s="516"/>
      <c r="AS398" s="119"/>
      <c r="AT398" s="119"/>
      <c r="AW398" s="387"/>
      <c r="AX398" s="387"/>
      <c r="AY398" s="387"/>
      <c r="AZ398" s="386"/>
      <c r="BA398" s="386"/>
      <c r="BB398" s="386"/>
    </row>
    <row r="399" spans="1:54" s="117" customFormat="1" ht="16.5" customHeight="1">
      <c r="A399" s="1618"/>
      <c r="B399" s="1619"/>
      <c r="C399" s="1619"/>
      <c r="D399" s="1619"/>
      <c r="E399" s="1619"/>
      <c r="F399" s="1619"/>
      <c r="G399" s="1619"/>
      <c r="H399" s="1620"/>
      <c r="I399" s="1623"/>
      <c r="J399" s="1619"/>
      <c r="K399" s="1619"/>
      <c r="L399" s="1619"/>
      <c r="M399" s="1624"/>
      <c r="N399" s="278" t="str">
        <f t="shared" si="56"/>
        <v/>
      </c>
      <c r="O399" s="135" t="s">
        <v>119</v>
      </c>
      <c r="P399" s="273" t="str">
        <f t="shared" si="57"/>
        <v/>
      </c>
      <c r="Q399" s="135" t="s">
        <v>120</v>
      </c>
      <c r="R399" s="276" t="str">
        <f t="shared" si="58"/>
        <v/>
      </c>
      <c r="S399" s="1580" t="s">
        <v>122</v>
      </c>
      <c r="T399" s="1581"/>
      <c r="U399" s="1571" t="str">
        <f t="shared" si="59"/>
        <v/>
      </c>
      <c r="V399" s="1572"/>
      <c r="W399" s="1572"/>
      <c r="X399" s="1572"/>
      <c r="Y399" s="1582">
        <f>Y363</f>
        <v>0</v>
      </c>
      <c r="Z399" s="1583"/>
      <c r="AA399" s="1583"/>
      <c r="AB399" s="1583"/>
      <c r="AC399" s="1571">
        <f>AC363</f>
        <v>0</v>
      </c>
      <c r="AD399" s="1572"/>
      <c r="AE399" s="1572"/>
      <c r="AF399" s="1573"/>
      <c r="AG399" s="1572" t="str">
        <f t="shared" si="60"/>
        <v/>
      </c>
      <c r="AH399" s="1572"/>
      <c r="AI399" s="1572"/>
      <c r="AJ399" s="1573"/>
      <c r="AK399" s="1584" t="str">
        <f>AK363</f>
        <v/>
      </c>
      <c r="AL399" s="1585"/>
      <c r="AM399" s="1582" t="str">
        <f>AM363</f>
        <v/>
      </c>
      <c r="AN399" s="1583"/>
      <c r="AO399" s="1583"/>
      <c r="AP399" s="1583"/>
      <c r="AQ399" s="1583"/>
      <c r="AR399" s="515"/>
      <c r="AS399" s="119"/>
      <c r="AT399" s="119"/>
      <c r="AW399" s="387"/>
      <c r="AX399" s="387"/>
      <c r="AY399" s="387"/>
      <c r="AZ399" s="386"/>
      <c r="BA399" s="386"/>
      <c r="BB399" s="386"/>
    </row>
    <row r="400" spans="1:54" s="117" customFormat="1" ht="16.5" customHeight="1">
      <c r="A400" s="1615" t="str">
        <f>A364</f>
        <v/>
      </c>
      <c r="B400" s="1616"/>
      <c r="C400" s="1616"/>
      <c r="D400" s="1616"/>
      <c r="E400" s="1616"/>
      <c r="F400" s="1616"/>
      <c r="G400" s="1616"/>
      <c r="H400" s="1617"/>
      <c r="I400" s="1621" t="str">
        <f>I364</f>
        <v/>
      </c>
      <c r="J400" s="1616"/>
      <c r="K400" s="1616"/>
      <c r="L400" s="1616"/>
      <c r="M400" s="1622"/>
      <c r="N400" s="277" t="str">
        <f t="shared" si="56"/>
        <v/>
      </c>
      <c r="O400" s="125" t="s">
        <v>119</v>
      </c>
      <c r="P400" s="272" t="str">
        <f t="shared" si="57"/>
        <v/>
      </c>
      <c r="Q400" s="125" t="s">
        <v>120</v>
      </c>
      <c r="R400" s="274" t="str">
        <f t="shared" si="58"/>
        <v/>
      </c>
      <c r="S400" s="1625" t="s">
        <v>121</v>
      </c>
      <c r="T400" s="1626"/>
      <c r="U400" s="1627">
        <f t="shared" si="59"/>
        <v>0</v>
      </c>
      <c r="V400" s="1628"/>
      <c r="W400" s="1628"/>
      <c r="X400" s="130"/>
      <c r="Y400" s="131"/>
      <c r="Z400" s="132"/>
      <c r="AA400" s="132"/>
      <c r="AB400" s="130"/>
      <c r="AC400" s="131"/>
      <c r="AD400" s="132"/>
      <c r="AE400" s="132"/>
      <c r="AF400" s="133"/>
      <c r="AG400" s="1568" t="str">
        <f t="shared" si="60"/>
        <v/>
      </c>
      <c r="AH400" s="1569"/>
      <c r="AI400" s="1569"/>
      <c r="AJ400" s="1570"/>
      <c r="AK400" s="141"/>
      <c r="AL400" s="142"/>
      <c r="AM400" s="1568" t="str">
        <f>IF(AM364=0,"",AM364)</f>
        <v/>
      </c>
      <c r="AN400" s="1569"/>
      <c r="AO400" s="1569"/>
      <c r="AP400" s="1569"/>
      <c r="AQ400" s="1569"/>
      <c r="AR400" s="516"/>
      <c r="AS400" s="119"/>
      <c r="AT400" s="119"/>
      <c r="AW400" s="387"/>
      <c r="AX400" s="387"/>
      <c r="AY400" s="387"/>
      <c r="AZ400" s="386"/>
      <c r="BA400" s="386"/>
      <c r="BB400" s="386"/>
    </row>
    <row r="401" spans="1:54" s="117" customFormat="1" ht="16.5" customHeight="1">
      <c r="A401" s="1618"/>
      <c r="B401" s="1619"/>
      <c r="C401" s="1619"/>
      <c r="D401" s="1619"/>
      <c r="E401" s="1619"/>
      <c r="F401" s="1619"/>
      <c r="G401" s="1619"/>
      <c r="H401" s="1620"/>
      <c r="I401" s="1623"/>
      <c r="J401" s="1619"/>
      <c r="K401" s="1619"/>
      <c r="L401" s="1619"/>
      <c r="M401" s="1624"/>
      <c r="N401" s="278" t="str">
        <f t="shared" si="56"/>
        <v/>
      </c>
      <c r="O401" s="135" t="s">
        <v>119</v>
      </c>
      <c r="P401" s="273" t="str">
        <f t="shared" si="57"/>
        <v/>
      </c>
      <c r="Q401" s="135" t="s">
        <v>120</v>
      </c>
      <c r="R401" s="276" t="str">
        <f t="shared" si="58"/>
        <v/>
      </c>
      <c r="S401" s="1580" t="s">
        <v>122</v>
      </c>
      <c r="T401" s="1581"/>
      <c r="U401" s="1571" t="str">
        <f t="shared" si="59"/>
        <v/>
      </c>
      <c r="V401" s="1572"/>
      <c r="W401" s="1572"/>
      <c r="X401" s="1572"/>
      <c r="Y401" s="1582">
        <f>Y365</f>
        <v>0</v>
      </c>
      <c r="Z401" s="1583"/>
      <c r="AA401" s="1583"/>
      <c r="AB401" s="1583"/>
      <c r="AC401" s="1571">
        <f>AC365</f>
        <v>0</v>
      </c>
      <c r="AD401" s="1572"/>
      <c r="AE401" s="1572"/>
      <c r="AF401" s="1573"/>
      <c r="AG401" s="1572" t="str">
        <f t="shared" si="60"/>
        <v/>
      </c>
      <c r="AH401" s="1572"/>
      <c r="AI401" s="1572"/>
      <c r="AJ401" s="1573"/>
      <c r="AK401" s="1584" t="str">
        <f>AK365</f>
        <v/>
      </c>
      <c r="AL401" s="1585"/>
      <c r="AM401" s="1582" t="str">
        <f>AM365</f>
        <v/>
      </c>
      <c r="AN401" s="1583"/>
      <c r="AO401" s="1583"/>
      <c r="AP401" s="1583"/>
      <c r="AQ401" s="1583"/>
      <c r="AR401" s="515"/>
      <c r="AS401" s="119"/>
      <c r="AT401" s="119"/>
      <c r="AW401" s="387"/>
      <c r="AX401" s="387"/>
      <c r="AY401" s="387"/>
      <c r="AZ401" s="386"/>
      <c r="BA401" s="386"/>
      <c r="BB401" s="386"/>
    </row>
    <row r="402" spans="1:54" s="117" customFormat="1" ht="16.5" customHeight="1">
      <c r="A402" s="1615" t="str">
        <f>A366</f>
        <v/>
      </c>
      <c r="B402" s="1616"/>
      <c r="C402" s="1616"/>
      <c r="D402" s="1616"/>
      <c r="E402" s="1616"/>
      <c r="F402" s="1616"/>
      <c r="G402" s="1616"/>
      <c r="H402" s="1617"/>
      <c r="I402" s="1621" t="str">
        <f>I366</f>
        <v/>
      </c>
      <c r="J402" s="1616"/>
      <c r="K402" s="1616"/>
      <c r="L402" s="1616"/>
      <c r="M402" s="1622"/>
      <c r="N402" s="277" t="str">
        <f t="shared" si="56"/>
        <v/>
      </c>
      <c r="O402" s="125" t="s">
        <v>119</v>
      </c>
      <c r="P402" s="272" t="str">
        <f t="shared" si="57"/>
        <v/>
      </c>
      <c r="Q402" s="125" t="s">
        <v>120</v>
      </c>
      <c r="R402" s="274" t="str">
        <f t="shared" si="58"/>
        <v/>
      </c>
      <c r="S402" s="1625" t="s">
        <v>121</v>
      </c>
      <c r="T402" s="1626"/>
      <c r="U402" s="1627">
        <f t="shared" si="59"/>
        <v>0</v>
      </c>
      <c r="V402" s="1628"/>
      <c r="W402" s="1628"/>
      <c r="X402" s="130"/>
      <c r="Y402" s="131"/>
      <c r="Z402" s="132"/>
      <c r="AA402" s="132"/>
      <c r="AB402" s="130"/>
      <c r="AC402" s="131"/>
      <c r="AD402" s="132"/>
      <c r="AE402" s="132"/>
      <c r="AF402" s="133"/>
      <c r="AG402" s="1568" t="str">
        <f t="shared" si="60"/>
        <v/>
      </c>
      <c r="AH402" s="1569"/>
      <c r="AI402" s="1569"/>
      <c r="AJ402" s="1570"/>
      <c r="AK402" s="141"/>
      <c r="AL402" s="142"/>
      <c r="AM402" s="1568" t="str">
        <f>IF(AM366=0,"",AM366)</f>
        <v/>
      </c>
      <c r="AN402" s="1569"/>
      <c r="AO402" s="1569"/>
      <c r="AP402" s="1569"/>
      <c r="AQ402" s="1569"/>
      <c r="AR402" s="516"/>
      <c r="AS402" s="119"/>
      <c r="AT402" s="119"/>
      <c r="AW402" s="387"/>
      <c r="AX402" s="387"/>
      <c r="AY402" s="387"/>
      <c r="AZ402" s="386"/>
      <c r="BA402" s="386"/>
      <c r="BB402" s="386"/>
    </row>
    <row r="403" spans="1:54" s="117" customFormat="1" ht="16.5" customHeight="1">
      <c r="A403" s="1618"/>
      <c r="B403" s="1619"/>
      <c r="C403" s="1619"/>
      <c r="D403" s="1619"/>
      <c r="E403" s="1619"/>
      <c r="F403" s="1619"/>
      <c r="G403" s="1619"/>
      <c r="H403" s="1620"/>
      <c r="I403" s="1623"/>
      <c r="J403" s="1619"/>
      <c r="K403" s="1619"/>
      <c r="L403" s="1619"/>
      <c r="M403" s="1624"/>
      <c r="N403" s="278" t="str">
        <f t="shared" si="56"/>
        <v/>
      </c>
      <c r="O403" s="145" t="s">
        <v>119</v>
      </c>
      <c r="P403" s="273" t="str">
        <f t="shared" si="57"/>
        <v/>
      </c>
      <c r="Q403" s="135" t="s">
        <v>120</v>
      </c>
      <c r="R403" s="276" t="str">
        <f t="shared" si="58"/>
        <v/>
      </c>
      <c r="S403" s="1580" t="s">
        <v>122</v>
      </c>
      <c r="T403" s="1581"/>
      <c r="U403" s="1571" t="str">
        <f t="shared" si="59"/>
        <v/>
      </c>
      <c r="V403" s="1572"/>
      <c r="W403" s="1572"/>
      <c r="X403" s="1572"/>
      <c r="Y403" s="1582">
        <f>Y367</f>
        <v>0</v>
      </c>
      <c r="Z403" s="1583"/>
      <c r="AA403" s="1583"/>
      <c r="AB403" s="1583"/>
      <c r="AC403" s="1571">
        <f>AC367</f>
        <v>0</v>
      </c>
      <c r="AD403" s="1572"/>
      <c r="AE403" s="1572"/>
      <c r="AF403" s="1573"/>
      <c r="AG403" s="1572" t="str">
        <f t="shared" si="60"/>
        <v/>
      </c>
      <c r="AH403" s="1572"/>
      <c r="AI403" s="1572"/>
      <c r="AJ403" s="1573"/>
      <c r="AK403" s="1584" t="str">
        <f>AK367</f>
        <v/>
      </c>
      <c r="AL403" s="1585"/>
      <c r="AM403" s="1582" t="str">
        <f>AM367</f>
        <v/>
      </c>
      <c r="AN403" s="1583"/>
      <c r="AO403" s="1583"/>
      <c r="AP403" s="1583"/>
      <c r="AQ403" s="1583"/>
      <c r="AR403" s="515"/>
      <c r="AS403" s="119"/>
      <c r="AT403" s="119"/>
      <c r="AW403" s="387"/>
      <c r="AX403" s="387"/>
      <c r="AY403" s="387"/>
      <c r="AZ403" s="386"/>
      <c r="BA403" s="386"/>
      <c r="BB403" s="386"/>
    </row>
    <row r="404" spans="1:54" s="117" customFormat="1" ht="16.5" customHeight="1">
      <c r="A404" s="1595" t="s">
        <v>178</v>
      </c>
      <c r="B404" s="1596"/>
      <c r="C404" s="1596"/>
      <c r="D404" s="1597"/>
      <c r="E404" s="1604" t="str">
        <f>E368</f>
        <v/>
      </c>
      <c r="F404" s="1605"/>
      <c r="G404" s="1606"/>
      <c r="H404" s="1606"/>
      <c r="I404" s="1606"/>
      <c r="J404" s="1606"/>
      <c r="K404" s="1606"/>
      <c r="L404" s="1606"/>
      <c r="M404" s="1607"/>
      <c r="N404" s="1721" t="s">
        <v>726</v>
      </c>
      <c r="O404" s="1722"/>
      <c r="P404" s="1722"/>
      <c r="Q404" s="1722"/>
      <c r="R404" s="1722"/>
      <c r="S404" s="1722"/>
      <c r="T404" s="1049" t="str">
        <f>T368</f>
        <v/>
      </c>
      <c r="U404" s="1568" t="str">
        <f t="shared" ca="1" si="59"/>
        <v/>
      </c>
      <c r="V404" s="1569"/>
      <c r="W404" s="1569"/>
      <c r="X404" s="1570"/>
      <c r="Y404" s="131"/>
      <c r="Z404" s="132"/>
      <c r="AA404" s="132"/>
      <c r="AB404" s="130"/>
      <c r="AC404" s="131"/>
      <c r="AD404" s="132"/>
      <c r="AE404" s="132"/>
      <c r="AF404" s="130"/>
      <c r="AG404" s="1568" t="str">
        <f t="shared" ca="1" si="60"/>
        <v/>
      </c>
      <c r="AH404" s="1569"/>
      <c r="AI404" s="1569"/>
      <c r="AJ404" s="1570"/>
      <c r="AK404" s="131"/>
      <c r="AL404" s="134"/>
      <c r="AM404" s="1568" t="str">
        <f>AM368</f>
        <v/>
      </c>
      <c r="AN404" s="1569"/>
      <c r="AO404" s="1569"/>
      <c r="AP404" s="1569"/>
      <c r="AQ404" s="1569"/>
      <c r="AR404" s="516"/>
      <c r="AS404" s="119"/>
      <c r="AT404" s="119"/>
      <c r="AW404" s="387"/>
      <c r="AX404" s="387"/>
      <c r="AY404" s="387"/>
      <c r="AZ404" s="386"/>
      <c r="BA404" s="386"/>
      <c r="BB404" s="386"/>
    </row>
    <row r="405" spans="1:54" s="117" customFormat="1" ht="16.5" customHeight="1">
      <c r="A405" s="1598"/>
      <c r="B405" s="1599"/>
      <c r="C405" s="1599"/>
      <c r="D405" s="1600"/>
      <c r="E405" s="1608"/>
      <c r="F405" s="1609"/>
      <c r="G405" s="1610"/>
      <c r="H405" s="1610"/>
      <c r="I405" s="1610"/>
      <c r="J405" s="1610"/>
      <c r="K405" s="1610"/>
      <c r="L405" s="1610"/>
      <c r="M405" s="1611"/>
      <c r="N405" s="1723"/>
      <c r="O405" s="1724"/>
      <c r="P405" s="1724"/>
      <c r="Q405" s="1724"/>
      <c r="R405" s="1724"/>
      <c r="S405" s="1724"/>
      <c r="T405" s="1050"/>
      <c r="U405" s="1571" t="str">
        <f>U369</f>
        <v/>
      </c>
      <c r="V405" s="1572"/>
      <c r="W405" s="1572"/>
      <c r="X405" s="1572"/>
      <c r="Y405" s="1571" t="str">
        <f>Y369</f>
        <v/>
      </c>
      <c r="Z405" s="1572"/>
      <c r="AA405" s="1572"/>
      <c r="AB405" s="1573"/>
      <c r="AC405" s="1572" t="str">
        <f>AC369</f>
        <v/>
      </c>
      <c r="AD405" s="1572"/>
      <c r="AE405" s="1572"/>
      <c r="AF405" s="1573"/>
      <c r="AG405" s="1571" t="str">
        <f t="shared" ref="AG405:AG406" si="61">AG369</f>
        <v/>
      </c>
      <c r="AH405" s="1572"/>
      <c r="AI405" s="1572"/>
      <c r="AJ405" s="1573"/>
      <c r="AK405" s="943"/>
      <c r="AL405" s="945"/>
      <c r="AM405" s="1571" t="str">
        <f t="shared" ref="AM405:AM406" si="62">AM369</f>
        <v/>
      </c>
      <c r="AN405" s="1572"/>
      <c r="AO405" s="1572"/>
      <c r="AP405" s="1572"/>
      <c r="AQ405" s="1572"/>
      <c r="AR405" s="948"/>
      <c r="AS405" s="119"/>
      <c r="AT405" s="119"/>
      <c r="AW405" s="387"/>
      <c r="AX405" s="387"/>
      <c r="AY405" s="387"/>
      <c r="AZ405" s="386"/>
      <c r="BA405" s="386"/>
      <c r="BB405" s="386"/>
    </row>
    <row r="406" spans="1:54" s="117" customFormat="1" ht="16.5" customHeight="1" thickBot="1">
      <c r="A406" s="1601"/>
      <c r="B406" s="1602"/>
      <c r="C406" s="1602"/>
      <c r="D406" s="1603"/>
      <c r="E406" s="1612"/>
      <c r="F406" s="1613"/>
      <c r="G406" s="1613"/>
      <c r="H406" s="1613"/>
      <c r="I406" s="1613"/>
      <c r="J406" s="1613"/>
      <c r="K406" s="1613"/>
      <c r="L406" s="1613"/>
      <c r="M406" s="1614"/>
      <c r="N406" s="1725"/>
      <c r="O406" s="1726"/>
      <c r="P406" s="1726"/>
      <c r="Q406" s="1726"/>
      <c r="R406" s="1726"/>
      <c r="S406" s="1726"/>
      <c r="T406" s="1051"/>
      <c r="U406" s="1095"/>
      <c r="V406" s="1096"/>
      <c r="W406" s="1096"/>
      <c r="X406" s="1096"/>
      <c r="Y406" s="1095"/>
      <c r="Z406" s="1096"/>
      <c r="AA406" s="1096"/>
      <c r="AB406" s="1097"/>
      <c r="AC406" s="1096"/>
      <c r="AD406" s="1096"/>
      <c r="AE406" s="1096"/>
      <c r="AF406" s="1097"/>
      <c r="AG406" s="1574" t="str">
        <f t="shared" si="61"/>
        <v/>
      </c>
      <c r="AH406" s="1575"/>
      <c r="AI406" s="1575"/>
      <c r="AJ406" s="1576"/>
      <c r="AK406" s="941"/>
      <c r="AL406" s="942"/>
      <c r="AM406" s="1574" t="str">
        <f t="shared" si="62"/>
        <v/>
      </c>
      <c r="AN406" s="1575"/>
      <c r="AO406" s="1575"/>
      <c r="AP406" s="1575"/>
      <c r="AQ406" s="1575"/>
      <c r="AR406" s="517"/>
      <c r="AS406" s="119"/>
      <c r="AT406" s="146"/>
      <c r="AW406" s="387"/>
      <c r="AX406" s="387"/>
      <c r="AY406" s="387"/>
      <c r="AZ406" s="386"/>
      <c r="BA406" s="386"/>
      <c r="BB406" s="386"/>
    </row>
    <row r="407" spans="1:54" s="117" customFormat="1" ht="18" customHeight="1">
      <c r="A407" s="119"/>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75"/>
      <c r="AH407" s="75"/>
      <c r="AI407" s="75"/>
      <c r="AJ407" s="75"/>
      <c r="AK407" s="75"/>
      <c r="AL407" s="75"/>
      <c r="AM407" s="1566" t="str">
        <f>AM371</f>
        <v/>
      </c>
      <c r="AN407" s="1567"/>
      <c r="AO407" s="1567"/>
      <c r="AP407" s="1567"/>
      <c r="AQ407" s="1567"/>
      <c r="AR407" s="119"/>
      <c r="AS407" s="119"/>
      <c r="AT407" s="119"/>
      <c r="AW407" s="387"/>
      <c r="AX407" s="387"/>
      <c r="AY407" s="387"/>
      <c r="AZ407" s="386"/>
      <c r="BA407" s="386"/>
      <c r="BB407" s="386"/>
    </row>
    <row r="408" spans="1:54" s="117" customFormat="1" ht="22.5" customHeight="1">
      <c r="A408" s="119"/>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551"/>
      <c r="X408" s="551"/>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W408" s="387"/>
      <c r="AX408" s="387"/>
      <c r="AY408" s="387"/>
      <c r="AZ408" s="386"/>
      <c r="BA408" s="386"/>
      <c r="BB408" s="386"/>
    </row>
    <row r="409" spans="1:54" s="117" customFormat="1" ht="24" customHeight="1">
      <c r="A409" s="75"/>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551"/>
      <c r="X409" s="551"/>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19"/>
      <c r="AW409" s="387"/>
      <c r="AX409" s="387"/>
      <c r="AY409" s="387"/>
      <c r="AZ409" s="386"/>
      <c r="BA409" s="386"/>
      <c r="BB409" s="386"/>
    </row>
    <row r="410" spans="1:54" s="117" customFormat="1" ht="17.25" customHeight="1" thickBot="1">
      <c r="A410" s="533" t="s">
        <v>171</v>
      </c>
      <c r="B410" s="119"/>
      <c r="C410" s="119"/>
      <c r="D410" s="119"/>
      <c r="E410" s="119"/>
      <c r="F410" s="119"/>
      <c r="G410" s="119"/>
      <c r="H410" s="119"/>
      <c r="I410" s="119"/>
      <c r="J410" s="119"/>
      <c r="K410" s="119"/>
      <c r="L410" s="119"/>
      <c r="M410" s="119"/>
      <c r="N410" s="119"/>
      <c r="O410" s="119"/>
      <c r="P410" s="119"/>
      <c r="Q410" s="119"/>
      <c r="R410" s="120"/>
      <c r="S410" s="120"/>
      <c r="T410" s="120"/>
      <c r="U410" s="120"/>
      <c r="V410" s="120"/>
      <c r="W410" s="119"/>
      <c r="X410" s="119"/>
      <c r="Y410" s="119"/>
      <c r="Z410" s="119"/>
      <c r="AA410" s="119"/>
      <c r="AB410" s="119"/>
      <c r="AC410" s="119"/>
      <c r="AD410" s="119"/>
      <c r="AE410" s="119"/>
      <c r="AF410" s="119"/>
      <c r="AG410" s="119"/>
      <c r="AH410" s="119"/>
      <c r="AI410" s="119"/>
      <c r="AJ410" s="119"/>
      <c r="AK410" s="121"/>
      <c r="AL410" s="121"/>
      <c r="AM410" s="121"/>
      <c r="AN410" s="121"/>
      <c r="AO410" s="119"/>
      <c r="AP410" s="119"/>
      <c r="AQ410" s="119"/>
      <c r="AR410" s="119"/>
      <c r="AS410" s="119"/>
      <c r="AW410" s="387"/>
      <c r="AX410" s="387"/>
      <c r="AY410" s="387"/>
      <c r="AZ410" s="386"/>
      <c r="BA410" s="386"/>
      <c r="BB410" s="386"/>
    </row>
    <row r="411" spans="1:54" s="117" customFormat="1" ht="12.75" customHeight="1">
      <c r="A411" s="119"/>
      <c r="B411" s="119"/>
      <c r="C411" s="119"/>
      <c r="D411" s="119"/>
      <c r="E411" s="119"/>
      <c r="F411" s="119"/>
      <c r="G411" s="119"/>
      <c r="H411" s="119"/>
      <c r="I411" s="119"/>
      <c r="J411" s="119"/>
      <c r="K411" s="119"/>
      <c r="L411" s="122"/>
      <c r="M411" s="122"/>
      <c r="N411" s="122"/>
      <c r="O411" s="122"/>
      <c r="P411" s="122"/>
      <c r="Q411" s="122"/>
      <c r="R411" s="122"/>
      <c r="S411" s="123"/>
      <c r="T411" s="123"/>
      <c r="U411" s="123"/>
      <c r="V411" s="123"/>
      <c r="W411" s="123"/>
      <c r="X411" s="123"/>
      <c r="Y411" s="123"/>
      <c r="Z411" s="122"/>
      <c r="AA411" s="122"/>
      <c r="AB411" s="122"/>
      <c r="AC411" s="119"/>
      <c r="AD411" s="119"/>
      <c r="AE411" s="119"/>
      <c r="AF411" s="119"/>
      <c r="AG411" s="119"/>
      <c r="AH411" s="119"/>
      <c r="AI411" s="119"/>
      <c r="AJ411" s="119"/>
      <c r="AK411" s="121"/>
      <c r="AL411" s="121"/>
      <c r="AM411" s="1586" t="s">
        <v>170</v>
      </c>
      <c r="AN411" s="1587"/>
      <c r="AO411" s="119"/>
      <c r="AP411" s="119"/>
      <c r="AQ411" s="119"/>
      <c r="AR411" s="119"/>
      <c r="AS411" s="119"/>
      <c r="AW411" s="387"/>
      <c r="AX411" s="387"/>
      <c r="AY411" s="387"/>
      <c r="AZ411" s="386"/>
      <c r="BA411" s="386"/>
      <c r="BB411" s="386"/>
    </row>
    <row r="412" spans="1:54" s="117" customFormat="1" ht="12.75" customHeight="1">
      <c r="A412" s="119"/>
      <c r="B412" s="119"/>
      <c r="C412" s="119"/>
      <c r="D412" s="119"/>
      <c r="E412" s="119"/>
      <c r="F412" s="119"/>
      <c r="G412" s="119"/>
      <c r="H412" s="119"/>
      <c r="I412" s="119"/>
      <c r="J412" s="119"/>
      <c r="K412" s="119"/>
      <c r="L412" s="122"/>
      <c r="M412" s="122"/>
      <c r="N412" s="122"/>
      <c r="O412" s="122"/>
      <c r="P412" s="122"/>
      <c r="Q412" s="122"/>
      <c r="R412" s="122"/>
      <c r="S412" s="123"/>
      <c r="T412" s="123"/>
      <c r="U412" s="123"/>
      <c r="V412" s="123"/>
      <c r="W412" s="123"/>
      <c r="X412" s="123"/>
      <c r="Y412" s="123"/>
      <c r="Z412" s="122"/>
      <c r="AA412" s="122"/>
      <c r="AB412" s="122"/>
      <c r="AC412" s="119"/>
      <c r="AD412" s="119"/>
      <c r="AE412" s="119"/>
      <c r="AF412" s="119"/>
      <c r="AG412" s="119"/>
      <c r="AH412" s="119"/>
      <c r="AI412" s="119"/>
      <c r="AJ412" s="119"/>
      <c r="AK412" s="121"/>
      <c r="AL412" s="121"/>
      <c r="AM412" s="1588"/>
      <c r="AN412" s="1589"/>
      <c r="AO412" s="119"/>
      <c r="AP412" s="119"/>
      <c r="AQ412" s="119"/>
      <c r="AR412" s="119"/>
      <c r="AS412" s="119"/>
      <c r="AW412" s="387"/>
      <c r="AX412" s="387"/>
      <c r="AY412" s="387"/>
      <c r="AZ412" s="386"/>
      <c r="BA412" s="386"/>
      <c r="BB412" s="386"/>
    </row>
    <row r="413" spans="1:54" s="117" customFormat="1" ht="12.75" customHeight="1" thickBot="1">
      <c r="A413" s="119"/>
      <c r="B413" s="119"/>
      <c r="C413" s="119"/>
      <c r="D413" s="119"/>
      <c r="E413" s="119"/>
      <c r="F413" s="119"/>
      <c r="G413" s="119"/>
      <c r="H413" s="119"/>
      <c r="I413" s="119"/>
      <c r="J413" s="119"/>
      <c r="K413" s="119"/>
      <c r="L413" s="122"/>
      <c r="M413" s="122"/>
      <c r="N413" s="122"/>
      <c r="O413" s="122"/>
      <c r="P413" s="122"/>
      <c r="Q413" s="122"/>
      <c r="R413" s="122"/>
      <c r="S413" s="122"/>
      <c r="T413" s="122"/>
      <c r="U413" s="122"/>
      <c r="V413" s="122"/>
      <c r="W413" s="122"/>
      <c r="X413" s="122"/>
      <c r="Y413" s="122"/>
      <c r="Z413" s="122"/>
      <c r="AA413" s="122"/>
      <c r="AB413" s="122"/>
      <c r="AC413" s="119"/>
      <c r="AD413" s="119"/>
      <c r="AE413" s="119"/>
      <c r="AF413" s="119"/>
      <c r="AG413" s="119"/>
      <c r="AH413" s="119"/>
      <c r="AI413" s="119"/>
      <c r="AJ413" s="119"/>
      <c r="AK413" s="121"/>
      <c r="AL413" s="121"/>
      <c r="AM413" s="1590"/>
      <c r="AN413" s="1591"/>
      <c r="AO413" s="119"/>
      <c r="AP413" s="119"/>
      <c r="AQ413" s="119"/>
      <c r="AR413" s="119"/>
      <c r="AS413" s="119"/>
      <c r="AW413" s="387"/>
      <c r="AX413" s="387"/>
      <c r="AY413" s="387"/>
      <c r="AZ413" s="386"/>
      <c r="BA413" s="386"/>
      <c r="BB413" s="386"/>
    </row>
    <row r="414" spans="1:54" s="117" customFormat="1" ht="6" customHeight="1" thickBot="1">
      <c r="A414" s="119"/>
      <c r="B414" s="119"/>
      <c r="C414" s="119"/>
      <c r="D414" s="119"/>
      <c r="E414" s="119"/>
      <c r="F414" s="119"/>
      <c r="G414" s="119"/>
      <c r="H414" s="119"/>
      <c r="I414" s="119"/>
      <c r="J414" s="119"/>
      <c r="K414" s="119"/>
      <c r="L414" s="122"/>
      <c r="M414" s="122"/>
      <c r="N414" s="122"/>
      <c r="O414" s="122"/>
      <c r="P414" s="122"/>
      <c r="Q414" s="122"/>
      <c r="R414" s="122"/>
      <c r="S414" s="122"/>
      <c r="T414" s="122"/>
      <c r="U414" s="122"/>
      <c r="V414" s="122"/>
      <c r="W414" s="122"/>
      <c r="X414" s="122"/>
      <c r="Y414" s="122"/>
      <c r="Z414" s="122"/>
      <c r="AA414" s="122"/>
      <c r="AB414" s="122"/>
      <c r="AC414" s="119"/>
      <c r="AD414" s="119"/>
      <c r="AE414" s="119"/>
      <c r="AF414" s="119"/>
      <c r="AG414" s="119"/>
      <c r="AH414" s="119"/>
      <c r="AI414" s="119"/>
      <c r="AJ414" s="119"/>
      <c r="AK414" s="121"/>
      <c r="AL414" s="121"/>
      <c r="AM414" s="119"/>
      <c r="AN414" s="119"/>
      <c r="AO414" s="119"/>
      <c r="AP414" s="119"/>
      <c r="AQ414" s="119"/>
      <c r="AR414" s="119"/>
      <c r="AS414" s="119"/>
      <c r="AW414" s="387"/>
      <c r="AX414" s="387"/>
      <c r="AY414" s="387"/>
      <c r="AZ414" s="386"/>
      <c r="BA414" s="386"/>
      <c r="BB414" s="386"/>
    </row>
    <row r="415" spans="1:54" s="117" customFormat="1" ht="12.75" customHeight="1">
      <c r="A415" s="1658" t="s">
        <v>127</v>
      </c>
      <c r="B415" s="1659"/>
      <c r="C415" s="1659"/>
      <c r="D415" s="1659"/>
      <c r="E415" s="1659"/>
      <c r="F415" s="1659"/>
      <c r="G415" s="1659"/>
      <c r="H415" s="1659"/>
      <c r="I415" s="1664" t="s">
        <v>128</v>
      </c>
      <c r="J415" s="1664"/>
      <c r="K415" s="510" t="s">
        <v>129</v>
      </c>
      <c r="L415" s="1664" t="s">
        <v>130</v>
      </c>
      <c r="M415" s="1664"/>
      <c r="N415" s="1665" t="s">
        <v>131</v>
      </c>
      <c r="O415" s="1664"/>
      <c r="P415" s="1664"/>
      <c r="Q415" s="1664"/>
      <c r="R415" s="1664"/>
      <c r="S415" s="1664"/>
      <c r="T415" s="1664" t="s">
        <v>61</v>
      </c>
      <c r="U415" s="1664"/>
      <c r="V415" s="1700"/>
      <c r="W415" s="119"/>
      <c r="X415" s="119"/>
      <c r="Y415" s="119"/>
      <c r="Z415" s="119"/>
      <c r="AA415" s="119"/>
      <c r="AB415" s="119"/>
      <c r="AC415" s="124"/>
      <c r="AD415" s="124"/>
      <c r="AE415" s="124"/>
      <c r="AF415" s="124"/>
      <c r="AG415" s="124"/>
      <c r="AH415" s="124"/>
      <c r="AI415" s="124"/>
      <c r="AJ415" s="119"/>
      <c r="AK415" s="1701" t="str">
        <f>AK343</f>
        <v/>
      </c>
      <c r="AL415" s="1702"/>
      <c r="AM415" s="1710" t="s">
        <v>64</v>
      </c>
      <c r="AN415" s="1710"/>
      <c r="AO415" s="1702" t="str">
        <f>AO343</f>
        <v/>
      </c>
      <c r="AP415" s="1702"/>
      <c r="AQ415" s="1710" t="s">
        <v>65</v>
      </c>
      <c r="AR415" s="1713"/>
      <c r="AS415" s="119"/>
      <c r="AT415" s="119"/>
      <c r="AW415" s="387"/>
      <c r="AX415" s="387"/>
      <c r="AY415" s="387"/>
      <c r="AZ415" s="386"/>
      <c r="BA415" s="386"/>
      <c r="BB415" s="386"/>
    </row>
    <row r="416" spans="1:54" s="117" customFormat="1" ht="13.5" customHeight="1">
      <c r="A416" s="1660"/>
      <c r="B416" s="1661"/>
      <c r="C416" s="1661"/>
      <c r="D416" s="1661"/>
      <c r="E416" s="1661"/>
      <c r="F416" s="1661"/>
      <c r="G416" s="1661"/>
      <c r="H416" s="1661"/>
      <c r="I416" s="1716" t="str">
        <f>I380</f>
        <v/>
      </c>
      <c r="J416" s="1592" t="str">
        <f>J380</f>
        <v/>
      </c>
      <c r="K416" s="1718" t="str">
        <f>K380</f>
        <v/>
      </c>
      <c r="L416" s="1592" t="str">
        <f>L380</f>
        <v/>
      </c>
      <c r="M416" s="1592" t="str">
        <f t="shared" ref="M416:V416" si="63">M380</f>
        <v/>
      </c>
      <c r="N416" s="1655" t="str">
        <f t="shared" si="63"/>
        <v/>
      </c>
      <c r="O416" s="1652" t="str">
        <f t="shared" si="63"/>
        <v/>
      </c>
      <c r="P416" s="1652" t="str">
        <f t="shared" si="63"/>
        <v/>
      </c>
      <c r="Q416" s="1652" t="str">
        <f t="shared" si="63"/>
        <v/>
      </c>
      <c r="R416" s="1652" t="str">
        <f t="shared" si="63"/>
        <v/>
      </c>
      <c r="S416" s="1592" t="str">
        <f t="shared" si="63"/>
        <v/>
      </c>
      <c r="T416" s="1655" t="str">
        <f t="shared" si="63"/>
        <v/>
      </c>
      <c r="U416" s="1652" t="str">
        <f t="shared" si="63"/>
        <v/>
      </c>
      <c r="V416" s="1707" t="str">
        <f t="shared" si="63"/>
        <v/>
      </c>
      <c r="W416" s="119"/>
      <c r="X416" s="119"/>
      <c r="Y416" s="119"/>
      <c r="Z416" s="119"/>
      <c r="AA416" s="119"/>
      <c r="AB416" s="119"/>
      <c r="AC416" s="124"/>
      <c r="AD416" s="124"/>
      <c r="AE416" s="124"/>
      <c r="AF416" s="124"/>
      <c r="AG416" s="124"/>
      <c r="AH416" s="124"/>
      <c r="AI416" s="124"/>
      <c r="AJ416" s="119"/>
      <c r="AK416" s="1703"/>
      <c r="AL416" s="1704"/>
      <c r="AM416" s="1711"/>
      <c r="AN416" s="1711"/>
      <c r="AO416" s="1704"/>
      <c r="AP416" s="1704"/>
      <c r="AQ416" s="1711"/>
      <c r="AR416" s="1714"/>
      <c r="AS416" s="119"/>
      <c r="AT416" s="119"/>
      <c r="AW416" s="387"/>
      <c r="AX416" s="387"/>
      <c r="AY416" s="387"/>
      <c r="AZ416" s="386"/>
      <c r="BA416" s="386"/>
      <c r="BB416" s="386"/>
    </row>
    <row r="417" spans="1:54" s="117" customFormat="1" ht="9" customHeight="1" thickBot="1">
      <c r="A417" s="1660"/>
      <c r="B417" s="1661"/>
      <c r="C417" s="1661"/>
      <c r="D417" s="1661"/>
      <c r="E417" s="1661"/>
      <c r="F417" s="1661"/>
      <c r="G417" s="1661"/>
      <c r="H417" s="1661"/>
      <c r="I417" s="1716"/>
      <c r="J417" s="1593"/>
      <c r="K417" s="1719"/>
      <c r="L417" s="1593"/>
      <c r="M417" s="1593"/>
      <c r="N417" s="1656"/>
      <c r="O417" s="1653"/>
      <c r="P417" s="1653"/>
      <c r="Q417" s="1653"/>
      <c r="R417" s="1653"/>
      <c r="S417" s="1593"/>
      <c r="T417" s="1656"/>
      <c r="U417" s="1653"/>
      <c r="V417" s="1708"/>
      <c r="W417" s="119"/>
      <c r="X417" s="119"/>
      <c r="Y417" s="119"/>
      <c r="Z417" s="119"/>
      <c r="AA417" s="119"/>
      <c r="AB417" s="119"/>
      <c r="AC417" s="124"/>
      <c r="AD417" s="124"/>
      <c r="AE417" s="124"/>
      <c r="AF417" s="124"/>
      <c r="AG417" s="124"/>
      <c r="AH417" s="124"/>
      <c r="AI417" s="124"/>
      <c r="AJ417" s="119"/>
      <c r="AK417" s="1705"/>
      <c r="AL417" s="1706"/>
      <c r="AM417" s="1712"/>
      <c r="AN417" s="1712"/>
      <c r="AO417" s="1706"/>
      <c r="AP417" s="1706"/>
      <c r="AQ417" s="1712"/>
      <c r="AR417" s="1715"/>
      <c r="AS417" s="119"/>
      <c r="AT417" s="119"/>
      <c r="AW417" s="387"/>
      <c r="AX417" s="387"/>
      <c r="AY417" s="387"/>
      <c r="AZ417" s="386"/>
      <c r="BA417" s="386"/>
      <c r="BB417" s="386"/>
    </row>
    <row r="418" spans="1:54" s="117" customFormat="1" ht="6" customHeight="1" thickBot="1">
      <c r="A418" s="1662"/>
      <c r="B418" s="1663"/>
      <c r="C418" s="1663"/>
      <c r="D418" s="1663"/>
      <c r="E418" s="1663"/>
      <c r="F418" s="1663"/>
      <c r="G418" s="1663"/>
      <c r="H418" s="1663"/>
      <c r="I418" s="1717"/>
      <c r="J418" s="1594"/>
      <c r="K418" s="1720"/>
      <c r="L418" s="1594"/>
      <c r="M418" s="1594"/>
      <c r="N418" s="1657"/>
      <c r="O418" s="1654"/>
      <c r="P418" s="1654"/>
      <c r="Q418" s="1654"/>
      <c r="R418" s="1654"/>
      <c r="S418" s="1594"/>
      <c r="T418" s="1657"/>
      <c r="U418" s="1654"/>
      <c r="V418" s="170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W418" s="387"/>
      <c r="AX418" s="387"/>
      <c r="AY418" s="387"/>
      <c r="AZ418" s="386"/>
      <c r="BA418" s="386"/>
      <c r="BB418" s="386"/>
    </row>
    <row r="419" spans="1:54" s="117" customFormat="1" ht="12.75" customHeight="1">
      <c r="A419" s="1634" t="s">
        <v>173</v>
      </c>
      <c r="B419" s="1635"/>
      <c r="C419" s="1635"/>
      <c r="D419" s="1635"/>
      <c r="E419" s="1635"/>
      <c r="F419" s="1635"/>
      <c r="G419" s="1635"/>
      <c r="H419" s="1636"/>
      <c r="I419" s="1643" t="s">
        <v>133</v>
      </c>
      <c r="J419" s="1635"/>
      <c r="K419" s="1635"/>
      <c r="L419" s="1635"/>
      <c r="M419" s="1644"/>
      <c r="N419" s="1649" t="s">
        <v>174</v>
      </c>
      <c r="O419" s="1635"/>
      <c r="P419" s="1635"/>
      <c r="Q419" s="1635"/>
      <c r="R419" s="1635"/>
      <c r="S419" s="1635"/>
      <c r="T419" s="1636"/>
      <c r="U419" s="511" t="s">
        <v>563</v>
      </c>
      <c r="V419" s="512"/>
      <c r="W419" s="512"/>
      <c r="X419" s="1666" t="s">
        <v>564</v>
      </c>
      <c r="Y419" s="1666"/>
      <c r="Z419" s="1666"/>
      <c r="AA419" s="1666"/>
      <c r="AB419" s="1666"/>
      <c r="AC419" s="1666"/>
      <c r="AD419" s="1666"/>
      <c r="AE419" s="1666"/>
      <c r="AF419" s="1666"/>
      <c r="AG419" s="1666"/>
      <c r="AH419" s="512"/>
      <c r="AI419" s="512"/>
      <c r="AJ419" s="513"/>
      <c r="AK419" s="1667" t="s">
        <v>565</v>
      </c>
      <c r="AL419" s="1667"/>
      <c r="AM419" s="1668" t="s">
        <v>566</v>
      </c>
      <c r="AN419" s="1668"/>
      <c r="AO419" s="1668"/>
      <c r="AP419" s="1668"/>
      <c r="AQ419" s="1668"/>
      <c r="AR419" s="1669"/>
      <c r="AS419" s="119"/>
      <c r="AT419" s="119"/>
      <c r="AW419" s="387"/>
      <c r="AX419" s="387"/>
      <c r="AY419" s="387"/>
      <c r="AZ419" s="386"/>
      <c r="BA419" s="386"/>
      <c r="BB419" s="386"/>
    </row>
    <row r="420" spans="1:54" s="117" customFormat="1" ht="12.75" customHeight="1">
      <c r="A420" s="1637"/>
      <c r="B420" s="1638"/>
      <c r="C420" s="1638"/>
      <c r="D420" s="1638"/>
      <c r="E420" s="1638"/>
      <c r="F420" s="1638"/>
      <c r="G420" s="1638"/>
      <c r="H420" s="1639"/>
      <c r="I420" s="1645"/>
      <c r="J420" s="1638"/>
      <c r="K420" s="1638"/>
      <c r="L420" s="1638"/>
      <c r="M420" s="1646"/>
      <c r="N420" s="1650"/>
      <c r="O420" s="1638"/>
      <c r="P420" s="1638"/>
      <c r="Q420" s="1638"/>
      <c r="R420" s="1638"/>
      <c r="S420" s="1638"/>
      <c r="T420" s="1639"/>
      <c r="U420" s="1670" t="s">
        <v>139</v>
      </c>
      <c r="V420" s="1671"/>
      <c r="W420" s="1671"/>
      <c r="X420" s="1672"/>
      <c r="Y420" s="1676" t="s">
        <v>140</v>
      </c>
      <c r="Z420" s="1677"/>
      <c r="AA420" s="1677"/>
      <c r="AB420" s="1678"/>
      <c r="AC420" s="1682" t="s">
        <v>141</v>
      </c>
      <c r="AD420" s="1683"/>
      <c r="AE420" s="1683"/>
      <c r="AF420" s="1684"/>
      <c r="AG420" s="1688" t="s">
        <v>142</v>
      </c>
      <c r="AH420" s="1689"/>
      <c r="AI420" s="1689"/>
      <c r="AJ420" s="1690"/>
      <c r="AK420" s="1694" t="s">
        <v>175</v>
      </c>
      <c r="AL420" s="1694"/>
      <c r="AM420" s="1630" t="s">
        <v>144</v>
      </c>
      <c r="AN420" s="1631"/>
      <c r="AO420" s="1631"/>
      <c r="AP420" s="1631"/>
      <c r="AQ420" s="1696"/>
      <c r="AR420" s="1697"/>
      <c r="AS420" s="119"/>
      <c r="AT420" s="119"/>
      <c r="AW420" s="387"/>
      <c r="AX420" s="387"/>
      <c r="AY420" s="387"/>
      <c r="AZ420" s="386"/>
      <c r="BA420" s="386"/>
      <c r="BB420" s="386"/>
    </row>
    <row r="421" spans="1:54" s="117" customFormat="1" ht="12.75" customHeight="1">
      <c r="A421" s="1640"/>
      <c r="B421" s="1641"/>
      <c r="C421" s="1641"/>
      <c r="D421" s="1641"/>
      <c r="E421" s="1641"/>
      <c r="F421" s="1641"/>
      <c r="G421" s="1641"/>
      <c r="H421" s="1642"/>
      <c r="I421" s="1647"/>
      <c r="J421" s="1641"/>
      <c r="K421" s="1641"/>
      <c r="L421" s="1641"/>
      <c r="M421" s="1648"/>
      <c r="N421" s="1651"/>
      <c r="O421" s="1641"/>
      <c r="P421" s="1641"/>
      <c r="Q421" s="1641"/>
      <c r="R421" s="1641"/>
      <c r="S421" s="1641"/>
      <c r="T421" s="1642"/>
      <c r="U421" s="1673"/>
      <c r="V421" s="1674"/>
      <c r="W421" s="1674"/>
      <c r="X421" s="1675"/>
      <c r="Y421" s="1679"/>
      <c r="Z421" s="1680"/>
      <c r="AA421" s="1680"/>
      <c r="AB421" s="1681"/>
      <c r="AC421" s="1685"/>
      <c r="AD421" s="1686"/>
      <c r="AE421" s="1686"/>
      <c r="AF421" s="1687"/>
      <c r="AG421" s="1691"/>
      <c r="AH421" s="1692"/>
      <c r="AI421" s="1692"/>
      <c r="AJ421" s="1693"/>
      <c r="AK421" s="1695"/>
      <c r="AL421" s="1695"/>
      <c r="AM421" s="1698"/>
      <c r="AN421" s="1698"/>
      <c r="AO421" s="1698"/>
      <c r="AP421" s="1698"/>
      <c r="AQ421" s="1698"/>
      <c r="AR421" s="1699"/>
      <c r="AS421" s="119"/>
      <c r="AT421" s="119"/>
      <c r="AW421" s="387"/>
      <c r="AX421" s="387"/>
      <c r="AY421" s="387"/>
      <c r="AZ421" s="386"/>
      <c r="BA421" s="386"/>
      <c r="BB421" s="386"/>
    </row>
    <row r="422" spans="1:54" s="117" customFormat="1" ht="16.5" customHeight="1">
      <c r="A422" s="1615" t="str">
        <f>A386</f>
        <v/>
      </c>
      <c r="B422" s="1616"/>
      <c r="C422" s="1616"/>
      <c r="D422" s="1616"/>
      <c r="E422" s="1616"/>
      <c r="F422" s="1616"/>
      <c r="G422" s="1616"/>
      <c r="H422" s="1617"/>
      <c r="I422" s="1621" t="str">
        <f>I386</f>
        <v/>
      </c>
      <c r="J422" s="1616"/>
      <c r="K422" s="1616"/>
      <c r="L422" s="1616"/>
      <c r="M422" s="1622"/>
      <c r="N422" s="269" t="str">
        <f t="shared" ref="N422:N439" si="64">N386</f>
        <v/>
      </c>
      <c r="O422" s="125" t="s">
        <v>73</v>
      </c>
      <c r="P422" s="272" t="str">
        <f t="shared" ref="P422:P439" si="65">P386</f>
        <v/>
      </c>
      <c r="Q422" s="125" t="s">
        <v>145</v>
      </c>
      <c r="R422" s="274" t="str">
        <f t="shared" ref="R422:R439" si="66">R386</f>
        <v/>
      </c>
      <c r="S422" s="1625" t="s">
        <v>176</v>
      </c>
      <c r="T422" s="1626"/>
      <c r="U422" s="1627">
        <f t="shared" ref="U422:U440" si="67">U386</f>
        <v>0</v>
      </c>
      <c r="V422" s="1628"/>
      <c r="W422" s="1628"/>
      <c r="X422" s="126" t="s">
        <v>76</v>
      </c>
      <c r="Y422" s="127"/>
      <c r="Z422" s="128"/>
      <c r="AA422" s="128"/>
      <c r="AB422" s="126" t="s">
        <v>76</v>
      </c>
      <c r="AC422" s="127"/>
      <c r="AD422" s="128"/>
      <c r="AE422" s="128"/>
      <c r="AF422" s="129" t="s">
        <v>76</v>
      </c>
      <c r="AG422" s="1568" t="str">
        <f t="shared" ref="AG422:AG440" si="68">AG386</f>
        <v/>
      </c>
      <c r="AH422" s="1569"/>
      <c r="AI422" s="1569"/>
      <c r="AJ422" s="1570"/>
      <c r="AK422" s="127"/>
      <c r="AL422" s="147"/>
      <c r="AM422" s="1568" t="str">
        <f t="shared" ref="AM422:AM440" si="69">AM386</f>
        <v/>
      </c>
      <c r="AN422" s="1569"/>
      <c r="AO422" s="1569"/>
      <c r="AP422" s="1569"/>
      <c r="AQ422" s="1569"/>
      <c r="AR422" s="514" t="s">
        <v>76</v>
      </c>
      <c r="AS422" s="119"/>
      <c r="AT422" s="119"/>
      <c r="AW422" s="387"/>
      <c r="AX422" s="387"/>
      <c r="AY422" s="387"/>
      <c r="AZ422" s="386"/>
      <c r="BA422" s="386"/>
      <c r="BB422" s="386"/>
    </row>
    <row r="423" spans="1:54" s="117" customFormat="1" ht="16.5" customHeight="1">
      <c r="A423" s="1618"/>
      <c r="B423" s="1619"/>
      <c r="C423" s="1619"/>
      <c r="D423" s="1619"/>
      <c r="E423" s="1619"/>
      <c r="F423" s="1619"/>
      <c r="G423" s="1619"/>
      <c r="H423" s="1620"/>
      <c r="I423" s="1623"/>
      <c r="J423" s="1619"/>
      <c r="K423" s="1619"/>
      <c r="L423" s="1619"/>
      <c r="M423" s="1624"/>
      <c r="N423" s="270" t="str">
        <f t="shared" si="64"/>
        <v/>
      </c>
      <c r="O423" s="124" t="s">
        <v>73</v>
      </c>
      <c r="P423" s="273" t="str">
        <f t="shared" si="65"/>
        <v/>
      </c>
      <c r="Q423" s="124" t="s">
        <v>145</v>
      </c>
      <c r="R423" s="275" t="str">
        <f t="shared" si="66"/>
        <v/>
      </c>
      <c r="S423" s="1630" t="s">
        <v>177</v>
      </c>
      <c r="T423" s="1631"/>
      <c r="U423" s="1582" t="str">
        <f t="shared" si="67"/>
        <v/>
      </c>
      <c r="V423" s="1632"/>
      <c r="W423" s="1632"/>
      <c r="X423" s="1633"/>
      <c r="Y423" s="1571">
        <f>Y387</f>
        <v>0</v>
      </c>
      <c r="Z423" s="1572"/>
      <c r="AA423" s="1572"/>
      <c r="AB423" s="1572"/>
      <c r="AC423" s="1571">
        <f>AC387</f>
        <v>0</v>
      </c>
      <c r="AD423" s="1572"/>
      <c r="AE423" s="1572"/>
      <c r="AF423" s="1573"/>
      <c r="AG423" s="1572" t="str">
        <f t="shared" si="68"/>
        <v/>
      </c>
      <c r="AH423" s="1572"/>
      <c r="AI423" s="1572"/>
      <c r="AJ423" s="1573"/>
      <c r="AK423" s="1584" t="str">
        <f>AK387</f>
        <v/>
      </c>
      <c r="AL423" s="1585"/>
      <c r="AM423" s="1582" t="str">
        <f t="shared" si="69"/>
        <v/>
      </c>
      <c r="AN423" s="1583"/>
      <c r="AO423" s="1583"/>
      <c r="AP423" s="1583"/>
      <c r="AQ423" s="1583"/>
      <c r="AR423" s="515"/>
      <c r="AS423" s="119"/>
      <c r="AT423" s="119"/>
      <c r="AW423" s="387"/>
      <c r="AX423" s="387"/>
      <c r="AY423" s="387"/>
      <c r="AZ423" s="386"/>
      <c r="BA423" s="386"/>
      <c r="BB423" s="386"/>
    </row>
    <row r="424" spans="1:54" s="117" customFormat="1" ht="16.5" customHeight="1">
      <c r="A424" s="1615" t="str">
        <f>A388</f>
        <v/>
      </c>
      <c r="B424" s="1616"/>
      <c r="C424" s="1616"/>
      <c r="D424" s="1616"/>
      <c r="E424" s="1616"/>
      <c r="F424" s="1616"/>
      <c r="G424" s="1616"/>
      <c r="H424" s="1617"/>
      <c r="I424" s="1621" t="str">
        <f>I388</f>
        <v/>
      </c>
      <c r="J424" s="1616"/>
      <c r="K424" s="1616"/>
      <c r="L424" s="1616"/>
      <c r="M424" s="1622"/>
      <c r="N424" s="277" t="str">
        <f t="shared" si="64"/>
        <v/>
      </c>
      <c r="O424" s="125" t="s">
        <v>119</v>
      </c>
      <c r="P424" s="272" t="str">
        <f t="shared" si="65"/>
        <v/>
      </c>
      <c r="Q424" s="125" t="s">
        <v>120</v>
      </c>
      <c r="R424" s="274" t="str">
        <f t="shared" si="66"/>
        <v/>
      </c>
      <c r="S424" s="1625" t="s">
        <v>121</v>
      </c>
      <c r="T424" s="1626"/>
      <c r="U424" s="1627">
        <f t="shared" si="67"/>
        <v>0</v>
      </c>
      <c r="V424" s="1628"/>
      <c r="W424" s="1628"/>
      <c r="X424" s="130"/>
      <c r="Y424" s="946"/>
      <c r="Z424" s="947"/>
      <c r="AA424" s="947"/>
      <c r="AB424" s="130"/>
      <c r="AC424" s="946"/>
      <c r="AD424" s="947"/>
      <c r="AE424" s="947"/>
      <c r="AF424" s="133"/>
      <c r="AG424" s="1568" t="str">
        <f t="shared" si="68"/>
        <v/>
      </c>
      <c r="AH424" s="1569"/>
      <c r="AI424" s="1569"/>
      <c r="AJ424" s="1570"/>
      <c r="AK424" s="946"/>
      <c r="AL424" s="134"/>
      <c r="AM424" s="1568" t="str">
        <f t="shared" si="69"/>
        <v/>
      </c>
      <c r="AN424" s="1569"/>
      <c r="AO424" s="1569"/>
      <c r="AP424" s="1569"/>
      <c r="AQ424" s="1569"/>
      <c r="AR424" s="516"/>
      <c r="AS424" s="119"/>
      <c r="AT424" s="119"/>
      <c r="AW424" s="387"/>
      <c r="AX424" s="387"/>
      <c r="AY424" s="387"/>
      <c r="AZ424" s="386"/>
      <c r="BA424" s="386"/>
      <c r="BB424" s="386"/>
    </row>
    <row r="425" spans="1:54" s="117" customFormat="1" ht="16.5" customHeight="1">
      <c r="A425" s="1618"/>
      <c r="B425" s="1619"/>
      <c r="C425" s="1619"/>
      <c r="D425" s="1619"/>
      <c r="E425" s="1619"/>
      <c r="F425" s="1619"/>
      <c r="G425" s="1619"/>
      <c r="H425" s="1620"/>
      <c r="I425" s="1623"/>
      <c r="J425" s="1619"/>
      <c r="K425" s="1619"/>
      <c r="L425" s="1619"/>
      <c r="M425" s="1624"/>
      <c r="N425" s="278" t="str">
        <f t="shared" si="64"/>
        <v/>
      </c>
      <c r="O425" s="135" t="s">
        <v>119</v>
      </c>
      <c r="P425" s="273" t="str">
        <f t="shared" si="65"/>
        <v/>
      </c>
      <c r="Q425" s="135" t="s">
        <v>120</v>
      </c>
      <c r="R425" s="276" t="str">
        <f t="shared" si="66"/>
        <v/>
      </c>
      <c r="S425" s="1580" t="s">
        <v>122</v>
      </c>
      <c r="T425" s="1581"/>
      <c r="U425" s="1571" t="str">
        <f t="shared" si="67"/>
        <v/>
      </c>
      <c r="V425" s="1572"/>
      <c r="W425" s="1572"/>
      <c r="X425" s="1572"/>
      <c r="Y425" s="1571">
        <f>Y389</f>
        <v>0</v>
      </c>
      <c r="Z425" s="1572"/>
      <c r="AA425" s="1572"/>
      <c r="AB425" s="1572"/>
      <c r="AC425" s="1571">
        <f>AC389</f>
        <v>0</v>
      </c>
      <c r="AD425" s="1572"/>
      <c r="AE425" s="1572"/>
      <c r="AF425" s="1573"/>
      <c r="AG425" s="1572" t="str">
        <f t="shared" si="68"/>
        <v/>
      </c>
      <c r="AH425" s="1572"/>
      <c r="AI425" s="1572"/>
      <c r="AJ425" s="1573"/>
      <c r="AK425" s="1584" t="str">
        <f>AK389</f>
        <v/>
      </c>
      <c r="AL425" s="1585"/>
      <c r="AM425" s="1582" t="str">
        <f t="shared" si="69"/>
        <v/>
      </c>
      <c r="AN425" s="1583"/>
      <c r="AO425" s="1583"/>
      <c r="AP425" s="1583"/>
      <c r="AQ425" s="1583"/>
      <c r="AR425" s="515"/>
      <c r="AS425" s="119"/>
      <c r="AT425" s="119"/>
      <c r="AW425" s="387"/>
      <c r="AX425" s="387"/>
      <c r="AY425" s="387"/>
      <c r="AZ425" s="386"/>
      <c r="BA425" s="386"/>
      <c r="BB425" s="386"/>
    </row>
    <row r="426" spans="1:54" s="117" customFormat="1" ht="16.5" customHeight="1">
      <c r="A426" s="1615" t="str">
        <f>A390</f>
        <v/>
      </c>
      <c r="B426" s="1616"/>
      <c r="C426" s="1616"/>
      <c r="D426" s="1616"/>
      <c r="E426" s="1616"/>
      <c r="F426" s="1616"/>
      <c r="G426" s="1616"/>
      <c r="H426" s="1617"/>
      <c r="I426" s="1621" t="str">
        <f>I390</f>
        <v/>
      </c>
      <c r="J426" s="1616"/>
      <c r="K426" s="1616"/>
      <c r="L426" s="1616"/>
      <c r="M426" s="1622"/>
      <c r="N426" s="277" t="str">
        <f t="shared" si="64"/>
        <v/>
      </c>
      <c r="O426" s="125" t="s">
        <v>119</v>
      </c>
      <c r="P426" s="272" t="str">
        <f t="shared" si="65"/>
        <v/>
      </c>
      <c r="Q426" s="125" t="s">
        <v>120</v>
      </c>
      <c r="R426" s="274" t="str">
        <f t="shared" si="66"/>
        <v/>
      </c>
      <c r="S426" s="1625" t="s">
        <v>121</v>
      </c>
      <c r="T426" s="1626"/>
      <c r="U426" s="1627">
        <f t="shared" si="67"/>
        <v>0</v>
      </c>
      <c r="V426" s="1628"/>
      <c r="W426" s="1628"/>
      <c r="X426" s="130"/>
      <c r="Y426" s="946"/>
      <c r="Z426" s="947"/>
      <c r="AA426" s="947"/>
      <c r="AB426" s="130"/>
      <c r="AC426" s="946"/>
      <c r="AD426" s="947"/>
      <c r="AE426" s="947"/>
      <c r="AF426" s="133"/>
      <c r="AG426" s="1568" t="str">
        <f t="shared" si="68"/>
        <v/>
      </c>
      <c r="AH426" s="1569"/>
      <c r="AI426" s="1569"/>
      <c r="AJ426" s="1570"/>
      <c r="AK426" s="946"/>
      <c r="AL426" s="134"/>
      <c r="AM426" s="1568" t="str">
        <f t="shared" si="69"/>
        <v/>
      </c>
      <c r="AN426" s="1569"/>
      <c r="AO426" s="1569"/>
      <c r="AP426" s="1569"/>
      <c r="AQ426" s="1569"/>
      <c r="AR426" s="516"/>
      <c r="AS426" s="119"/>
      <c r="AT426" s="119"/>
      <c r="AW426" s="387"/>
      <c r="AX426" s="387"/>
      <c r="AY426" s="387"/>
      <c r="AZ426" s="386"/>
      <c r="BA426" s="386"/>
      <c r="BB426" s="386"/>
    </row>
    <row r="427" spans="1:54" s="117" customFormat="1" ht="16.5" customHeight="1">
      <c r="A427" s="1618"/>
      <c r="B427" s="1619"/>
      <c r="C427" s="1619"/>
      <c r="D427" s="1619"/>
      <c r="E427" s="1619"/>
      <c r="F427" s="1619"/>
      <c r="G427" s="1619"/>
      <c r="H427" s="1620"/>
      <c r="I427" s="1623"/>
      <c r="J427" s="1619"/>
      <c r="K427" s="1619"/>
      <c r="L427" s="1619"/>
      <c r="M427" s="1624"/>
      <c r="N427" s="278" t="str">
        <f t="shared" si="64"/>
        <v/>
      </c>
      <c r="O427" s="135" t="s">
        <v>119</v>
      </c>
      <c r="P427" s="273" t="str">
        <f t="shared" si="65"/>
        <v/>
      </c>
      <c r="Q427" s="135" t="s">
        <v>120</v>
      </c>
      <c r="R427" s="276" t="str">
        <f t="shared" si="66"/>
        <v/>
      </c>
      <c r="S427" s="1580" t="s">
        <v>122</v>
      </c>
      <c r="T427" s="1581"/>
      <c r="U427" s="1582" t="str">
        <f t="shared" si="67"/>
        <v/>
      </c>
      <c r="V427" s="1583"/>
      <c r="W427" s="1583"/>
      <c r="X427" s="1629"/>
      <c r="Y427" s="1582">
        <f>Y391</f>
        <v>0</v>
      </c>
      <c r="Z427" s="1583"/>
      <c r="AA427" s="1583"/>
      <c r="AB427" s="1583"/>
      <c r="AC427" s="1582">
        <f>AC391</f>
        <v>0</v>
      </c>
      <c r="AD427" s="1583"/>
      <c r="AE427" s="1583"/>
      <c r="AF427" s="1629"/>
      <c r="AG427" s="1572" t="str">
        <f t="shared" si="68"/>
        <v/>
      </c>
      <c r="AH427" s="1572"/>
      <c r="AI427" s="1572"/>
      <c r="AJ427" s="1573"/>
      <c r="AK427" s="1584" t="str">
        <f>AK391</f>
        <v/>
      </c>
      <c r="AL427" s="1585"/>
      <c r="AM427" s="1582" t="str">
        <f t="shared" si="69"/>
        <v/>
      </c>
      <c r="AN427" s="1583"/>
      <c r="AO427" s="1583"/>
      <c r="AP427" s="1583"/>
      <c r="AQ427" s="1583"/>
      <c r="AR427" s="515"/>
      <c r="AS427" s="119"/>
      <c r="AT427" s="119"/>
      <c r="AW427" s="387"/>
      <c r="AX427" s="387"/>
      <c r="AY427" s="387"/>
      <c r="AZ427" s="386"/>
      <c r="BA427" s="386"/>
      <c r="BB427" s="386"/>
    </row>
    <row r="428" spans="1:54" s="117" customFormat="1" ht="16.5" customHeight="1">
      <c r="A428" s="1615" t="str">
        <f>A392</f>
        <v/>
      </c>
      <c r="B428" s="1616"/>
      <c r="C428" s="1616"/>
      <c r="D428" s="1616"/>
      <c r="E428" s="1616"/>
      <c r="F428" s="1616"/>
      <c r="G428" s="1616"/>
      <c r="H428" s="1617"/>
      <c r="I428" s="1621" t="str">
        <f>I392</f>
        <v/>
      </c>
      <c r="J428" s="1616"/>
      <c r="K428" s="1616"/>
      <c r="L428" s="1616"/>
      <c r="M428" s="1622"/>
      <c r="N428" s="277" t="str">
        <f t="shared" si="64"/>
        <v/>
      </c>
      <c r="O428" s="125" t="s">
        <v>119</v>
      </c>
      <c r="P428" s="272" t="str">
        <f t="shared" si="65"/>
        <v/>
      </c>
      <c r="Q428" s="125" t="s">
        <v>120</v>
      </c>
      <c r="R428" s="274" t="str">
        <f t="shared" si="66"/>
        <v/>
      </c>
      <c r="S428" s="1625" t="s">
        <v>121</v>
      </c>
      <c r="T428" s="1626"/>
      <c r="U428" s="1571">
        <f t="shared" si="67"/>
        <v>0</v>
      </c>
      <c r="V428" s="1572"/>
      <c r="W428" s="1572"/>
      <c r="X428" s="136"/>
      <c r="Y428" s="943"/>
      <c r="Z428" s="944"/>
      <c r="AA428" s="944"/>
      <c r="AB428" s="136"/>
      <c r="AC428" s="943"/>
      <c r="AD428" s="944"/>
      <c r="AE428" s="944"/>
      <c r="AF428" s="139"/>
      <c r="AG428" s="1568" t="str">
        <f t="shared" si="68"/>
        <v/>
      </c>
      <c r="AH428" s="1569"/>
      <c r="AI428" s="1569"/>
      <c r="AJ428" s="1570"/>
      <c r="AK428" s="943"/>
      <c r="AL428" s="945"/>
      <c r="AM428" s="1568" t="str">
        <f t="shared" si="69"/>
        <v/>
      </c>
      <c r="AN428" s="1569"/>
      <c r="AO428" s="1569"/>
      <c r="AP428" s="1569"/>
      <c r="AQ428" s="1569"/>
      <c r="AR428" s="516"/>
      <c r="AS428" s="119"/>
      <c r="AT428" s="119"/>
      <c r="AW428" s="387"/>
      <c r="AX428" s="387"/>
      <c r="AY428" s="387"/>
      <c r="AZ428" s="386"/>
      <c r="BA428" s="386"/>
      <c r="BB428" s="386"/>
    </row>
    <row r="429" spans="1:54" s="117" customFormat="1" ht="16.5" customHeight="1">
      <c r="A429" s="1618"/>
      <c r="B429" s="1619"/>
      <c r="C429" s="1619"/>
      <c r="D429" s="1619"/>
      <c r="E429" s="1619"/>
      <c r="F429" s="1619"/>
      <c r="G429" s="1619"/>
      <c r="H429" s="1620"/>
      <c r="I429" s="1623"/>
      <c r="J429" s="1619"/>
      <c r="K429" s="1619"/>
      <c r="L429" s="1619"/>
      <c r="M429" s="1624"/>
      <c r="N429" s="278" t="str">
        <f t="shared" si="64"/>
        <v/>
      </c>
      <c r="O429" s="135" t="s">
        <v>119</v>
      </c>
      <c r="P429" s="273" t="str">
        <f t="shared" si="65"/>
        <v/>
      </c>
      <c r="Q429" s="135" t="s">
        <v>120</v>
      </c>
      <c r="R429" s="276" t="str">
        <f t="shared" si="66"/>
        <v/>
      </c>
      <c r="S429" s="1580" t="s">
        <v>122</v>
      </c>
      <c r="T429" s="1581"/>
      <c r="U429" s="1571" t="str">
        <f t="shared" si="67"/>
        <v/>
      </c>
      <c r="V429" s="1572"/>
      <c r="W429" s="1572"/>
      <c r="X429" s="1572"/>
      <c r="Y429" s="1571">
        <f>Y393</f>
        <v>0</v>
      </c>
      <c r="Z429" s="1572"/>
      <c r="AA429" s="1572"/>
      <c r="AB429" s="1572"/>
      <c r="AC429" s="1571">
        <f>AC393</f>
        <v>0</v>
      </c>
      <c r="AD429" s="1572"/>
      <c r="AE429" s="1572"/>
      <c r="AF429" s="1573"/>
      <c r="AG429" s="1572" t="str">
        <f t="shared" si="68"/>
        <v/>
      </c>
      <c r="AH429" s="1572"/>
      <c r="AI429" s="1572"/>
      <c r="AJ429" s="1573"/>
      <c r="AK429" s="1584" t="str">
        <f>AK393</f>
        <v/>
      </c>
      <c r="AL429" s="1585"/>
      <c r="AM429" s="1582" t="str">
        <f t="shared" si="69"/>
        <v/>
      </c>
      <c r="AN429" s="1583"/>
      <c r="AO429" s="1583"/>
      <c r="AP429" s="1583"/>
      <c r="AQ429" s="1583"/>
      <c r="AR429" s="515"/>
      <c r="AS429" s="119"/>
      <c r="AT429" s="119"/>
      <c r="AW429" s="387"/>
      <c r="AX429" s="387"/>
      <c r="AY429" s="387"/>
      <c r="AZ429" s="386"/>
      <c r="BA429" s="386"/>
      <c r="BB429" s="386"/>
    </row>
    <row r="430" spans="1:54" s="117" customFormat="1" ht="16.5" customHeight="1">
      <c r="A430" s="1615" t="str">
        <f>A394</f>
        <v/>
      </c>
      <c r="B430" s="1616"/>
      <c r="C430" s="1616"/>
      <c r="D430" s="1616"/>
      <c r="E430" s="1616"/>
      <c r="F430" s="1616"/>
      <c r="G430" s="1616"/>
      <c r="H430" s="1617"/>
      <c r="I430" s="1621" t="str">
        <f>I394</f>
        <v/>
      </c>
      <c r="J430" s="1616"/>
      <c r="K430" s="1616"/>
      <c r="L430" s="1616"/>
      <c r="M430" s="1622"/>
      <c r="N430" s="277" t="str">
        <f t="shared" si="64"/>
        <v/>
      </c>
      <c r="O430" s="125" t="s">
        <v>119</v>
      </c>
      <c r="P430" s="272" t="str">
        <f t="shared" si="65"/>
        <v/>
      </c>
      <c r="Q430" s="125" t="s">
        <v>120</v>
      </c>
      <c r="R430" s="274" t="str">
        <f t="shared" si="66"/>
        <v/>
      </c>
      <c r="S430" s="1625" t="s">
        <v>121</v>
      </c>
      <c r="T430" s="1626"/>
      <c r="U430" s="1627">
        <f t="shared" si="67"/>
        <v>0</v>
      </c>
      <c r="V430" s="1628"/>
      <c r="W430" s="1628"/>
      <c r="X430" s="130"/>
      <c r="Y430" s="946"/>
      <c r="Z430" s="947"/>
      <c r="AA430" s="947"/>
      <c r="AB430" s="130"/>
      <c r="AC430" s="946"/>
      <c r="AD430" s="947"/>
      <c r="AE430" s="947"/>
      <c r="AF430" s="133"/>
      <c r="AG430" s="1568" t="str">
        <f t="shared" si="68"/>
        <v/>
      </c>
      <c r="AH430" s="1569"/>
      <c r="AI430" s="1569"/>
      <c r="AJ430" s="1570"/>
      <c r="AK430" s="943"/>
      <c r="AL430" s="945"/>
      <c r="AM430" s="1568" t="str">
        <f t="shared" si="69"/>
        <v/>
      </c>
      <c r="AN430" s="1569"/>
      <c r="AO430" s="1569"/>
      <c r="AP430" s="1569"/>
      <c r="AQ430" s="1569"/>
      <c r="AR430" s="516"/>
      <c r="AS430" s="119"/>
      <c r="AT430" s="119"/>
      <c r="AW430" s="387"/>
      <c r="AX430" s="387"/>
      <c r="AY430" s="387"/>
      <c r="AZ430" s="386"/>
      <c r="BA430" s="386"/>
      <c r="BB430" s="386"/>
    </row>
    <row r="431" spans="1:54" s="117" customFormat="1" ht="16.5" customHeight="1">
      <c r="A431" s="1618"/>
      <c r="B431" s="1619"/>
      <c r="C431" s="1619"/>
      <c r="D431" s="1619"/>
      <c r="E431" s="1619"/>
      <c r="F431" s="1619"/>
      <c r="G431" s="1619"/>
      <c r="H431" s="1620"/>
      <c r="I431" s="1623"/>
      <c r="J431" s="1619"/>
      <c r="K431" s="1619"/>
      <c r="L431" s="1619"/>
      <c r="M431" s="1624"/>
      <c r="N431" s="278" t="str">
        <f t="shared" si="64"/>
        <v/>
      </c>
      <c r="O431" s="135" t="s">
        <v>119</v>
      </c>
      <c r="P431" s="273" t="str">
        <f t="shared" si="65"/>
        <v/>
      </c>
      <c r="Q431" s="135" t="s">
        <v>120</v>
      </c>
      <c r="R431" s="276" t="str">
        <f t="shared" si="66"/>
        <v/>
      </c>
      <c r="S431" s="1580" t="s">
        <v>122</v>
      </c>
      <c r="T431" s="1581"/>
      <c r="U431" s="1571" t="str">
        <f t="shared" si="67"/>
        <v/>
      </c>
      <c r="V431" s="1572"/>
      <c r="W431" s="1572"/>
      <c r="X431" s="1572"/>
      <c r="Y431" s="1582">
        <f>Y395</f>
        <v>0</v>
      </c>
      <c r="Z431" s="1583"/>
      <c r="AA431" s="1583"/>
      <c r="AB431" s="1583"/>
      <c r="AC431" s="1571">
        <f>AC395</f>
        <v>0</v>
      </c>
      <c r="AD431" s="1572"/>
      <c r="AE431" s="1572"/>
      <c r="AF431" s="1573"/>
      <c r="AG431" s="1572" t="str">
        <f t="shared" si="68"/>
        <v/>
      </c>
      <c r="AH431" s="1572"/>
      <c r="AI431" s="1572"/>
      <c r="AJ431" s="1573"/>
      <c r="AK431" s="1584" t="str">
        <f>AK395</f>
        <v/>
      </c>
      <c r="AL431" s="1585"/>
      <c r="AM431" s="1582" t="str">
        <f t="shared" si="69"/>
        <v/>
      </c>
      <c r="AN431" s="1583"/>
      <c r="AO431" s="1583"/>
      <c r="AP431" s="1583"/>
      <c r="AQ431" s="1583"/>
      <c r="AR431" s="515"/>
      <c r="AS431" s="119"/>
      <c r="AT431" s="119"/>
      <c r="AW431" s="387"/>
      <c r="AX431" s="387"/>
      <c r="AY431" s="387"/>
      <c r="AZ431" s="386"/>
      <c r="BA431" s="386"/>
      <c r="BB431" s="386"/>
    </row>
    <row r="432" spans="1:54" s="117" customFormat="1" ht="16.5" customHeight="1">
      <c r="A432" s="1615" t="str">
        <f>A396</f>
        <v/>
      </c>
      <c r="B432" s="1616"/>
      <c r="C432" s="1616"/>
      <c r="D432" s="1616"/>
      <c r="E432" s="1616"/>
      <c r="F432" s="1616"/>
      <c r="G432" s="1616"/>
      <c r="H432" s="1617"/>
      <c r="I432" s="1621" t="str">
        <f>I396</f>
        <v/>
      </c>
      <c r="J432" s="1616"/>
      <c r="K432" s="1616"/>
      <c r="L432" s="1616"/>
      <c r="M432" s="1622"/>
      <c r="N432" s="277" t="str">
        <f t="shared" si="64"/>
        <v/>
      </c>
      <c r="O432" s="125" t="s">
        <v>119</v>
      </c>
      <c r="P432" s="272" t="str">
        <f t="shared" si="65"/>
        <v/>
      </c>
      <c r="Q432" s="125" t="s">
        <v>120</v>
      </c>
      <c r="R432" s="274" t="str">
        <f t="shared" si="66"/>
        <v/>
      </c>
      <c r="S432" s="1625" t="s">
        <v>121</v>
      </c>
      <c r="T432" s="1626"/>
      <c r="U432" s="1627">
        <f t="shared" si="67"/>
        <v>0</v>
      </c>
      <c r="V432" s="1628"/>
      <c r="W432" s="1628"/>
      <c r="X432" s="130"/>
      <c r="Y432" s="946"/>
      <c r="Z432" s="947"/>
      <c r="AA432" s="947"/>
      <c r="AB432" s="130"/>
      <c r="AC432" s="946"/>
      <c r="AD432" s="947"/>
      <c r="AE432" s="947"/>
      <c r="AF432" s="133"/>
      <c r="AG432" s="1568" t="str">
        <f t="shared" si="68"/>
        <v/>
      </c>
      <c r="AH432" s="1569"/>
      <c r="AI432" s="1569"/>
      <c r="AJ432" s="1570"/>
      <c r="AK432" s="141"/>
      <c r="AL432" s="142"/>
      <c r="AM432" s="1568" t="str">
        <f t="shared" si="69"/>
        <v/>
      </c>
      <c r="AN432" s="1569"/>
      <c r="AO432" s="1569"/>
      <c r="AP432" s="1569"/>
      <c r="AQ432" s="1569"/>
      <c r="AR432" s="516"/>
      <c r="AS432" s="119"/>
      <c r="AT432" s="119"/>
      <c r="AW432" s="387"/>
      <c r="AX432" s="387"/>
      <c r="AY432" s="387"/>
      <c r="AZ432" s="386"/>
      <c r="BA432" s="386"/>
      <c r="BB432" s="386"/>
    </row>
    <row r="433" spans="1:54" s="117" customFormat="1" ht="16.5" customHeight="1">
      <c r="A433" s="1618"/>
      <c r="B433" s="1619"/>
      <c r="C433" s="1619"/>
      <c r="D433" s="1619"/>
      <c r="E433" s="1619"/>
      <c r="F433" s="1619"/>
      <c r="G433" s="1619"/>
      <c r="H433" s="1620"/>
      <c r="I433" s="1623"/>
      <c r="J433" s="1619"/>
      <c r="K433" s="1619"/>
      <c r="L433" s="1619"/>
      <c r="M433" s="1624"/>
      <c r="N433" s="278" t="str">
        <f t="shared" si="64"/>
        <v/>
      </c>
      <c r="O433" s="135" t="s">
        <v>119</v>
      </c>
      <c r="P433" s="273" t="str">
        <f t="shared" si="65"/>
        <v/>
      </c>
      <c r="Q433" s="135" t="s">
        <v>120</v>
      </c>
      <c r="R433" s="276" t="str">
        <f t="shared" si="66"/>
        <v/>
      </c>
      <c r="S433" s="1580" t="s">
        <v>122</v>
      </c>
      <c r="T433" s="1581"/>
      <c r="U433" s="1571" t="str">
        <f t="shared" si="67"/>
        <v/>
      </c>
      <c r="V433" s="1572"/>
      <c r="W433" s="1572"/>
      <c r="X433" s="1572"/>
      <c r="Y433" s="1582">
        <f>Y397</f>
        <v>0</v>
      </c>
      <c r="Z433" s="1583"/>
      <c r="AA433" s="1583"/>
      <c r="AB433" s="1583"/>
      <c r="AC433" s="1571">
        <f>AC397</f>
        <v>0</v>
      </c>
      <c r="AD433" s="1572"/>
      <c r="AE433" s="1572"/>
      <c r="AF433" s="1573"/>
      <c r="AG433" s="1572" t="str">
        <f t="shared" si="68"/>
        <v/>
      </c>
      <c r="AH433" s="1572"/>
      <c r="AI433" s="1572"/>
      <c r="AJ433" s="1573"/>
      <c r="AK433" s="1584" t="str">
        <f>AK397</f>
        <v/>
      </c>
      <c r="AL433" s="1585"/>
      <c r="AM433" s="1582" t="str">
        <f t="shared" si="69"/>
        <v/>
      </c>
      <c r="AN433" s="1583"/>
      <c r="AO433" s="1583"/>
      <c r="AP433" s="1583"/>
      <c r="AQ433" s="1583"/>
      <c r="AR433" s="515"/>
      <c r="AS433" s="119"/>
      <c r="AT433" s="119"/>
      <c r="AW433" s="387"/>
      <c r="AX433" s="387"/>
      <c r="AY433" s="387"/>
      <c r="AZ433" s="386"/>
      <c r="BA433" s="386"/>
      <c r="BB433" s="386"/>
    </row>
    <row r="434" spans="1:54" s="117" customFormat="1" ht="16.5" customHeight="1">
      <c r="A434" s="1615" t="str">
        <f>A398</f>
        <v/>
      </c>
      <c r="B434" s="1616"/>
      <c r="C434" s="1616"/>
      <c r="D434" s="1616"/>
      <c r="E434" s="1616"/>
      <c r="F434" s="1616"/>
      <c r="G434" s="1616"/>
      <c r="H434" s="1617"/>
      <c r="I434" s="1621" t="str">
        <f>I398</f>
        <v/>
      </c>
      <c r="J434" s="1616"/>
      <c r="K434" s="1616"/>
      <c r="L434" s="1616"/>
      <c r="M434" s="1622"/>
      <c r="N434" s="277" t="str">
        <f t="shared" si="64"/>
        <v/>
      </c>
      <c r="O434" s="125" t="s">
        <v>119</v>
      </c>
      <c r="P434" s="272" t="str">
        <f t="shared" si="65"/>
        <v/>
      </c>
      <c r="Q434" s="125" t="s">
        <v>120</v>
      </c>
      <c r="R434" s="274" t="str">
        <f t="shared" si="66"/>
        <v/>
      </c>
      <c r="S434" s="1625" t="s">
        <v>121</v>
      </c>
      <c r="T434" s="1626"/>
      <c r="U434" s="1627">
        <f t="shared" si="67"/>
        <v>0</v>
      </c>
      <c r="V434" s="1628"/>
      <c r="W434" s="1628"/>
      <c r="X434" s="130"/>
      <c r="Y434" s="946"/>
      <c r="Z434" s="947"/>
      <c r="AA434" s="947"/>
      <c r="AB434" s="130"/>
      <c r="AC434" s="946"/>
      <c r="AD434" s="947"/>
      <c r="AE434" s="947"/>
      <c r="AF434" s="133"/>
      <c r="AG434" s="1568" t="str">
        <f t="shared" si="68"/>
        <v/>
      </c>
      <c r="AH434" s="1569"/>
      <c r="AI434" s="1569"/>
      <c r="AJ434" s="1570"/>
      <c r="AK434" s="143"/>
      <c r="AL434" s="144"/>
      <c r="AM434" s="1568" t="str">
        <f t="shared" si="69"/>
        <v/>
      </c>
      <c r="AN434" s="1569"/>
      <c r="AO434" s="1569"/>
      <c r="AP434" s="1569"/>
      <c r="AQ434" s="1569"/>
      <c r="AR434" s="516"/>
      <c r="AS434" s="119"/>
      <c r="AT434" s="119"/>
      <c r="AW434" s="387"/>
      <c r="AX434" s="387"/>
      <c r="AY434" s="387"/>
      <c r="AZ434" s="386"/>
      <c r="BA434" s="386"/>
      <c r="BB434" s="386"/>
    </row>
    <row r="435" spans="1:54" s="117" customFormat="1" ht="16.5" customHeight="1">
      <c r="A435" s="1618"/>
      <c r="B435" s="1619"/>
      <c r="C435" s="1619"/>
      <c r="D435" s="1619"/>
      <c r="E435" s="1619"/>
      <c r="F435" s="1619"/>
      <c r="G435" s="1619"/>
      <c r="H435" s="1620"/>
      <c r="I435" s="1623"/>
      <c r="J435" s="1619"/>
      <c r="K435" s="1619"/>
      <c r="L435" s="1619"/>
      <c r="M435" s="1624"/>
      <c r="N435" s="278" t="str">
        <f t="shared" si="64"/>
        <v/>
      </c>
      <c r="O435" s="135" t="s">
        <v>119</v>
      </c>
      <c r="P435" s="273" t="str">
        <f t="shared" si="65"/>
        <v/>
      </c>
      <c r="Q435" s="135" t="s">
        <v>120</v>
      </c>
      <c r="R435" s="276" t="str">
        <f t="shared" si="66"/>
        <v/>
      </c>
      <c r="S435" s="1580" t="s">
        <v>122</v>
      </c>
      <c r="T435" s="1581"/>
      <c r="U435" s="1571" t="str">
        <f t="shared" si="67"/>
        <v/>
      </c>
      <c r="V435" s="1572"/>
      <c r="W435" s="1572"/>
      <c r="X435" s="1572"/>
      <c r="Y435" s="1582">
        <f>Y399</f>
        <v>0</v>
      </c>
      <c r="Z435" s="1583"/>
      <c r="AA435" s="1583"/>
      <c r="AB435" s="1583"/>
      <c r="AC435" s="1571">
        <f>AC399</f>
        <v>0</v>
      </c>
      <c r="AD435" s="1572"/>
      <c r="AE435" s="1572"/>
      <c r="AF435" s="1573"/>
      <c r="AG435" s="1572" t="str">
        <f t="shared" si="68"/>
        <v/>
      </c>
      <c r="AH435" s="1572"/>
      <c r="AI435" s="1572"/>
      <c r="AJ435" s="1573"/>
      <c r="AK435" s="1584" t="str">
        <f>AK399</f>
        <v/>
      </c>
      <c r="AL435" s="1585"/>
      <c r="AM435" s="1582" t="str">
        <f t="shared" si="69"/>
        <v/>
      </c>
      <c r="AN435" s="1583"/>
      <c r="AO435" s="1583"/>
      <c r="AP435" s="1583"/>
      <c r="AQ435" s="1583"/>
      <c r="AR435" s="515"/>
      <c r="AS435" s="119"/>
      <c r="AT435" s="119"/>
      <c r="AW435" s="387"/>
      <c r="AX435" s="387"/>
      <c r="AY435" s="387"/>
      <c r="AZ435" s="386"/>
      <c r="BA435" s="386"/>
      <c r="BB435" s="386"/>
    </row>
    <row r="436" spans="1:54" s="117" customFormat="1" ht="16.5" customHeight="1">
      <c r="A436" s="1615" t="str">
        <f>A400</f>
        <v/>
      </c>
      <c r="B436" s="1616"/>
      <c r="C436" s="1616"/>
      <c r="D436" s="1616"/>
      <c r="E436" s="1616"/>
      <c r="F436" s="1616"/>
      <c r="G436" s="1616"/>
      <c r="H436" s="1617"/>
      <c r="I436" s="1621" t="str">
        <f>I400</f>
        <v/>
      </c>
      <c r="J436" s="1616"/>
      <c r="K436" s="1616"/>
      <c r="L436" s="1616"/>
      <c r="M436" s="1622"/>
      <c r="N436" s="277" t="str">
        <f t="shared" si="64"/>
        <v/>
      </c>
      <c r="O436" s="125" t="s">
        <v>119</v>
      </c>
      <c r="P436" s="272" t="str">
        <f t="shared" si="65"/>
        <v/>
      </c>
      <c r="Q436" s="125" t="s">
        <v>120</v>
      </c>
      <c r="R436" s="274" t="str">
        <f t="shared" si="66"/>
        <v/>
      </c>
      <c r="S436" s="1625" t="s">
        <v>121</v>
      </c>
      <c r="T436" s="1626"/>
      <c r="U436" s="1627">
        <f t="shared" si="67"/>
        <v>0</v>
      </c>
      <c r="V436" s="1628"/>
      <c r="W436" s="1628"/>
      <c r="X436" s="130"/>
      <c r="Y436" s="946"/>
      <c r="Z436" s="947"/>
      <c r="AA436" s="947"/>
      <c r="AB436" s="130"/>
      <c r="AC436" s="946"/>
      <c r="AD436" s="947"/>
      <c r="AE436" s="947"/>
      <c r="AF436" s="133"/>
      <c r="AG436" s="1568" t="str">
        <f t="shared" si="68"/>
        <v/>
      </c>
      <c r="AH436" s="1569"/>
      <c r="AI436" s="1569"/>
      <c r="AJ436" s="1570"/>
      <c r="AK436" s="141"/>
      <c r="AL436" s="142"/>
      <c r="AM436" s="1568" t="str">
        <f t="shared" si="69"/>
        <v/>
      </c>
      <c r="AN436" s="1569"/>
      <c r="AO436" s="1569"/>
      <c r="AP436" s="1569"/>
      <c r="AQ436" s="1569"/>
      <c r="AR436" s="516"/>
      <c r="AS436" s="119"/>
      <c r="AT436" s="119"/>
      <c r="AW436" s="387"/>
      <c r="AX436" s="387"/>
      <c r="AY436" s="387"/>
      <c r="AZ436" s="386"/>
      <c r="BA436" s="386"/>
      <c r="BB436" s="386"/>
    </row>
    <row r="437" spans="1:54" s="117" customFormat="1" ht="16.5" customHeight="1">
      <c r="A437" s="1618"/>
      <c r="B437" s="1619"/>
      <c r="C437" s="1619"/>
      <c r="D437" s="1619"/>
      <c r="E437" s="1619"/>
      <c r="F437" s="1619"/>
      <c r="G437" s="1619"/>
      <c r="H437" s="1620"/>
      <c r="I437" s="1623"/>
      <c r="J437" s="1619"/>
      <c r="K437" s="1619"/>
      <c r="L437" s="1619"/>
      <c r="M437" s="1624"/>
      <c r="N437" s="278" t="str">
        <f t="shared" si="64"/>
        <v/>
      </c>
      <c r="O437" s="135" t="s">
        <v>119</v>
      </c>
      <c r="P437" s="273" t="str">
        <f t="shared" si="65"/>
        <v/>
      </c>
      <c r="Q437" s="135" t="s">
        <v>120</v>
      </c>
      <c r="R437" s="276" t="str">
        <f t="shared" si="66"/>
        <v/>
      </c>
      <c r="S437" s="1580" t="s">
        <v>122</v>
      </c>
      <c r="T437" s="1581"/>
      <c r="U437" s="1571" t="str">
        <f t="shared" si="67"/>
        <v/>
      </c>
      <c r="V437" s="1572"/>
      <c r="W437" s="1572"/>
      <c r="X437" s="1572"/>
      <c r="Y437" s="1582">
        <f>Y401</f>
        <v>0</v>
      </c>
      <c r="Z437" s="1583"/>
      <c r="AA437" s="1583"/>
      <c r="AB437" s="1583"/>
      <c r="AC437" s="1571">
        <f>AC401</f>
        <v>0</v>
      </c>
      <c r="AD437" s="1572"/>
      <c r="AE437" s="1572"/>
      <c r="AF437" s="1573"/>
      <c r="AG437" s="1572" t="str">
        <f t="shared" si="68"/>
        <v/>
      </c>
      <c r="AH437" s="1572"/>
      <c r="AI437" s="1572"/>
      <c r="AJ437" s="1573"/>
      <c r="AK437" s="1584" t="str">
        <f>AK401</f>
        <v/>
      </c>
      <c r="AL437" s="1585"/>
      <c r="AM437" s="1582" t="str">
        <f t="shared" si="69"/>
        <v/>
      </c>
      <c r="AN437" s="1583"/>
      <c r="AO437" s="1583"/>
      <c r="AP437" s="1583"/>
      <c r="AQ437" s="1583"/>
      <c r="AR437" s="515"/>
      <c r="AS437" s="119"/>
      <c r="AT437" s="119"/>
      <c r="AW437" s="387"/>
      <c r="AX437" s="387"/>
      <c r="AY437" s="387"/>
      <c r="AZ437" s="386"/>
      <c r="BA437" s="386"/>
      <c r="BB437" s="386"/>
    </row>
    <row r="438" spans="1:54" s="117" customFormat="1" ht="16.5" customHeight="1">
      <c r="A438" s="1615" t="str">
        <f>A402</f>
        <v/>
      </c>
      <c r="B438" s="1616"/>
      <c r="C438" s="1616"/>
      <c r="D438" s="1616"/>
      <c r="E438" s="1616"/>
      <c r="F438" s="1616"/>
      <c r="G438" s="1616"/>
      <c r="H438" s="1617"/>
      <c r="I438" s="1621" t="str">
        <f>I402</f>
        <v/>
      </c>
      <c r="J438" s="1616"/>
      <c r="K438" s="1616"/>
      <c r="L438" s="1616"/>
      <c r="M438" s="1622"/>
      <c r="N438" s="277" t="str">
        <f t="shared" si="64"/>
        <v/>
      </c>
      <c r="O438" s="125" t="s">
        <v>119</v>
      </c>
      <c r="P438" s="272" t="str">
        <f t="shared" si="65"/>
        <v/>
      </c>
      <c r="Q438" s="125" t="s">
        <v>120</v>
      </c>
      <c r="R438" s="274" t="str">
        <f t="shared" si="66"/>
        <v/>
      </c>
      <c r="S438" s="1625" t="s">
        <v>121</v>
      </c>
      <c r="T438" s="1626"/>
      <c r="U438" s="1627">
        <f t="shared" si="67"/>
        <v>0</v>
      </c>
      <c r="V438" s="1628"/>
      <c r="W438" s="1628"/>
      <c r="X438" s="130"/>
      <c r="Y438" s="946"/>
      <c r="Z438" s="947"/>
      <c r="AA438" s="947"/>
      <c r="AB438" s="130"/>
      <c r="AC438" s="946"/>
      <c r="AD438" s="947"/>
      <c r="AE438" s="947"/>
      <c r="AF438" s="133"/>
      <c r="AG438" s="1568" t="str">
        <f t="shared" si="68"/>
        <v/>
      </c>
      <c r="AH438" s="1569"/>
      <c r="AI438" s="1569"/>
      <c r="AJ438" s="1570"/>
      <c r="AK438" s="141"/>
      <c r="AL438" s="142"/>
      <c r="AM438" s="1568" t="str">
        <f t="shared" si="69"/>
        <v/>
      </c>
      <c r="AN438" s="1569"/>
      <c r="AO438" s="1569"/>
      <c r="AP438" s="1569"/>
      <c r="AQ438" s="1569"/>
      <c r="AR438" s="516"/>
      <c r="AS438" s="119"/>
      <c r="AT438" s="119"/>
      <c r="AW438" s="387"/>
      <c r="AX438" s="387"/>
      <c r="AY438" s="387"/>
      <c r="AZ438" s="386"/>
      <c r="BA438" s="386"/>
      <c r="BB438" s="386"/>
    </row>
    <row r="439" spans="1:54" s="117" customFormat="1" ht="16.5" customHeight="1">
      <c r="A439" s="1618"/>
      <c r="B439" s="1619"/>
      <c r="C439" s="1619"/>
      <c r="D439" s="1619"/>
      <c r="E439" s="1619"/>
      <c r="F439" s="1619"/>
      <c r="G439" s="1619"/>
      <c r="H439" s="1620"/>
      <c r="I439" s="1623"/>
      <c r="J439" s="1619"/>
      <c r="K439" s="1619"/>
      <c r="L439" s="1619"/>
      <c r="M439" s="1624"/>
      <c r="N439" s="278" t="str">
        <f t="shared" si="64"/>
        <v/>
      </c>
      <c r="O439" s="145" t="s">
        <v>119</v>
      </c>
      <c r="P439" s="273" t="str">
        <f t="shared" si="65"/>
        <v/>
      </c>
      <c r="Q439" s="135" t="s">
        <v>120</v>
      </c>
      <c r="R439" s="276" t="str">
        <f t="shared" si="66"/>
        <v/>
      </c>
      <c r="S439" s="1580" t="s">
        <v>122</v>
      </c>
      <c r="T439" s="1581"/>
      <c r="U439" s="1571" t="str">
        <f t="shared" si="67"/>
        <v/>
      </c>
      <c r="V439" s="1572"/>
      <c r="W439" s="1572"/>
      <c r="X439" s="1572"/>
      <c r="Y439" s="1582">
        <f>Y403</f>
        <v>0</v>
      </c>
      <c r="Z439" s="1583"/>
      <c r="AA439" s="1583"/>
      <c r="AB439" s="1583"/>
      <c r="AC439" s="1571">
        <f>AC403</f>
        <v>0</v>
      </c>
      <c r="AD439" s="1572"/>
      <c r="AE439" s="1572"/>
      <c r="AF439" s="1573"/>
      <c r="AG439" s="1572" t="str">
        <f t="shared" si="68"/>
        <v/>
      </c>
      <c r="AH439" s="1572"/>
      <c r="AI439" s="1572"/>
      <c r="AJ439" s="1573"/>
      <c r="AK439" s="1584" t="str">
        <f>AK403</f>
        <v/>
      </c>
      <c r="AL439" s="1585"/>
      <c r="AM439" s="1582" t="str">
        <f t="shared" si="69"/>
        <v/>
      </c>
      <c r="AN439" s="1583"/>
      <c r="AO439" s="1583"/>
      <c r="AP439" s="1583"/>
      <c r="AQ439" s="1583"/>
      <c r="AR439" s="515"/>
      <c r="AS439" s="119"/>
      <c r="AT439" s="119"/>
      <c r="AW439" s="387"/>
      <c r="AX439" s="387"/>
      <c r="AY439" s="387"/>
      <c r="AZ439" s="386"/>
      <c r="BA439" s="386"/>
      <c r="BB439" s="386"/>
    </row>
    <row r="440" spans="1:54" s="117" customFormat="1" ht="16.5" customHeight="1">
      <c r="A440" s="1595" t="s">
        <v>561</v>
      </c>
      <c r="B440" s="1596"/>
      <c r="C440" s="1596"/>
      <c r="D440" s="1597"/>
      <c r="E440" s="1604" t="str">
        <f>E404</f>
        <v/>
      </c>
      <c r="F440" s="1605"/>
      <c r="G440" s="1606"/>
      <c r="H440" s="1606"/>
      <c r="I440" s="1606"/>
      <c r="J440" s="1606"/>
      <c r="K440" s="1606"/>
      <c r="L440" s="1606"/>
      <c r="M440" s="1607"/>
      <c r="N440" s="1721" t="s">
        <v>726</v>
      </c>
      <c r="O440" s="1722"/>
      <c r="P440" s="1722"/>
      <c r="Q440" s="1722"/>
      <c r="R440" s="1722"/>
      <c r="S440" s="1722"/>
      <c r="T440" s="1049" t="str">
        <f>T404</f>
        <v/>
      </c>
      <c r="U440" s="1568" t="str">
        <f t="shared" ca="1" si="67"/>
        <v/>
      </c>
      <c r="V440" s="1569"/>
      <c r="W440" s="1569"/>
      <c r="X440" s="1570"/>
      <c r="Y440" s="946"/>
      <c r="Z440" s="947"/>
      <c r="AA440" s="947"/>
      <c r="AB440" s="130"/>
      <c r="AC440" s="946"/>
      <c r="AD440" s="947"/>
      <c r="AE440" s="947"/>
      <c r="AF440" s="130"/>
      <c r="AG440" s="1568" t="str">
        <f t="shared" ca="1" si="68"/>
        <v/>
      </c>
      <c r="AH440" s="1569"/>
      <c r="AI440" s="1569"/>
      <c r="AJ440" s="1570"/>
      <c r="AK440" s="946"/>
      <c r="AL440" s="134"/>
      <c r="AM440" s="1568" t="str">
        <f t="shared" si="69"/>
        <v/>
      </c>
      <c r="AN440" s="1569"/>
      <c r="AO440" s="1569"/>
      <c r="AP440" s="1569"/>
      <c r="AQ440" s="1569"/>
      <c r="AR440" s="516"/>
      <c r="AS440" s="119"/>
      <c r="AT440" s="119"/>
      <c r="AW440" s="387"/>
      <c r="AX440" s="387"/>
      <c r="AY440" s="387"/>
      <c r="AZ440" s="386"/>
      <c r="BA440" s="386"/>
      <c r="BB440" s="386"/>
    </row>
    <row r="441" spans="1:54" s="117" customFormat="1" ht="16.5" customHeight="1">
      <c r="A441" s="1598"/>
      <c r="B441" s="1599"/>
      <c r="C441" s="1599"/>
      <c r="D441" s="1600"/>
      <c r="E441" s="1608"/>
      <c r="F441" s="1609"/>
      <c r="G441" s="1610"/>
      <c r="H441" s="1610"/>
      <c r="I441" s="1610"/>
      <c r="J441" s="1610"/>
      <c r="K441" s="1610"/>
      <c r="L441" s="1610"/>
      <c r="M441" s="1611"/>
      <c r="N441" s="1723"/>
      <c r="O441" s="1724"/>
      <c r="P441" s="1724"/>
      <c r="Q441" s="1724"/>
      <c r="R441" s="1724"/>
      <c r="S441" s="1724"/>
      <c r="T441" s="1050"/>
      <c r="U441" s="1571" t="str">
        <f>U405</f>
        <v/>
      </c>
      <c r="V441" s="1572"/>
      <c r="W441" s="1572"/>
      <c r="X441" s="1572"/>
      <c r="Y441" s="1571" t="str">
        <f>Y405</f>
        <v/>
      </c>
      <c r="Z441" s="1572"/>
      <c r="AA441" s="1572"/>
      <c r="AB441" s="1573"/>
      <c r="AC441" s="1572" t="str">
        <f>AC405</f>
        <v/>
      </c>
      <c r="AD441" s="1572"/>
      <c r="AE441" s="1572"/>
      <c r="AF441" s="1573"/>
      <c r="AG441" s="1571" t="str">
        <f t="shared" ref="AG441:AG442" si="70">AG405</f>
        <v/>
      </c>
      <c r="AH441" s="1572"/>
      <c r="AI441" s="1572"/>
      <c r="AJ441" s="1573"/>
      <c r="AK441" s="943"/>
      <c r="AL441" s="945"/>
      <c r="AM441" s="1571" t="str">
        <f t="shared" ref="AM441:AM442" si="71">AM405</f>
        <v/>
      </c>
      <c r="AN441" s="1572"/>
      <c r="AO441" s="1572"/>
      <c r="AP441" s="1572"/>
      <c r="AQ441" s="1572"/>
      <c r="AR441" s="948"/>
      <c r="AS441" s="119"/>
      <c r="AT441" s="119"/>
      <c r="AW441" s="387"/>
      <c r="AX441" s="387"/>
      <c r="AY441" s="387"/>
      <c r="AZ441" s="386"/>
      <c r="BA441" s="386"/>
      <c r="BB441" s="386"/>
    </row>
    <row r="442" spans="1:54" s="117" customFormat="1" ht="16.5" customHeight="1" thickBot="1">
      <c r="A442" s="1601"/>
      <c r="B442" s="1602"/>
      <c r="C442" s="1602"/>
      <c r="D442" s="1603"/>
      <c r="E442" s="1612"/>
      <c r="F442" s="1613"/>
      <c r="G442" s="1613"/>
      <c r="H442" s="1613"/>
      <c r="I442" s="1613"/>
      <c r="J442" s="1613"/>
      <c r="K442" s="1613"/>
      <c r="L442" s="1613"/>
      <c r="M442" s="1614"/>
      <c r="N442" s="1725"/>
      <c r="O442" s="1726"/>
      <c r="P442" s="1726"/>
      <c r="Q442" s="1726"/>
      <c r="R442" s="1726"/>
      <c r="S442" s="1726"/>
      <c r="T442" s="1051"/>
      <c r="U442" s="1095"/>
      <c r="V442" s="1096"/>
      <c r="W442" s="1096"/>
      <c r="X442" s="1096"/>
      <c r="Y442" s="1095"/>
      <c r="Z442" s="1096"/>
      <c r="AA442" s="1096"/>
      <c r="AB442" s="1097"/>
      <c r="AC442" s="1096"/>
      <c r="AD442" s="1096"/>
      <c r="AE442" s="1096"/>
      <c r="AF442" s="1097"/>
      <c r="AG442" s="1574" t="str">
        <f t="shared" si="70"/>
        <v/>
      </c>
      <c r="AH442" s="1575"/>
      <c r="AI442" s="1575"/>
      <c r="AJ442" s="1576"/>
      <c r="AK442" s="941"/>
      <c r="AL442" s="942"/>
      <c r="AM442" s="1574" t="str">
        <f t="shared" si="71"/>
        <v/>
      </c>
      <c r="AN442" s="1575"/>
      <c r="AO442" s="1575"/>
      <c r="AP442" s="1575"/>
      <c r="AQ442" s="1575"/>
      <c r="AR442" s="517"/>
      <c r="AS442" s="119"/>
      <c r="AT442" s="146"/>
      <c r="AW442" s="387"/>
      <c r="AX442" s="387"/>
      <c r="AY442" s="387"/>
      <c r="AZ442" s="386"/>
      <c r="BA442" s="386"/>
      <c r="BB442" s="386"/>
    </row>
    <row r="443" spans="1:54" ht="18" customHeight="1">
      <c r="A443" s="75"/>
      <c r="B443" s="75"/>
      <c r="C443" s="75"/>
      <c r="D443" s="75"/>
      <c r="E443" s="75"/>
      <c r="F443" s="75"/>
      <c r="G443" s="75"/>
      <c r="H443" s="75"/>
      <c r="I443" s="75"/>
      <c r="J443" s="75"/>
      <c r="K443" s="75"/>
      <c r="L443" s="75"/>
      <c r="M443" s="75"/>
      <c r="N443" s="75"/>
      <c r="O443" s="75"/>
      <c r="P443" s="75"/>
      <c r="Q443" s="75"/>
      <c r="R443" s="75"/>
      <c r="S443" s="75"/>
      <c r="T443" s="75"/>
      <c r="U443" s="75"/>
      <c r="V443" s="75"/>
      <c r="W443" s="90"/>
      <c r="X443" s="90"/>
      <c r="Y443" s="75"/>
      <c r="Z443" s="75"/>
      <c r="AA443" s="75"/>
      <c r="AB443" s="75"/>
      <c r="AC443" s="75"/>
      <c r="AD443" s="75"/>
      <c r="AE443" s="75"/>
      <c r="AF443" s="75"/>
      <c r="AG443" s="75"/>
      <c r="AH443" s="75"/>
      <c r="AI443" s="75"/>
      <c r="AJ443" s="75"/>
      <c r="AK443" s="75"/>
      <c r="AL443" s="75"/>
      <c r="AM443" s="1566" t="str">
        <f>AM407</f>
        <v/>
      </c>
      <c r="AN443" s="1567"/>
      <c r="AO443" s="1567"/>
      <c r="AP443" s="1567"/>
      <c r="AQ443" s="1567"/>
      <c r="AR443" s="75"/>
      <c r="AS443" s="75"/>
    </row>
    <row r="444" spans="1:54" ht="18" customHeight="1">
      <c r="A444" s="75"/>
      <c r="B444" s="75"/>
      <c r="C444" s="75"/>
      <c r="D444" s="75"/>
      <c r="E444" s="75"/>
      <c r="F444" s="75"/>
      <c r="G444" s="75"/>
      <c r="H444" s="75"/>
      <c r="I444" s="75"/>
      <c r="J444" s="75"/>
      <c r="K444" s="75"/>
      <c r="L444" s="75"/>
      <c r="M444" s="75"/>
      <c r="N444" s="75"/>
      <c r="O444" s="75"/>
      <c r="P444" s="75"/>
      <c r="Q444" s="75"/>
      <c r="R444" s="75"/>
      <c r="S444" s="75"/>
      <c r="T444" s="75"/>
      <c r="U444" s="75"/>
      <c r="V444" s="75"/>
      <c r="W444" s="90"/>
      <c r="X444" s="90"/>
      <c r="Y444" s="75"/>
      <c r="Z444" s="75"/>
      <c r="AA444" s="75"/>
      <c r="AB444" s="75"/>
      <c r="AC444" s="75"/>
      <c r="AD444" s="75"/>
      <c r="AE444" s="75"/>
      <c r="AF444" s="75"/>
      <c r="AG444" s="75"/>
      <c r="AH444" s="75"/>
      <c r="AI444" s="75"/>
      <c r="AJ444" s="75"/>
      <c r="AK444" s="75"/>
      <c r="AL444" s="75"/>
      <c r="AM444" s="279"/>
      <c r="AN444" s="280"/>
      <c r="AO444" s="280"/>
      <c r="AP444" s="280"/>
      <c r="AQ444" s="280"/>
      <c r="AR444" s="75"/>
      <c r="AS444" s="75"/>
    </row>
    <row r="445" spans="1:54" s="117" customFormat="1" ht="23.25" customHeight="1">
      <c r="A445" s="75"/>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551"/>
      <c r="X445" s="551"/>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W445" s="387"/>
      <c r="AX445" s="387"/>
      <c r="AY445" s="387"/>
      <c r="AZ445" s="386"/>
      <c r="BA445" s="386"/>
      <c r="BB445" s="386"/>
    </row>
    <row r="446" spans="1:54" s="117" customFormat="1" ht="17.25" customHeight="1" thickBot="1">
      <c r="A446" s="533" t="s">
        <v>171</v>
      </c>
      <c r="B446" s="119"/>
      <c r="C446" s="119"/>
      <c r="D446" s="119"/>
      <c r="E446" s="119"/>
      <c r="F446" s="119"/>
      <c r="G446" s="119"/>
      <c r="H446" s="119"/>
      <c r="I446" s="119"/>
      <c r="J446" s="119"/>
      <c r="K446" s="119"/>
      <c r="L446" s="119"/>
      <c r="M446" s="119"/>
      <c r="N446" s="119"/>
      <c r="O446" s="119"/>
      <c r="P446" s="119"/>
      <c r="Q446" s="119"/>
      <c r="R446" s="120"/>
      <c r="S446" s="120"/>
      <c r="T446" s="120"/>
      <c r="U446" s="120"/>
      <c r="V446" s="120"/>
      <c r="W446" s="119"/>
      <c r="X446" s="119"/>
      <c r="Y446" s="119"/>
      <c r="Z446" s="119"/>
      <c r="AA446" s="119"/>
      <c r="AB446" s="119"/>
      <c r="AC446" s="119"/>
      <c r="AD446" s="119"/>
      <c r="AE446" s="119"/>
      <c r="AF446" s="119"/>
      <c r="AG446" s="119"/>
      <c r="AH446" s="119"/>
      <c r="AI446" s="119"/>
      <c r="AJ446" s="119"/>
      <c r="AK446" s="121"/>
      <c r="AL446" s="121"/>
      <c r="AM446" s="121"/>
      <c r="AN446" s="121"/>
      <c r="AO446" s="119"/>
      <c r="AP446" s="119"/>
      <c r="AQ446" s="119"/>
      <c r="AR446" s="119"/>
      <c r="AS446" s="119"/>
      <c r="AW446" s="387"/>
      <c r="AX446" s="387"/>
      <c r="AY446" s="387"/>
      <c r="AZ446" s="386"/>
      <c r="BA446" s="386"/>
      <c r="BB446" s="386"/>
    </row>
    <row r="447" spans="1:54" s="117" customFormat="1" ht="12.75" customHeight="1">
      <c r="A447" s="119"/>
      <c r="B447" s="119"/>
      <c r="C447" s="119"/>
      <c r="D447" s="119"/>
      <c r="E447" s="119"/>
      <c r="F447" s="119"/>
      <c r="G447" s="119"/>
      <c r="H447" s="119"/>
      <c r="I447" s="119"/>
      <c r="J447" s="119"/>
      <c r="K447" s="119"/>
      <c r="L447" s="122"/>
      <c r="M447" s="122"/>
      <c r="N447" s="122"/>
      <c r="O447" s="122"/>
      <c r="P447" s="122"/>
      <c r="Q447" s="122"/>
      <c r="R447" s="122"/>
      <c r="S447" s="123"/>
      <c r="T447" s="123"/>
      <c r="U447" s="123"/>
      <c r="V447" s="123"/>
      <c r="W447" s="123"/>
      <c r="X447" s="123"/>
      <c r="Y447" s="123"/>
      <c r="Z447" s="122"/>
      <c r="AA447" s="122"/>
      <c r="AB447" s="122"/>
      <c r="AC447" s="119"/>
      <c r="AD447" s="119"/>
      <c r="AE447" s="119"/>
      <c r="AF447" s="119"/>
      <c r="AG447" s="119"/>
      <c r="AH447" s="119"/>
      <c r="AI447" s="119"/>
      <c r="AJ447" s="119"/>
      <c r="AK447" s="121"/>
      <c r="AL447" s="121"/>
      <c r="AM447" s="1738" t="s">
        <v>172</v>
      </c>
      <c r="AN447" s="1587"/>
      <c r="AO447" s="119"/>
      <c r="AP447" s="119"/>
      <c r="AQ447" s="119"/>
      <c r="AR447" s="119"/>
      <c r="AS447" s="119"/>
      <c r="AW447" s="387"/>
      <c r="AX447" s="387"/>
      <c r="AY447" s="387"/>
      <c r="AZ447" s="386"/>
      <c r="BA447" s="386"/>
      <c r="BB447" s="386"/>
    </row>
    <row r="448" spans="1:54" s="117" customFormat="1" ht="12.75" customHeight="1">
      <c r="A448" s="119"/>
      <c r="B448" s="119"/>
      <c r="C448" s="119"/>
      <c r="D448" s="119"/>
      <c r="E448" s="119"/>
      <c r="F448" s="119"/>
      <c r="G448" s="119"/>
      <c r="H448" s="119"/>
      <c r="I448" s="119"/>
      <c r="J448" s="119"/>
      <c r="K448" s="119"/>
      <c r="L448" s="122"/>
      <c r="M448" s="122"/>
      <c r="N448" s="122"/>
      <c r="O448" s="122"/>
      <c r="P448" s="122"/>
      <c r="Q448" s="122"/>
      <c r="R448" s="122"/>
      <c r="S448" s="123"/>
      <c r="T448" s="123"/>
      <c r="U448" s="123"/>
      <c r="V448" s="123"/>
      <c r="W448" s="123"/>
      <c r="X448" s="123"/>
      <c r="Y448" s="123"/>
      <c r="Z448" s="122"/>
      <c r="AA448" s="122"/>
      <c r="AB448" s="122"/>
      <c r="AC448" s="119"/>
      <c r="AD448" s="119"/>
      <c r="AE448" s="119"/>
      <c r="AF448" s="119"/>
      <c r="AG448" s="119"/>
      <c r="AH448" s="119"/>
      <c r="AI448" s="119"/>
      <c r="AJ448" s="119"/>
      <c r="AK448" s="121"/>
      <c r="AL448" s="121"/>
      <c r="AM448" s="1588"/>
      <c r="AN448" s="1589"/>
      <c r="AO448" s="119"/>
      <c r="AP448" s="119"/>
      <c r="AQ448" s="119"/>
      <c r="AR448" s="119"/>
      <c r="AS448" s="119"/>
      <c r="AW448" s="387"/>
      <c r="AX448" s="387"/>
      <c r="AY448" s="387"/>
      <c r="AZ448" s="386"/>
      <c r="BA448" s="386"/>
      <c r="BB448" s="386"/>
    </row>
    <row r="449" spans="1:54" s="117" customFormat="1" ht="12.75" customHeight="1" thickBot="1">
      <c r="A449" s="119"/>
      <c r="B449" s="119"/>
      <c r="C449" s="119"/>
      <c r="D449" s="119"/>
      <c r="E449" s="119"/>
      <c r="F449" s="119"/>
      <c r="G449" s="119"/>
      <c r="H449" s="119"/>
      <c r="I449" s="119"/>
      <c r="J449" s="119"/>
      <c r="K449" s="119"/>
      <c r="L449" s="122"/>
      <c r="M449" s="122"/>
      <c r="N449" s="122"/>
      <c r="O449" s="122"/>
      <c r="P449" s="122"/>
      <c r="Q449" s="122"/>
      <c r="R449" s="122"/>
      <c r="S449" s="122"/>
      <c r="T449" s="122"/>
      <c r="U449" s="122"/>
      <c r="V449" s="122"/>
      <c r="W449" s="122"/>
      <c r="X449" s="122"/>
      <c r="Y449" s="122"/>
      <c r="Z449" s="122"/>
      <c r="AA449" s="122"/>
      <c r="AB449" s="122"/>
      <c r="AC449" s="119"/>
      <c r="AD449" s="119"/>
      <c r="AE449" s="119"/>
      <c r="AF449" s="119"/>
      <c r="AG449" s="119"/>
      <c r="AH449" s="119"/>
      <c r="AI449" s="119"/>
      <c r="AJ449" s="119"/>
      <c r="AK449" s="121"/>
      <c r="AL449" s="121"/>
      <c r="AM449" s="1590"/>
      <c r="AN449" s="1591"/>
      <c r="AO449" s="119"/>
      <c r="AP449" s="119"/>
      <c r="AQ449" s="119"/>
      <c r="AR449" s="119"/>
      <c r="AS449" s="119"/>
      <c r="AW449" s="387"/>
      <c r="AX449" s="387"/>
      <c r="AY449" s="387"/>
      <c r="AZ449" s="386"/>
      <c r="BA449" s="386"/>
      <c r="BB449" s="386"/>
    </row>
    <row r="450" spans="1:54" s="117" customFormat="1" ht="6" customHeight="1" thickBot="1">
      <c r="A450" s="119"/>
      <c r="B450" s="119"/>
      <c r="C450" s="119"/>
      <c r="D450" s="119"/>
      <c r="E450" s="119"/>
      <c r="F450" s="119"/>
      <c r="G450" s="119"/>
      <c r="H450" s="119"/>
      <c r="I450" s="119"/>
      <c r="J450" s="119"/>
      <c r="K450" s="119"/>
      <c r="L450" s="122"/>
      <c r="M450" s="122"/>
      <c r="N450" s="122"/>
      <c r="O450" s="122"/>
      <c r="P450" s="122"/>
      <c r="Q450" s="122"/>
      <c r="R450" s="122"/>
      <c r="S450" s="122"/>
      <c r="T450" s="122"/>
      <c r="U450" s="122"/>
      <c r="V450" s="122"/>
      <c r="W450" s="122"/>
      <c r="X450" s="122"/>
      <c r="Y450" s="122"/>
      <c r="Z450" s="122"/>
      <c r="AA450" s="122"/>
      <c r="AB450" s="122"/>
      <c r="AC450" s="119"/>
      <c r="AD450" s="119"/>
      <c r="AE450" s="119"/>
      <c r="AF450" s="119"/>
      <c r="AG450" s="119"/>
      <c r="AH450" s="119"/>
      <c r="AI450" s="119"/>
      <c r="AJ450" s="119"/>
      <c r="AK450" s="121"/>
      <c r="AL450" s="121"/>
      <c r="AM450" s="119"/>
      <c r="AN450" s="119"/>
      <c r="AO450" s="119"/>
      <c r="AP450" s="119"/>
      <c r="AQ450" s="119"/>
      <c r="AR450" s="119"/>
      <c r="AS450" s="119"/>
      <c r="AW450" s="387"/>
      <c r="AX450" s="387"/>
      <c r="AY450" s="387"/>
      <c r="AZ450" s="386"/>
      <c r="BA450" s="386"/>
      <c r="BB450" s="386"/>
    </row>
    <row r="451" spans="1:54" s="117" customFormat="1" ht="12.75" customHeight="1">
      <c r="A451" s="1658" t="s">
        <v>127</v>
      </c>
      <c r="B451" s="1659"/>
      <c r="C451" s="1659"/>
      <c r="D451" s="1659"/>
      <c r="E451" s="1659"/>
      <c r="F451" s="1659"/>
      <c r="G451" s="1659"/>
      <c r="H451" s="1659"/>
      <c r="I451" s="1664" t="s">
        <v>128</v>
      </c>
      <c r="J451" s="1664"/>
      <c r="K451" s="510" t="s">
        <v>129</v>
      </c>
      <c r="L451" s="1664" t="s">
        <v>130</v>
      </c>
      <c r="M451" s="1664"/>
      <c r="N451" s="1665" t="s">
        <v>131</v>
      </c>
      <c r="O451" s="1664"/>
      <c r="P451" s="1664"/>
      <c r="Q451" s="1664"/>
      <c r="R451" s="1664"/>
      <c r="S451" s="1664"/>
      <c r="T451" s="1664" t="s">
        <v>61</v>
      </c>
      <c r="U451" s="1664"/>
      <c r="V451" s="1700"/>
      <c r="W451" s="119"/>
      <c r="X451" s="119"/>
      <c r="Y451" s="119"/>
      <c r="Z451" s="119"/>
      <c r="AA451" s="119"/>
      <c r="AB451" s="119"/>
      <c r="AC451" s="124"/>
      <c r="AD451" s="124"/>
      <c r="AE451" s="124"/>
      <c r="AF451" s="124"/>
      <c r="AG451" s="124"/>
      <c r="AH451" s="124"/>
      <c r="AI451" s="124"/>
      <c r="AJ451" s="119"/>
      <c r="AK451" s="1739" t="str">
        <f>IF(work4報告書!AJ37=0,"",$AK$13)</f>
        <v/>
      </c>
      <c r="AL451" s="1740"/>
      <c r="AM451" s="1710" t="s">
        <v>64</v>
      </c>
      <c r="AN451" s="1710"/>
      <c r="AO451" s="1740" t="str">
        <f>IF(AK451="","",5)</f>
        <v/>
      </c>
      <c r="AP451" s="1740"/>
      <c r="AQ451" s="1710" t="s">
        <v>65</v>
      </c>
      <c r="AR451" s="1713"/>
      <c r="AS451" s="119"/>
      <c r="AT451" s="119"/>
      <c r="AW451" s="387"/>
      <c r="AX451" s="387"/>
      <c r="AY451" s="387"/>
      <c r="AZ451" s="386"/>
      <c r="BA451" s="386"/>
      <c r="BB451" s="386"/>
    </row>
    <row r="452" spans="1:54" s="117" customFormat="1" ht="13.5" customHeight="1">
      <c r="A452" s="1660"/>
      <c r="B452" s="1661"/>
      <c r="C452" s="1661"/>
      <c r="D452" s="1661"/>
      <c r="E452" s="1661"/>
      <c r="F452" s="1661"/>
      <c r="G452" s="1661"/>
      <c r="H452" s="1661"/>
      <c r="I452" s="1716" t="str">
        <f>IF(work4報告書!$AJ$37=0,"",work1基本情報!C$9)</f>
        <v/>
      </c>
      <c r="J452" s="1592" t="str">
        <f>IF(work4報告書!$AJ$37=0,"",work1基本情報!D$9)</f>
        <v/>
      </c>
      <c r="K452" s="1718" t="str">
        <f>IF(work4報告書!$AJ$37=0,"",work1基本情報!E$9)</f>
        <v/>
      </c>
      <c r="L452" s="1655" t="str">
        <f>IF(work4報告書!$AJ$37=0,"",work1基本情報!F$9)</f>
        <v/>
      </c>
      <c r="M452" s="1592" t="str">
        <f>IF(work4報告書!$AJ$37=0,"",work1基本情報!G$9)</f>
        <v/>
      </c>
      <c r="N452" s="1655" t="str">
        <f>IF(work4報告書!$AJ$37=0,"",work1基本情報!H$9)</f>
        <v/>
      </c>
      <c r="O452" s="1652" t="str">
        <f>IF(work4報告書!$AJ$37=0,"",work1基本情報!I$9)</f>
        <v/>
      </c>
      <c r="P452" s="1652" t="str">
        <f>IF(work4報告書!$AJ$37=0,"",work1基本情報!J$9)</f>
        <v/>
      </c>
      <c r="Q452" s="1652" t="str">
        <f>IF(work4報告書!$AJ$37=0,"",work1基本情報!K$9)</f>
        <v/>
      </c>
      <c r="R452" s="1652" t="str">
        <f>IF(work4報告書!$AJ$37=0,"",work1基本情報!L$9)</f>
        <v/>
      </c>
      <c r="S452" s="1592" t="str">
        <f>IF(work4報告書!$AJ$37=0,"",work1基本情報!M$9)</f>
        <v/>
      </c>
      <c r="T452" s="1655" t="str">
        <f>IF(work4報告書!$AJ$37=0,"",work1基本情報!O$9)</f>
        <v/>
      </c>
      <c r="U452" s="1652" t="str">
        <f>IF(work4報告書!$AJ$37=0,"",work1基本情報!P$9)</f>
        <v/>
      </c>
      <c r="V452" s="1707" t="str">
        <f>IF(work4報告書!$AJ$37=0,"",work1基本情報!Q$9)</f>
        <v/>
      </c>
      <c r="W452" s="119"/>
      <c r="X452" s="119"/>
      <c r="Y452" s="119"/>
      <c r="Z452" s="119"/>
      <c r="AA452" s="119"/>
      <c r="AB452" s="119"/>
      <c r="AC452" s="124"/>
      <c r="AD452" s="124"/>
      <c r="AE452" s="124"/>
      <c r="AF452" s="124"/>
      <c r="AG452" s="124"/>
      <c r="AH452" s="124"/>
      <c r="AI452" s="124"/>
      <c r="AJ452" s="119"/>
      <c r="AK452" s="1741"/>
      <c r="AL452" s="1742"/>
      <c r="AM452" s="1711"/>
      <c r="AN452" s="1711"/>
      <c r="AO452" s="1742"/>
      <c r="AP452" s="1742"/>
      <c r="AQ452" s="1711"/>
      <c r="AR452" s="1714"/>
      <c r="AS452" s="119"/>
      <c r="AT452" s="119"/>
      <c r="AW452" s="387"/>
      <c r="AX452" s="387"/>
      <c r="AY452" s="387"/>
      <c r="AZ452" s="386"/>
      <c r="BA452" s="386"/>
      <c r="BB452" s="386"/>
    </row>
    <row r="453" spans="1:54" s="117" customFormat="1" ht="9" customHeight="1" thickBot="1">
      <c r="A453" s="1660"/>
      <c r="B453" s="1661"/>
      <c r="C453" s="1661"/>
      <c r="D453" s="1661"/>
      <c r="E453" s="1661"/>
      <c r="F453" s="1661"/>
      <c r="G453" s="1661"/>
      <c r="H453" s="1661"/>
      <c r="I453" s="1716"/>
      <c r="J453" s="1593"/>
      <c r="K453" s="1719"/>
      <c r="L453" s="1656"/>
      <c r="M453" s="1593"/>
      <c r="N453" s="1656"/>
      <c r="O453" s="1653"/>
      <c r="P453" s="1653"/>
      <c r="Q453" s="1653"/>
      <c r="R453" s="1653"/>
      <c r="S453" s="1593"/>
      <c r="T453" s="1656"/>
      <c r="U453" s="1653"/>
      <c r="V453" s="1708"/>
      <c r="W453" s="119"/>
      <c r="X453" s="119"/>
      <c r="Y453" s="119"/>
      <c r="Z453" s="119"/>
      <c r="AA453" s="119"/>
      <c r="AB453" s="119"/>
      <c r="AC453" s="124"/>
      <c r="AD453" s="124"/>
      <c r="AE453" s="124"/>
      <c r="AF453" s="124"/>
      <c r="AG453" s="124"/>
      <c r="AH453" s="124"/>
      <c r="AI453" s="124"/>
      <c r="AJ453" s="119"/>
      <c r="AK453" s="1743"/>
      <c r="AL453" s="1744"/>
      <c r="AM453" s="1712"/>
      <c r="AN453" s="1712"/>
      <c r="AO453" s="1744"/>
      <c r="AP453" s="1744"/>
      <c r="AQ453" s="1712"/>
      <c r="AR453" s="1715"/>
      <c r="AS453" s="119"/>
      <c r="AT453" s="119"/>
      <c r="AW453" s="387"/>
      <c r="AX453" s="387"/>
      <c r="AY453" s="387"/>
      <c r="AZ453" s="386"/>
      <c r="BA453" s="386"/>
      <c r="BB453" s="386"/>
    </row>
    <row r="454" spans="1:54" s="117" customFormat="1" ht="6" customHeight="1" thickBot="1">
      <c r="A454" s="1662"/>
      <c r="B454" s="1663"/>
      <c r="C454" s="1663"/>
      <c r="D454" s="1663"/>
      <c r="E454" s="1663"/>
      <c r="F454" s="1663"/>
      <c r="G454" s="1663"/>
      <c r="H454" s="1663"/>
      <c r="I454" s="1717"/>
      <c r="J454" s="1594"/>
      <c r="K454" s="1720"/>
      <c r="L454" s="1657"/>
      <c r="M454" s="1594"/>
      <c r="N454" s="1657"/>
      <c r="O454" s="1654"/>
      <c r="P454" s="1654"/>
      <c r="Q454" s="1654"/>
      <c r="R454" s="1654"/>
      <c r="S454" s="1594"/>
      <c r="T454" s="1657"/>
      <c r="U454" s="1654"/>
      <c r="V454" s="170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W454" s="387"/>
      <c r="AX454" s="387"/>
      <c r="AY454" s="387"/>
      <c r="AZ454" s="386"/>
      <c r="BA454" s="386"/>
      <c r="BB454" s="386"/>
    </row>
    <row r="455" spans="1:54" s="117" customFormat="1" ht="12.75" customHeight="1">
      <c r="A455" s="1634" t="s">
        <v>173</v>
      </c>
      <c r="B455" s="1635"/>
      <c r="C455" s="1635"/>
      <c r="D455" s="1635"/>
      <c r="E455" s="1635"/>
      <c r="F455" s="1635"/>
      <c r="G455" s="1635"/>
      <c r="H455" s="1636"/>
      <c r="I455" s="1643" t="s">
        <v>133</v>
      </c>
      <c r="J455" s="1635"/>
      <c r="K455" s="1635"/>
      <c r="L455" s="1635"/>
      <c r="M455" s="1644"/>
      <c r="N455" s="1649" t="s">
        <v>174</v>
      </c>
      <c r="O455" s="1635"/>
      <c r="P455" s="1635"/>
      <c r="Q455" s="1635"/>
      <c r="R455" s="1635"/>
      <c r="S455" s="1635"/>
      <c r="T455" s="1636"/>
      <c r="U455" s="511" t="s">
        <v>135</v>
      </c>
      <c r="V455" s="512"/>
      <c r="W455" s="512"/>
      <c r="X455" s="1666" t="s">
        <v>136</v>
      </c>
      <c r="Y455" s="1666"/>
      <c r="Z455" s="1666"/>
      <c r="AA455" s="1666"/>
      <c r="AB455" s="1666"/>
      <c r="AC455" s="1666"/>
      <c r="AD455" s="1666"/>
      <c r="AE455" s="1666"/>
      <c r="AF455" s="1666"/>
      <c r="AG455" s="1666"/>
      <c r="AH455" s="512"/>
      <c r="AI455" s="512"/>
      <c r="AJ455" s="513"/>
      <c r="AK455" s="1667" t="s">
        <v>137</v>
      </c>
      <c r="AL455" s="1667"/>
      <c r="AM455" s="1668" t="s">
        <v>138</v>
      </c>
      <c r="AN455" s="1668"/>
      <c r="AO455" s="1668"/>
      <c r="AP455" s="1668"/>
      <c r="AQ455" s="1668"/>
      <c r="AR455" s="1669"/>
      <c r="AS455" s="119"/>
      <c r="AT455" s="119"/>
      <c r="AW455" s="387"/>
      <c r="AX455" s="387"/>
      <c r="AY455" s="387"/>
      <c r="AZ455" s="386"/>
      <c r="BA455" s="386"/>
      <c r="BB455" s="386"/>
    </row>
    <row r="456" spans="1:54" s="117" customFormat="1" ht="12.75" customHeight="1">
      <c r="A456" s="1637"/>
      <c r="B456" s="1638"/>
      <c r="C456" s="1638"/>
      <c r="D456" s="1638"/>
      <c r="E456" s="1638"/>
      <c r="F456" s="1638"/>
      <c r="G456" s="1638"/>
      <c r="H456" s="1639"/>
      <c r="I456" s="1645"/>
      <c r="J456" s="1638"/>
      <c r="K456" s="1638"/>
      <c r="L456" s="1638"/>
      <c r="M456" s="1646"/>
      <c r="N456" s="1650"/>
      <c r="O456" s="1638"/>
      <c r="P456" s="1638"/>
      <c r="Q456" s="1638"/>
      <c r="R456" s="1638"/>
      <c r="S456" s="1638"/>
      <c r="T456" s="1639"/>
      <c r="U456" s="1670" t="s">
        <v>139</v>
      </c>
      <c r="V456" s="1671"/>
      <c r="W456" s="1671"/>
      <c r="X456" s="1672"/>
      <c r="Y456" s="1676" t="s">
        <v>140</v>
      </c>
      <c r="Z456" s="1677"/>
      <c r="AA456" s="1677"/>
      <c r="AB456" s="1678"/>
      <c r="AC456" s="1682" t="s">
        <v>141</v>
      </c>
      <c r="AD456" s="1683"/>
      <c r="AE456" s="1683"/>
      <c r="AF456" s="1684"/>
      <c r="AG456" s="1688" t="s">
        <v>142</v>
      </c>
      <c r="AH456" s="1689"/>
      <c r="AI456" s="1689"/>
      <c r="AJ456" s="1690"/>
      <c r="AK456" s="1694" t="s">
        <v>175</v>
      </c>
      <c r="AL456" s="1694"/>
      <c r="AM456" s="1630" t="s">
        <v>144</v>
      </c>
      <c r="AN456" s="1631"/>
      <c r="AO456" s="1631"/>
      <c r="AP456" s="1631"/>
      <c r="AQ456" s="1696"/>
      <c r="AR456" s="1697"/>
      <c r="AS456" s="119"/>
      <c r="AT456" s="119"/>
      <c r="AW456" s="387"/>
      <c r="AX456" s="387"/>
      <c r="AY456" s="387"/>
      <c r="AZ456" s="386"/>
      <c r="BA456" s="386"/>
      <c r="BB456" s="386"/>
    </row>
    <row r="457" spans="1:54" s="117" customFormat="1" ht="12.75" customHeight="1">
      <c r="A457" s="1640"/>
      <c r="B457" s="1641"/>
      <c r="C457" s="1641"/>
      <c r="D457" s="1641"/>
      <c r="E457" s="1641"/>
      <c r="F457" s="1641"/>
      <c r="G457" s="1641"/>
      <c r="H457" s="1642"/>
      <c r="I457" s="1647"/>
      <c r="J457" s="1641"/>
      <c r="K457" s="1641"/>
      <c r="L457" s="1641"/>
      <c r="M457" s="1648"/>
      <c r="N457" s="1651"/>
      <c r="O457" s="1641"/>
      <c r="P457" s="1641"/>
      <c r="Q457" s="1641"/>
      <c r="R457" s="1641"/>
      <c r="S457" s="1641"/>
      <c r="T457" s="1642"/>
      <c r="U457" s="1673"/>
      <c r="V457" s="1674"/>
      <c r="W457" s="1674"/>
      <c r="X457" s="1675"/>
      <c r="Y457" s="1679"/>
      <c r="Z457" s="1680"/>
      <c r="AA457" s="1680"/>
      <c r="AB457" s="1681"/>
      <c r="AC457" s="1685"/>
      <c r="AD457" s="1686"/>
      <c r="AE457" s="1686"/>
      <c r="AF457" s="1687"/>
      <c r="AG457" s="1691"/>
      <c r="AH457" s="1692"/>
      <c r="AI457" s="1692"/>
      <c r="AJ457" s="1693"/>
      <c r="AK457" s="1695"/>
      <c r="AL457" s="1695"/>
      <c r="AM457" s="1698"/>
      <c r="AN457" s="1698"/>
      <c r="AO457" s="1698"/>
      <c r="AP457" s="1698"/>
      <c r="AQ457" s="1698"/>
      <c r="AR457" s="1699"/>
      <c r="AS457" s="119"/>
      <c r="AT457" s="119"/>
      <c r="AW457" s="387"/>
      <c r="AX457" s="387"/>
      <c r="AY457" s="387"/>
      <c r="AZ457" s="386"/>
      <c r="BA457" s="386"/>
      <c r="BB457" s="386"/>
    </row>
    <row r="458" spans="1:54" s="117" customFormat="1" ht="16.5" customHeight="1">
      <c r="A458" s="1615" t="str">
        <f>IF(ISERROR(VLOOKUP(work4報告書!AK37,Work2工事データ!$G$3:$R$52,2,0)),"",VLOOKUP(work4報告書!AK37,Work2工事データ!$G$3:$R$52,2,0))</f>
        <v/>
      </c>
      <c r="B458" s="1616"/>
      <c r="C458" s="1616"/>
      <c r="D458" s="1616"/>
      <c r="E458" s="1616"/>
      <c r="F458" s="1616"/>
      <c r="G458" s="1616"/>
      <c r="H458" s="1617"/>
      <c r="I458" s="1621" t="str">
        <f>IF(ISERROR(VLOOKUP(work4報告書!AK37,'(入力)データ'!$A$6:$D$55,3,0)&amp;VLOOKUP(work4報告書!AK37,'(入力)データ'!$A$6:$D$55,4,0)),"",VLOOKUP(work4報告書!AK37,'(入力)データ'!$A$6:$D$55,3,0)&amp;VLOOKUP(work4報告書!AK37,'(入力)データ'!$A$6:$D$55,4,0))</f>
        <v/>
      </c>
      <c r="J458" s="1616"/>
      <c r="K458" s="1616"/>
      <c r="L458" s="1616"/>
      <c r="M458" s="1622"/>
      <c r="N458" s="269" t="str">
        <f>IF(ISERROR(VLOOKUP(work4報告書!AK37,Work2工事データ!$G$3:$J$52,4,0)),"",VLOOKUP(work4報告書!AK37,Work2工事データ!$G$3:$J$52,4,0))</f>
        <v/>
      </c>
      <c r="O458" s="125" t="s">
        <v>73</v>
      </c>
      <c r="P458" s="272" t="str">
        <f>N458</f>
        <v/>
      </c>
      <c r="Q458" s="125" t="s">
        <v>145</v>
      </c>
      <c r="R458" s="274" t="str">
        <f>P458</f>
        <v/>
      </c>
      <c r="S458" s="1625" t="s">
        <v>176</v>
      </c>
      <c r="T458" s="1626"/>
      <c r="U458" s="1728"/>
      <c r="V458" s="1729"/>
      <c r="W458" s="1729"/>
      <c r="X458" s="126" t="s">
        <v>76</v>
      </c>
      <c r="Y458" s="127"/>
      <c r="Z458" s="128"/>
      <c r="AA458" s="128"/>
      <c r="AB458" s="126" t="s">
        <v>76</v>
      </c>
      <c r="AC458" s="127"/>
      <c r="AD458" s="128"/>
      <c r="AE458" s="128"/>
      <c r="AF458" s="129" t="s">
        <v>76</v>
      </c>
      <c r="AG458" s="1568" t="str">
        <f>IF(U458=0,"",SUM(U459:AB459)-AC459)</f>
        <v/>
      </c>
      <c r="AH458" s="1569"/>
      <c r="AI458" s="1569"/>
      <c r="AJ458" s="1570"/>
      <c r="AK458" s="127"/>
      <c r="AL458" s="147"/>
      <c r="AM458" s="1730"/>
      <c r="AN458" s="1731"/>
      <c r="AO458" s="1731"/>
      <c r="AP458" s="1731"/>
      <c r="AQ458" s="1731"/>
      <c r="AR458" s="514" t="s">
        <v>76</v>
      </c>
      <c r="AS458" s="119"/>
      <c r="AT458" s="119"/>
      <c r="AW458" s="387"/>
      <c r="AX458" s="387"/>
      <c r="AY458" s="387"/>
      <c r="AZ458" s="386"/>
      <c r="BA458" s="386"/>
      <c r="BB458" s="386"/>
    </row>
    <row r="459" spans="1:54" s="117" customFormat="1" ht="16.5" customHeight="1">
      <c r="A459" s="1618"/>
      <c r="B459" s="1619"/>
      <c r="C459" s="1619"/>
      <c r="D459" s="1619"/>
      <c r="E459" s="1619"/>
      <c r="F459" s="1619"/>
      <c r="G459" s="1619"/>
      <c r="H459" s="1620"/>
      <c r="I459" s="1623"/>
      <c r="J459" s="1619"/>
      <c r="K459" s="1619"/>
      <c r="L459" s="1619"/>
      <c r="M459" s="1624"/>
      <c r="N459" s="270" t="str">
        <f>IF(ISERROR(VLOOKUP(work4報告書!AK37,Work2工事データ!$G$3:$P$52,10,0)),"",VLOOKUP(work4報告書!AK37,Work2工事データ!$G$3:$P$52,10,0))</f>
        <v/>
      </c>
      <c r="O459" s="124" t="s">
        <v>73</v>
      </c>
      <c r="P459" s="273" t="str">
        <f t="shared" ref="P459:P475" si="72">N459</f>
        <v/>
      </c>
      <c r="Q459" s="124" t="s">
        <v>145</v>
      </c>
      <c r="R459" s="275" t="str">
        <f t="shared" ref="R459:R475" si="73">P459</f>
        <v/>
      </c>
      <c r="S459" s="1630" t="s">
        <v>177</v>
      </c>
      <c r="T459" s="1631"/>
      <c r="U459" s="1582" t="str">
        <f>IF(ISERROR(VLOOKUP(work4報告書!AK37,Work2工事データ!$G$3:$R$52,12,0)),"",VLOOKUP(work4報告書!AK37,Work2工事データ!$G$3:$R$52,12,0))</f>
        <v/>
      </c>
      <c r="V459" s="1632"/>
      <c r="W459" s="1632"/>
      <c r="X459" s="1633"/>
      <c r="Y459" s="1734"/>
      <c r="Z459" s="1735"/>
      <c r="AA459" s="1735"/>
      <c r="AB459" s="1735"/>
      <c r="AC459" s="1734"/>
      <c r="AD459" s="1735"/>
      <c r="AE459" s="1735"/>
      <c r="AF459" s="1736"/>
      <c r="AG459" s="1572" t="str">
        <f>IF(U459=0,"",IF(U458&lt;&gt;0,"",IF(SUM(U459:AB459)-AC459=0,"",SUM(U459:AB459)-AC459)))</f>
        <v/>
      </c>
      <c r="AH459" s="1572"/>
      <c r="AI459" s="1572"/>
      <c r="AJ459" s="1573"/>
      <c r="AK459" s="1584" t="str">
        <f>IF(ISERROR(VLOOKUP(work4報告書!AK37,Work2工事データ!$G$3:$O$52,9,0)),"",VLOOKUP(work4報告書!AK37,Work2工事データ!$G$3:$O$52,9,0))</f>
        <v/>
      </c>
      <c r="AL459" s="1585"/>
      <c r="AM459" s="1582" t="str">
        <f>IF(ISERROR(ROUNDDOWN(AG459*AK459/100,0)),"",ROUNDDOWN(AG459*AK459/100,0))</f>
        <v/>
      </c>
      <c r="AN459" s="1583"/>
      <c r="AO459" s="1583"/>
      <c r="AP459" s="1583"/>
      <c r="AQ459" s="1583"/>
      <c r="AR459" s="515"/>
      <c r="AS459" s="119"/>
      <c r="AT459" s="119"/>
      <c r="AW459" s="387"/>
      <c r="AX459" s="387"/>
      <c r="AY459" s="387"/>
      <c r="AZ459" s="386"/>
      <c r="BA459" s="386"/>
      <c r="BB459" s="386"/>
    </row>
    <row r="460" spans="1:54" s="117" customFormat="1" ht="16.5" customHeight="1">
      <c r="A460" s="1615" t="str">
        <f>IF(ISERROR(VLOOKUP(work4報告書!AK38,Work2工事データ!$G$3:$R$52,2,0)),"",VLOOKUP(work4報告書!AK38,Work2工事データ!$G$3:$R$52,2,0))</f>
        <v/>
      </c>
      <c r="B460" s="1616"/>
      <c r="C460" s="1616"/>
      <c r="D460" s="1616"/>
      <c r="E460" s="1616"/>
      <c r="F460" s="1616"/>
      <c r="G460" s="1616"/>
      <c r="H460" s="1617"/>
      <c r="I460" s="1621" t="str">
        <f>IF(ISERROR(VLOOKUP(work4報告書!AK38,'(入力)データ'!$A$6:$D$55,3,0)&amp;VLOOKUP(work4報告書!AK38,'(入力)データ'!$A$6:$D$55,4,0)),"",VLOOKUP(work4報告書!AK38,'(入力)データ'!$A$6:$D$55,3,0)&amp;VLOOKUP(work4報告書!AK38,'(入力)データ'!$A$6:$D$55,4,0))</f>
        <v/>
      </c>
      <c r="J460" s="1616"/>
      <c r="K460" s="1616"/>
      <c r="L460" s="1616"/>
      <c r="M460" s="1622"/>
      <c r="N460" s="277" t="str">
        <f>IF(ISERROR(VLOOKUP(work4報告書!AK38,Work2工事データ!$G$3:$J$52,4,0)),"",VLOOKUP(work4報告書!AK38,Work2工事データ!$G$3:$J$52,4,0))</f>
        <v/>
      </c>
      <c r="O460" s="125" t="s">
        <v>119</v>
      </c>
      <c r="P460" s="272" t="str">
        <f t="shared" si="72"/>
        <v/>
      </c>
      <c r="Q460" s="125" t="s">
        <v>120</v>
      </c>
      <c r="R460" s="274" t="str">
        <f t="shared" si="73"/>
        <v/>
      </c>
      <c r="S460" s="1625" t="s">
        <v>121</v>
      </c>
      <c r="T460" s="1626"/>
      <c r="U460" s="1728"/>
      <c r="V460" s="1729"/>
      <c r="W460" s="1729"/>
      <c r="X460" s="130"/>
      <c r="Y460" s="946"/>
      <c r="Z460" s="947"/>
      <c r="AA460" s="947"/>
      <c r="AB460" s="130"/>
      <c r="AC460" s="946"/>
      <c r="AD460" s="947"/>
      <c r="AE460" s="947"/>
      <c r="AF460" s="133"/>
      <c r="AG460" s="1568" t="str">
        <f>IF(U460=0,"",SUM(U461:AB461)-AC461)</f>
        <v/>
      </c>
      <c r="AH460" s="1569"/>
      <c r="AI460" s="1569"/>
      <c r="AJ460" s="1570"/>
      <c r="AK460" s="946"/>
      <c r="AL460" s="134"/>
      <c r="AM460" s="1730"/>
      <c r="AN460" s="1731"/>
      <c r="AO460" s="1731"/>
      <c r="AP460" s="1731"/>
      <c r="AQ460" s="1731"/>
      <c r="AR460" s="516"/>
      <c r="AS460" s="119"/>
      <c r="AT460" s="119"/>
      <c r="AW460" s="387"/>
      <c r="AX460" s="387"/>
      <c r="AY460" s="387"/>
      <c r="AZ460" s="386"/>
      <c r="BA460" s="386"/>
      <c r="BB460" s="386"/>
    </row>
    <row r="461" spans="1:54" s="117" customFormat="1" ht="16.5" customHeight="1">
      <c r="A461" s="1618"/>
      <c r="B461" s="1619"/>
      <c r="C461" s="1619"/>
      <c r="D461" s="1619"/>
      <c r="E461" s="1619"/>
      <c r="F461" s="1619"/>
      <c r="G461" s="1619"/>
      <c r="H461" s="1620"/>
      <c r="I461" s="1623"/>
      <c r="J461" s="1619"/>
      <c r="K461" s="1619"/>
      <c r="L461" s="1619"/>
      <c r="M461" s="1624"/>
      <c r="N461" s="278" t="str">
        <f>IF(ISERROR(VLOOKUP(work4報告書!AK38,Work2工事データ!$G$3:$P$52,10,0)),"",VLOOKUP(work4報告書!AK38,Work2工事データ!$G$3:$P$52,10,0))</f>
        <v/>
      </c>
      <c r="O461" s="135" t="s">
        <v>119</v>
      </c>
      <c r="P461" s="273" t="str">
        <f t="shared" si="72"/>
        <v/>
      </c>
      <c r="Q461" s="135" t="s">
        <v>120</v>
      </c>
      <c r="R461" s="276" t="str">
        <f t="shared" si="73"/>
        <v/>
      </c>
      <c r="S461" s="1580" t="s">
        <v>122</v>
      </c>
      <c r="T461" s="1581"/>
      <c r="U461" s="1571" t="str">
        <f>IF(ISERROR(VLOOKUP(work4報告書!AK38,Work2工事データ!$G$3:$R$52,12,0)),"",VLOOKUP(work4報告書!AK38,Work2工事データ!$G$3:$R$52,12,0))</f>
        <v/>
      </c>
      <c r="V461" s="1572"/>
      <c r="W461" s="1572"/>
      <c r="X461" s="1572"/>
      <c r="Y461" s="1734"/>
      <c r="Z461" s="1735"/>
      <c r="AA461" s="1735"/>
      <c r="AB461" s="1735"/>
      <c r="AC461" s="1734"/>
      <c r="AD461" s="1735"/>
      <c r="AE461" s="1735"/>
      <c r="AF461" s="1736"/>
      <c r="AG461" s="1572" t="str">
        <f>IF(U461=0,"",IF(U460&lt;&gt;0,"",IF(SUM(U461:AB461)-AC461=0,"",SUM(U461:AB461)-AC461)))</f>
        <v/>
      </c>
      <c r="AH461" s="1572"/>
      <c r="AI461" s="1572"/>
      <c r="AJ461" s="1573"/>
      <c r="AK461" s="1584" t="str">
        <f>IF(ISERROR(VLOOKUP(work4報告書!AK38,Work2工事データ!$G$3:$O$52,9,0)),"",VLOOKUP(work4報告書!AK38,Work2工事データ!$G$3:$O$52,9,0))</f>
        <v/>
      </c>
      <c r="AL461" s="1585"/>
      <c r="AM461" s="1582" t="str">
        <f>IF(ISERROR(ROUNDDOWN(AG461*AK461/100,0)),"",ROUNDDOWN(AG461*AK461/100,0))</f>
        <v/>
      </c>
      <c r="AN461" s="1583"/>
      <c r="AO461" s="1583"/>
      <c r="AP461" s="1583"/>
      <c r="AQ461" s="1583"/>
      <c r="AR461" s="515"/>
      <c r="AS461" s="119"/>
      <c r="AT461" s="119"/>
      <c r="AW461" s="387"/>
      <c r="AX461" s="387"/>
      <c r="AY461" s="387"/>
      <c r="AZ461" s="386"/>
      <c r="BA461" s="386"/>
      <c r="BB461" s="386"/>
    </row>
    <row r="462" spans="1:54" s="117" customFormat="1" ht="16.5" customHeight="1">
      <c r="A462" s="1615" t="str">
        <f>IF(ISERROR(VLOOKUP(work4報告書!AK39,Work2工事データ!$G$3:$R$52,2,0)),"",VLOOKUP(work4報告書!AK39,Work2工事データ!$G$3:$R$52,2,0))</f>
        <v/>
      </c>
      <c r="B462" s="1616"/>
      <c r="C462" s="1616"/>
      <c r="D462" s="1616"/>
      <c r="E462" s="1616"/>
      <c r="F462" s="1616"/>
      <c r="G462" s="1616"/>
      <c r="H462" s="1617"/>
      <c r="I462" s="1621" t="str">
        <f>IF(ISERROR(VLOOKUP(work4報告書!AK39,'(入力)データ'!$A$6:$D$55,3,0)&amp;VLOOKUP(work4報告書!AK39,'(入力)データ'!$A$6:$D$55,4,0)),"",VLOOKUP(work4報告書!AK39,'(入力)データ'!$A$6:$D$55,3,0)&amp;VLOOKUP(work4報告書!AK39,'(入力)データ'!$A$6:$D$55,4,0))</f>
        <v/>
      </c>
      <c r="J462" s="1616"/>
      <c r="K462" s="1616"/>
      <c r="L462" s="1616"/>
      <c r="M462" s="1622"/>
      <c r="N462" s="277" t="str">
        <f>IF(ISERROR(VLOOKUP(work4報告書!AK39,Work2工事データ!$G$3:$J$52,4,0)),"",VLOOKUP(work4報告書!AK39,Work2工事データ!$G$3:$J$52,4,0))</f>
        <v/>
      </c>
      <c r="O462" s="125" t="s">
        <v>119</v>
      </c>
      <c r="P462" s="272" t="str">
        <f t="shared" si="72"/>
        <v/>
      </c>
      <c r="Q462" s="125" t="s">
        <v>120</v>
      </c>
      <c r="R462" s="274" t="str">
        <f t="shared" si="73"/>
        <v/>
      </c>
      <c r="S462" s="1625" t="s">
        <v>121</v>
      </c>
      <c r="T462" s="1626"/>
      <c r="U462" s="1728"/>
      <c r="V462" s="1729"/>
      <c r="W462" s="1729"/>
      <c r="X462" s="130"/>
      <c r="Y462" s="946"/>
      <c r="Z462" s="947"/>
      <c r="AA462" s="947"/>
      <c r="AB462" s="130"/>
      <c r="AC462" s="946"/>
      <c r="AD462" s="947"/>
      <c r="AE462" s="947"/>
      <c r="AF462" s="133"/>
      <c r="AG462" s="1568" t="str">
        <f>IF(U462=0,"",SUM(U463:AB463)-AC463)</f>
        <v/>
      </c>
      <c r="AH462" s="1569"/>
      <c r="AI462" s="1569"/>
      <c r="AJ462" s="1570"/>
      <c r="AK462" s="946"/>
      <c r="AL462" s="134"/>
      <c r="AM462" s="1730"/>
      <c r="AN462" s="1731"/>
      <c r="AO462" s="1731"/>
      <c r="AP462" s="1731"/>
      <c r="AQ462" s="1731"/>
      <c r="AR462" s="516"/>
      <c r="AS462" s="119"/>
      <c r="AT462" s="119"/>
      <c r="AW462" s="387"/>
      <c r="AX462" s="387"/>
      <c r="AY462" s="387"/>
      <c r="AZ462" s="386"/>
      <c r="BA462" s="386"/>
      <c r="BB462" s="386"/>
    </row>
    <row r="463" spans="1:54" s="117" customFormat="1" ht="16.5" customHeight="1">
      <c r="A463" s="1618"/>
      <c r="B463" s="1619"/>
      <c r="C463" s="1619"/>
      <c r="D463" s="1619"/>
      <c r="E463" s="1619"/>
      <c r="F463" s="1619"/>
      <c r="G463" s="1619"/>
      <c r="H463" s="1620"/>
      <c r="I463" s="1623"/>
      <c r="J463" s="1619"/>
      <c r="K463" s="1619"/>
      <c r="L463" s="1619"/>
      <c r="M463" s="1624"/>
      <c r="N463" s="278" t="str">
        <f>IF(ISERROR(VLOOKUP(work4報告書!AK39,Work2工事データ!$G$3:$P$52,10,0)),"",VLOOKUP(work4報告書!AK39,Work2工事データ!$G$3:$P$52,10,0))</f>
        <v/>
      </c>
      <c r="O463" s="135" t="s">
        <v>119</v>
      </c>
      <c r="P463" s="273" t="str">
        <f t="shared" si="72"/>
        <v/>
      </c>
      <c r="Q463" s="135" t="s">
        <v>120</v>
      </c>
      <c r="R463" s="276" t="str">
        <f t="shared" si="73"/>
        <v/>
      </c>
      <c r="S463" s="1580" t="s">
        <v>122</v>
      </c>
      <c r="T463" s="1581"/>
      <c r="U463" s="1582" t="str">
        <f>IF(ISERROR(VLOOKUP(work4報告書!AK39,Work2工事データ!$G$3:$R$52,12,0)),"",VLOOKUP(work4報告書!AK39,Work2工事データ!$G$3:$R$52,12,0))</f>
        <v/>
      </c>
      <c r="V463" s="1583"/>
      <c r="W463" s="1583"/>
      <c r="X463" s="1629"/>
      <c r="Y463" s="1732"/>
      <c r="Z463" s="1733"/>
      <c r="AA463" s="1733"/>
      <c r="AB463" s="1733"/>
      <c r="AC463" s="1732"/>
      <c r="AD463" s="1733"/>
      <c r="AE463" s="1733"/>
      <c r="AF463" s="1737"/>
      <c r="AG463" s="1572" t="str">
        <f>IF(U463=0,"",IF(U462&lt;&gt;0,"",IF(SUM(U463:AB463)-AC463=0,"",SUM(U463:AB463)-AC463)))</f>
        <v/>
      </c>
      <c r="AH463" s="1572"/>
      <c r="AI463" s="1572"/>
      <c r="AJ463" s="1573"/>
      <c r="AK463" s="1584" t="str">
        <f>IF(ISERROR(VLOOKUP(work4報告書!AK39,Work2工事データ!$G$3:$O$52,9,0)),"",VLOOKUP(work4報告書!AK39,Work2工事データ!$G$3:$O$52,9,0))</f>
        <v/>
      </c>
      <c r="AL463" s="1585"/>
      <c r="AM463" s="1582" t="str">
        <f>IF(ISERROR(ROUNDDOWN(AG463*AK463/100,0)),"",ROUNDDOWN(AG463*AK463/100,0))</f>
        <v/>
      </c>
      <c r="AN463" s="1583"/>
      <c r="AO463" s="1583"/>
      <c r="AP463" s="1583"/>
      <c r="AQ463" s="1583"/>
      <c r="AR463" s="515"/>
      <c r="AS463" s="119"/>
      <c r="AT463" s="119"/>
      <c r="AW463" s="387"/>
      <c r="AX463" s="387"/>
      <c r="AY463" s="387"/>
      <c r="AZ463" s="386"/>
      <c r="BA463" s="386"/>
      <c r="BB463" s="386"/>
    </row>
    <row r="464" spans="1:54" s="117" customFormat="1" ht="16.5" customHeight="1">
      <c r="A464" s="1615" t="str">
        <f>IF(ISERROR(VLOOKUP(work4報告書!AK40,Work2工事データ!$G$3:$R$52,2,0)),"",VLOOKUP(work4報告書!AK40,Work2工事データ!$G$3:$R$52,2,0))</f>
        <v/>
      </c>
      <c r="B464" s="1616"/>
      <c r="C464" s="1616"/>
      <c r="D464" s="1616"/>
      <c r="E464" s="1616"/>
      <c r="F464" s="1616"/>
      <c r="G464" s="1616"/>
      <c r="H464" s="1617"/>
      <c r="I464" s="1621" t="str">
        <f>IF(ISERROR(VLOOKUP(work4報告書!AK40,'(入力)データ'!$A$6:$D$55,3,0)&amp;VLOOKUP(work4報告書!AK40,'(入力)データ'!$A$6:$D$55,4,0)),"",VLOOKUP(work4報告書!AK40,'(入力)データ'!$A$6:$D$55,3,0)&amp;VLOOKUP(work4報告書!AK40,'(入力)データ'!$A$6:$D$55,4,0))</f>
        <v/>
      </c>
      <c r="J464" s="1616"/>
      <c r="K464" s="1616"/>
      <c r="L464" s="1616"/>
      <c r="M464" s="1622"/>
      <c r="N464" s="277" t="str">
        <f>IF(ISERROR(VLOOKUP(work4報告書!AK40,Work2工事データ!$G$3:$J$52,4,0)),"",VLOOKUP(work4報告書!AK40,Work2工事データ!$G$3:$J$52,4,0))</f>
        <v/>
      </c>
      <c r="O464" s="125" t="s">
        <v>119</v>
      </c>
      <c r="P464" s="272" t="str">
        <f t="shared" si="72"/>
        <v/>
      </c>
      <c r="Q464" s="125" t="s">
        <v>120</v>
      </c>
      <c r="R464" s="274" t="str">
        <f t="shared" si="73"/>
        <v/>
      </c>
      <c r="S464" s="1625" t="s">
        <v>121</v>
      </c>
      <c r="T464" s="1626"/>
      <c r="U464" s="1734"/>
      <c r="V464" s="1735"/>
      <c r="W464" s="1735"/>
      <c r="X464" s="136"/>
      <c r="Y464" s="943"/>
      <c r="Z464" s="944"/>
      <c r="AA464" s="944"/>
      <c r="AB464" s="136"/>
      <c r="AC464" s="943"/>
      <c r="AD464" s="944"/>
      <c r="AE464" s="944"/>
      <c r="AF464" s="139"/>
      <c r="AG464" s="1568" t="str">
        <f>IF(U464=0,"",SUM(U465:AB465)-AC465)</f>
        <v/>
      </c>
      <c r="AH464" s="1569"/>
      <c r="AI464" s="1569"/>
      <c r="AJ464" s="1570"/>
      <c r="AK464" s="943"/>
      <c r="AL464" s="945"/>
      <c r="AM464" s="1730"/>
      <c r="AN464" s="1731"/>
      <c r="AO464" s="1731"/>
      <c r="AP464" s="1731"/>
      <c r="AQ464" s="1731"/>
      <c r="AR464" s="516"/>
      <c r="AS464" s="119"/>
      <c r="AT464" s="119"/>
      <c r="AW464" s="387"/>
      <c r="AX464" s="387"/>
      <c r="AY464" s="387"/>
      <c r="AZ464" s="386"/>
      <c r="BA464" s="386"/>
      <c r="BB464" s="386"/>
    </row>
    <row r="465" spans="1:54" s="117" customFormat="1" ht="16.5" customHeight="1">
      <c r="A465" s="1618"/>
      <c r="B465" s="1619"/>
      <c r="C465" s="1619"/>
      <c r="D465" s="1619"/>
      <c r="E465" s="1619"/>
      <c r="F465" s="1619"/>
      <c r="G465" s="1619"/>
      <c r="H465" s="1620"/>
      <c r="I465" s="1623"/>
      <c r="J465" s="1619"/>
      <c r="K465" s="1619"/>
      <c r="L465" s="1619"/>
      <c r="M465" s="1624"/>
      <c r="N465" s="278" t="str">
        <f>IF(ISERROR(VLOOKUP(work4報告書!AK40,Work2工事データ!$G$3:$P$52,10,0)),"",VLOOKUP(work4報告書!AK40,Work2工事データ!$G$3:$P$52,10,0))</f>
        <v/>
      </c>
      <c r="O465" s="135" t="s">
        <v>119</v>
      </c>
      <c r="P465" s="273" t="str">
        <f t="shared" si="72"/>
        <v/>
      </c>
      <c r="Q465" s="135" t="s">
        <v>120</v>
      </c>
      <c r="R465" s="276" t="str">
        <f t="shared" si="73"/>
        <v/>
      </c>
      <c r="S465" s="1580" t="s">
        <v>122</v>
      </c>
      <c r="T465" s="1581"/>
      <c r="U465" s="1571" t="str">
        <f>IF(ISERROR(VLOOKUP(work4報告書!AK40,Work2工事データ!$G$3:$R$52,12,0)),"",VLOOKUP(work4報告書!AK40,Work2工事データ!$G$3:$R$52,12,0))</f>
        <v/>
      </c>
      <c r="V465" s="1572"/>
      <c r="W465" s="1572"/>
      <c r="X465" s="1572"/>
      <c r="Y465" s="1734"/>
      <c r="Z465" s="1735"/>
      <c r="AA465" s="1735"/>
      <c r="AB465" s="1735"/>
      <c r="AC465" s="1734"/>
      <c r="AD465" s="1735"/>
      <c r="AE465" s="1735"/>
      <c r="AF465" s="1736"/>
      <c r="AG465" s="1572" t="str">
        <f>IF(U465=0,"",IF(U464&lt;&gt;0,"",IF(SUM(U465:AB465)-AC465=0,"",SUM(U465:AB465)-AC465)))</f>
        <v/>
      </c>
      <c r="AH465" s="1572"/>
      <c r="AI465" s="1572"/>
      <c r="AJ465" s="1573"/>
      <c r="AK465" s="1584" t="str">
        <f>IF(ISERROR(VLOOKUP(work4報告書!AK40,Work2工事データ!$G$3:$O$52,9,0)),"",VLOOKUP(work4報告書!AK40,Work2工事データ!$G$3:$O$52,9,0))</f>
        <v/>
      </c>
      <c r="AL465" s="1585"/>
      <c r="AM465" s="1582" t="str">
        <f>IF(ISERROR(ROUNDDOWN(AG465*AK465/100,0)),"",ROUNDDOWN(AG465*AK465/100,0))</f>
        <v/>
      </c>
      <c r="AN465" s="1583"/>
      <c r="AO465" s="1583"/>
      <c r="AP465" s="1583"/>
      <c r="AQ465" s="1583"/>
      <c r="AR465" s="515"/>
      <c r="AS465" s="119"/>
      <c r="AT465" s="119"/>
      <c r="AW465" s="387"/>
      <c r="AX465" s="387"/>
      <c r="AY465" s="387"/>
      <c r="AZ465" s="386"/>
      <c r="BA465" s="386"/>
      <c r="BB465" s="386"/>
    </row>
    <row r="466" spans="1:54" s="117" customFormat="1" ht="16.5" customHeight="1">
      <c r="A466" s="1615" t="str">
        <f>IF(ISERROR(VLOOKUP(work4報告書!AK41,Work2工事データ!$G$3:$R$52,2,0)),"",VLOOKUP(work4報告書!AK41,Work2工事データ!$G$3:$R$52,2,0))</f>
        <v/>
      </c>
      <c r="B466" s="1616"/>
      <c r="C466" s="1616"/>
      <c r="D466" s="1616"/>
      <c r="E466" s="1616"/>
      <c r="F466" s="1616"/>
      <c r="G466" s="1616"/>
      <c r="H466" s="1617"/>
      <c r="I466" s="1621" t="str">
        <f>IF(ISERROR(VLOOKUP(work4報告書!AK41,'(入力)データ'!$A$6:$D$55,3,0)&amp;VLOOKUP(work4報告書!AK41,'(入力)データ'!$A$6:$D$55,4,0)),"",VLOOKUP(work4報告書!AK41,'(入力)データ'!$A$6:$D$55,3,0)&amp;VLOOKUP(work4報告書!AK41,'(入力)データ'!$A$6:$D$55,4,0))</f>
        <v/>
      </c>
      <c r="J466" s="1616"/>
      <c r="K466" s="1616"/>
      <c r="L466" s="1616"/>
      <c r="M466" s="1622"/>
      <c r="N466" s="277" t="str">
        <f>IF(ISERROR(VLOOKUP(work4報告書!AK41,Work2工事データ!$G$3:$J$52,4,0)),"",VLOOKUP(work4報告書!AK41,Work2工事データ!$G$3:$J$52,4,0))</f>
        <v/>
      </c>
      <c r="O466" s="125" t="s">
        <v>119</v>
      </c>
      <c r="P466" s="272" t="str">
        <f t="shared" si="72"/>
        <v/>
      </c>
      <c r="Q466" s="125" t="s">
        <v>120</v>
      </c>
      <c r="R466" s="274" t="str">
        <f t="shared" si="73"/>
        <v/>
      </c>
      <c r="S466" s="1625" t="s">
        <v>121</v>
      </c>
      <c r="T466" s="1626"/>
      <c r="U466" s="1728"/>
      <c r="V466" s="1729"/>
      <c r="W466" s="1729"/>
      <c r="X466" s="130"/>
      <c r="Y466" s="946"/>
      <c r="Z466" s="947"/>
      <c r="AA466" s="947"/>
      <c r="AB466" s="130"/>
      <c r="AC466" s="946"/>
      <c r="AD466" s="947"/>
      <c r="AE466" s="947"/>
      <c r="AF466" s="133"/>
      <c r="AG466" s="1568" t="str">
        <f>IF(U466=0,"",SUM(U467:AB467)-AC467)</f>
        <v/>
      </c>
      <c r="AH466" s="1569"/>
      <c r="AI466" s="1569"/>
      <c r="AJ466" s="1570"/>
      <c r="AK466" s="943"/>
      <c r="AL466" s="945"/>
      <c r="AM466" s="1730"/>
      <c r="AN466" s="1731"/>
      <c r="AO466" s="1731"/>
      <c r="AP466" s="1731"/>
      <c r="AQ466" s="1731"/>
      <c r="AR466" s="516"/>
      <c r="AS466" s="119"/>
      <c r="AT466" s="119"/>
      <c r="AW466" s="387"/>
      <c r="AX466" s="387"/>
      <c r="AY466" s="387"/>
      <c r="AZ466" s="386"/>
      <c r="BA466" s="386"/>
      <c r="BB466" s="386"/>
    </row>
    <row r="467" spans="1:54" s="117" customFormat="1" ht="16.5" customHeight="1">
      <c r="A467" s="1618"/>
      <c r="B467" s="1619"/>
      <c r="C467" s="1619"/>
      <c r="D467" s="1619"/>
      <c r="E467" s="1619"/>
      <c r="F467" s="1619"/>
      <c r="G467" s="1619"/>
      <c r="H467" s="1620"/>
      <c r="I467" s="1623"/>
      <c r="J467" s="1619"/>
      <c r="K467" s="1619"/>
      <c r="L467" s="1619"/>
      <c r="M467" s="1624"/>
      <c r="N467" s="278" t="str">
        <f>IF(ISERROR(VLOOKUP(work4報告書!AK41,Work2工事データ!$G$3:$P$52,10,0)),"",VLOOKUP(work4報告書!AK41,Work2工事データ!$G$3:$P$52,10,0))</f>
        <v/>
      </c>
      <c r="O467" s="135" t="s">
        <v>119</v>
      </c>
      <c r="P467" s="273" t="str">
        <f t="shared" si="72"/>
        <v/>
      </c>
      <c r="Q467" s="135" t="s">
        <v>120</v>
      </c>
      <c r="R467" s="276" t="str">
        <f t="shared" si="73"/>
        <v/>
      </c>
      <c r="S467" s="1580" t="s">
        <v>122</v>
      </c>
      <c r="T467" s="1581"/>
      <c r="U467" s="1571" t="str">
        <f>IF(ISERROR(VLOOKUP(work4報告書!AK41,Work2工事データ!$G$3:$R$52,12,0)),"",VLOOKUP(work4報告書!AK41,Work2工事データ!$G$3:$R$52,12,0))</f>
        <v/>
      </c>
      <c r="V467" s="1572"/>
      <c r="W467" s="1572"/>
      <c r="X467" s="1572"/>
      <c r="Y467" s="1732"/>
      <c r="Z467" s="1733"/>
      <c r="AA467" s="1733"/>
      <c r="AB467" s="1733"/>
      <c r="AC467" s="1734"/>
      <c r="AD467" s="1735"/>
      <c r="AE467" s="1735"/>
      <c r="AF467" s="1736"/>
      <c r="AG467" s="1572" t="str">
        <f>IF(U467=0,"",IF(U466&lt;&gt;0,"",IF(SUM(U467:AB467)-AC467=0,"",SUM(U467:AB467)-AC467)))</f>
        <v/>
      </c>
      <c r="AH467" s="1572"/>
      <c r="AI467" s="1572"/>
      <c r="AJ467" s="1573"/>
      <c r="AK467" s="1584" t="str">
        <f>IF(ISERROR(VLOOKUP(work4報告書!AK41,Work2工事データ!$G$3:$O$52,9,0)),"",VLOOKUP(work4報告書!AK41,Work2工事データ!$G$3:$O$52,9,0))</f>
        <v/>
      </c>
      <c r="AL467" s="1585"/>
      <c r="AM467" s="1582" t="str">
        <f>IF(ISERROR(ROUNDDOWN(AG467*AK467/100,0)),"",ROUNDDOWN(AG467*AK467/100,0))</f>
        <v/>
      </c>
      <c r="AN467" s="1583"/>
      <c r="AO467" s="1583"/>
      <c r="AP467" s="1583"/>
      <c r="AQ467" s="1583"/>
      <c r="AR467" s="515"/>
      <c r="AS467" s="119"/>
      <c r="AT467" s="119"/>
      <c r="AW467" s="387"/>
      <c r="AX467" s="387"/>
      <c r="AY467" s="387"/>
      <c r="AZ467" s="386"/>
      <c r="BA467" s="386"/>
      <c r="BB467" s="386"/>
    </row>
    <row r="468" spans="1:54" s="117" customFormat="1" ht="16.5" customHeight="1">
      <c r="A468" s="1615" t="str">
        <f>IF(ISERROR(VLOOKUP(work4報告書!AK42,Work2工事データ!$G$3:$R$52,2,0)),"",VLOOKUP(work4報告書!AK42,Work2工事データ!$G$3:$R$52,2,0))</f>
        <v/>
      </c>
      <c r="B468" s="1616"/>
      <c r="C468" s="1616"/>
      <c r="D468" s="1616"/>
      <c r="E468" s="1616"/>
      <c r="F468" s="1616"/>
      <c r="G468" s="1616"/>
      <c r="H468" s="1617"/>
      <c r="I468" s="1621" t="str">
        <f>IF(ISERROR(VLOOKUP(work4報告書!AK42,'(入力)データ'!$A$6:$D$55,3,0)&amp;VLOOKUP(work4報告書!AK42,'(入力)データ'!$A$6:$D$55,4,0)),"",VLOOKUP(work4報告書!AK42,'(入力)データ'!$A$6:$D$55,3,0)&amp;VLOOKUP(work4報告書!AK42,'(入力)データ'!$A$6:$D$55,4,0))</f>
        <v/>
      </c>
      <c r="J468" s="1616"/>
      <c r="K468" s="1616"/>
      <c r="L468" s="1616"/>
      <c r="M468" s="1622"/>
      <c r="N468" s="277" t="str">
        <f>IF(ISERROR(VLOOKUP(work4報告書!AK42,Work2工事データ!$G$3:$J$52,4,0)),"",VLOOKUP(work4報告書!AK42,Work2工事データ!$G$3:$J$52,4,0))</f>
        <v/>
      </c>
      <c r="O468" s="125" t="s">
        <v>119</v>
      </c>
      <c r="P468" s="272" t="str">
        <f t="shared" si="72"/>
        <v/>
      </c>
      <c r="Q468" s="125" t="s">
        <v>120</v>
      </c>
      <c r="R468" s="274" t="str">
        <f t="shared" si="73"/>
        <v/>
      </c>
      <c r="S468" s="1625" t="s">
        <v>121</v>
      </c>
      <c r="T468" s="1626"/>
      <c r="U468" s="1728"/>
      <c r="V468" s="1729"/>
      <c r="W468" s="1729"/>
      <c r="X468" s="130"/>
      <c r="Y468" s="946"/>
      <c r="Z468" s="947"/>
      <c r="AA468" s="947"/>
      <c r="AB468" s="130"/>
      <c r="AC468" s="946"/>
      <c r="AD468" s="947"/>
      <c r="AE468" s="947"/>
      <c r="AF468" s="133"/>
      <c r="AG468" s="1568" t="str">
        <f>IF(U468=0,"",SUM(U469:AB469)-AC469)</f>
        <v/>
      </c>
      <c r="AH468" s="1569"/>
      <c r="AI468" s="1569"/>
      <c r="AJ468" s="1570"/>
      <c r="AK468" s="141"/>
      <c r="AL468" s="142"/>
      <c r="AM468" s="1730"/>
      <c r="AN468" s="1731"/>
      <c r="AO468" s="1731"/>
      <c r="AP468" s="1731"/>
      <c r="AQ468" s="1731"/>
      <c r="AR468" s="516"/>
      <c r="AS468" s="119"/>
      <c r="AT468" s="119"/>
      <c r="AW468" s="387"/>
      <c r="AX468" s="387"/>
      <c r="AY468" s="387"/>
      <c r="AZ468" s="386"/>
      <c r="BA468" s="386"/>
      <c r="BB468" s="386"/>
    </row>
    <row r="469" spans="1:54" s="117" customFormat="1" ht="16.5" customHeight="1">
      <c r="A469" s="1618"/>
      <c r="B469" s="1619"/>
      <c r="C469" s="1619"/>
      <c r="D469" s="1619"/>
      <c r="E469" s="1619"/>
      <c r="F469" s="1619"/>
      <c r="G469" s="1619"/>
      <c r="H469" s="1620"/>
      <c r="I469" s="1623"/>
      <c r="J469" s="1619"/>
      <c r="K469" s="1619"/>
      <c r="L469" s="1619"/>
      <c r="M469" s="1624"/>
      <c r="N469" s="278" t="str">
        <f>IF(ISERROR(VLOOKUP(work4報告書!AK42,Work2工事データ!$G$3:$P$52,10,0)),"",VLOOKUP(work4報告書!AK42,Work2工事データ!$G$3:$P$52,10,0))</f>
        <v/>
      </c>
      <c r="O469" s="135" t="s">
        <v>119</v>
      </c>
      <c r="P469" s="273" t="str">
        <f t="shared" si="72"/>
        <v/>
      </c>
      <c r="Q469" s="135" t="s">
        <v>120</v>
      </c>
      <c r="R469" s="276" t="str">
        <f t="shared" si="73"/>
        <v/>
      </c>
      <c r="S469" s="1580" t="s">
        <v>122</v>
      </c>
      <c r="T469" s="1581"/>
      <c r="U469" s="1571" t="str">
        <f>IF(ISERROR(VLOOKUP(work4報告書!AK42,Work2工事データ!$G$3:$R$52,12,0)),"",VLOOKUP(work4報告書!AK42,Work2工事データ!$G$3:$R$52,12,0))</f>
        <v/>
      </c>
      <c r="V469" s="1572"/>
      <c r="W469" s="1572"/>
      <c r="X469" s="1572"/>
      <c r="Y469" s="1732"/>
      <c r="Z469" s="1733"/>
      <c r="AA469" s="1733"/>
      <c r="AB469" s="1733"/>
      <c r="AC469" s="1734"/>
      <c r="AD469" s="1735"/>
      <c r="AE469" s="1735"/>
      <c r="AF469" s="1736"/>
      <c r="AG469" s="1572" t="str">
        <f>IF(U469=0,"",IF(U468&lt;&gt;0,"",IF(SUM(U469:AB469)-AC469=0,"",SUM(U469:AB469)-AC469)))</f>
        <v/>
      </c>
      <c r="AH469" s="1572"/>
      <c r="AI469" s="1572"/>
      <c r="AJ469" s="1573"/>
      <c r="AK469" s="1584" t="str">
        <f>IF(ISERROR(VLOOKUP(work4報告書!AK42,Work2工事データ!$G$3:$O$52,9,0)),"",VLOOKUP(work4報告書!AK42,Work2工事データ!$G$3:$O$52,9,0))</f>
        <v/>
      </c>
      <c r="AL469" s="1585"/>
      <c r="AM469" s="1582" t="str">
        <f>IF(ISERROR(ROUNDDOWN(AG469*AK469/100,0)),"",ROUNDDOWN(AG469*AK469/100,0))</f>
        <v/>
      </c>
      <c r="AN469" s="1583"/>
      <c r="AO469" s="1583"/>
      <c r="AP469" s="1583"/>
      <c r="AQ469" s="1583"/>
      <c r="AR469" s="515"/>
      <c r="AS469" s="119"/>
      <c r="AT469" s="119"/>
      <c r="AW469" s="387"/>
      <c r="AX469" s="387"/>
      <c r="AY469" s="387"/>
      <c r="AZ469" s="386"/>
      <c r="BA469" s="386"/>
      <c r="BB469" s="386"/>
    </row>
    <row r="470" spans="1:54" s="117" customFormat="1" ht="16.5" customHeight="1">
      <c r="A470" s="1615" t="str">
        <f>IF(ISERROR(VLOOKUP(work4報告書!AK43,Work2工事データ!$G$3:$R$52,2,0)),"",VLOOKUP(work4報告書!AK43,Work2工事データ!$G$3:$R$52,2,0))</f>
        <v/>
      </c>
      <c r="B470" s="1616"/>
      <c r="C470" s="1616"/>
      <c r="D470" s="1616"/>
      <c r="E470" s="1616"/>
      <c r="F470" s="1616"/>
      <c r="G470" s="1616"/>
      <c r="H470" s="1617"/>
      <c r="I470" s="1621" t="str">
        <f>IF(ISERROR(VLOOKUP(work4報告書!AK43,'(入力)データ'!$A$6:$D$55,3,0)&amp;VLOOKUP(work4報告書!AK43,'(入力)データ'!$A$6:$D$55,4,0)),"",VLOOKUP(work4報告書!AK43,'(入力)データ'!$A$6:$D$55,3,0)&amp;VLOOKUP(work4報告書!AK43,'(入力)データ'!$A$6:$D$55,4,0))</f>
        <v/>
      </c>
      <c r="J470" s="1616"/>
      <c r="K470" s="1616"/>
      <c r="L470" s="1616"/>
      <c r="M470" s="1622"/>
      <c r="N470" s="277" t="str">
        <f>IF(ISERROR(VLOOKUP(work4報告書!AK43,Work2工事データ!$G$3:$J$52,4,0)),"",VLOOKUP(work4報告書!AK43,Work2工事データ!$G$3:$J$52,4,0))</f>
        <v/>
      </c>
      <c r="O470" s="125" t="s">
        <v>119</v>
      </c>
      <c r="P470" s="272" t="str">
        <f t="shared" si="72"/>
        <v/>
      </c>
      <c r="Q470" s="125" t="s">
        <v>120</v>
      </c>
      <c r="R470" s="274" t="str">
        <f t="shared" si="73"/>
        <v/>
      </c>
      <c r="S470" s="1625" t="s">
        <v>121</v>
      </c>
      <c r="T470" s="1626"/>
      <c r="U470" s="1728"/>
      <c r="V470" s="1729"/>
      <c r="W470" s="1729"/>
      <c r="X470" s="130"/>
      <c r="Y470" s="946"/>
      <c r="Z470" s="947"/>
      <c r="AA470" s="947"/>
      <c r="AB470" s="130"/>
      <c r="AC470" s="946"/>
      <c r="AD470" s="947"/>
      <c r="AE470" s="947"/>
      <c r="AF470" s="133"/>
      <c r="AG470" s="1568" t="str">
        <f>IF(U470=0,"",SUM(U471:AB471)-AC471)</f>
        <v/>
      </c>
      <c r="AH470" s="1569"/>
      <c r="AI470" s="1569"/>
      <c r="AJ470" s="1570"/>
      <c r="AK470" s="143"/>
      <c r="AL470" s="144"/>
      <c r="AM470" s="1730"/>
      <c r="AN470" s="1731"/>
      <c r="AO470" s="1731"/>
      <c r="AP470" s="1731"/>
      <c r="AQ470" s="1731"/>
      <c r="AR470" s="516"/>
      <c r="AS470" s="119"/>
      <c r="AT470" s="119"/>
      <c r="AW470" s="387"/>
      <c r="AX470" s="387"/>
      <c r="AY470" s="387"/>
      <c r="AZ470" s="386"/>
      <c r="BA470" s="386"/>
      <c r="BB470" s="386"/>
    </row>
    <row r="471" spans="1:54" s="117" customFormat="1" ht="16.5" customHeight="1">
      <c r="A471" s="1618"/>
      <c r="B471" s="1619"/>
      <c r="C471" s="1619"/>
      <c r="D471" s="1619"/>
      <c r="E471" s="1619"/>
      <c r="F471" s="1619"/>
      <c r="G471" s="1619"/>
      <c r="H471" s="1620"/>
      <c r="I471" s="1623"/>
      <c r="J471" s="1619"/>
      <c r="K471" s="1619"/>
      <c r="L471" s="1619"/>
      <c r="M471" s="1624"/>
      <c r="N471" s="278" t="str">
        <f>IF(ISERROR(VLOOKUP(work4報告書!AK43,Work2工事データ!$G$3:$P$52,10,0)),"",VLOOKUP(work4報告書!AK43,Work2工事データ!$G$3:$P$52,10,0))</f>
        <v/>
      </c>
      <c r="O471" s="135" t="s">
        <v>119</v>
      </c>
      <c r="P471" s="273" t="str">
        <f t="shared" si="72"/>
        <v/>
      </c>
      <c r="Q471" s="135" t="s">
        <v>120</v>
      </c>
      <c r="R471" s="276" t="str">
        <f t="shared" si="73"/>
        <v/>
      </c>
      <c r="S471" s="1580" t="s">
        <v>122</v>
      </c>
      <c r="T471" s="1581"/>
      <c r="U471" s="1571" t="str">
        <f>IF(ISERROR(VLOOKUP(work4報告書!AK43,Work2工事データ!$G$3:$R$52,12,0)),"",VLOOKUP(work4報告書!AK43,Work2工事データ!$G$3:$R$52,12,0))</f>
        <v/>
      </c>
      <c r="V471" s="1572"/>
      <c r="W471" s="1572"/>
      <c r="X471" s="1572"/>
      <c r="Y471" s="1732"/>
      <c r="Z471" s="1733"/>
      <c r="AA471" s="1733"/>
      <c r="AB471" s="1733"/>
      <c r="AC471" s="1734"/>
      <c r="AD471" s="1735"/>
      <c r="AE471" s="1735"/>
      <c r="AF471" s="1736"/>
      <c r="AG471" s="1572" t="str">
        <f>IF(U471=0,"",IF(U470&lt;&gt;0,"",IF(SUM(U471:AB471)-AC471=0,"",SUM(U471:AB471)-AC471)))</f>
        <v/>
      </c>
      <c r="AH471" s="1572"/>
      <c r="AI471" s="1572"/>
      <c r="AJ471" s="1573"/>
      <c r="AK471" s="1584" t="str">
        <f>IF(ISERROR(VLOOKUP(work4報告書!AK43,Work2工事データ!$G$3:$O$52,9,0)),"",VLOOKUP(work4報告書!AK43,Work2工事データ!$G$3:$O$52,9,0))</f>
        <v/>
      </c>
      <c r="AL471" s="1585"/>
      <c r="AM471" s="1582" t="str">
        <f>IF(ISERROR(ROUNDDOWN(AG471*AK471/100,0)),"",ROUNDDOWN(AG471*AK471/100,0))</f>
        <v/>
      </c>
      <c r="AN471" s="1583"/>
      <c r="AO471" s="1583"/>
      <c r="AP471" s="1583"/>
      <c r="AQ471" s="1583"/>
      <c r="AR471" s="515"/>
      <c r="AS471" s="119"/>
      <c r="AT471" s="119"/>
      <c r="AW471" s="387"/>
      <c r="AX471" s="387"/>
      <c r="AY471" s="387"/>
      <c r="AZ471" s="386"/>
      <c r="BA471" s="386"/>
      <c r="BB471" s="386"/>
    </row>
    <row r="472" spans="1:54" s="117" customFormat="1" ht="16.5" customHeight="1">
      <c r="A472" s="1615" t="str">
        <f>IF(ISERROR(VLOOKUP(work4報告書!AK44,Work2工事データ!$G$3:$R$52,2,0)),"",VLOOKUP(work4報告書!AK44,Work2工事データ!$G$3:$R$52,2,0))</f>
        <v/>
      </c>
      <c r="B472" s="1616"/>
      <c r="C472" s="1616"/>
      <c r="D472" s="1616"/>
      <c r="E472" s="1616"/>
      <c r="F472" s="1616"/>
      <c r="G472" s="1616"/>
      <c r="H472" s="1617"/>
      <c r="I472" s="1621" t="str">
        <f>IF(ISERROR(VLOOKUP(work4報告書!AK44,'(入力)データ'!$A$6:$D$55,3,0)&amp;VLOOKUP(work4報告書!AK44,'(入力)データ'!$A$6:$D$55,4,0)),"",VLOOKUP(work4報告書!AK44,'(入力)データ'!$A$6:$D$55,3,0)&amp;VLOOKUP(work4報告書!AK44,'(入力)データ'!$A$6:$D$55,4,0))</f>
        <v/>
      </c>
      <c r="J472" s="1616"/>
      <c r="K472" s="1616"/>
      <c r="L472" s="1616"/>
      <c r="M472" s="1622"/>
      <c r="N472" s="277" t="str">
        <f>IF(ISERROR(VLOOKUP(work4報告書!AK44,Work2工事データ!$G$3:$J$52,4,0)),"",VLOOKUP(work4報告書!AK44,Work2工事データ!$G$3:$J$52,4,0))</f>
        <v/>
      </c>
      <c r="O472" s="125" t="s">
        <v>119</v>
      </c>
      <c r="P472" s="272" t="str">
        <f t="shared" si="72"/>
        <v/>
      </c>
      <c r="Q472" s="125" t="s">
        <v>120</v>
      </c>
      <c r="R472" s="274" t="str">
        <f t="shared" si="73"/>
        <v/>
      </c>
      <c r="S472" s="1625" t="s">
        <v>121</v>
      </c>
      <c r="T472" s="1626"/>
      <c r="U472" s="1728"/>
      <c r="V472" s="1729"/>
      <c r="W472" s="1729"/>
      <c r="X472" s="130"/>
      <c r="Y472" s="946"/>
      <c r="Z472" s="947"/>
      <c r="AA472" s="947"/>
      <c r="AB472" s="130"/>
      <c r="AC472" s="946"/>
      <c r="AD472" s="947"/>
      <c r="AE472" s="947"/>
      <c r="AF472" s="133"/>
      <c r="AG472" s="1568" t="str">
        <f>IF(U472=0,"",SUM(U473:AB473)-AC473)</f>
        <v/>
      </c>
      <c r="AH472" s="1569"/>
      <c r="AI472" s="1569"/>
      <c r="AJ472" s="1570"/>
      <c r="AK472" s="141"/>
      <c r="AL472" s="142"/>
      <c r="AM472" s="1730"/>
      <c r="AN472" s="1731"/>
      <c r="AO472" s="1731"/>
      <c r="AP472" s="1731"/>
      <c r="AQ472" s="1731"/>
      <c r="AR472" s="516"/>
      <c r="AS472" s="119"/>
      <c r="AT472" s="119"/>
      <c r="AW472" s="387"/>
      <c r="AX472" s="387"/>
      <c r="AY472" s="387"/>
      <c r="AZ472" s="386"/>
      <c r="BA472" s="386"/>
      <c r="BB472" s="386"/>
    </row>
    <row r="473" spans="1:54" s="117" customFormat="1" ht="16.5" customHeight="1">
      <c r="A473" s="1618"/>
      <c r="B473" s="1619"/>
      <c r="C473" s="1619"/>
      <c r="D473" s="1619"/>
      <c r="E473" s="1619"/>
      <c r="F473" s="1619"/>
      <c r="G473" s="1619"/>
      <c r="H473" s="1620"/>
      <c r="I473" s="1623"/>
      <c r="J473" s="1619"/>
      <c r="K473" s="1619"/>
      <c r="L473" s="1619"/>
      <c r="M473" s="1624"/>
      <c r="N473" s="278" t="str">
        <f>IF(ISERROR(VLOOKUP(work4報告書!AK44,Work2工事データ!$G$3:$P$52,10,0)),"",VLOOKUP(work4報告書!AK44,Work2工事データ!$G$3:$P$52,10,0))</f>
        <v/>
      </c>
      <c r="O473" s="135" t="s">
        <v>119</v>
      </c>
      <c r="P473" s="273" t="str">
        <f t="shared" si="72"/>
        <v/>
      </c>
      <c r="Q473" s="135" t="s">
        <v>120</v>
      </c>
      <c r="R473" s="276" t="str">
        <f t="shared" si="73"/>
        <v/>
      </c>
      <c r="S473" s="1580" t="s">
        <v>122</v>
      </c>
      <c r="T473" s="1581"/>
      <c r="U473" s="1571" t="str">
        <f>IF(ISERROR(VLOOKUP(work4報告書!AK44,Work2工事データ!$G$3:$R$52,12,0)),"",VLOOKUP(work4報告書!AK44,Work2工事データ!$G$3:$R$52,12,0))</f>
        <v/>
      </c>
      <c r="V473" s="1572"/>
      <c r="W473" s="1572"/>
      <c r="X473" s="1572"/>
      <c r="Y473" s="1732"/>
      <c r="Z473" s="1733"/>
      <c r="AA473" s="1733"/>
      <c r="AB473" s="1733"/>
      <c r="AC473" s="1734"/>
      <c r="AD473" s="1735"/>
      <c r="AE473" s="1735"/>
      <c r="AF473" s="1736"/>
      <c r="AG473" s="1572" t="str">
        <f>IF(U473=0,"",IF(U472&lt;&gt;0,"",IF(SUM(U473:AB473)-AC473=0,"",SUM(U473:AB473)-AC473)))</f>
        <v/>
      </c>
      <c r="AH473" s="1572"/>
      <c r="AI473" s="1572"/>
      <c r="AJ473" s="1573"/>
      <c r="AK473" s="1584" t="str">
        <f>IF(ISERROR(VLOOKUP(work4報告書!AK44,Work2工事データ!$G$3:$O$52,9,0)),"",VLOOKUP(work4報告書!AK44,Work2工事データ!$G$3:$O$52,9,0))</f>
        <v/>
      </c>
      <c r="AL473" s="1585"/>
      <c r="AM473" s="1582" t="str">
        <f>IF(ISERROR(ROUNDDOWN(AG473*AK473/100,0)),"",ROUNDDOWN(AG473*AK473/100,0))</f>
        <v/>
      </c>
      <c r="AN473" s="1583"/>
      <c r="AO473" s="1583"/>
      <c r="AP473" s="1583"/>
      <c r="AQ473" s="1583"/>
      <c r="AR473" s="515"/>
      <c r="AS473" s="119"/>
      <c r="AT473" s="119"/>
      <c r="AW473" s="387"/>
      <c r="AX473" s="387"/>
      <c r="AY473" s="387"/>
      <c r="AZ473" s="386"/>
      <c r="BA473" s="386"/>
      <c r="BB473" s="386"/>
    </row>
    <row r="474" spans="1:54" s="117" customFormat="1" ht="16.5" customHeight="1">
      <c r="A474" s="1615" t="str">
        <f>IF(ISERROR(VLOOKUP(work4報告書!AK45,Work2工事データ!$G$3:$R$52,2,0)),"",VLOOKUP(work4報告書!AK45,Work2工事データ!$G$3:$R$52,2,0))</f>
        <v/>
      </c>
      <c r="B474" s="1616"/>
      <c r="C474" s="1616"/>
      <c r="D474" s="1616"/>
      <c r="E474" s="1616"/>
      <c r="F474" s="1616"/>
      <c r="G474" s="1616"/>
      <c r="H474" s="1617"/>
      <c r="I474" s="1621" t="str">
        <f>IF(ISERROR(VLOOKUP(work4報告書!AK45,'(入力)データ'!$A$6:$D$55,3,0)&amp;VLOOKUP(work4報告書!AK45,'(入力)データ'!$A$6:$D$55,4,0)),"",VLOOKUP(work4報告書!AK45,'(入力)データ'!$A$6:$D$55,3,0)&amp;VLOOKUP(work4報告書!AK45,'(入力)データ'!$A$6:$D$55,4,0))</f>
        <v/>
      </c>
      <c r="J474" s="1616"/>
      <c r="K474" s="1616"/>
      <c r="L474" s="1616"/>
      <c r="M474" s="1622"/>
      <c r="N474" s="277" t="str">
        <f>IF(ISERROR(VLOOKUP(work4報告書!AK45,Work2工事データ!$G$3:$J$52,4,0)),"",VLOOKUP(work4報告書!AK45,Work2工事データ!$G$3:$J$52,4,0))</f>
        <v/>
      </c>
      <c r="O474" s="125" t="s">
        <v>119</v>
      </c>
      <c r="P474" s="272" t="str">
        <f t="shared" si="72"/>
        <v/>
      </c>
      <c r="Q474" s="125" t="s">
        <v>120</v>
      </c>
      <c r="R474" s="274" t="str">
        <f t="shared" si="73"/>
        <v/>
      </c>
      <c r="S474" s="1625" t="s">
        <v>121</v>
      </c>
      <c r="T474" s="1626"/>
      <c r="U474" s="1728"/>
      <c r="V474" s="1729"/>
      <c r="W474" s="1729"/>
      <c r="X474" s="130"/>
      <c r="Y474" s="946"/>
      <c r="Z474" s="947"/>
      <c r="AA474" s="947"/>
      <c r="AB474" s="130"/>
      <c r="AC474" s="946"/>
      <c r="AD474" s="947"/>
      <c r="AE474" s="947"/>
      <c r="AF474" s="133"/>
      <c r="AG474" s="1568" t="str">
        <f>IF(U474=0,"",SUM(U475:AB475)-AC475)</f>
        <v/>
      </c>
      <c r="AH474" s="1569"/>
      <c r="AI474" s="1569"/>
      <c r="AJ474" s="1570"/>
      <c r="AK474" s="141"/>
      <c r="AL474" s="142"/>
      <c r="AM474" s="1730"/>
      <c r="AN474" s="1731"/>
      <c r="AO474" s="1731"/>
      <c r="AP474" s="1731"/>
      <c r="AQ474" s="1731"/>
      <c r="AR474" s="516"/>
      <c r="AS474" s="119"/>
      <c r="AT474" s="119"/>
      <c r="AW474" s="387"/>
      <c r="AX474" s="387"/>
      <c r="AY474" s="387"/>
      <c r="AZ474" s="386"/>
      <c r="BA474" s="386"/>
      <c r="BB474" s="386"/>
    </row>
    <row r="475" spans="1:54" s="117" customFormat="1" ht="16.5" customHeight="1">
      <c r="A475" s="1618"/>
      <c r="B475" s="1619"/>
      <c r="C475" s="1619"/>
      <c r="D475" s="1619"/>
      <c r="E475" s="1619"/>
      <c r="F475" s="1619"/>
      <c r="G475" s="1619"/>
      <c r="H475" s="1620"/>
      <c r="I475" s="1623"/>
      <c r="J475" s="1619"/>
      <c r="K475" s="1619"/>
      <c r="L475" s="1619"/>
      <c r="M475" s="1624"/>
      <c r="N475" s="278" t="str">
        <f>IF(ISERROR(VLOOKUP(work4報告書!AK45,Work2工事データ!$G$3:$P$52,10,0)),"",VLOOKUP(work4報告書!AK45,Work2工事データ!$G$3:$P$52,10,0))</f>
        <v/>
      </c>
      <c r="O475" s="145" t="s">
        <v>119</v>
      </c>
      <c r="P475" s="273" t="str">
        <f t="shared" si="72"/>
        <v/>
      </c>
      <c r="Q475" s="135" t="s">
        <v>120</v>
      </c>
      <c r="R475" s="276" t="str">
        <f t="shared" si="73"/>
        <v/>
      </c>
      <c r="S475" s="1580" t="s">
        <v>122</v>
      </c>
      <c r="T475" s="1581"/>
      <c r="U475" s="1571" t="str">
        <f>IF(ISERROR(VLOOKUP(work4報告書!AK45,Work2工事データ!$G$3:$R$52,12,0)),"",VLOOKUP(work4報告書!AK45,Work2工事データ!$G$3:$R$52,12,0))</f>
        <v/>
      </c>
      <c r="V475" s="1572"/>
      <c r="W475" s="1572"/>
      <c r="X475" s="1572"/>
      <c r="Y475" s="1732"/>
      <c r="Z475" s="1733"/>
      <c r="AA475" s="1733"/>
      <c r="AB475" s="1733"/>
      <c r="AC475" s="1734"/>
      <c r="AD475" s="1735"/>
      <c r="AE475" s="1735"/>
      <c r="AF475" s="1736"/>
      <c r="AG475" s="1572" t="str">
        <f>IF(U475=0,"",IF(U474&lt;&gt;0,"",IF(SUM(U475:AB475)-AC475=0,"",SUM(U475:AB475)-AC475)))</f>
        <v/>
      </c>
      <c r="AH475" s="1572"/>
      <c r="AI475" s="1572"/>
      <c r="AJ475" s="1573"/>
      <c r="AK475" s="1584" t="str">
        <f>IF(ISERROR(VLOOKUP(work4報告書!AK45,Work2工事データ!$G$3:$O$52,9,0)),"",VLOOKUP(work4報告書!AK45,Work2工事データ!$G$3:$O$52,9,0))</f>
        <v/>
      </c>
      <c r="AL475" s="1585"/>
      <c r="AM475" s="1582" t="str">
        <f>IF(ISERROR(ROUNDDOWN(AG475*AK475/100,0)),"",ROUNDDOWN(AG475*AK475/100,0))</f>
        <v/>
      </c>
      <c r="AN475" s="1583"/>
      <c r="AO475" s="1583"/>
      <c r="AP475" s="1583"/>
      <c r="AQ475" s="1583"/>
      <c r="AR475" s="515"/>
      <c r="AS475" s="119"/>
      <c r="AT475" s="119"/>
      <c r="AW475" s="387"/>
      <c r="AX475" s="387"/>
      <c r="AY475" s="387"/>
      <c r="AZ475" s="386"/>
      <c r="BA475" s="386"/>
      <c r="BB475" s="386"/>
    </row>
    <row r="476" spans="1:54" s="117" customFormat="1" ht="16.5" customHeight="1">
      <c r="A476" s="1595" t="s">
        <v>562</v>
      </c>
      <c r="B476" s="1596"/>
      <c r="C476" s="1596"/>
      <c r="D476" s="1597"/>
      <c r="E476" s="1604" t="str">
        <f>IF(ISERROR(VLOOKUP(work4報告書!AK37,Work2工事データ!$G$3:$M$52,7,0)),"",VLOOKUP(work4報告書!AK37,Work2工事データ!$G$3:$M$52,7,0))</f>
        <v/>
      </c>
      <c r="F476" s="1605"/>
      <c r="G476" s="1606"/>
      <c r="H476" s="1606"/>
      <c r="I476" s="1606"/>
      <c r="J476" s="1606"/>
      <c r="K476" s="1606"/>
      <c r="L476" s="1606"/>
      <c r="M476" s="1607"/>
      <c r="N476" s="1721" t="s">
        <v>726</v>
      </c>
      <c r="O476" s="1722"/>
      <c r="P476" s="1722"/>
      <c r="Q476" s="1722"/>
      <c r="R476" s="1722"/>
      <c r="S476" s="1722"/>
      <c r="T476" s="1049" t="str">
        <f>IF(work4報告書!AM37=0,"",work4報告書!AN37)</f>
        <v/>
      </c>
      <c r="U476" s="1568" t="str">
        <f ca="1">IF(SUMIF(U458:X475,"賃金で算定",U459:X475)=0,"",SUMIF(U458:X475,"賃金で算定",U459:X475))</f>
        <v/>
      </c>
      <c r="V476" s="1569"/>
      <c r="W476" s="1569"/>
      <c r="X476" s="1570"/>
      <c r="Y476" s="946"/>
      <c r="Z476" s="947"/>
      <c r="AA476" s="947"/>
      <c r="AB476" s="130"/>
      <c r="AC476" s="946"/>
      <c r="AD476" s="947"/>
      <c r="AE476" s="947"/>
      <c r="AF476" s="130"/>
      <c r="AG476" s="1568" t="str">
        <f ca="1">U476</f>
        <v/>
      </c>
      <c r="AH476" s="1569"/>
      <c r="AI476" s="1569"/>
      <c r="AJ476" s="1570"/>
      <c r="AK476" s="946"/>
      <c r="AL476" s="134"/>
      <c r="AM476" s="1568" t="str">
        <f>IF(AM458+AM460+AM462+AM464+AM466+AM468+AM470+AM472+AM474=0,"",AM458+AM460+AM462+AM464+AM466+AM468+AM470+AM472+AM474)</f>
        <v/>
      </c>
      <c r="AN476" s="1569"/>
      <c r="AO476" s="1569"/>
      <c r="AP476" s="1569"/>
      <c r="AQ476" s="1569"/>
      <c r="AR476" s="516"/>
      <c r="AS476" s="119"/>
      <c r="AT476" s="119"/>
      <c r="AW476" s="387"/>
      <c r="AX476" s="387"/>
      <c r="AY476" s="387"/>
      <c r="AZ476" s="386"/>
      <c r="BA476" s="386"/>
      <c r="BB476" s="386"/>
    </row>
    <row r="477" spans="1:54" s="117" customFormat="1" ht="16.5" customHeight="1">
      <c r="A477" s="1598"/>
      <c r="B477" s="1599"/>
      <c r="C477" s="1599"/>
      <c r="D477" s="1600"/>
      <c r="E477" s="1608"/>
      <c r="F477" s="1609"/>
      <c r="G477" s="1610"/>
      <c r="H477" s="1610"/>
      <c r="I477" s="1610"/>
      <c r="J477" s="1610"/>
      <c r="K477" s="1610"/>
      <c r="L477" s="1610"/>
      <c r="M477" s="1611"/>
      <c r="N477" s="1723"/>
      <c r="O477" s="1724"/>
      <c r="P477" s="1724"/>
      <c r="Q477" s="1724"/>
      <c r="R477" s="1724"/>
      <c r="S477" s="1724"/>
      <c r="T477" s="1050"/>
      <c r="U477" s="1571" t="str">
        <f>IF(E476="","",IF(U476="",SUM(U459,U461,U463,U465,U467,U469,U471,U473,U475),SUM(U459,U461,U463,U465,U467,U469,U471,U473,U475)-U476))</f>
        <v/>
      </c>
      <c r="V477" s="1572"/>
      <c r="W477" s="1572"/>
      <c r="X477" s="1572"/>
      <c r="Y477" s="1571" t="str">
        <f>IF(SUM(Y459,Y461,Y463,Y465,Y467,Y469,Y471,Y473,Y475)=0,"",SUM(Y459,Y461,Y463,Y465,Y467,Y469,Y471,Y473,Y475))</f>
        <v/>
      </c>
      <c r="Z477" s="1572"/>
      <c r="AA477" s="1572"/>
      <c r="AB477" s="1573"/>
      <c r="AC477" s="1572" t="str">
        <f>IF(SUM(AC459,AC461,AC463,AC465,AC467,AC469,AC471,AC473,AC475)=0,"",SUM(AC459,AC461,AC463,AC465,AC467,AC469,AC471,AC473,AC475))</f>
        <v/>
      </c>
      <c r="AD477" s="1572"/>
      <c r="AE477" s="1572"/>
      <c r="AF477" s="1573"/>
      <c r="AG477" s="1571" t="str">
        <f>IF(SUM(U477:AB477)-SUM(AC477)=0,"",SUM(U477:AB477)-SUM(AC477))</f>
        <v/>
      </c>
      <c r="AH477" s="1572"/>
      <c r="AI477" s="1572"/>
      <c r="AJ477" s="1573"/>
      <c r="AK477" s="943"/>
      <c r="AL477" s="945"/>
      <c r="AM477" s="1571" t="str">
        <f>IF(SUM(AM459,AM461,AM463,AM465,AM467,AM469,AM471,AM473,AM475)=0,"",SUM(AM459,AM461,AM463,AM465,AM467,AM469,AM471,AM473,AM475))</f>
        <v/>
      </c>
      <c r="AN477" s="1572"/>
      <c r="AO477" s="1572"/>
      <c r="AP477" s="1572"/>
      <c r="AQ477" s="1572"/>
      <c r="AR477" s="948"/>
      <c r="AS477" s="119"/>
      <c r="AT477" s="119"/>
      <c r="AW477" s="387"/>
      <c r="AX477" s="387"/>
      <c r="AY477" s="387"/>
      <c r="AZ477" s="386"/>
      <c r="BA477" s="386"/>
      <c r="BB477" s="386"/>
    </row>
    <row r="478" spans="1:54" s="117" customFormat="1" ht="16.5" customHeight="1" thickBot="1">
      <c r="A478" s="1601"/>
      <c r="B478" s="1602"/>
      <c r="C478" s="1602"/>
      <c r="D478" s="1603"/>
      <c r="E478" s="1612"/>
      <c r="F478" s="1613"/>
      <c r="G478" s="1613"/>
      <c r="H478" s="1613"/>
      <c r="I478" s="1613"/>
      <c r="J478" s="1613"/>
      <c r="K478" s="1613"/>
      <c r="L478" s="1613"/>
      <c r="M478" s="1614"/>
      <c r="N478" s="1725"/>
      <c r="O478" s="1726"/>
      <c r="P478" s="1726"/>
      <c r="Q478" s="1726"/>
      <c r="R478" s="1726"/>
      <c r="S478" s="1726"/>
      <c r="T478" s="1051"/>
      <c r="U478" s="1095"/>
      <c r="V478" s="1096"/>
      <c r="W478" s="1096"/>
      <c r="X478" s="1096"/>
      <c r="Y478" s="1095"/>
      <c r="Z478" s="1096"/>
      <c r="AA478" s="1096"/>
      <c r="AB478" s="1097"/>
      <c r="AC478" s="1096"/>
      <c r="AD478" s="1096"/>
      <c r="AE478" s="1096"/>
      <c r="AF478" s="1097"/>
      <c r="AG478" s="1574" t="str">
        <f>IF(T476&lt;=24,ROUNDDOWN(AG477*105/108,0),"")</f>
        <v/>
      </c>
      <c r="AH478" s="1575"/>
      <c r="AI478" s="1575"/>
      <c r="AJ478" s="1576"/>
      <c r="AK478" s="941"/>
      <c r="AL478" s="942"/>
      <c r="AM478" s="1574" t="str">
        <f>IF(AG478="","",ROUNDDOWN(AG478*AK459/100,0))</f>
        <v/>
      </c>
      <c r="AN478" s="1575"/>
      <c r="AO478" s="1575"/>
      <c r="AP478" s="1575"/>
      <c r="AQ478" s="1575"/>
      <c r="AR478" s="517"/>
      <c r="AS478" s="119"/>
      <c r="AT478" s="146"/>
      <c r="AW478" s="387"/>
      <c r="AX478" s="387"/>
      <c r="AY478" s="387"/>
      <c r="AZ478" s="386"/>
      <c r="BA478" s="386"/>
      <c r="BB478" s="386"/>
    </row>
    <row r="479" spans="1:54" s="117" customFormat="1" ht="18" customHeight="1">
      <c r="A479" s="119"/>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727" t="str">
        <f>IF(AM476="","",IF(T476&lt;=24,SUM(AM476,AM478),SUM(AM476:AQ477)))</f>
        <v/>
      </c>
      <c r="AN479" s="1727"/>
      <c r="AO479" s="1727"/>
      <c r="AP479" s="1727"/>
      <c r="AQ479" s="1727"/>
      <c r="AR479" s="119"/>
      <c r="AS479" s="119"/>
      <c r="AT479" s="119"/>
      <c r="AW479" s="387"/>
      <c r="AX479" s="387"/>
      <c r="AY479" s="387"/>
      <c r="AZ479" s="386"/>
      <c r="BA479" s="386"/>
      <c r="BB479" s="386"/>
    </row>
    <row r="480" spans="1:54" s="117" customFormat="1" ht="22.5" customHeight="1">
      <c r="A480" s="119"/>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551"/>
      <c r="X480" s="551"/>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W480" s="387"/>
      <c r="AX480" s="387"/>
      <c r="AY480" s="387"/>
      <c r="AZ480" s="386"/>
      <c r="BA480" s="386"/>
      <c r="BB480" s="386"/>
    </row>
    <row r="481" spans="1:54" s="117" customFormat="1" ht="24" customHeight="1">
      <c r="A481" s="75"/>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551"/>
      <c r="X481" s="551"/>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19"/>
      <c r="AW481" s="387"/>
      <c r="AX481" s="387"/>
      <c r="AY481" s="387"/>
      <c r="AZ481" s="386"/>
      <c r="BA481" s="386"/>
      <c r="BB481" s="386"/>
    </row>
    <row r="482" spans="1:54" s="117" customFormat="1" ht="17.25" customHeight="1" thickBot="1">
      <c r="A482" s="533" t="s">
        <v>171</v>
      </c>
      <c r="B482" s="119"/>
      <c r="C482" s="119"/>
      <c r="D482" s="119"/>
      <c r="E482" s="119"/>
      <c r="F482" s="119"/>
      <c r="G482" s="119"/>
      <c r="H482" s="119"/>
      <c r="I482" s="119"/>
      <c r="J482" s="119"/>
      <c r="K482" s="119"/>
      <c r="L482" s="119"/>
      <c r="M482" s="119"/>
      <c r="N482" s="119"/>
      <c r="O482" s="119"/>
      <c r="P482" s="119"/>
      <c r="Q482" s="119"/>
      <c r="R482" s="120"/>
      <c r="S482" s="120"/>
      <c r="T482" s="120"/>
      <c r="U482" s="120"/>
      <c r="V482" s="120"/>
      <c r="W482" s="119"/>
      <c r="X482" s="119"/>
      <c r="Y482" s="119"/>
      <c r="Z482" s="119"/>
      <c r="AA482" s="119"/>
      <c r="AB482" s="119"/>
      <c r="AC482" s="119"/>
      <c r="AD482" s="119"/>
      <c r="AE482" s="119"/>
      <c r="AF482" s="119"/>
      <c r="AG482" s="119"/>
      <c r="AH482" s="119"/>
      <c r="AI482" s="119"/>
      <c r="AJ482" s="119"/>
      <c r="AK482" s="121"/>
      <c r="AL482" s="121"/>
      <c r="AM482" s="121"/>
      <c r="AN482" s="121"/>
      <c r="AO482" s="119"/>
      <c r="AP482" s="119"/>
      <c r="AQ482" s="119"/>
      <c r="AR482" s="119"/>
      <c r="AS482" s="119"/>
      <c r="AW482" s="387"/>
      <c r="AX482" s="387"/>
      <c r="AY482" s="387"/>
      <c r="AZ482" s="386"/>
      <c r="BA482" s="386"/>
      <c r="BB482" s="386"/>
    </row>
    <row r="483" spans="1:54" s="117" customFormat="1" ht="12.75" customHeight="1">
      <c r="A483" s="119"/>
      <c r="B483" s="119"/>
      <c r="C483" s="119"/>
      <c r="D483" s="119"/>
      <c r="E483" s="119"/>
      <c r="F483" s="119"/>
      <c r="G483" s="119"/>
      <c r="H483" s="119"/>
      <c r="I483" s="119"/>
      <c r="J483" s="119"/>
      <c r="K483" s="119"/>
      <c r="L483" s="122"/>
      <c r="M483" s="122"/>
      <c r="N483" s="122"/>
      <c r="O483" s="122"/>
      <c r="P483" s="122"/>
      <c r="Q483" s="122"/>
      <c r="R483" s="122"/>
      <c r="S483" s="123"/>
      <c r="T483" s="123"/>
      <c r="U483" s="123"/>
      <c r="V483" s="123"/>
      <c r="W483" s="123"/>
      <c r="X483" s="123"/>
      <c r="Y483" s="123"/>
      <c r="Z483" s="122"/>
      <c r="AA483" s="122"/>
      <c r="AB483" s="122"/>
      <c r="AC483" s="119"/>
      <c r="AD483" s="119"/>
      <c r="AE483" s="119"/>
      <c r="AF483" s="119"/>
      <c r="AG483" s="119"/>
      <c r="AH483" s="119"/>
      <c r="AI483" s="119"/>
      <c r="AJ483" s="119"/>
      <c r="AK483" s="121"/>
      <c r="AL483" s="121"/>
      <c r="AM483" s="1586" t="s">
        <v>102</v>
      </c>
      <c r="AN483" s="1587"/>
      <c r="AO483" s="119"/>
      <c r="AP483" s="119"/>
      <c r="AQ483" s="119"/>
      <c r="AR483" s="119"/>
      <c r="AS483" s="119"/>
      <c r="AW483" s="387"/>
      <c r="AX483" s="387"/>
      <c r="AY483" s="387"/>
      <c r="AZ483" s="386"/>
      <c r="BA483" s="386"/>
      <c r="BB483" s="386"/>
    </row>
    <row r="484" spans="1:54" s="117" customFormat="1" ht="12.75" customHeight="1">
      <c r="A484" s="119"/>
      <c r="B484" s="119"/>
      <c r="C484" s="119"/>
      <c r="D484" s="119"/>
      <c r="E484" s="119"/>
      <c r="F484" s="119"/>
      <c r="G484" s="119"/>
      <c r="H484" s="119"/>
      <c r="I484" s="119"/>
      <c r="J484" s="119"/>
      <c r="K484" s="119"/>
      <c r="L484" s="122"/>
      <c r="M484" s="122"/>
      <c r="N484" s="122"/>
      <c r="O484" s="122"/>
      <c r="P484" s="122"/>
      <c r="Q484" s="122"/>
      <c r="R484" s="122"/>
      <c r="S484" s="123"/>
      <c r="T484" s="123"/>
      <c r="U484" s="123"/>
      <c r="V484" s="123"/>
      <c r="W484" s="123"/>
      <c r="X484" s="123"/>
      <c r="Y484" s="123"/>
      <c r="Z484" s="122"/>
      <c r="AA484" s="122"/>
      <c r="AB484" s="122"/>
      <c r="AC484" s="119"/>
      <c r="AD484" s="119"/>
      <c r="AE484" s="119"/>
      <c r="AF484" s="119"/>
      <c r="AG484" s="119"/>
      <c r="AH484" s="119"/>
      <c r="AI484" s="119"/>
      <c r="AJ484" s="119"/>
      <c r="AK484" s="121"/>
      <c r="AL484" s="121"/>
      <c r="AM484" s="1588"/>
      <c r="AN484" s="1589"/>
      <c r="AO484" s="119"/>
      <c r="AP484" s="119"/>
      <c r="AQ484" s="119"/>
      <c r="AR484" s="119"/>
      <c r="AS484" s="119"/>
      <c r="AW484" s="387"/>
      <c r="AX484" s="387"/>
      <c r="AY484" s="387"/>
      <c r="AZ484" s="386"/>
      <c r="BA484" s="386"/>
      <c r="BB484" s="386"/>
    </row>
    <row r="485" spans="1:54" s="117" customFormat="1" ht="12.75" customHeight="1" thickBot="1">
      <c r="A485" s="119"/>
      <c r="B485" s="119"/>
      <c r="C485" s="119"/>
      <c r="D485" s="119"/>
      <c r="E485" s="119"/>
      <c r="F485" s="119"/>
      <c r="G485" s="119"/>
      <c r="H485" s="119"/>
      <c r="I485" s="119"/>
      <c r="J485" s="119"/>
      <c r="K485" s="119"/>
      <c r="L485" s="122"/>
      <c r="M485" s="122"/>
      <c r="N485" s="122"/>
      <c r="O485" s="122"/>
      <c r="P485" s="122"/>
      <c r="Q485" s="122"/>
      <c r="R485" s="122"/>
      <c r="S485" s="122"/>
      <c r="T485" s="122"/>
      <c r="U485" s="122"/>
      <c r="V485" s="122"/>
      <c r="W485" s="122"/>
      <c r="X485" s="122"/>
      <c r="Y485" s="122"/>
      <c r="Z485" s="122"/>
      <c r="AA485" s="122"/>
      <c r="AB485" s="122"/>
      <c r="AC485" s="119"/>
      <c r="AD485" s="119"/>
      <c r="AE485" s="119"/>
      <c r="AF485" s="119"/>
      <c r="AG485" s="119"/>
      <c r="AH485" s="119"/>
      <c r="AI485" s="119"/>
      <c r="AJ485" s="119"/>
      <c r="AK485" s="121"/>
      <c r="AL485" s="121"/>
      <c r="AM485" s="1590"/>
      <c r="AN485" s="1591"/>
      <c r="AO485" s="119"/>
      <c r="AP485" s="119"/>
      <c r="AQ485" s="119"/>
      <c r="AR485" s="119"/>
      <c r="AS485" s="119"/>
      <c r="AW485" s="387"/>
      <c r="AX485" s="387"/>
      <c r="AY485" s="387"/>
      <c r="AZ485" s="386"/>
      <c r="BA485" s="386"/>
      <c r="BB485" s="386"/>
    </row>
    <row r="486" spans="1:54" s="117" customFormat="1" ht="6" customHeight="1" thickBot="1">
      <c r="A486" s="119"/>
      <c r="B486" s="119"/>
      <c r="C486" s="119"/>
      <c r="D486" s="119"/>
      <c r="E486" s="119"/>
      <c r="F486" s="119"/>
      <c r="G486" s="119"/>
      <c r="H486" s="119"/>
      <c r="I486" s="119"/>
      <c r="J486" s="119"/>
      <c r="K486" s="119"/>
      <c r="L486" s="122"/>
      <c r="M486" s="122"/>
      <c r="N486" s="122"/>
      <c r="O486" s="122"/>
      <c r="P486" s="122"/>
      <c r="Q486" s="122"/>
      <c r="R486" s="122"/>
      <c r="S486" s="122"/>
      <c r="T486" s="122"/>
      <c r="U486" s="122"/>
      <c r="V486" s="122"/>
      <c r="W486" s="122"/>
      <c r="X486" s="122"/>
      <c r="Y486" s="122"/>
      <c r="Z486" s="122"/>
      <c r="AA486" s="122"/>
      <c r="AB486" s="122"/>
      <c r="AC486" s="119"/>
      <c r="AD486" s="119"/>
      <c r="AE486" s="119"/>
      <c r="AF486" s="119"/>
      <c r="AG486" s="119"/>
      <c r="AH486" s="119"/>
      <c r="AI486" s="119"/>
      <c r="AJ486" s="119"/>
      <c r="AK486" s="121"/>
      <c r="AL486" s="121"/>
      <c r="AM486" s="119"/>
      <c r="AN486" s="119"/>
      <c r="AO486" s="119"/>
      <c r="AP486" s="119"/>
      <c r="AQ486" s="119"/>
      <c r="AR486" s="119"/>
      <c r="AS486" s="119"/>
      <c r="AW486" s="387"/>
      <c r="AX486" s="387"/>
      <c r="AY486" s="387"/>
      <c r="AZ486" s="386"/>
      <c r="BA486" s="386"/>
      <c r="BB486" s="386"/>
    </row>
    <row r="487" spans="1:54" s="117" customFormat="1" ht="12.75" customHeight="1">
      <c r="A487" s="1658" t="s">
        <v>127</v>
      </c>
      <c r="B487" s="1659"/>
      <c r="C487" s="1659"/>
      <c r="D487" s="1659"/>
      <c r="E487" s="1659"/>
      <c r="F487" s="1659"/>
      <c r="G487" s="1659"/>
      <c r="H487" s="1659"/>
      <c r="I487" s="1664" t="s">
        <v>128</v>
      </c>
      <c r="J487" s="1664"/>
      <c r="K487" s="510" t="s">
        <v>129</v>
      </c>
      <c r="L487" s="1664" t="s">
        <v>130</v>
      </c>
      <c r="M487" s="1664"/>
      <c r="N487" s="1665" t="s">
        <v>131</v>
      </c>
      <c r="O487" s="1664"/>
      <c r="P487" s="1664"/>
      <c r="Q487" s="1664"/>
      <c r="R487" s="1664"/>
      <c r="S487" s="1664"/>
      <c r="T487" s="1664" t="s">
        <v>61</v>
      </c>
      <c r="U487" s="1664"/>
      <c r="V487" s="1700"/>
      <c r="W487" s="119"/>
      <c r="X487" s="119"/>
      <c r="Y487" s="119"/>
      <c r="Z487" s="119"/>
      <c r="AA487" s="119"/>
      <c r="AB487" s="119"/>
      <c r="AC487" s="124"/>
      <c r="AD487" s="124"/>
      <c r="AE487" s="124"/>
      <c r="AF487" s="124"/>
      <c r="AG487" s="124"/>
      <c r="AH487" s="124"/>
      <c r="AI487" s="124"/>
      <c r="AJ487" s="119"/>
      <c r="AK487" s="1701" t="str">
        <f>AK451</f>
        <v/>
      </c>
      <c r="AL487" s="1702"/>
      <c r="AM487" s="1710" t="s">
        <v>64</v>
      </c>
      <c r="AN487" s="1710"/>
      <c r="AO487" s="1702" t="str">
        <f>AO451</f>
        <v/>
      </c>
      <c r="AP487" s="1702"/>
      <c r="AQ487" s="1710" t="s">
        <v>65</v>
      </c>
      <c r="AR487" s="1713"/>
      <c r="AS487" s="119"/>
      <c r="AT487" s="119"/>
      <c r="AW487" s="387"/>
      <c r="AX487" s="387"/>
      <c r="AY487" s="387"/>
      <c r="AZ487" s="386"/>
      <c r="BA487" s="386"/>
      <c r="BB487" s="386"/>
    </row>
    <row r="488" spans="1:54" s="117" customFormat="1" ht="13.5" customHeight="1">
      <c r="A488" s="1660"/>
      <c r="B488" s="1661"/>
      <c r="C488" s="1661"/>
      <c r="D488" s="1661"/>
      <c r="E488" s="1661"/>
      <c r="F488" s="1661"/>
      <c r="G488" s="1661"/>
      <c r="H488" s="1661"/>
      <c r="I488" s="1716" t="str">
        <f>I452</f>
        <v/>
      </c>
      <c r="J488" s="1592" t="str">
        <f>J452</f>
        <v/>
      </c>
      <c r="K488" s="1718" t="str">
        <f>K452</f>
        <v/>
      </c>
      <c r="L488" s="1655" t="str">
        <f>L452</f>
        <v/>
      </c>
      <c r="M488" s="1592" t="str">
        <f t="shared" ref="M488:V488" si="74">M452</f>
        <v/>
      </c>
      <c r="N488" s="1655" t="str">
        <f t="shared" si="74"/>
        <v/>
      </c>
      <c r="O488" s="1652" t="str">
        <f t="shared" si="74"/>
        <v/>
      </c>
      <c r="P488" s="1652" t="str">
        <f t="shared" si="74"/>
        <v/>
      </c>
      <c r="Q488" s="1652" t="str">
        <f t="shared" si="74"/>
        <v/>
      </c>
      <c r="R488" s="1652" t="str">
        <f t="shared" si="74"/>
        <v/>
      </c>
      <c r="S488" s="1592" t="str">
        <f t="shared" si="74"/>
        <v/>
      </c>
      <c r="T488" s="1655" t="str">
        <f t="shared" si="74"/>
        <v/>
      </c>
      <c r="U488" s="1652" t="str">
        <f t="shared" si="74"/>
        <v/>
      </c>
      <c r="V488" s="1707" t="str">
        <f t="shared" si="74"/>
        <v/>
      </c>
      <c r="W488" s="119"/>
      <c r="X488" s="119"/>
      <c r="Y488" s="119"/>
      <c r="Z488" s="119"/>
      <c r="AA488" s="119"/>
      <c r="AB488" s="119"/>
      <c r="AC488" s="124"/>
      <c r="AD488" s="124"/>
      <c r="AE488" s="124"/>
      <c r="AF488" s="124"/>
      <c r="AG488" s="124"/>
      <c r="AH488" s="124"/>
      <c r="AI488" s="124"/>
      <c r="AJ488" s="119"/>
      <c r="AK488" s="1703"/>
      <c r="AL488" s="1704"/>
      <c r="AM488" s="1711"/>
      <c r="AN488" s="1711"/>
      <c r="AO488" s="1704"/>
      <c r="AP488" s="1704"/>
      <c r="AQ488" s="1711"/>
      <c r="AR488" s="1714"/>
      <c r="AS488" s="119"/>
      <c r="AT488" s="119"/>
      <c r="AW488" s="387"/>
      <c r="AX488" s="387"/>
      <c r="AY488" s="387"/>
      <c r="AZ488" s="386"/>
      <c r="BA488" s="386"/>
      <c r="BB488" s="386"/>
    </row>
    <row r="489" spans="1:54" s="117" customFormat="1" ht="9" customHeight="1" thickBot="1">
      <c r="A489" s="1660"/>
      <c r="B489" s="1661"/>
      <c r="C489" s="1661"/>
      <c r="D489" s="1661"/>
      <c r="E489" s="1661"/>
      <c r="F489" s="1661"/>
      <c r="G489" s="1661"/>
      <c r="H489" s="1661"/>
      <c r="I489" s="1716"/>
      <c r="J489" s="1593"/>
      <c r="K489" s="1719"/>
      <c r="L489" s="1656"/>
      <c r="M489" s="1593"/>
      <c r="N489" s="1656"/>
      <c r="O489" s="1653"/>
      <c r="P489" s="1653"/>
      <c r="Q489" s="1653"/>
      <c r="R489" s="1653"/>
      <c r="S489" s="1593"/>
      <c r="T489" s="1656"/>
      <c r="U489" s="1653"/>
      <c r="V489" s="1708"/>
      <c r="W489" s="119"/>
      <c r="X489" s="119"/>
      <c r="Y489" s="119"/>
      <c r="Z489" s="119"/>
      <c r="AA489" s="119"/>
      <c r="AB489" s="119"/>
      <c r="AC489" s="124"/>
      <c r="AD489" s="124"/>
      <c r="AE489" s="124"/>
      <c r="AF489" s="124"/>
      <c r="AG489" s="124"/>
      <c r="AH489" s="124"/>
      <c r="AI489" s="124"/>
      <c r="AJ489" s="119"/>
      <c r="AK489" s="1705"/>
      <c r="AL489" s="1706"/>
      <c r="AM489" s="1712"/>
      <c r="AN489" s="1712"/>
      <c r="AO489" s="1706"/>
      <c r="AP489" s="1706"/>
      <c r="AQ489" s="1712"/>
      <c r="AR489" s="1715"/>
      <c r="AS489" s="119"/>
      <c r="AT489" s="119"/>
      <c r="AW489" s="387"/>
      <c r="AX489" s="387"/>
      <c r="AY489" s="387"/>
      <c r="AZ489" s="386"/>
      <c r="BA489" s="386"/>
      <c r="BB489" s="386"/>
    </row>
    <row r="490" spans="1:54" s="117" customFormat="1" ht="6" customHeight="1" thickBot="1">
      <c r="A490" s="1662"/>
      <c r="B490" s="1663"/>
      <c r="C490" s="1663"/>
      <c r="D490" s="1663"/>
      <c r="E490" s="1663"/>
      <c r="F490" s="1663"/>
      <c r="G490" s="1663"/>
      <c r="H490" s="1663"/>
      <c r="I490" s="1717"/>
      <c r="J490" s="1594"/>
      <c r="K490" s="1720"/>
      <c r="L490" s="1657"/>
      <c r="M490" s="1594"/>
      <c r="N490" s="1657"/>
      <c r="O490" s="1654"/>
      <c r="P490" s="1654"/>
      <c r="Q490" s="1654"/>
      <c r="R490" s="1654"/>
      <c r="S490" s="1594"/>
      <c r="T490" s="1657"/>
      <c r="U490" s="1654"/>
      <c r="V490" s="170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W490" s="387"/>
      <c r="AX490" s="387"/>
      <c r="AY490" s="387"/>
      <c r="AZ490" s="386"/>
      <c r="BA490" s="386"/>
      <c r="BB490" s="386"/>
    </row>
    <row r="491" spans="1:54" s="117" customFormat="1" ht="15" customHeight="1">
      <c r="A491" s="1634" t="s">
        <v>173</v>
      </c>
      <c r="B491" s="1635"/>
      <c r="C491" s="1635"/>
      <c r="D491" s="1635"/>
      <c r="E491" s="1635"/>
      <c r="F491" s="1635"/>
      <c r="G491" s="1635"/>
      <c r="H491" s="1636"/>
      <c r="I491" s="1643" t="s">
        <v>133</v>
      </c>
      <c r="J491" s="1635"/>
      <c r="K491" s="1635"/>
      <c r="L491" s="1635"/>
      <c r="M491" s="1644"/>
      <c r="N491" s="1649" t="s">
        <v>174</v>
      </c>
      <c r="O491" s="1635"/>
      <c r="P491" s="1635"/>
      <c r="Q491" s="1635"/>
      <c r="R491" s="1635"/>
      <c r="S491" s="1635"/>
      <c r="T491" s="1636"/>
      <c r="U491" s="511" t="s">
        <v>135</v>
      </c>
      <c r="V491" s="512"/>
      <c r="W491" s="512"/>
      <c r="X491" s="1666" t="s">
        <v>136</v>
      </c>
      <c r="Y491" s="1666"/>
      <c r="Z491" s="1666"/>
      <c r="AA491" s="1666"/>
      <c r="AB491" s="1666"/>
      <c r="AC491" s="1666"/>
      <c r="AD491" s="1666"/>
      <c r="AE491" s="1666"/>
      <c r="AF491" s="1666"/>
      <c r="AG491" s="1666"/>
      <c r="AH491" s="512"/>
      <c r="AI491" s="512"/>
      <c r="AJ491" s="513"/>
      <c r="AK491" s="1667" t="s">
        <v>137</v>
      </c>
      <c r="AL491" s="1667"/>
      <c r="AM491" s="1668" t="s">
        <v>138</v>
      </c>
      <c r="AN491" s="1668"/>
      <c r="AO491" s="1668"/>
      <c r="AP491" s="1668"/>
      <c r="AQ491" s="1668"/>
      <c r="AR491" s="1669"/>
      <c r="AS491" s="119"/>
      <c r="AT491" s="119"/>
      <c r="AW491" s="387"/>
      <c r="AX491" s="387"/>
      <c r="AY491" s="387"/>
      <c r="AZ491" s="386"/>
      <c r="BA491" s="386"/>
      <c r="BB491" s="386"/>
    </row>
    <row r="492" spans="1:54" s="117" customFormat="1" ht="13.5" customHeight="1">
      <c r="A492" s="1637"/>
      <c r="B492" s="1638"/>
      <c r="C492" s="1638"/>
      <c r="D492" s="1638"/>
      <c r="E492" s="1638"/>
      <c r="F492" s="1638"/>
      <c r="G492" s="1638"/>
      <c r="H492" s="1639"/>
      <c r="I492" s="1645"/>
      <c r="J492" s="1638"/>
      <c r="K492" s="1638"/>
      <c r="L492" s="1638"/>
      <c r="M492" s="1646"/>
      <c r="N492" s="1650"/>
      <c r="O492" s="1638"/>
      <c r="P492" s="1638"/>
      <c r="Q492" s="1638"/>
      <c r="R492" s="1638"/>
      <c r="S492" s="1638"/>
      <c r="T492" s="1639"/>
      <c r="U492" s="1670" t="s">
        <v>139</v>
      </c>
      <c r="V492" s="1671"/>
      <c r="W492" s="1671"/>
      <c r="X492" s="1672"/>
      <c r="Y492" s="1676" t="s">
        <v>140</v>
      </c>
      <c r="Z492" s="1677"/>
      <c r="AA492" s="1677"/>
      <c r="AB492" s="1678"/>
      <c r="AC492" s="1682" t="s">
        <v>141</v>
      </c>
      <c r="AD492" s="1683"/>
      <c r="AE492" s="1683"/>
      <c r="AF492" s="1684"/>
      <c r="AG492" s="1688" t="s">
        <v>142</v>
      </c>
      <c r="AH492" s="1689"/>
      <c r="AI492" s="1689"/>
      <c r="AJ492" s="1690"/>
      <c r="AK492" s="1694" t="s">
        <v>175</v>
      </c>
      <c r="AL492" s="1694"/>
      <c r="AM492" s="1630" t="s">
        <v>144</v>
      </c>
      <c r="AN492" s="1631"/>
      <c r="AO492" s="1631"/>
      <c r="AP492" s="1631"/>
      <c r="AQ492" s="1696"/>
      <c r="AR492" s="1697"/>
      <c r="AS492" s="119"/>
      <c r="AT492" s="119"/>
      <c r="AW492" s="387"/>
      <c r="AX492" s="387"/>
      <c r="AY492" s="387"/>
      <c r="AZ492" s="386"/>
      <c r="BA492" s="386"/>
      <c r="BB492" s="386"/>
    </row>
    <row r="493" spans="1:54" s="117" customFormat="1" ht="13.5" customHeight="1">
      <c r="A493" s="1640"/>
      <c r="B493" s="1641"/>
      <c r="C493" s="1641"/>
      <c r="D493" s="1641"/>
      <c r="E493" s="1641"/>
      <c r="F493" s="1641"/>
      <c r="G493" s="1641"/>
      <c r="H493" s="1642"/>
      <c r="I493" s="1647"/>
      <c r="J493" s="1641"/>
      <c r="K493" s="1641"/>
      <c r="L493" s="1641"/>
      <c r="M493" s="1648"/>
      <c r="N493" s="1651"/>
      <c r="O493" s="1641"/>
      <c r="P493" s="1641"/>
      <c r="Q493" s="1641"/>
      <c r="R493" s="1641"/>
      <c r="S493" s="1641"/>
      <c r="T493" s="1642"/>
      <c r="U493" s="1673"/>
      <c r="V493" s="1674"/>
      <c r="W493" s="1674"/>
      <c r="X493" s="1675"/>
      <c r="Y493" s="1679"/>
      <c r="Z493" s="1680"/>
      <c r="AA493" s="1680"/>
      <c r="AB493" s="1681"/>
      <c r="AC493" s="1685"/>
      <c r="AD493" s="1686"/>
      <c r="AE493" s="1686"/>
      <c r="AF493" s="1687"/>
      <c r="AG493" s="1691"/>
      <c r="AH493" s="1692"/>
      <c r="AI493" s="1692"/>
      <c r="AJ493" s="1693"/>
      <c r="AK493" s="1695"/>
      <c r="AL493" s="1695"/>
      <c r="AM493" s="1698"/>
      <c r="AN493" s="1698"/>
      <c r="AO493" s="1698"/>
      <c r="AP493" s="1698"/>
      <c r="AQ493" s="1698"/>
      <c r="AR493" s="1699"/>
      <c r="AS493" s="119"/>
      <c r="AT493" s="119"/>
      <c r="AW493" s="387"/>
      <c r="AX493" s="387"/>
      <c r="AY493" s="387"/>
      <c r="AZ493" s="386"/>
      <c r="BA493" s="386"/>
      <c r="BB493" s="386"/>
    </row>
    <row r="494" spans="1:54" s="117" customFormat="1" ht="16.5" customHeight="1">
      <c r="A494" s="1615" t="str">
        <f>A458</f>
        <v/>
      </c>
      <c r="B494" s="1616"/>
      <c r="C494" s="1616"/>
      <c r="D494" s="1616"/>
      <c r="E494" s="1616"/>
      <c r="F494" s="1616"/>
      <c r="G494" s="1616"/>
      <c r="H494" s="1617"/>
      <c r="I494" s="1621" t="str">
        <f>I458</f>
        <v/>
      </c>
      <c r="J494" s="1616"/>
      <c r="K494" s="1616"/>
      <c r="L494" s="1616"/>
      <c r="M494" s="1622"/>
      <c r="N494" s="269" t="str">
        <f t="shared" ref="N494:N511" si="75">N458</f>
        <v/>
      </c>
      <c r="O494" s="125" t="s">
        <v>73</v>
      </c>
      <c r="P494" s="272" t="str">
        <f t="shared" ref="P494:P511" si="76">P458</f>
        <v/>
      </c>
      <c r="Q494" s="125" t="s">
        <v>145</v>
      </c>
      <c r="R494" s="274" t="str">
        <f t="shared" ref="R494:R511" si="77">R458</f>
        <v/>
      </c>
      <c r="S494" s="1625" t="s">
        <v>176</v>
      </c>
      <c r="T494" s="1626"/>
      <c r="U494" s="1627">
        <f t="shared" ref="U494:U512" si="78">U458</f>
        <v>0</v>
      </c>
      <c r="V494" s="1628"/>
      <c r="W494" s="1628"/>
      <c r="X494" s="126" t="s">
        <v>76</v>
      </c>
      <c r="Y494" s="127"/>
      <c r="Z494" s="128"/>
      <c r="AA494" s="128"/>
      <c r="AB494" s="126" t="s">
        <v>76</v>
      </c>
      <c r="AC494" s="127"/>
      <c r="AD494" s="128"/>
      <c r="AE494" s="128"/>
      <c r="AF494" s="129" t="s">
        <v>76</v>
      </c>
      <c r="AG494" s="1568" t="str">
        <f t="shared" ref="AG494:AG512" si="79">AG458</f>
        <v/>
      </c>
      <c r="AH494" s="1569"/>
      <c r="AI494" s="1569"/>
      <c r="AJ494" s="1570"/>
      <c r="AK494" s="127"/>
      <c r="AL494" s="147"/>
      <c r="AM494" s="1568" t="str">
        <f>IF(AM458=0,"",AM458)</f>
        <v/>
      </c>
      <c r="AN494" s="1569"/>
      <c r="AO494" s="1569"/>
      <c r="AP494" s="1569"/>
      <c r="AQ494" s="1569"/>
      <c r="AR494" s="514" t="s">
        <v>76</v>
      </c>
      <c r="AS494" s="119"/>
      <c r="AT494" s="119"/>
      <c r="AW494" s="387"/>
      <c r="AX494" s="387"/>
      <c r="AY494" s="387"/>
      <c r="AZ494" s="386"/>
      <c r="BA494" s="386"/>
      <c r="BB494" s="386"/>
    </row>
    <row r="495" spans="1:54" s="117" customFormat="1" ht="16.5" customHeight="1">
      <c r="A495" s="1618"/>
      <c r="B495" s="1619"/>
      <c r="C495" s="1619"/>
      <c r="D495" s="1619"/>
      <c r="E495" s="1619"/>
      <c r="F495" s="1619"/>
      <c r="G495" s="1619"/>
      <c r="H495" s="1620"/>
      <c r="I495" s="1623"/>
      <c r="J495" s="1619"/>
      <c r="K495" s="1619"/>
      <c r="L495" s="1619"/>
      <c r="M495" s="1624"/>
      <c r="N495" s="270" t="str">
        <f t="shared" si="75"/>
        <v/>
      </c>
      <c r="O495" s="124" t="s">
        <v>73</v>
      </c>
      <c r="P495" s="273" t="str">
        <f t="shared" si="76"/>
        <v/>
      </c>
      <c r="Q495" s="124" t="s">
        <v>145</v>
      </c>
      <c r="R495" s="275" t="str">
        <f t="shared" si="77"/>
        <v/>
      </c>
      <c r="S495" s="1630" t="s">
        <v>177</v>
      </c>
      <c r="T495" s="1631"/>
      <c r="U495" s="1582" t="str">
        <f t="shared" si="78"/>
        <v/>
      </c>
      <c r="V495" s="1632"/>
      <c r="W495" s="1632"/>
      <c r="X495" s="1633"/>
      <c r="Y495" s="1571">
        <f>Y459</f>
        <v>0</v>
      </c>
      <c r="Z495" s="1572"/>
      <c r="AA495" s="1572"/>
      <c r="AB495" s="1572"/>
      <c r="AC495" s="1571">
        <f>AC459</f>
        <v>0</v>
      </c>
      <c r="AD495" s="1572"/>
      <c r="AE495" s="1572"/>
      <c r="AF495" s="1573"/>
      <c r="AG495" s="1572" t="str">
        <f t="shared" si="79"/>
        <v/>
      </c>
      <c r="AH495" s="1572"/>
      <c r="AI495" s="1572"/>
      <c r="AJ495" s="1573"/>
      <c r="AK495" s="1584" t="str">
        <f>AK459</f>
        <v/>
      </c>
      <c r="AL495" s="1585"/>
      <c r="AM495" s="1582" t="str">
        <f>AM459</f>
        <v/>
      </c>
      <c r="AN495" s="1583"/>
      <c r="AO495" s="1583"/>
      <c r="AP495" s="1583"/>
      <c r="AQ495" s="1583"/>
      <c r="AR495" s="515"/>
      <c r="AS495" s="119"/>
      <c r="AT495" s="119"/>
      <c r="AW495" s="387"/>
      <c r="AX495" s="387"/>
      <c r="AY495" s="387"/>
      <c r="AZ495" s="386"/>
      <c r="BA495" s="386"/>
      <c r="BB495" s="386"/>
    </row>
    <row r="496" spans="1:54" s="117" customFormat="1" ht="16.5" customHeight="1">
      <c r="A496" s="1615" t="str">
        <f>A460</f>
        <v/>
      </c>
      <c r="B496" s="1616"/>
      <c r="C496" s="1616"/>
      <c r="D496" s="1616"/>
      <c r="E496" s="1616"/>
      <c r="F496" s="1616"/>
      <c r="G496" s="1616"/>
      <c r="H496" s="1617"/>
      <c r="I496" s="1621" t="str">
        <f>I460</f>
        <v/>
      </c>
      <c r="J496" s="1616"/>
      <c r="K496" s="1616"/>
      <c r="L496" s="1616"/>
      <c r="M496" s="1622"/>
      <c r="N496" s="277" t="str">
        <f t="shared" si="75"/>
        <v/>
      </c>
      <c r="O496" s="125" t="s">
        <v>119</v>
      </c>
      <c r="P496" s="272" t="str">
        <f t="shared" si="76"/>
        <v/>
      </c>
      <c r="Q496" s="125" t="s">
        <v>120</v>
      </c>
      <c r="R496" s="274" t="str">
        <f t="shared" si="77"/>
        <v/>
      </c>
      <c r="S496" s="1625" t="s">
        <v>121</v>
      </c>
      <c r="T496" s="1626"/>
      <c r="U496" s="1627">
        <f t="shared" si="78"/>
        <v>0</v>
      </c>
      <c r="V496" s="1628"/>
      <c r="W496" s="1628"/>
      <c r="X496" s="130"/>
      <c r="Y496" s="946"/>
      <c r="Z496" s="947"/>
      <c r="AA496" s="947"/>
      <c r="AB496" s="130"/>
      <c r="AC496" s="946"/>
      <c r="AD496" s="947"/>
      <c r="AE496" s="947"/>
      <c r="AF496" s="133"/>
      <c r="AG496" s="1568" t="str">
        <f t="shared" si="79"/>
        <v/>
      </c>
      <c r="AH496" s="1569"/>
      <c r="AI496" s="1569"/>
      <c r="AJ496" s="1570"/>
      <c r="AK496" s="946"/>
      <c r="AL496" s="134"/>
      <c r="AM496" s="1568" t="str">
        <f>IF(AM460=0,"",AM460)</f>
        <v/>
      </c>
      <c r="AN496" s="1569"/>
      <c r="AO496" s="1569"/>
      <c r="AP496" s="1569"/>
      <c r="AQ496" s="1569"/>
      <c r="AR496" s="516"/>
      <c r="AS496" s="119"/>
      <c r="AT496" s="119"/>
      <c r="AW496" s="387"/>
      <c r="AX496" s="387"/>
      <c r="AY496" s="387"/>
      <c r="AZ496" s="386"/>
      <c r="BA496" s="386"/>
      <c r="BB496" s="386"/>
    </row>
    <row r="497" spans="1:54" s="117" customFormat="1" ht="16.5" customHeight="1">
      <c r="A497" s="1618"/>
      <c r="B497" s="1619"/>
      <c r="C497" s="1619"/>
      <c r="D497" s="1619"/>
      <c r="E497" s="1619"/>
      <c r="F497" s="1619"/>
      <c r="G497" s="1619"/>
      <c r="H497" s="1620"/>
      <c r="I497" s="1623"/>
      <c r="J497" s="1619"/>
      <c r="K497" s="1619"/>
      <c r="L497" s="1619"/>
      <c r="M497" s="1624"/>
      <c r="N497" s="278" t="str">
        <f t="shared" si="75"/>
        <v/>
      </c>
      <c r="O497" s="135" t="s">
        <v>119</v>
      </c>
      <c r="P497" s="273" t="str">
        <f t="shared" si="76"/>
        <v/>
      </c>
      <c r="Q497" s="135" t="s">
        <v>120</v>
      </c>
      <c r="R497" s="276" t="str">
        <f t="shared" si="77"/>
        <v/>
      </c>
      <c r="S497" s="1580" t="s">
        <v>122</v>
      </c>
      <c r="T497" s="1581"/>
      <c r="U497" s="1571" t="str">
        <f t="shared" si="78"/>
        <v/>
      </c>
      <c r="V497" s="1572"/>
      <c r="W497" s="1572"/>
      <c r="X497" s="1572"/>
      <c r="Y497" s="1571">
        <f>Y461</f>
        <v>0</v>
      </c>
      <c r="Z497" s="1572"/>
      <c r="AA497" s="1572"/>
      <c r="AB497" s="1572"/>
      <c r="AC497" s="1571">
        <f>AC461</f>
        <v>0</v>
      </c>
      <c r="AD497" s="1572"/>
      <c r="AE497" s="1572"/>
      <c r="AF497" s="1573"/>
      <c r="AG497" s="1572" t="str">
        <f t="shared" si="79"/>
        <v/>
      </c>
      <c r="AH497" s="1572"/>
      <c r="AI497" s="1572"/>
      <c r="AJ497" s="1573"/>
      <c r="AK497" s="1584" t="str">
        <f>AK461</f>
        <v/>
      </c>
      <c r="AL497" s="1585"/>
      <c r="AM497" s="1582" t="str">
        <f>AM461</f>
        <v/>
      </c>
      <c r="AN497" s="1583"/>
      <c r="AO497" s="1583"/>
      <c r="AP497" s="1583"/>
      <c r="AQ497" s="1583"/>
      <c r="AR497" s="515"/>
      <c r="AS497" s="119"/>
      <c r="AT497" s="119"/>
      <c r="AW497" s="387"/>
      <c r="AX497" s="387"/>
      <c r="AY497" s="387"/>
      <c r="AZ497" s="386"/>
      <c r="BA497" s="386"/>
      <c r="BB497" s="386"/>
    </row>
    <row r="498" spans="1:54" s="117" customFormat="1" ht="16.5" customHeight="1">
      <c r="A498" s="1615" t="str">
        <f>A462</f>
        <v/>
      </c>
      <c r="B498" s="1616"/>
      <c r="C498" s="1616"/>
      <c r="D498" s="1616"/>
      <c r="E498" s="1616"/>
      <c r="F498" s="1616"/>
      <c r="G498" s="1616"/>
      <c r="H498" s="1617"/>
      <c r="I498" s="1621" t="str">
        <f>I462</f>
        <v/>
      </c>
      <c r="J498" s="1616"/>
      <c r="K498" s="1616"/>
      <c r="L498" s="1616"/>
      <c r="M498" s="1622"/>
      <c r="N498" s="277" t="str">
        <f t="shared" si="75"/>
        <v/>
      </c>
      <c r="O498" s="125" t="s">
        <v>119</v>
      </c>
      <c r="P498" s="272" t="str">
        <f t="shared" si="76"/>
        <v/>
      </c>
      <c r="Q498" s="125" t="s">
        <v>120</v>
      </c>
      <c r="R498" s="274" t="str">
        <f t="shared" si="77"/>
        <v/>
      </c>
      <c r="S498" s="1625" t="s">
        <v>121</v>
      </c>
      <c r="T498" s="1626"/>
      <c r="U498" s="1627">
        <f t="shared" si="78"/>
        <v>0</v>
      </c>
      <c r="V498" s="1628"/>
      <c r="W498" s="1628"/>
      <c r="X498" s="130"/>
      <c r="Y498" s="946"/>
      <c r="Z498" s="947"/>
      <c r="AA498" s="947"/>
      <c r="AB498" s="130"/>
      <c r="AC498" s="946"/>
      <c r="AD498" s="947"/>
      <c r="AE498" s="947"/>
      <c r="AF498" s="133"/>
      <c r="AG498" s="1568" t="str">
        <f t="shared" si="79"/>
        <v/>
      </c>
      <c r="AH498" s="1569"/>
      <c r="AI498" s="1569"/>
      <c r="AJ498" s="1570"/>
      <c r="AK498" s="946"/>
      <c r="AL498" s="134"/>
      <c r="AM498" s="1568" t="str">
        <f>IF(AM462=0,"",AM462)</f>
        <v/>
      </c>
      <c r="AN498" s="1569"/>
      <c r="AO498" s="1569"/>
      <c r="AP498" s="1569"/>
      <c r="AQ498" s="1569"/>
      <c r="AR498" s="516"/>
      <c r="AS498" s="119"/>
      <c r="AT498" s="119"/>
      <c r="AW498" s="387"/>
      <c r="AX498" s="387"/>
      <c r="AY498" s="387"/>
      <c r="AZ498" s="386"/>
      <c r="BA498" s="386"/>
      <c r="BB498" s="386"/>
    </row>
    <row r="499" spans="1:54" s="117" customFormat="1" ht="16.5" customHeight="1">
      <c r="A499" s="1618"/>
      <c r="B499" s="1619"/>
      <c r="C499" s="1619"/>
      <c r="D499" s="1619"/>
      <c r="E499" s="1619"/>
      <c r="F499" s="1619"/>
      <c r="G499" s="1619"/>
      <c r="H499" s="1620"/>
      <c r="I499" s="1623"/>
      <c r="J499" s="1619"/>
      <c r="K499" s="1619"/>
      <c r="L499" s="1619"/>
      <c r="M499" s="1624"/>
      <c r="N499" s="278" t="str">
        <f t="shared" si="75"/>
        <v/>
      </c>
      <c r="O499" s="135" t="s">
        <v>119</v>
      </c>
      <c r="P499" s="273" t="str">
        <f t="shared" si="76"/>
        <v/>
      </c>
      <c r="Q499" s="135" t="s">
        <v>120</v>
      </c>
      <c r="R499" s="276" t="str">
        <f t="shared" si="77"/>
        <v/>
      </c>
      <c r="S499" s="1580" t="s">
        <v>122</v>
      </c>
      <c r="T499" s="1581"/>
      <c r="U499" s="1582" t="str">
        <f t="shared" si="78"/>
        <v/>
      </c>
      <c r="V499" s="1583"/>
      <c r="W499" s="1583"/>
      <c r="X499" s="1629"/>
      <c r="Y499" s="1582">
        <f>Y463</f>
        <v>0</v>
      </c>
      <c r="Z499" s="1583"/>
      <c r="AA499" s="1583"/>
      <c r="AB499" s="1583"/>
      <c r="AC499" s="1582">
        <f>AC463</f>
        <v>0</v>
      </c>
      <c r="AD499" s="1583"/>
      <c r="AE499" s="1583"/>
      <c r="AF499" s="1629"/>
      <c r="AG499" s="1572" t="str">
        <f t="shared" si="79"/>
        <v/>
      </c>
      <c r="AH499" s="1572"/>
      <c r="AI499" s="1572"/>
      <c r="AJ499" s="1573"/>
      <c r="AK499" s="1584" t="str">
        <f>AK463</f>
        <v/>
      </c>
      <c r="AL499" s="1585"/>
      <c r="AM499" s="1582" t="str">
        <f>AM463</f>
        <v/>
      </c>
      <c r="AN499" s="1583"/>
      <c r="AO499" s="1583"/>
      <c r="AP499" s="1583"/>
      <c r="AQ499" s="1583"/>
      <c r="AR499" s="515"/>
      <c r="AS499" s="119"/>
      <c r="AT499" s="119"/>
      <c r="AW499" s="387"/>
      <c r="AX499" s="387"/>
      <c r="AY499" s="387"/>
      <c r="AZ499" s="386"/>
      <c r="BA499" s="386"/>
      <c r="BB499" s="386"/>
    </row>
    <row r="500" spans="1:54" s="117" customFormat="1" ht="16.5" customHeight="1">
      <c r="A500" s="1615" t="str">
        <f>A464</f>
        <v/>
      </c>
      <c r="B500" s="1616"/>
      <c r="C500" s="1616"/>
      <c r="D500" s="1616"/>
      <c r="E500" s="1616"/>
      <c r="F500" s="1616"/>
      <c r="G500" s="1616"/>
      <c r="H500" s="1617"/>
      <c r="I500" s="1621" t="str">
        <f>I464</f>
        <v/>
      </c>
      <c r="J500" s="1616"/>
      <c r="K500" s="1616"/>
      <c r="L500" s="1616"/>
      <c r="M500" s="1622"/>
      <c r="N500" s="277" t="str">
        <f t="shared" si="75"/>
        <v/>
      </c>
      <c r="O500" s="125" t="s">
        <v>119</v>
      </c>
      <c r="P500" s="272" t="str">
        <f t="shared" si="76"/>
        <v/>
      </c>
      <c r="Q500" s="125" t="s">
        <v>120</v>
      </c>
      <c r="R500" s="274" t="str">
        <f t="shared" si="77"/>
        <v/>
      </c>
      <c r="S500" s="1625" t="s">
        <v>121</v>
      </c>
      <c r="T500" s="1626"/>
      <c r="U500" s="1571">
        <f t="shared" si="78"/>
        <v>0</v>
      </c>
      <c r="V500" s="1572"/>
      <c r="W500" s="1572"/>
      <c r="X500" s="136"/>
      <c r="Y500" s="943"/>
      <c r="Z500" s="944"/>
      <c r="AA500" s="944"/>
      <c r="AB500" s="136"/>
      <c r="AC500" s="943"/>
      <c r="AD500" s="944"/>
      <c r="AE500" s="944"/>
      <c r="AF500" s="139"/>
      <c r="AG500" s="1568" t="str">
        <f t="shared" si="79"/>
        <v/>
      </c>
      <c r="AH500" s="1569"/>
      <c r="AI500" s="1569"/>
      <c r="AJ500" s="1570"/>
      <c r="AK500" s="943"/>
      <c r="AL500" s="945"/>
      <c r="AM500" s="1568" t="str">
        <f>IF(AM464=0,"",AM464)</f>
        <v/>
      </c>
      <c r="AN500" s="1569"/>
      <c r="AO500" s="1569"/>
      <c r="AP500" s="1569"/>
      <c r="AQ500" s="1569"/>
      <c r="AR500" s="516"/>
      <c r="AS500" s="119"/>
      <c r="AT500" s="119"/>
      <c r="AW500" s="387"/>
      <c r="AX500" s="387"/>
      <c r="AY500" s="387"/>
      <c r="AZ500" s="386"/>
      <c r="BA500" s="386"/>
      <c r="BB500" s="386"/>
    </row>
    <row r="501" spans="1:54" s="117" customFormat="1" ht="16.5" customHeight="1">
      <c r="A501" s="1618"/>
      <c r="B501" s="1619"/>
      <c r="C501" s="1619"/>
      <c r="D501" s="1619"/>
      <c r="E501" s="1619"/>
      <c r="F501" s="1619"/>
      <c r="G501" s="1619"/>
      <c r="H501" s="1620"/>
      <c r="I501" s="1623"/>
      <c r="J501" s="1619"/>
      <c r="K501" s="1619"/>
      <c r="L501" s="1619"/>
      <c r="M501" s="1624"/>
      <c r="N501" s="278" t="str">
        <f t="shared" si="75"/>
        <v/>
      </c>
      <c r="O501" s="135" t="s">
        <v>119</v>
      </c>
      <c r="P501" s="273" t="str">
        <f t="shared" si="76"/>
        <v/>
      </c>
      <c r="Q501" s="135" t="s">
        <v>120</v>
      </c>
      <c r="R501" s="276" t="str">
        <f t="shared" si="77"/>
        <v/>
      </c>
      <c r="S501" s="1580" t="s">
        <v>122</v>
      </c>
      <c r="T501" s="1581"/>
      <c r="U501" s="1571" t="str">
        <f t="shared" si="78"/>
        <v/>
      </c>
      <c r="V501" s="1572"/>
      <c r="W501" s="1572"/>
      <c r="X501" s="1572"/>
      <c r="Y501" s="1571">
        <f>Y465</f>
        <v>0</v>
      </c>
      <c r="Z501" s="1572"/>
      <c r="AA501" s="1572"/>
      <c r="AB501" s="1572"/>
      <c r="AC501" s="1571">
        <f>AC465</f>
        <v>0</v>
      </c>
      <c r="AD501" s="1572"/>
      <c r="AE501" s="1572"/>
      <c r="AF501" s="1573"/>
      <c r="AG501" s="1572" t="str">
        <f t="shared" si="79"/>
        <v/>
      </c>
      <c r="AH501" s="1572"/>
      <c r="AI501" s="1572"/>
      <c r="AJ501" s="1573"/>
      <c r="AK501" s="1584" t="str">
        <f>AK465</f>
        <v/>
      </c>
      <c r="AL501" s="1585"/>
      <c r="AM501" s="1582" t="str">
        <f>AM465</f>
        <v/>
      </c>
      <c r="AN501" s="1583"/>
      <c r="AO501" s="1583"/>
      <c r="AP501" s="1583"/>
      <c r="AQ501" s="1583"/>
      <c r="AR501" s="515"/>
      <c r="AS501" s="119"/>
      <c r="AT501" s="119"/>
      <c r="AW501" s="387"/>
      <c r="AX501" s="387"/>
      <c r="AY501" s="387"/>
      <c r="AZ501" s="386"/>
      <c r="BA501" s="386"/>
      <c r="BB501" s="386"/>
    </row>
    <row r="502" spans="1:54" s="117" customFormat="1" ht="16.5" customHeight="1">
      <c r="A502" s="1615" t="str">
        <f>A466</f>
        <v/>
      </c>
      <c r="B502" s="1616"/>
      <c r="C502" s="1616"/>
      <c r="D502" s="1616"/>
      <c r="E502" s="1616"/>
      <c r="F502" s="1616"/>
      <c r="G502" s="1616"/>
      <c r="H502" s="1617"/>
      <c r="I502" s="1621" t="str">
        <f>I466</f>
        <v/>
      </c>
      <c r="J502" s="1616"/>
      <c r="K502" s="1616"/>
      <c r="L502" s="1616"/>
      <c r="M502" s="1622"/>
      <c r="N502" s="277" t="str">
        <f t="shared" si="75"/>
        <v/>
      </c>
      <c r="O502" s="125" t="s">
        <v>119</v>
      </c>
      <c r="P502" s="272" t="str">
        <f t="shared" si="76"/>
        <v/>
      </c>
      <c r="Q502" s="125" t="s">
        <v>120</v>
      </c>
      <c r="R502" s="274" t="str">
        <f t="shared" si="77"/>
        <v/>
      </c>
      <c r="S502" s="1625" t="s">
        <v>121</v>
      </c>
      <c r="T502" s="1626"/>
      <c r="U502" s="1627">
        <f t="shared" si="78"/>
        <v>0</v>
      </c>
      <c r="V502" s="1628"/>
      <c r="W502" s="1628"/>
      <c r="X502" s="130"/>
      <c r="Y502" s="946"/>
      <c r="Z502" s="947"/>
      <c r="AA502" s="947"/>
      <c r="AB502" s="130"/>
      <c r="AC502" s="946"/>
      <c r="AD502" s="947"/>
      <c r="AE502" s="947"/>
      <c r="AF502" s="133"/>
      <c r="AG502" s="1568" t="str">
        <f t="shared" si="79"/>
        <v/>
      </c>
      <c r="AH502" s="1569"/>
      <c r="AI502" s="1569"/>
      <c r="AJ502" s="1570"/>
      <c r="AK502" s="943"/>
      <c r="AL502" s="945"/>
      <c r="AM502" s="1568" t="str">
        <f>IF(AM466=0,"",AM466)</f>
        <v/>
      </c>
      <c r="AN502" s="1569"/>
      <c r="AO502" s="1569"/>
      <c r="AP502" s="1569"/>
      <c r="AQ502" s="1569"/>
      <c r="AR502" s="516"/>
      <c r="AS502" s="119"/>
      <c r="AT502" s="119"/>
      <c r="AW502" s="387"/>
      <c r="AX502" s="387"/>
      <c r="AY502" s="387"/>
      <c r="AZ502" s="386"/>
      <c r="BA502" s="386"/>
      <c r="BB502" s="386"/>
    </row>
    <row r="503" spans="1:54" s="117" customFormat="1" ht="16.5" customHeight="1">
      <c r="A503" s="1618"/>
      <c r="B503" s="1619"/>
      <c r="C503" s="1619"/>
      <c r="D503" s="1619"/>
      <c r="E503" s="1619"/>
      <c r="F503" s="1619"/>
      <c r="G503" s="1619"/>
      <c r="H503" s="1620"/>
      <c r="I503" s="1623"/>
      <c r="J503" s="1619"/>
      <c r="K503" s="1619"/>
      <c r="L503" s="1619"/>
      <c r="M503" s="1624"/>
      <c r="N503" s="278" t="str">
        <f t="shared" si="75"/>
        <v/>
      </c>
      <c r="O503" s="135" t="s">
        <v>119</v>
      </c>
      <c r="P503" s="273" t="str">
        <f t="shared" si="76"/>
        <v/>
      </c>
      <c r="Q503" s="135" t="s">
        <v>120</v>
      </c>
      <c r="R503" s="276" t="str">
        <f t="shared" si="77"/>
        <v/>
      </c>
      <c r="S503" s="1580" t="s">
        <v>122</v>
      </c>
      <c r="T503" s="1581"/>
      <c r="U503" s="1571" t="str">
        <f t="shared" si="78"/>
        <v/>
      </c>
      <c r="V503" s="1572"/>
      <c r="W503" s="1572"/>
      <c r="X503" s="1572"/>
      <c r="Y503" s="1582">
        <f>Y467</f>
        <v>0</v>
      </c>
      <c r="Z503" s="1583"/>
      <c r="AA503" s="1583"/>
      <c r="AB503" s="1583"/>
      <c r="AC503" s="1571">
        <f>AC467</f>
        <v>0</v>
      </c>
      <c r="AD503" s="1572"/>
      <c r="AE503" s="1572"/>
      <c r="AF503" s="1573"/>
      <c r="AG503" s="1572" t="str">
        <f t="shared" si="79"/>
        <v/>
      </c>
      <c r="AH503" s="1572"/>
      <c r="AI503" s="1572"/>
      <c r="AJ503" s="1573"/>
      <c r="AK503" s="1584" t="str">
        <f>AK467</f>
        <v/>
      </c>
      <c r="AL503" s="1585"/>
      <c r="AM503" s="1582" t="str">
        <f>AM467</f>
        <v/>
      </c>
      <c r="AN503" s="1583"/>
      <c r="AO503" s="1583"/>
      <c r="AP503" s="1583"/>
      <c r="AQ503" s="1583"/>
      <c r="AR503" s="515"/>
      <c r="AS503" s="119"/>
      <c r="AT503" s="119"/>
      <c r="AW503" s="387"/>
      <c r="AX503" s="387"/>
      <c r="AY503" s="387"/>
      <c r="AZ503" s="386"/>
      <c r="BA503" s="386"/>
      <c r="BB503" s="386"/>
    </row>
    <row r="504" spans="1:54" s="117" customFormat="1" ht="16.5" customHeight="1">
      <c r="A504" s="1615" t="str">
        <f>A468</f>
        <v/>
      </c>
      <c r="B504" s="1616"/>
      <c r="C504" s="1616"/>
      <c r="D504" s="1616"/>
      <c r="E504" s="1616"/>
      <c r="F504" s="1616"/>
      <c r="G504" s="1616"/>
      <c r="H504" s="1617"/>
      <c r="I504" s="1621" t="str">
        <f>I468</f>
        <v/>
      </c>
      <c r="J504" s="1616"/>
      <c r="K504" s="1616"/>
      <c r="L504" s="1616"/>
      <c r="M504" s="1622"/>
      <c r="N504" s="277" t="str">
        <f t="shared" si="75"/>
        <v/>
      </c>
      <c r="O504" s="125" t="s">
        <v>119</v>
      </c>
      <c r="P504" s="272" t="str">
        <f t="shared" si="76"/>
        <v/>
      </c>
      <c r="Q504" s="125" t="s">
        <v>120</v>
      </c>
      <c r="R504" s="274" t="str">
        <f t="shared" si="77"/>
        <v/>
      </c>
      <c r="S504" s="1625" t="s">
        <v>121</v>
      </c>
      <c r="T504" s="1626"/>
      <c r="U504" s="1627">
        <f t="shared" si="78"/>
        <v>0</v>
      </c>
      <c r="V504" s="1628"/>
      <c r="W504" s="1628"/>
      <c r="X504" s="130"/>
      <c r="Y504" s="946"/>
      <c r="Z504" s="947"/>
      <c r="AA504" s="947"/>
      <c r="AB504" s="130"/>
      <c r="AC504" s="946"/>
      <c r="AD504" s="947"/>
      <c r="AE504" s="947"/>
      <c r="AF504" s="133"/>
      <c r="AG504" s="1568" t="str">
        <f t="shared" si="79"/>
        <v/>
      </c>
      <c r="AH504" s="1569"/>
      <c r="AI504" s="1569"/>
      <c r="AJ504" s="1570"/>
      <c r="AK504" s="141"/>
      <c r="AL504" s="142"/>
      <c r="AM504" s="1568" t="str">
        <f>IF(AM468=0,"",AM468)</f>
        <v/>
      </c>
      <c r="AN504" s="1569"/>
      <c r="AO504" s="1569"/>
      <c r="AP504" s="1569"/>
      <c r="AQ504" s="1569"/>
      <c r="AR504" s="516"/>
      <c r="AS504" s="119"/>
      <c r="AT504" s="119"/>
      <c r="AW504" s="387"/>
      <c r="AX504" s="387"/>
      <c r="AY504" s="387"/>
      <c r="AZ504" s="386"/>
      <c r="BA504" s="386"/>
      <c r="BB504" s="386"/>
    </row>
    <row r="505" spans="1:54" s="117" customFormat="1" ht="16.5" customHeight="1">
      <c r="A505" s="1618"/>
      <c r="B505" s="1619"/>
      <c r="C505" s="1619"/>
      <c r="D505" s="1619"/>
      <c r="E505" s="1619"/>
      <c r="F505" s="1619"/>
      <c r="G505" s="1619"/>
      <c r="H505" s="1620"/>
      <c r="I505" s="1623"/>
      <c r="J505" s="1619"/>
      <c r="K505" s="1619"/>
      <c r="L505" s="1619"/>
      <c r="M505" s="1624"/>
      <c r="N505" s="278" t="str">
        <f t="shared" si="75"/>
        <v/>
      </c>
      <c r="O505" s="135" t="s">
        <v>119</v>
      </c>
      <c r="P505" s="273" t="str">
        <f t="shared" si="76"/>
        <v/>
      </c>
      <c r="Q505" s="135" t="s">
        <v>120</v>
      </c>
      <c r="R505" s="276" t="str">
        <f t="shared" si="77"/>
        <v/>
      </c>
      <c r="S505" s="1580" t="s">
        <v>122</v>
      </c>
      <c r="T505" s="1581"/>
      <c r="U505" s="1571" t="str">
        <f t="shared" si="78"/>
        <v/>
      </c>
      <c r="V505" s="1572"/>
      <c r="W505" s="1572"/>
      <c r="X505" s="1572"/>
      <c r="Y505" s="1582">
        <f>Y469</f>
        <v>0</v>
      </c>
      <c r="Z505" s="1583"/>
      <c r="AA505" s="1583"/>
      <c r="AB505" s="1583"/>
      <c r="AC505" s="1571">
        <f>AC469</f>
        <v>0</v>
      </c>
      <c r="AD505" s="1572"/>
      <c r="AE505" s="1572"/>
      <c r="AF505" s="1573"/>
      <c r="AG505" s="1572" t="str">
        <f t="shared" si="79"/>
        <v/>
      </c>
      <c r="AH505" s="1572"/>
      <c r="AI505" s="1572"/>
      <c r="AJ505" s="1573"/>
      <c r="AK505" s="1584" t="str">
        <f>AK469</f>
        <v/>
      </c>
      <c r="AL505" s="1585"/>
      <c r="AM505" s="1582" t="str">
        <f>AM469</f>
        <v/>
      </c>
      <c r="AN505" s="1583"/>
      <c r="AO505" s="1583"/>
      <c r="AP505" s="1583"/>
      <c r="AQ505" s="1583"/>
      <c r="AR505" s="515"/>
      <c r="AS505" s="119"/>
      <c r="AT505" s="119"/>
      <c r="AW505" s="387"/>
      <c r="AX505" s="387"/>
      <c r="AY505" s="387"/>
      <c r="AZ505" s="386"/>
      <c r="BA505" s="386"/>
      <c r="BB505" s="386"/>
    </row>
    <row r="506" spans="1:54" s="117" customFormat="1" ht="16.5" customHeight="1">
      <c r="A506" s="1615" t="str">
        <f>A470</f>
        <v/>
      </c>
      <c r="B506" s="1616"/>
      <c r="C506" s="1616"/>
      <c r="D506" s="1616"/>
      <c r="E506" s="1616"/>
      <c r="F506" s="1616"/>
      <c r="G506" s="1616"/>
      <c r="H506" s="1617"/>
      <c r="I506" s="1621" t="str">
        <f>I470</f>
        <v/>
      </c>
      <c r="J506" s="1616"/>
      <c r="K506" s="1616"/>
      <c r="L506" s="1616"/>
      <c r="M506" s="1622"/>
      <c r="N506" s="277" t="str">
        <f t="shared" si="75"/>
        <v/>
      </c>
      <c r="O506" s="125" t="s">
        <v>119</v>
      </c>
      <c r="P506" s="272" t="str">
        <f t="shared" si="76"/>
        <v/>
      </c>
      <c r="Q506" s="125" t="s">
        <v>120</v>
      </c>
      <c r="R506" s="274" t="str">
        <f t="shared" si="77"/>
        <v/>
      </c>
      <c r="S506" s="1625" t="s">
        <v>121</v>
      </c>
      <c r="T506" s="1626"/>
      <c r="U506" s="1627">
        <f t="shared" si="78"/>
        <v>0</v>
      </c>
      <c r="V506" s="1628"/>
      <c r="W506" s="1628"/>
      <c r="X506" s="130"/>
      <c r="Y506" s="946"/>
      <c r="Z506" s="947"/>
      <c r="AA506" s="947"/>
      <c r="AB506" s="130"/>
      <c r="AC506" s="946"/>
      <c r="AD506" s="947"/>
      <c r="AE506" s="947"/>
      <c r="AF506" s="133"/>
      <c r="AG506" s="1568" t="str">
        <f t="shared" si="79"/>
        <v/>
      </c>
      <c r="AH506" s="1569"/>
      <c r="AI506" s="1569"/>
      <c r="AJ506" s="1570"/>
      <c r="AK506" s="143"/>
      <c r="AL506" s="144"/>
      <c r="AM506" s="1568" t="str">
        <f>IF(AM470=0,"",AM470)</f>
        <v/>
      </c>
      <c r="AN506" s="1569"/>
      <c r="AO506" s="1569"/>
      <c r="AP506" s="1569"/>
      <c r="AQ506" s="1569"/>
      <c r="AR506" s="516"/>
      <c r="AS506" s="119"/>
      <c r="AT506" s="119"/>
      <c r="AW506" s="387"/>
      <c r="AX506" s="387"/>
      <c r="AY506" s="387"/>
      <c r="AZ506" s="386"/>
      <c r="BA506" s="386"/>
      <c r="BB506" s="386"/>
    </row>
    <row r="507" spans="1:54" s="117" customFormat="1" ht="16.5" customHeight="1">
      <c r="A507" s="1618"/>
      <c r="B507" s="1619"/>
      <c r="C507" s="1619"/>
      <c r="D507" s="1619"/>
      <c r="E507" s="1619"/>
      <c r="F507" s="1619"/>
      <c r="G507" s="1619"/>
      <c r="H507" s="1620"/>
      <c r="I507" s="1623"/>
      <c r="J507" s="1619"/>
      <c r="K507" s="1619"/>
      <c r="L507" s="1619"/>
      <c r="M507" s="1624"/>
      <c r="N507" s="278" t="str">
        <f t="shared" si="75"/>
        <v/>
      </c>
      <c r="O507" s="135" t="s">
        <v>119</v>
      </c>
      <c r="P507" s="273" t="str">
        <f t="shared" si="76"/>
        <v/>
      </c>
      <c r="Q507" s="135" t="s">
        <v>120</v>
      </c>
      <c r="R507" s="276" t="str">
        <f t="shared" si="77"/>
        <v/>
      </c>
      <c r="S507" s="1580" t="s">
        <v>122</v>
      </c>
      <c r="T507" s="1581"/>
      <c r="U507" s="1571" t="str">
        <f t="shared" si="78"/>
        <v/>
      </c>
      <c r="V507" s="1572"/>
      <c r="W507" s="1572"/>
      <c r="X507" s="1572"/>
      <c r="Y507" s="1582">
        <f>Y471</f>
        <v>0</v>
      </c>
      <c r="Z507" s="1583"/>
      <c r="AA507" s="1583"/>
      <c r="AB507" s="1583"/>
      <c r="AC507" s="1571">
        <f>AC471</f>
        <v>0</v>
      </c>
      <c r="AD507" s="1572"/>
      <c r="AE507" s="1572"/>
      <c r="AF507" s="1573"/>
      <c r="AG507" s="1572" t="str">
        <f t="shared" si="79"/>
        <v/>
      </c>
      <c r="AH507" s="1572"/>
      <c r="AI507" s="1572"/>
      <c r="AJ507" s="1573"/>
      <c r="AK507" s="1584" t="str">
        <f>AK471</f>
        <v/>
      </c>
      <c r="AL507" s="1585"/>
      <c r="AM507" s="1582" t="str">
        <f>AM471</f>
        <v/>
      </c>
      <c r="AN507" s="1583"/>
      <c r="AO507" s="1583"/>
      <c r="AP507" s="1583"/>
      <c r="AQ507" s="1583"/>
      <c r="AR507" s="515"/>
      <c r="AS507" s="119"/>
      <c r="AT507" s="119"/>
      <c r="AW507" s="387"/>
      <c r="AX507" s="387"/>
      <c r="AY507" s="387"/>
      <c r="AZ507" s="386"/>
      <c r="BA507" s="386"/>
      <c r="BB507" s="386"/>
    </row>
    <row r="508" spans="1:54" s="117" customFormat="1" ht="16.5" customHeight="1">
      <c r="A508" s="1615" t="str">
        <f>A472</f>
        <v/>
      </c>
      <c r="B508" s="1616"/>
      <c r="C508" s="1616"/>
      <c r="D508" s="1616"/>
      <c r="E508" s="1616"/>
      <c r="F508" s="1616"/>
      <c r="G508" s="1616"/>
      <c r="H508" s="1617"/>
      <c r="I508" s="1621" t="str">
        <f>I472</f>
        <v/>
      </c>
      <c r="J508" s="1616"/>
      <c r="K508" s="1616"/>
      <c r="L508" s="1616"/>
      <c r="M508" s="1622"/>
      <c r="N508" s="277" t="str">
        <f t="shared" si="75"/>
        <v/>
      </c>
      <c r="O508" s="125" t="s">
        <v>119</v>
      </c>
      <c r="P508" s="272" t="str">
        <f t="shared" si="76"/>
        <v/>
      </c>
      <c r="Q508" s="125" t="s">
        <v>120</v>
      </c>
      <c r="R508" s="274" t="str">
        <f t="shared" si="77"/>
        <v/>
      </c>
      <c r="S508" s="1625" t="s">
        <v>121</v>
      </c>
      <c r="T508" s="1626"/>
      <c r="U508" s="1627">
        <f t="shared" si="78"/>
        <v>0</v>
      </c>
      <c r="V508" s="1628"/>
      <c r="W508" s="1628"/>
      <c r="X508" s="130"/>
      <c r="Y508" s="946"/>
      <c r="Z508" s="947"/>
      <c r="AA508" s="947"/>
      <c r="AB508" s="130"/>
      <c r="AC508" s="946"/>
      <c r="AD508" s="947"/>
      <c r="AE508" s="947"/>
      <c r="AF508" s="133"/>
      <c r="AG508" s="1568" t="str">
        <f t="shared" si="79"/>
        <v/>
      </c>
      <c r="AH508" s="1569"/>
      <c r="AI508" s="1569"/>
      <c r="AJ508" s="1570"/>
      <c r="AK508" s="141"/>
      <c r="AL508" s="142"/>
      <c r="AM508" s="1568" t="str">
        <f>IF(AM472=0,"",AM472)</f>
        <v/>
      </c>
      <c r="AN508" s="1569"/>
      <c r="AO508" s="1569"/>
      <c r="AP508" s="1569"/>
      <c r="AQ508" s="1569"/>
      <c r="AR508" s="516"/>
      <c r="AS508" s="119"/>
      <c r="AT508" s="119"/>
      <c r="AW508" s="387"/>
      <c r="AX508" s="387"/>
      <c r="AY508" s="387"/>
      <c r="AZ508" s="386"/>
      <c r="BA508" s="386"/>
      <c r="BB508" s="386"/>
    </row>
    <row r="509" spans="1:54" s="117" customFormat="1" ht="16.5" customHeight="1">
      <c r="A509" s="1618"/>
      <c r="B509" s="1619"/>
      <c r="C509" s="1619"/>
      <c r="D509" s="1619"/>
      <c r="E509" s="1619"/>
      <c r="F509" s="1619"/>
      <c r="G509" s="1619"/>
      <c r="H509" s="1620"/>
      <c r="I509" s="1623"/>
      <c r="J509" s="1619"/>
      <c r="K509" s="1619"/>
      <c r="L509" s="1619"/>
      <c r="M509" s="1624"/>
      <c r="N509" s="278" t="str">
        <f t="shared" si="75"/>
        <v/>
      </c>
      <c r="O509" s="135" t="s">
        <v>119</v>
      </c>
      <c r="P509" s="273" t="str">
        <f t="shared" si="76"/>
        <v/>
      </c>
      <c r="Q509" s="135" t="s">
        <v>120</v>
      </c>
      <c r="R509" s="276" t="str">
        <f t="shared" si="77"/>
        <v/>
      </c>
      <c r="S509" s="1580" t="s">
        <v>122</v>
      </c>
      <c r="T509" s="1581"/>
      <c r="U509" s="1571" t="str">
        <f t="shared" si="78"/>
        <v/>
      </c>
      <c r="V509" s="1572"/>
      <c r="W509" s="1572"/>
      <c r="X509" s="1572"/>
      <c r="Y509" s="1582">
        <f>Y473</f>
        <v>0</v>
      </c>
      <c r="Z509" s="1583"/>
      <c r="AA509" s="1583"/>
      <c r="AB509" s="1583"/>
      <c r="AC509" s="1571">
        <f>AC473</f>
        <v>0</v>
      </c>
      <c r="AD509" s="1572"/>
      <c r="AE509" s="1572"/>
      <c r="AF509" s="1573"/>
      <c r="AG509" s="1572" t="str">
        <f t="shared" si="79"/>
        <v/>
      </c>
      <c r="AH509" s="1572"/>
      <c r="AI509" s="1572"/>
      <c r="AJ509" s="1573"/>
      <c r="AK509" s="1584" t="str">
        <f>AK473</f>
        <v/>
      </c>
      <c r="AL509" s="1585"/>
      <c r="AM509" s="1582" t="str">
        <f>AM473</f>
        <v/>
      </c>
      <c r="AN509" s="1583"/>
      <c r="AO509" s="1583"/>
      <c r="AP509" s="1583"/>
      <c r="AQ509" s="1583"/>
      <c r="AR509" s="515"/>
      <c r="AS509" s="119"/>
      <c r="AT509" s="119"/>
      <c r="AW509" s="387"/>
      <c r="AX509" s="387"/>
      <c r="AY509" s="387"/>
      <c r="AZ509" s="386"/>
      <c r="BA509" s="386"/>
      <c r="BB509" s="386"/>
    </row>
    <row r="510" spans="1:54" s="117" customFormat="1" ht="16.5" customHeight="1">
      <c r="A510" s="1615" t="str">
        <f>A474</f>
        <v/>
      </c>
      <c r="B510" s="1616"/>
      <c r="C510" s="1616"/>
      <c r="D510" s="1616"/>
      <c r="E510" s="1616"/>
      <c r="F510" s="1616"/>
      <c r="G510" s="1616"/>
      <c r="H510" s="1617"/>
      <c r="I510" s="1621" t="str">
        <f>I474</f>
        <v/>
      </c>
      <c r="J510" s="1616"/>
      <c r="K510" s="1616"/>
      <c r="L510" s="1616"/>
      <c r="M510" s="1622"/>
      <c r="N510" s="277" t="str">
        <f t="shared" si="75"/>
        <v/>
      </c>
      <c r="O510" s="125" t="s">
        <v>119</v>
      </c>
      <c r="P510" s="272" t="str">
        <f t="shared" si="76"/>
        <v/>
      </c>
      <c r="Q510" s="125" t="s">
        <v>120</v>
      </c>
      <c r="R510" s="274" t="str">
        <f t="shared" si="77"/>
        <v/>
      </c>
      <c r="S510" s="1625" t="s">
        <v>121</v>
      </c>
      <c r="T510" s="1626"/>
      <c r="U510" s="1627">
        <f t="shared" si="78"/>
        <v>0</v>
      </c>
      <c r="V510" s="1628"/>
      <c r="W510" s="1628"/>
      <c r="X510" s="130"/>
      <c r="Y510" s="946"/>
      <c r="Z510" s="947"/>
      <c r="AA510" s="947"/>
      <c r="AB510" s="130"/>
      <c r="AC510" s="946"/>
      <c r="AD510" s="947"/>
      <c r="AE510" s="947"/>
      <c r="AF510" s="133"/>
      <c r="AG510" s="1568" t="str">
        <f t="shared" si="79"/>
        <v/>
      </c>
      <c r="AH510" s="1569"/>
      <c r="AI510" s="1569"/>
      <c r="AJ510" s="1570"/>
      <c r="AK510" s="141"/>
      <c r="AL510" s="142"/>
      <c r="AM510" s="1568" t="str">
        <f>IF(AM474=0,"",AM474)</f>
        <v/>
      </c>
      <c r="AN510" s="1569"/>
      <c r="AO510" s="1569"/>
      <c r="AP510" s="1569"/>
      <c r="AQ510" s="1569"/>
      <c r="AR510" s="516"/>
      <c r="AS510" s="119"/>
      <c r="AT510" s="119"/>
      <c r="AW510" s="387"/>
      <c r="AX510" s="387"/>
      <c r="AY510" s="387"/>
      <c r="AZ510" s="386"/>
      <c r="BA510" s="386"/>
      <c r="BB510" s="386"/>
    </row>
    <row r="511" spans="1:54" s="117" customFormat="1" ht="16.5" customHeight="1">
      <c r="A511" s="1618"/>
      <c r="B511" s="1619"/>
      <c r="C511" s="1619"/>
      <c r="D511" s="1619"/>
      <c r="E511" s="1619"/>
      <c r="F511" s="1619"/>
      <c r="G511" s="1619"/>
      <c r="H511" s="1620"/>
      <c r="I511" s="1623"/>
      <c r="J511" s="1619"/>
      <c r="K511" s="1619"/>
      <c r="L511" s="1619"/>
      <c r="M511" s="1624"/>
      <c r="N511" s="278" t="str">
        <f t="shared" si="75"/>
        <v/>
      </c>
      <c r="O511" s="145" t="s">
        <v>119</v>
      </c>
      <c r="P511" s="273" t="str">
        <f t="shared" si="76"/>
        <v/>
      </c>
      <c r="Q511" s="135" t="s">
        <v>120</v>
      </c>
      <c r="R511" s="276" t="str">
        <f t="shared" si="77"/>
        <v/>
      </c>
      <c r="S511" s="1580" t="s">
        <v>122</v>
      </c>
      <c r="T511" s="1581"/>
      <c r="U511" s="1571" t="str">
        <f t="shared" si="78"/>
        <v/>
      </c>
      <c r="V511" s="1572"/>
      <c r="W511" s="1572"/>
      <c r="X511" s="1572"/>
      <c r="Y511" s="1582">
        <f>Y475</f>
        <v>0</v>
      </c>
      <c r="Z511" s="1583"/>
      <c r="AA511" s="1583"/>
      <c r="AB511" s="1583"/>
      <c r="AC511" s="1571">
        <f>AC475</f>
        <v>0</v>
      </c>
      <c r="AD511" s="1572"/>
      <c r="AE511" s="1572"/>
      <c r="AF511" s="1573"/>
      <c r="AG511" s="1572" t="str">
        <f t="shared" si="79"/>
        <v/>
      </c>
      <c r="AH511" s="1572"/>
      <c r="AI511" s="1572"/>
      <c r="AJ511" s="1573"/>
      <c r="AK511" s="1584" t="str">
        <f>AK475</f>
        <v/>
      </c>
      <c r="AL511" s="1585"/>
      <c r="AM511" s="1582" t="str">
        <f>AM475</f>
        <v/>
      </c>
      <c r="AN511" s="1583"/>
      <c r="AO511" s="1583"/>
      <c r="AP511" s="1583"/>
      <c r="AQ511" s="1583"/>
      <c r="AR511" s="515"/>
      <c r="AS511" s="119"/>
      <c r="AT511" s="119"/>
      <c r="AW511" s="387"/>
      <c r="AX511" s="387"/>
      <c r="AY511" s="387"/>
      <c r="AZ511" s="386"/>
      <c r="BA511" s="386"/>
      <c r="BB511" s="386"/>
    </row>
    <row r="512" spans="1:54" s="117" customFormat="1" ht="16.5" customHeight="1">
      <c r="A512" s="1595" t="s">
        <v>561</v>
      </c>
      <c r="B512" s="1596"/>
      <c r="C512" s="1596"/>
      <c r="D512" s="1597"/>
      <c r="E512" s="1604" t="str">
        <f>E476</f>
        <v/>
      </c>
      <c r="F512" s="1605"/>
      <c r="G512" s="1606"/>
      <c r="H512" s="1606"/>
      <c r="I512" s="1606"/>
      <c r="J512" s="1606"/>
      <c r="K512" s="1606"/>
      <c r="L512" s="1606"/>
      <c r="M512" s="1607"/>
      <c r="N512" s="1721" t="s">
        <v>726</v>
      </c>
      <c r="O512" s="1722"/>
      <c r="P512" s="1722"/>
      <c r="Q512" s="1722"/>
      <c r="R512" s="1722"/>
      <c r="S512" s="1722"/>
      <c r="T512" s="1049" t="str">
        <f>T476</f>
        <v/>
      </c>
      <c r="U512" s="1568" t="str">
        <f t="shared" ca="1" si="78"/>
        <v/>
      </c>
      <c r="V512" s="1569"/>
      <c r="W512" s="1569"/>
      <c r="X512" s="1570"/>
      <c r="Y512" s="946"/>
      <c r="Z512" s="947"/>
      <c r="AA512" s="947"/>
      <c r="AB512" s="130"/>
      <c r="AC512" s="946"/>
      <c r="AD512" s="947"/>
      <c r="AE512" s="947"/>
      <c r="AF512" s="130"/>
      <c r="AG512" s="1568" t="str">
        <f t="shared" ca="1" si="79"/>
        <v/>
      </c>
      <c r="AH512" s="1569"/>
      <c r="AI512" s="1569"/>
      <c r="AJ512" s="1570"/>
      <c r="AK512" s="946"/>
      <c r="AL512" s="134"/>
      <c r="AM512" s="1568" t="str">
        <f>AM476</f>
        <v/>
      </c>
      <c r="AN512" s="1569"/>
      <c r="AO512" s="1569"/>
      <c r="AP512" s="1569"/>
      <c r="AQ512" s="1569"/>
      <c r="AR512" s="516"/>
      <c r="AS512" s="119"/>
      <c r="AT512" s="119"/>
      <c r="AW512" s="387"/>
      <c r="AX512" s="387"/>
      <c r="AY512" s="387"/>
      <c r="AZ512" s="386"/>
      <c r="BA512" s="386"/>
      <c r="BB512" s="386"/>
    </row>
    <row r="513" spans="1:54" s="117" customFormat="1" ht="16.5" customHeight="1">
      <c r="A513" s="1598"/>
      <c r="B513" s="1599"/>
      <c r="C513" s="1599"/>
      <c r="D513" s="1600"/>
      <c r="E513" s="1608"/>
      <c r="F513" s="1609"/>
      <c r="G513" s="1610"/>
      <c r="H513" s="1610"/>
      <c r="I513" s="1610"/>
      <c r="J513" s="1610"/>
      <c r="K513" s="1610"/>
      <c r="L513" s="1610"/>
      <c r="M513" s="1611"/>
      <c r="N513" s="1723"/>
      <c r="O513" s="1724"/>
      <c r="P513" s="1724"/>
      <c r="Q513" s="1724"/>
      <c r="R513" s="1724"/>
      <c r="S513" s="1724"/>
      <c r="T513" s="1050"/>
      <c r="U513" s="1571" t="str">
        <f>U477</f>
        <v/>
      </c>
      <c r="V513" s="1572"/>
      <c r="W513" s="1572"/>
      <c r="X513" s="1572"/>
      <c r="Y513" s="1571" t="str">
        <f>Y477</f>
        <v/>
      </c>
      <c r="Z513" s="1572"/>
      <c r="AA513" s="1572"/>
      <c r="AB513" s="1573"/>
      <c r="AC513" s="1572" t="str">
        <f>AC477</f>
        <v/>
      </c>
      <c r="AD513" s="1572"/>
      <c r="AE513" s="1572"/>
      <c r="AF513" s="1573"/>
      <c r="AG513" s="1571" t="str">
        <f t="shared" ref="AG513:AG514" si="80">AG477</f>
        <v/>
      </c>
      <c r="AH513" s="1572"/>
      <c r="AI513" s="1572"/>
      <c r="AJ513" s="1573"/>
      <c r="AK513" s="943"/>
      <c r="AL513" s="945"/>
      <c r="AM513" s="1571" t="str">
        <f t="shared" ref="AM513:AM514" si="81">AM477</f>
        <v/>
      </c>
      <c r="AN513" s="1572"/>
      <c r="AO513" s="1572"/>
      <c r="AP513" s="1572"/>
      <c r="AQ513" s="1572"/>
      <c r="AR513" s="948"/>
      <c r="AS513" s="119"/>
      <c r="AT513" s="119"/>
      <c r="AW513" s="387"/>
      <c r="AX513" s="387"/>
      <c r="AY513" s="387"/>
      <c r="AZ513" s="386"/>
      <c r="BA513" s="386"/>
      <c r="BB513" s="386"/>
    </row>
    <row r="514" spans="1:54" s="117" customFormat="1" ht="16.5" customHeight="1" thickBot="1">
      <c r="A514" s="1601"/>
      <c r="B514" s="1602"/>
      <c r="C514" s="1602"/>
      <c r="D514" s="1603"/>
      <c r="E514" s="1612"/>
      <c r="F514" s="1613"/>
      <c r="G514" s="1613"/>
      <c r="H514" s="1613"/>
      <c r="I514" s="1613"/>
      <c r="J514" s="1613"/>
      <c r="K514" s="1613"/>
      <c r="L514" s="1613"/>
      <c r="M514" s="1614"/>
      <c r="N514" s="1725"/>
      <c r="O514" s="1726"/>
      <c r="P514" s="1726"/>
      <c r="Q514" s="1726"/>
      <c r="R514" s="1726"/>
      <c r="S514" s="1726"/>
      <c r="T514" s="1051"/>
      <c r="U514" s="1095"/>
      <c r="V514" s="1096"/>
      <c r="W514" s="1096"/>
      <c r="X514" s="1096"/>
      <c r="Y514" s="1095"/>
      <c r="Z514" s="1096"/>
      <c r="AA514" s="1096"/>
      <c r="AB514" s="1097"/>
      <c r="AC514" s="1096"/>
      <c r="AD514" s="1096"/>
      <c r="AE514" s="1096"/>
      <c r="AF514" s="1097"/>
      <c r="AG514" s="1574" t="str">
        <f t="shared" si="80"/>
        <v/>
      </c>
      <c r="AH514" s="1575"/>
      <c r="AI514" s="1575"/>
      <c r="AJ514" s="1576"/>
      <c r="AK514" s="941"/>
      <c r="AL514" s="942"/>
      <c r="AM514" s="1574" t="str">
        <f t="shared" si="81"/>
        <v/>
      </c>
      <c r="AN514" s="1575"/>
      <c r="AO514" s="1575"/>
      <c r="AP514" s="1575"/>
      <c r="AQ514" s="1575"/>
      <c r="AR514" s="517"/>
      <c r="AS514" s="119"/>
      <c r="AT514" s="146"/>
      <c r="AW514" s="387"/>
      <c r="AX514" s="387"/>
      <c r="AY514" s="387"/>
      <c r="AZ514" s="386"/>
      <c r="BA514" s="386"/>
      <c r="BB514" s="386"/>
    </row>
    <row r="515" spans="1:54" s="117" customFormat="1" ht="18" customHeight="1">
      <c r="A515" s="119"/>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75"/>
      <c r="AH515" s="75"/>
      <c r="AI515" s="75"/>
      <c r="AJ515" s="75"/>
      <c r="AK515" s="75"/>
      <c r="AL515" s="75"/>
      <c r="AM515" s="1566" t="str">
        <f>AM479</f>
        <v/>
      </c>
      <c r="AN515" s="1567"/>
      <c r="AO515" s="1567"/>
      <c r="AP515" s="1567"/>
      <c r="AQ515" s="1567"/>
      <c r="AR515" s="119"/>
      <c r="AS515" s="119"/>
      <c r="AT515" s="119"/>
      <c r="AW515" s="387"/>
      <c r="AX515" s="387"/>
      <c r="AY515" s="387"/>
      <c r="AZ515" s="386"/>
      <c r="BA515" s="386"/>
      <c r="BB515" s="386"/>
    </row>
    <row r="516" spans="1:54" s="117" customFormat="1" ht="22.5" customHeight="1">
      <c r="A516" s="119"/>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551"/>
      <c r="X516" s="551"/>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W516" s="387"/>
      <c r="AX516" s="387"/>
      <c r="AY516" s="387"/>
      <c r="AZ516" s="386"/>
      <c r="BA516" s="386"/>
      <c r="BB516" s="386"/>
    </row>
    <row r="517" spans="1:54" s="117" customFormat="1" ht="24" customHeight="1">
      <c r="A517" s="75"/>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551"/>
      <c r="X517" s="551"/>
      <c r="Y517" s="120"/>
      <c r="Z517" s="120"/>
      <c r="AA517" s="120"/>
      <c r="AB517" s="120"/>
      <c r="AC517" s="120"/>
      <c r="AD517" s="120"/>
      <c r="AE517" s="120"/>
      <c r="AF517" s="120"/>
      <c r="AG517" s="120"/>
      <c r="AH517" s="120"/>
      <c r="AI517" s="120"/>
      <c r="AJ517" s="120"/>
      <c r="AK517" s="120"/>
      <c r="AL517" s="120"/>
      <c r="AM517" s="120"/>
      <c r="AN517" s="120"/>
      <c r="AO517" s="120"/>
      <c r="AP517" s="120"/>
      <c r="AQ517" s="120"/>
      <c r="AR517" s="120"/>
      <c r="AS517" s="119"/>
      <c r="AT517" s="119"/>
      <c r="AW517" s="387"/>
      <c r="AX517" s="387"/>
      <c r="AY517" s="387"/>
      <c r="AZ517" s="386"/>
      <c r="BA517" s="386"/>
      <c r="BB517" s="386"/>
    </row>
    <row r="518" spans="1:54" s="117" customFormat="1" ht="17.25" customHeight="1" thickBot="1">
      <c r="A518" s="533" t="s">
        <v>171</v>
      </c>
      <c r="B518" s="119"/>
      <c r="C518" s="119"/>
      <c r="D518" s="119"/>
      <c r="E518" s="119"/>
      <c r="F518" s="119"/>
      <c r="G518" s="119"/>
      <c r="H518" s="119"/>
      <c r="I518" s="119"/>
      <c r="J518" s="119"/>
      <c r="K518" s="119"/>
      <c r="L518" s="119"/>
      <c r="M518" s="119"/>
      <c r="N518" s="119"/>
      <c r="O518" s="119"/>
      <c r="P518" s="119"/>
      <c r="Q518" s="119"/>
      <c r="R518" s="120"/>
      <c r="S518" s="120"/>
      <c r="T518" s="120"/>
      <c r="U518" s="120"/>
      <c r="V518" s="120"/>
      <c r="W518" s="119"/>
      <c r="X518" s="119"/>
      <c r="Y518" s="119"/>
      <c r="Z518" s="119"/>
      <c r="AA518" s="119"/>
      <c r="AB518" s="119"/>
      <c r="AC518" s="119"/>
      <c r="AD518" s="119"/>
      <c r="AE518" s="119"/>
      <c r="AF518" s="119"/>
      <c r="AG518" s="119"/>
      <c r="AH518" s="119"/>
      <c r="AI518" s="119"/>
      <c r="AJ518" s="119"/>
      <c r="AK518" s="121"/>
      <c r="AL518" s="121"/>
      <c r="AM518" s="121"/>
      <c r="AN518" s="121"/>
      <c r="AO518" s="119"/>
      <c r="AP518" s="119"/>
      <c r="AQ518" s="119"/>
      <c r="AR518" s="119"/>
      <c r="AS518" s="119"/>
      <c r="AW518" s="387"/>
      <c r="AX518" s="387"/>
      <c r="AY518" s="387"/>
      <c r="AZ518" s="386"/>
      <c r="BA518" s="386"/>
      <c r="BB518" s="386"/>
    </row>
    <row r="519" spans="1:54" s="117" customFormat="1" ht="12.75" customHeight="1">
      <c r="A519" s="119"/>
      <c r="B519" s="119"/>
      <c r="C519" s="119"/>
      <c r="D519" s="119"/>
      <c r="E519" s="119"/>
      <c r="F519" s="119"/>
      <c r="G519" s="119"/>
      <c r="H519" s="119"/>
      <c r="I519" s="119"/>
      <c r="J519" s="119"/>
      <c r="K519" s="119"/>
      <c r="L519" s="122"/>
      <c r="M519" s="122"/>
      <c r="N519" s="122"/>
      <c r="O519" s="122"/>
      <c r="P519" s="122"/>
      <c r="Q519" s="122"/>
      <c r="R519" s="122"/>
      <c r="S519" s="123"/>
      <c r="T519" s="123"/>
      <c r="U519" s="123"/>
      <c r="V519" s="123"/>
      <c r="W519" s="123"/>
      <c r="X519" s="123"/>
      <c r="Y519" s="123"/>
      <c r="Z519" s="122"/>
      <c r="AA519" s="122"/>
      <c r="AB519" s="122"/>
      <c r="AC519" s="119"/>
      <c r="AD519" s="119"/>
      <c r="AE519" s="119"/>
      <c r="AF519" s="119"/>
      <c r="AG519" s="119"/>
      <c r="AH519" s="119"/>
      <c r="AI519" s="119"/>
      <c r="AJ519" s="119"/>
      <c r="AK519" s="121"/>
      <c r="AL519" s="121"/>
      <c r="AM519" s="1586" t="s">
        <v>170</v>
      </c>
      <c r="AN519" s="1587"/>
      <c r="AO519" s="119"/>
      <c r="AP519" s="119"/>
      <c r="AQ519" s="119"/>
      <c r="AR519" s="119"/>
      <c r="AS519" s="119"/>
      <c r="AW519" s="387"/>
      <c r="AX519" s="387"/>
      <c r="AY519" s="387"/>
      <c r="AZ519" s="386"/>
      <c r="BA519" s="386"/>
      <c r="BB519" s="386"/>
    </row>
    <row r="520" spans="1:54" s="117" customFormat="1" ht="12.75" customHeight="1">
      <c r="A520" s="119"/>
      <c r="B520" s="119"/>
      <c r="C520" s="119"/>
      <c r="D520" s="119"/>
      <c r="E520" s="119"/>
      <c r="F520" s="119"/>
      <c r="G520" s="119"/>
      <c r="H520" s="119"/>
      <c r="I520" s="119"/>
      <c r="J520" s="119"/>
      <c r="K520" s="119"/>
      <c r="L520" s="122"/>
      <c r="M520" s="122"/>
      <c r="N520" s="122"/>
      <c r="O520" s="122"/>
      <c r="P520" s="122"/>
      <c r="Q520" s="122"/>
      <c r="R520" s="122"/>
      <c r="S520" s="123"/>
      <c r="T520" s="123"/>
      <c r="U520" s="123"/>
      <c r="V520" s="123"/>
      <c r="W520" s="123"/>
      <c r="X520" s="123"/>
      <c r="Y520" s="123"/>
      <c r="Z520" s="122"/>
      <c r="AA520" s="122"/>
      <c r="AB520" s="122"/>
      <c r="AC520" s="119"/>
      <c r="AD520" s="119"/>
      <c r="AE520" s="119"/>
      <c r="AF520" s="119"/>
      <c r="AG520" s="119"/>
      <c r="AH520" s="119"/>
      <c r="AI520" s="119"/>
      <c r="AJ520" s="119"/>
      <c r="AK520" s="121"/>
      <c r="AL520" s="121"/>
      <c r="AM520" s="1588"/>
      <c r="AN520" s="1589"/>
      <c r="AO520" s="119"/>
      <c r="AP520" s="119"/>
      <c r="AQ520" s="119"/>
      <c r="AR520" s="119"/>
      <c r="AS520" s="119"/>
      <c r="AW520" s="387"/>
      <c r="AX520" s="387"/>
      <c r="AY520" s="387"/>
      <c r="AZ520" s="386"/>
      <c r="BA520" s="386"/>
      <c r="BB520" s="386"/>
    </row>
    <row r="521" spans="1:54" s="117" customFormat="1" ht="12.75" customHeight="1" thickBot="1">
      <c r="A521" s="119"/>
      <c r="B521" s="119"/>
      <c r="C521" s="119"/>
      <c r="D521" s="119"/>
      <c r="E521" s="119"/>
      <c r="F521" s="119"/>
      <c r="G521" s="119"/>
      <c r="H521" s="119"/>
      <c r="I521" s="119"/>
      <c r="J521" s="119"/>
      <c r="K521" s="119"/>
      <c r="L521" s="122"/>
      <c r="M521" s="122"/>
      <c r="N521" s="122"/>
      <c r="O521" s="122"/>
      <c r="P521" s="122"/>
      <c r="Q521" s="122"/>
      <c r="R521" s="122"/>
      <c r="S521" s="122"/>
      <c r="T521" s="122"/>
      <c r="U521" s="122"/>
      <c r="V521" s="122"/>
      <c r="W521" s="122"/>
      <c r="X521" s="122"/>
      <c r="Y521" s="122"/>
      <c r="Z521" s="122"/>
      <c r="AA521" s="122"/>
      <c r="AB521" s="122"/>
      <c r="AC521" s="119"/>
      <c r="AD521" s="119"/>
      <c r="AE521" s="119"/>
      <c r="AF521" s="119"/>
      <c r="AG521" s="119"/>
      <c r="AH521" s="119"/>
      <c r="AI521" s="119"/>
      <c r="AJ521" s="119"/>
      <c r="AK521" s="121"/>
      <c r="AL521" s="121"/>
      <c r="AM521" s="1590"/>
      <c r="AN521" s="1591"/>
      <c r="AO521" s="119"/>
      <c r="AP521" s="119"/>
      <c r="AQ521" s="119"/>
      <c r="AR521" s="119"/>
      <c r="AS521" s="119"/>
      <c r="AW521" s="387"/>
      <c r="AX521" s="387"/>
      <c r="AY521" s="387"/>
      <c r="AZ521" s="386"/>
      <c r="BA521" s="386"/>
      <c r="BB521" s="386"/>
    </row>
    <row r="522" spans="1:54" s="117" customFormat="1" ht="6" customHeight="1" thickBot="1">
      <c r="A522" s="119"/>
      <c r="B522" s="119"/>
      <c r="C522" s="119"/>
      <c r="D522" s="119"/>
      <c r="E522" s="119"/>
      <c r="F522" s="119"/>
      <c r="G522" s="119"/>
      <c r="H522" s="119"/>
      <c r="I522" s="119"/>
      <c r="J522" s="119"/>
      <c r="K522" s="119"/>
      <c r="L522" s="122"/>
      <c r="M522" s="122"/>
      <c r="N522" s="122"/>
      <c r="O522" s="122"/>
      <c r="P522" s="122"/>
      <c r="Q522" s="122"/>
      <c r="R522" s="122"/>
      <c r="S522" s="122"/>
      <c r="T522" s="122"/>
      <c r="U522" s="122"/>
      <c r="V522" s="122"/>
      <c r="W522" s="122"/>
      <c r="X522" s="122"/>
      <c r="Y522" s="122"/>
      <c r="Z522" s="122"/>
      <c r="AA522" s="122"/>
      <c r="AB522" s="122"/>
      <c r="AC522" s="119"/>
      <c r="AD522" s="119"/>
      <c r="AE522" s="119"/>
      <c r="AF522" s="119"/>
      <c r="AG522" s="119"/>
      <c r="AH522" s="119"/>
      <c r="AI522" s="119"/>
      <c r="AJ522" s="119"/>
      <c r="AK522" s="121"/>
      <c r="AL522" s="121"/>
      <c r="AM522" s="119"/>
      <c r="AN522" s="119"/>
      <c r="AO522" s="119"/>
      <c r="AP522" s="119"/>
      <c r="AQ522" s="119"/>
      <c r="AR522" s="119"/>
      <c r="AS522" s="119"/>
      <c r="AW522" s="387"/>
      <c r="AX522" s="387"/>
      <c r="AY522" s="387"/>
      <c r="AZ522" s="386"/>
      <c r="BA522" s="386"/>
      <c r="BB522" s="386"/>
    </row>
    <row r="523" spans="1:54" s="117" customFormat="1" ht="12.75" customHeight="1">
      <c r="A523" s="1658" t="s">
        <v>127</v>
      </c>
      <c r="B523" s="1659"/>
      <c r="C523" s="1659"/>
      <c r="D523" s="1659"/>
      <c r="E523" s="1659"/>
      <c r="F523" s="1659"/>
      <c r="G523" s="1659"/>
      <c r="H523" s="1659"/>
      <c r="I523" s="1664" t="s">
        <v>128</v>
      </c>
      <c r="J523" s="1664"/>
      <c r="K523" s="510" t="s">
        <v>129</v>
      </c>
      <c r="L523" s="1664" t="s">
        <v>130</v>
      </c>
      <c r="M523" s="1664"/>
      <c r="N523" s="1665" t="s">
        <v>131</v>
      </c>
      <c r="O523" s="1664"/>
      <c r="P523" s="1664"/>
      <c r="Q523" s="1664"/>
      <c r="R523" s="1664"/>
      <c r="S523" s="1664"/>
      <c r="T523" s="1664" t="s">
        <v>61</v>
      </c>
      <c r="U523" s="1664"/>
      <c r="V523" s="1700"/>
      <c r="W523" s="119"/>
      <c r="X523" s="119"/>
      <c r="Y523" s="119"/>
      <c r="Z523" s="119"/>
      <c r="AA523" s="119"/>
      <c r="AB523" s="119"/>
      <c r="AC523" s="124"/>
      <c r="AD523" s="124"/>
      <c r="AE523" s="124"/>
      <c r="AF523" s="124"/>
      <c r="AG523" s="124"/>
      <c r="AH523" s="124"/>
      <c r="AI523" s="124"/>
      <c r="AJ523" s="119"/>
      <c r="AK523" s="1701" t="str">
        <f>AK451</f>
        <v/>
      </c>
      <c r="AL523" s="1702"/>
      <c r="AM523" s="1710" t="s">
        <v>64</v>
      </c>
      <c r="AN523" s="1710"/>
      <c r="AO523" s="1702" t="str">
        <f>AO451</f>
        <v/>
      </c>
      <c r="AP523" s="1702"/>
      <c r="AQ523" s="1710" t="s">
        <v>65</v>
      </c>
      <c r="AR523" s="1713"/>
      <c r="AS523" s="119"/>
      <c r="AT523" s="119"/>
      <c r="AW523" s="387"/>
      <c r="AX523" s="387"/>
      <c r="AY523" s="387"/>
      <c r="AZ523" s="386"/>
      <c r="BA523" s="386"/>
      <c r="BB523" s="386"/>
    </row>
    <row r="524" spans="1:54" s="117" customFormat="1" ht="13.5" customHeight="1">
      <c r="A524" s="1660"/>
      <c r="B524" s="1661"/>
      <c r="C524" s="1661"/>
      <c r="D524" s="1661"/>
      <c r="E524" s="1661"/>
      <c r="F524" s="1661"/>
      <c r="G524" s="1661"/>
      <c r="H524" s="1661"/>
      <c r="I524" s="1716" t="str">
        <f>I488</f>
        <v/>
      </c>
      <c r="J524" s="1592" t="str">
        <f>J488</f>
        <v/>
      </c>
      <c r="K524" s="1718" t="str">
        <f>K488</f>
        <v/>
      </c>
      <c r="L524" s="1592" t="str">
        <f>L488</f>
        <v/>
      </c>
      <c r="M524" s="1592" t="str">
        <f t="shared" ref="M524:V524" si="82">M488</f>
        <v/>
      </c>
      <c r="N524" s="1655" t="str">
        <f t="shared" si="82"/>
        <v/>
      </c>
      <c r="O524" s="1652" t="str">
        <f t="shared" si="82"/>
        <v/>
      </c>
      <c r="P524" s="1652" t="str">
        <f t="shared" si="82"/>
        <v/>
      </c>
      <c r="Q524" s="1652" t="str">
        <f t="shared" si="82"/>
        <v/>
      </c>
      <c r="R524" s="1652" t="str">
        <f t="shared" si="82"/>
        <v/>
      </c>
      <c r="S524" s="1592" t="str">
        <f t="shared" si="82"/>
        <v/>
      </c>
      <c r="T524" s="1655" t="str">
        <f t="shared" si="82"/>
        <v/>
      </c>
      <c r="U524" s="1652" t="str">
        <f t="shared" si="82"/>
        <v/>
      </c>
      <c r="V524" s="1707" t="str">
        <f t="shared" si="82"/>
        <v/>
      </c>
      <c r="W524" s="119"/>
      <c r="X524" s="119"/>
      <c r="Y524" s="119"/>
      <c r="Z524" s="119"/>
      <c r="AA524" s="119"/>
      <c r="AB524" s="119"/>
      <c r="AC524" s="124"/>
      <c r="AD524" s="124"/>
      <c r="AE524" s="124"/>
      <c r="AF524" s="124"/>
      <c r="AG524" s="124"/>
      <c r="AH524" s="124"/>
      <c r="AI524" s="124"/>
      <c r="AJ524" s="119"/>
      <c r="AK524" s="1703"/>
      <c r="AL524" s="1704"/>
      <c r="AM524" s="1711"/>
      <c r="AN524" s="1711"/>
      <c r="AO524" s="1704"/>
      <c r="AP524" s="1704"/>
      <c r="AQ524" s="1711"/>
      <c r="AR524" s="1714"/>
      <c r="AS524" s="119"/>
      <c r="AT524" s="119"/>
      <c r="AW524" s="387"/>
      <c r="AX524" s="387"/>
      <c r="AY524" s="387"/>
      <c r="AZ524" s="386"/>
      <c r="BA524" s="386"/>
      <c r="BB524" s="386"/>
    </row>
    <row r="525" spans="1:54" s="117" customFormat="1" ht="9" customHeight="1" thickBot="1">
      <c r="A525" s="1660"/>
      <c r="B525" s="1661"/>
      <c r="C525" s="1661"/>
      <c r="D525" s="1661"/>
      <c r="E525" s="1661"/>
      <c r="F525" s="1661"/>
      <c r="G525" s="1661"/>
      <c r="H525" s="1661"/>
      <c r="I525" s="1716"/>
      <c r="J525" s="1593"/>
      <c r="K525" s="1719"/>
      <c r="L525" s="1593"/>
      <c r="M525" s="1593"/>
      <c r="N525" s="1656"/>
      <c r="O525" s="1653"/>
      <c r="P525" s="1653"/>
      <c r="Q525" s="1653"/>
      <c r="R525" s="1653"/>
      <c r="S525" s="1593"/>
      <c r="T525" s="1656"/>
      <c r="U525" s="1653"/>
      <c r="V525" s="1708"/>
      <c r="W525" s="119"/>
      <c r="X525" s="119"/>
      <c r="Y525" s="119"/>
      <c r="Z525" s="119"/>
      <c r="AA525" s="119"/>
      <c r="AB525" s="119"/>
      <c r="AC525" s="124"/>
      <c r="AD525" s="124"/>
      <c r="AE525" s="124"/>
      <c r="AF525" s="124"/>
      <c r="AG525" s="124"/>
      <c r="AH525" s="124"/>
      <c r="AI525" s="124"/>
      <c r="AJ525" s="119"/>
      <c r="AK525" s="1705"/>
      <c r="AL525" s="1706"/>
      <c r="AM525" s="1712"/>
      <c r="AN525" s="1712"/>
      <c r="AO525" s="1706"/>
      <c r="AP525" s="1706"/>
      <c r="AQ525" s="1712"/>
      <c r="AR525" s="1715"/>
      <c r="AS525" s="119"/>
      <c r="AT525" s="119"/>
      <c r="AW525" s="387"/>
      <c r="AX525" s="387"/>
      <c r="AY525" s="387"/>
      <c r="AZ525" s="386"/>
      <c r="BA525" s="386"/>
      <c r="BB525" s="386"/>
    </row>
    <row r="526" spans="1:54" s="117" customFormat="1" ht="6" customHeight="1" thickBot="1">
      <c r="A526" s="1662"/>
      <c r="B526" s="1663"/>
      <c r="C526" s="1663"/>
      <c r="D526" s="1663"/>
      <c r="E526" s="1663"/>
      <c r="F526" s="1663"/>
      <c r="G526" s="1663"/>
      <c r="H526" s="1663"/>
      <c r="I526" s="1717"/>
      <c r="J526" s="1594"/>
      <c r="K526" s="1720"/>
      <c r="L526" s="1594"/>
      <c r="M526" s="1594"/>
      <c r="N526" s="1657"/>
      <c r="O526" s="1654"/>
      <c r="P526" s="1654"/>
      <c r="Q526" s="1654"/>
      <c r="R526" s="1654"/>
      <c r="S526" s="1594"/>
      <c r="T526" s="1657"/>
      <c r="U526" s="1654"/>
      <c r="V526" s="1709"/>
      <c r="W526" s="119"/>
      <c r="X526" s="119"/>
      <c r="Y526" s="119"/>
      <c r="Z526" s="119"/>
      <c r="AA526" s="119"/>
      <c r="AB526" s="119"/>
      <c r="AC526" s="119"/>
      <c r="AD526" s="119"/>
      <c r="AE526" s="119"/>
      <c r="AF526" s="119"/>
      <c r="AG526" s="119"/>
      <c r="AH526" s="119"/>
      <c r="AI526" s="119"/>
      <c r="AJ526" s="119"/>
      <c r="AK526" s="119"/>
      <c r="AL526" s="119"/>
      <c r="AM526" s="119"/>
      <c r="AN526" s="119"/>
      <c r="AO526" s="119"/>
      <c r="AP526" s="119"/>
      <c r="AQ526" s="119"/>
      <c r="AR526" s="119"/>
      <c r="AS526" s="119"/>
      <c r="AT526" s="119"/>
      <c r="AW526" s="387"/>
      <c r="AX526" s="387"/>
      <c r="AY526" s="387"/>
      <c r="AZ526" s="386"/>
      <c r="BA526" s="386"/>
      <c r="BB526" s="386"/>
    </row>
    <row r="527" spans="1:54" s="117" customFormat="1" ht="15" customHeight="1">
      <c r="A527" s="1634" t="s">
        <v>173</v>
      </c>
      <c r="B527" s="1635"/>
      <c r="C527" s="1635"/>
      <c r="D527" s="1635"/>
      <c r="E527" s="1635"/>
      <c r="F527" s="1635"/>
      <c r="G527" s="1635"/>
      <c r="H527" s="1636"/>
      <c r="I527" s="1643" t="s">
        <v>133</v>
      </c>
      <c r="J527" s="1635"/>
      <c r="K527" s="1635"/>
      <c r="L527" s="1635"/>
      <c r="M527" s="1644"/>
      <c r="N527" s="1649" t="s">
        <v>174</v>
      </c>
      <c r="O527" s="1635"/>
      <c r="P527" s="1635"/>
      <c r="Q527" s="1635"/>
      <c r="R527" s="1635"/>
      <c r="S527" s="1635"/>
      <c r="T527" s="1636"/>
      <c r="U527" s="511" t="s">
        <v>135</v>
      </c>
      <c r="V527" s="512"/>
      <c r="W527" s="512"/>
      <c r="X527" s="1666" t="s">
        <v>136</v>
      </c>
      <c r="Y527" s="1666"/>
      <c r="Z527" s="1666"/>
      <c r="AA527" s="1666"/>
      <c r="AB527" s="1666"/>
      <c r="AC527" s="1666"/>
      <c r="AD527" s="1666"/>
      <c r="AE527" s="1666"/>
      <c r="AF527" s="1666"/>
      <c r="AG527" s="1666"/>
      <c r="AH527" s="512"/>
      <c r="AI527" s="512"/>
      <c r="AJ527" s="513"/>
      <c r="AK527" s="1667" t="s">
        <v>137</v>
      </c>
      <c r="AL527" s="1667"/>
      <c r="AM527" s="1668" t="s">
        <v>138</v>
      </c>
      <c r="AN527" s="1668"/>
      <c r="AO527" s="1668"/>
      <c r="AP527" s="1668"/>
      <c r="AQ527" s="1668"/>
      <c r="AR527" s="1669"/>
      <c r="AS527" s="119"/>
      <c r="AT527" s="119"/>
      <c r="AW527" s="387"/>
      <c r="AX527" s="387"/>
      <c r="AY527" s="387"/>
      <c r="AZ527" s="386"/>
      <c r="BA527" s="386"/>
      <c r="BB527" s="386"/>
    </row>
    <row r="528" spans="1:54" s="117" customFormat="1" ht="13.5" customHeight="1">
      <c r="A528" s="1637"/>
      <c r="B528" s="1638"/>
      <c r="C528" s="1638"/>
      <c r="D528" s="1638"/>
      <c r="E528" s="1638"/>
      <c r="F528" s="1638"/>
      <c r="G528" s="1638"/>
      <c r="H528" s="1639"/>
      <c r="I528" s="1645"/>
      <c r="J528" s="1638"/>
      <c r="K528" s="1638"/>
      <c r="L528" s="1638"/>
      <c r="M528" s="1646"/>
      <c r="N528" s="1650"/>
      <c r="O528" s="1638"/>
      <c r="P528" s="1638"/>
      <c r="Q528" s="1638"/>
      <c r="R528" s="1638"/>
      <c r="S528" s="1638"/>
      <c r="T528" s="1639"/>
      <c r="U528" s="1670" t="s">
        <v>139</v>
      </c>
      <c r="V528" s="1671"/>
      <c r="W528" s="1671"/>
      <c r="X528" s="1672"/>
      <c r="Y528" s="1676" t="s">
        <v>140</v>
      </c>
      <c r="Z528" s="1677"/>
      <c r="AA528" s="1677"/>
      <c r="AB528" s="1678"/>
      <c r="AC528" s="1682" t="s">
        <v>141</v>
      </c>
      <c r="AD528" s="1683"/>
      <c r="AE528" s="1683"/>
      <c r="AF528" s="1684"/>
      <c r="AG528" s="1688" t="s">
        <v>142</v>
      </c>
      <c r="AH528" s="1689"/>
      <c r="AI528" s="1689"/>
      <c r="AJ528" s="1690"/>
      <c r="AK528" s="1694" t="s">
        <v>175</v>
      </c>
      <c r="AL528" s="1694"/>
      <c r="AM528" s="1630" t="s">
        <v>144</v>
      </c>
      <c r="AN528" s="1631"/>
      <c r="AO528" s="1631"/>
      <c r="AP528" s="1631"/>
      <c r="AQ528" s="1696"/>
      <c r="AR528" s="1697"/>
      <c r="AS528" s="119"/>
      <c r="AT528" s="119"/>
      <c r="AW528" s="387"/>
      <c r="AX528" s="387"/>
      <c r="AY528" s="387"/>
      <c r="AZ528" s="386"/>
      <c r="BA528" s="386"/>
      <c r="BB528" s="386"/>
    </row>
    <row r="529" spans="1:54" s="117" customFormat="1" ht="13.5" customHeight="1">
      <c r="A529" s="1640"/>
      <c r="B529" s="1641"/>
      <c r="C529" s="1641"/>
      <c r="D529" s="1641"/>
      <c r="E529" s="1641"/>
      <c r="F529" s="1641"/>
      <c r="G529" s="1641"/>
      <c r="H529" s="1642"/>
      <c r="I529" s="1647"/>
      <c r="J529" s="1641"/>
      <c r="K529" s="1641"/>
      <c r="L529" s="1641"/>
      <c r="M529" s="1648"/>
      <c r="N529" s="1651"/>
      <c r="O529" s="1641"/>
      <c r="P529" s="1641"/>
      <c r="Q529" s="1641"/>
      <c r="R529" s="1641"/>
      <c r="S529" s="1641"/>
      <c r="T529" s="1642"/>
      <c r="U529" s="1673"/>
      <c r="V529" s="1674"/>
      <c r="W529" s="1674"/>
      <c r="X529" s="1675"/>
      <c r="Y529" s="1679"/>
      <c r="Z529" s="1680"/>
      <c r="AA529" s="1680"/>
      <c r="AB529" s="1681"/>
      <c r="AC529" s="1685"/>
      <c r="AD529" s="1686"/>
      <c r="AE529" s="1686"/>
      <c r="AF529" s="1687"/>
      <c r="AG529" s="1691"/>
      <c r="AH529" s="1692"/>
      <c r="AI529" s="1692"/>
      <c r="AJ529" s="1693"/>
      <c r="AK529" s="1695"/>
      <c r="AL529" s="1695"/>
      <c r="AM529" s="1698"/>
      <c r="AN529" s="1698"/>
      <c r="AO529" s="1698"/>
      <c r="AP529" s="1698"/>
      <c r="AQ529" s="1698"/>
      <c r="AR529" s="1699"/>
      <c r="AS529" s="119"/>
      <c r="AT529" s="119"/>
      <c r="AW529" s="387"/>
      <c r="AX529" s="387"/>
      <c r="AY529" s="387"/>
      <c r="AZ529" s="386"/>
      <c r="BA529" s="386"/>
      <c r="BB529" s="386"/>
    </row>
    <row r="530" spans="1:54" s="117" customFormat="1" ht="16.5" customHeight="1">
      <c r="A530" s="1615" t="str">
        <f>A494</f>
        <v/>
      </c>
      <c r="B530" s="1616"/>
      <c r="C530" s="1616"/>
      <c r="D530" s="1616"/>
      <c r="E530" s="1616"/>
      <c r="F530" s="1616"/>
      <c r="G530" s="1616"/>
      <c r="H530" s="1617"/>
      <c r="I530" s="1621" t="str">
        <f>I494</f>
        <v/>
      </c>
      <c r="J530" s="1616"/>
      <c r="K530" s="1616"/>
      <c r="L530" s="1616"/>
      <c r="M530" s="1622"/>
      <c r="N530" s="269" t="str">
        <f t="shared" ref="N530:N547" si="83">N494</f>
        <v/>
      </c>
      <c r="O530" s="125" t="s">
        <v>73</v>
      </c>
      <c r="P530" s="272" t="str">
        <f t="shared" ref="P530:P547" si="84">P494</f>
        <v/>
      </c>
      <c r="Q530" s="125" t="s">
        <v>145</v>
      </c>
      <c r="R530" s="274" t="str">
        <f t="shared" ref="R530:R547" si="85">R494</f>
        <v/>
      </c>
      <c r="S530" s="1625" t="s">
        <v>176</v>
      </c>
      <c r="T530" s="1626"/>
      <c r="U530" s="1627">
        <f t="shared" ref="U530:U548" si="86">U494</f>
        <v>0</v>
      </c>
      <c r="V530" s="1628"/>
      <c r="W530" s="1628"/>
      <c r="X530" s="126" t="s">
        <v>76</v>
      </c>
      <c r="Y530" s="127"/>
      <c r="Z530" s="128"/>
      <c r="AA530" s="128"/>
      <c r="AB530" s="126" t="s">
        <v>76</v>
      </c>
      <c r="AC530" s="127"/>
      <c r="AD530" s="128"/>
      <c r="AE530" s="128"/>
      <c r="AF530" s="129" t="s">
        <v>76</v>
      </c>
      <c r="AG530" s="1568" t="str">
        <f t="shared" ref="AG530:AG548" si="87">AG494</f>
        <v/>
      </c>
      <c r="AH530" s="1569"/>
      <c r="AI530" s="1569"/>
      <c r="AJ530" s="1570"/>
      <c r="AK530" s="127"/>
      <c r="AL530" s="147"/>
      <c r="AM530" s="1568" t="str">
        <f t="shared" ref="AM530:AM548" si="88">AM494</f>
        <v/>
      </c>
      <c r="AN530" s="1569"/>
      <c r="AO530" s="1569"/>
      <c r="AP530" s="1569"/>
      <c r="AQ530" s="1569"/>
      <c r="AR530" s="514" t="s">
        <v>76</v>
      </c>
      <c r="AS530" s="119"/>
      <c r="AT530" s="119"/>
      <c r="AW530" s="387"/>
      <c r="AX530" s="387"/>
      <c r="AY530" s="387"/>
      <c r="AZ530" s="386"/>
      <c r="BA530" s="386"/>
      <c r="BB530" s="386"/>
    </row>
    <row r="531" spans="1:54" s="117" customFormat="1" ht="16.5" customHeight="1">
      <c r="A531" s="1618"/>
      <c r="B531" s="1619"/>
      <c r="C531" s="1619"/>
      <c r="D531" s="1619"/>
      <c r="E531" s="1619"/>
      <c r="F531" s="1619"/>
      <c r="G531" s="1619"/>
      <c r="H531" s="1620"/>
      <c r="I531" s="1623"/>
      <c r="J531" s="1619"/>
      <c r="K531" s="1619"/>
      <c r="L531" s="1619"/>
      <c r="M531" s="1624"/>
      <c r="N531" s="270" t="str">
        <f t="shared" si="83"/>
        <v/>
      </c>
      <c r="O531" s="124" t="s">
        <v>73</v>
      </c>
      <c r="P531" s="273" t="str">
        <f t="shared" si="84"/>
        <v/>
      </c>
      <c r="Q531" s="124" t="s">
        <v>145</v>
      </c>
      <c r="R531" s="275" t="str">
        <f t="shared" si="85"/>
        <v/>
      </c>
      <c r="S531" s="1630" t="s">
        <v>177</v>
      </c>
      <c r="T531" s="1631"/>
      <c r="U531" s="1582" t="str">
        <f t="shared" si="86"/>
        <v/>
      </c>
      <c r="V531" s="1632"/>
      <c r="W531" s="1632"/>
      <c r="X531" s="1633"/>
      <c r="Y531" s="1571">
        <f>Y495</f>
        <v>0</v>
      </c>
      <c r="Z531" s="1572"/>
      <c r="AA531" s="1572"/>
      <c r="AB531" s="1572"/>
      <c r="AC531" s="1571">
        <f>AC495</f>
        <v>0</v>
      </c>
      <c r="AD531" s="1572"/>
      <c r="AE531" s="1572"/>
      <c r="AF531" s="1573"/>
      <c r="AG531" s="1572" t="str">
        <f t="shared" si="87"/>
        <v/>
      </c>
      <c r="AH531" s="1572"/>
      <c r="AI531" s="1572"/>
      <c r="AJ531" s="1573"/>
      <c r="AK531" s="1584" t="str">
        <f>AK495</f>
        <v/>
      </c>
      <c r="AL531" s="1585"/>
      <c r="AM531" s="1582" t="str">
        <f t="shared" si="88"/>
        <v/>
      </c>
      <c r="AN531" s="1583"/>
      <c r="AO531" s="1583"/>
      <c r="AP531" s="1583"/>
      <c r="AQ531" s="1583"/>
      <c r="AR531" s="515"/>
      <c r="AS531" s="119"/>
      <c r="AT531" s="119"/>
      <c r="AW531" s="387"/>
      <c r="AX531" s="387"/>
      <c r="AY531" s="387"/>
      <c r="AZ531" s="386"/>
      <c r="BA531" s="386"/>
      <c r="BB531" s="386"/>
    </row>
    <row r="532" spans="1:54" s="117" customFormat="1" ht="16.5" customHeight="1">
      <c r="A532" s="1615" t="str">
        <f>A496</f>
        <v/>
      </c>
      <c r="B532" s="1616"/>
      <c r="C532" s="1616"/>
      <c r="D532" s="1616"/>
      <c r="E532" s="1616"/>
      <c r="F532" s="1616"/>
      <c r="G532" s="1616"/>
      <c r="H532" s="1617"/>
      <c r="I532" s="1621" t="str">
        <f>I496</f>
        <v/>
      </c>
      <c r="J532" s="1616"/>
      <c r="K532" s="1616"/>
      <c r="L532" s="1616"/>
      <c r="M532" s="1622"/>
      <c r="N532" s="277" t="str">
        <f t="shared" si="83"/>
        <v/>
      </c>
      <c r="O532" s="125" t="s">
        <v>119</v>
      </c>
      <c r="P532" s="272" t="str">
        <f t="shared" si="84"/>
        <v/>
      </c>
      <c r="Q532" s="125" t="s">
        <v>120</v>
      </c>
      <c r="R532" s="274" t="str">
        <f t="shared" si="85"/>
        <v/>
      </c>
      <c r="S532" s="1625" t="s">
        <v>121</v>
      </c>
      <c r="T532" s="1626"/>
      <c r="U532" s="1627">
        <f t="shared" si="86"/>
        <v>0</v>
      </c>
      <c r="V532" s="1628"/>
      <c r="W532" s="1628"/>
      <c r="X532" s="130"/>
      <c r="Y532" s="946"/>
      <c r="Z532" s="947"/>
      <c r="AA532" s="947"/>
      <c r="AB532" s="130"/>
      <c r="AC532" s="946"/>
      <c r="AD532" s="947"/>
      <c r="AE532" s="947"/>
      <c r="AF532" s="133"/>
      <c r="AG532" s="1568" t="str">
        <f t="shared" si="87"/>
        <v/>
      </c>
      <c r="AH532" s="1569"/>
      <c r="AI532" s="1569"/>
      <c r="AJ532" s="1570"/>
      <c r="AK532" s="946"/>
      <c r="AL532" s="134"/>
      <c r="AM532" s="1568" t="str">
        <f t="shared" si="88"/>
        <v/>
      </c>
      <c r="AN532" s="1569"/>
      <c r="AO532" s="1569"/>
      <c r="AP532" s="1569"/>
      <c r="AQ532" s="1569"/>
      <c r="AR532" s="516"/>
      <c r="AS532" s="119"/>
      <c r="AT532" s="119"/>
      <c r="AW532" s="387"/>
      <c r="AX532" s="387"/>
      <c r="AY532" s="387"/>
      <c r="AZ532" s="386"/>
      <c r="BA532" s="386"/>
      <c r="BB532" s="386"/>
    </row>
    <row r="533" spans="1:54" s="117" customFormat="1" ht="16.5" customHeight="1">
      <c r="A533" s="1618"/>
      <c r="B533" s="1619"/>
      <c r="C533" s="1619"/>
      <c r="D533" s="1619"/>
      <c r="E533" s="1619"/>
      <c r="F533" s="1619"/>
      <c r="G533" s="1619"/>
      <c r="H533" s="1620"/>
      <c r="I533" s="1623"/>
      <c r="J533" s="1619"/>
      <c r="K533" s="1619"/>
      <c r="L533" s="1619"/>
      <c r="M533" s="1624"/>
      <c r="N533" s="278" t="str">
        <f t="shared" si="83"/>
        <v/>
      </c>
      <c r="O533" s="135" t="s">
        <v>119</v>
      </c>
      <c r="P533" s="273" t="str">
        <f t="shared" si="84"/>
        <v/>
      </c>
      <c r="Q533" s="135" t="s">
        <v>120</v>
      </c>
      <c r="R533" s="276" t="str">
        <f t="shared" si="85"/>
        <v/>
      </c>
      <c r="S533" s="1580" t="s">
        <v>122</v>
      </c>
      <c r="T533" s="1581"/>
      <c r="U533" s="1571" t="str">
        <f t="shared" si="86"/>
        <v/>
      </c>
      <c r="V533" s="1572"/>
      <c r="W533" s="1572"/>
      <c r="X533" s="1572"/>
      <c r="Y533" s="1571">
        <f>Y497</f>
        <v>0</v>
      </c>
      <c r="Z533" s="1572"/>
      <c r="AA533" s="1572"/>
      <c r="AB533" s="1572"/>
      <c r="AC533" s="1571">
        <f>AC497</f>
        <v>0</v>
      </c>
      <c r="AD533" s="1572"/>
      <c r="AE533" s="1572"/>
      <c r="AF533" s="1573"/>
      <c r="AG533" s="1572" t="str">
        <f t="shared" si="87"/>
        <v/>
      </c>
      <c r="AH533" s="1572"/>
      <c r="AI533" s="1572"/>
      <c r="AJ533" s="1573"/>
      <c r="AK533" s="1584" t="str">
        <f>AK497</f>
        <v/>
      </c>
      <c r="AL533" s="1585"/>
      <c r="AM533" s="1582" t="str">
        <f t="shared" si="88"/>
        <v/>
      </c>
      <c r="AN533" s="1583"/>
      <c r="AO533" s="1583"/>
      <c r="AP533" s="1583"/>
      <c r="AQ533" s="1583"/>
      <c r="AR533" s="515"/>
      <c r="AS533" s="119"/>
      <c r="AT533" s="119"/>
      <c r="AW533" s="387"/>
      <c r="AX533" s="387"/>
      <c r="AY533" s="387"/>
      <c r="AZ533" s="386"/>
      <c r="BA533" s="386"/>
      <c r="BB533" s="386"/>
    </row>
    <row r="534" spans="1:54" s="117" customFormat="1" ht="16.5" customHeight="1">
      <c r="A534" s="1615" t="str">
        <f>A498</f>
        <v/>
      </c>
      <c r="B534" s="1616"/>
      <c r="C534" s="1616"/>
      <c r="D534" s="1616"/>
      <c r="E534" s="1616"/>
      <c r="F534" s="1616"/>
      <c r="G534" s="1616"/>
      <c r="H534" s="1617"/>
      <c r="I534" s="1621" t="str">
        <f>I498</f>
        <v/>
      </c>
      <c r="J534" s="1616"/>
      <c r="K534" s="1616"/>
      <c r="L534" s="1616"/>
      <c r="M534" s="1622"/>
      <c r="N534" s="277" t="str">
        <f t="shared" si="83"/>
        <v/>
      </c>
      <c r="O534" s="125" t="s">
        <v>119</v>
      </c>
      <c r="P534" s="272" t="str">
        <f t="shared" si="84"/>
        <v/>
      </c>
      <c r="Q534" s="125" t="s">
        <v>120</v>
      </c>
      <c r="R534" s="274" t="str">
        <f t="shared" si="85"/>
        <v/>
      </c>
      <c r="S534" s="1625" t="s">
        <v>121</v>
      </c>
      <c r="T534" s="1626"/>
      <c r="U534" s="1627">
        <f t="shared" si="86"/>
        <v>0</v>
      </c>
      <c r="V534" s="1628"/>
      <c r="W534" s="1628"/>
      <c r="X534" s="130"/>
      <c r="Y534" s="946"/>
      <c r="Z534" s="947"/>
      <c r="AA534" s="947"/>
      <c r="AB534" s="130"/>
      <c r="AC534" s="946"/>
      <c r="AD534" s="947"/>
      <c r="AE534" s="947"/>
      <c r="AF534" s="133"/>
      <c r="AG534" s="1568" t="str">
        <f t="shared" si="87"/>
        <v/>
      </c>
      <c r="AH534" s="1569"/>
      <c r="AI534" s="1569"/>
      <c r="AJ534" s="1570"/>
      <c r="AK534" s="946"/>
      <c r="AL534" s="134"/>
      <c r="AM534" s="1568" t="str">
        <f t="shared" si="88"/>
        <v/>
      </c>
      <c r="AN534" s="1569"/>
      <c r="AO534" s="1569"/>
      <c r="AP534" s="1569"/>
      <c r="AQ534" s="1569"/>
      <c r="AR534" s="516"/>
      <c r="AS534" s="119"/>
      <c r="AT534" s="119"/>
      <c r="AW534" s="387"/>
      <c r="AX534" s="387"/>
      <c r="AY534" s="387"/>
      <c r="AZ534" s="386"/>
      <c r="BA534" s="386"/>
      <c r="BB534" s="386"/>
    </row>
    <row r="535" spans="1:54" s="117" customFormat="1" ht="16.5" customHeight="1">
      <c r="A535" s="1618"/>
      <c r="B535" s="1619"/>
      <c r="C535" s="1619"/>
      <c r="D535" s="1619"/>
      <c r="E535" s="1619"/>
      <c r="F535" s="1619"/>
      <c r="G535" s="1619"/>
      <c r="H535" s="1620"/>
      <c r="I535" s="1623"/>
      <c r="J535" s="1619"/>
      <c r="K535" s="1619"/>
      <c r="L535" s="1619"/>
      <c r="M535" s="1624"/>
      <c r="N535" s="278" t="str">
        <f t="shared" si="83"/>
        <v/>
      </c>
      <c r="O535" s="135" t="s">
        <v>119</v>
      </c>
      <c r="P535" s="273" t="str">
        <f t="shared" si="84"/>
        <v/>
      </c>
      <c r="Q535" s="135" t="s">
        <v>120</v>
      </c>
      <c r="R535" s="276" t="str">
        <f t="shared" si="85"/>
        <v/>
      </c>
      <c r="S535" s="1580" t="s">
        <v>122</v>
      </c>
      <c r="T535" s="1581"/>
      <c r="U535" s="1582" t="str">
        <f t="shared" si="86"/>
        <v/>
      </c>
      <c r="V535" s="1583"/>
      <c r="W535" s="1583"/>
      <c r="X535" s="1629"/>
      <c r="Y535" s="1582">
        <f>Y499</f>
        <v>0</v>
      </c>
      <c r="Z535" s="1583"/>
      <c r="AA535" s="1583"/>
      <c r="AB535" s="1583"/>
      <c r="AC535" s="1582">
        <f>AC499</f>
        <v>0</v>
      </c>
      <c r="AD535" s="1583"/>
      <c r="AE535" s="1583"/>
      <c r="AF535" s="1629"/>
      <c r="AG535" s="1572" t="str">
        <f t="shared" si="87"/>
        <v/>
      </c>
      <c r="AH535" s="1572"/>
      <c r="AI535" s="1572"/>
      <c r="AJ535" s="1573"/>
      <c r="AK535" s="1584" t="str">
        <f>AK499</f>
        <v/>
      </c>
      <c r="AL535" s="1585"/>
      <c r="AM535" s="1582" t="str">
        <f t="shared" si="88"/>
        <v/>
      </c>
      <c r="AN535" s="1583"/>
      <c r="AO535" s="1583"/>
      <c r="AP535" s="1583"/>
      <c r="AQ535" s="1583"/>
      <c r="AR535" s="515"/>
      <c r="AS535" s="119"/>
      <c r="AT535" s="119"/>
      <c r="AW535" s="387"/>
      <c r="AX535" s="387"/>
      <c r="AY535" s="387"/>
      <c r="AZ535" s="386"/>
      <c r="BA535" s="386"/>
      <c r="BB535" s="386"/>
    </row>
    <row r="536" spans="1:54" s="117" customFormat="1" ht="16.5" customHeight="1">
      <c r="A536" s="1615" t="str">
        <f>A500</f>
        <v/>
      </c>
      <c r="B536" s="1616"/>
      <c r="C536" s="1616"/>
      <c r="D536" s="1616"/>
      <c r="E536" s="1616"/>
      <c r="F536" s="1616"/>
      <c r="G536" s="1616"/>
      <c r="H536" s="1617"/>
      <c r="I536" s="1621" t="str">
        <f>I500</f>
        <v/>
      </c>
      <c r="J536" s="1616"/>
      <c r="K536" s="1616"/>
      <c r="L536" s="1616"/>
      <c r="M536" s="1622"/>
      <c r="N536" s="277" t="str">
        <f t="shared" si="83"/>
        <v/>
      </c>
      <c r="O536" s="125" t="s">
        <v>119</v>
      </c>
      <c r="P536" s="272" t="str">
        <f t="shared" si="84"/>
        <v/>
      </c>
      <c r="Q536" s="125" t="s">
        <v>120</v>
      </c>
      <c r="R536" s="274" t="str">
        <f t="shared" si="85"/>
        <v/>
      </c>
      <c r="S536" s="1625" t="s">
        <v>121</v>
      </c>
      <c r="T536" s="1626"/>
      <c r="U536" s="1571">
        <f t="shared" si="86"/>
        <v>0</v>
      </c>
      <c r="V536" s="1572"/>
      <c r="W536" s="1572"/>
      <c r="X536" s="136"/>
      <c r="Y536" s="943"/>
      <c r="Z536" s="944"/>
      <c r="AA536" s="944"/>
      <c r="AB536" s="136"/>
      <c r="AC536" s="943"/>
      <c r="AD536" s="944"/>
      <c r="AE536" s="944"/>
      <c r="AF536" s="139"/>
      <c r="AG536" s="1568" t="str">
        <f t="shared" si="87"/>
        <v/>
      </c>
      <c r="AH536" s="1569"/>
      <c r="AI536" s="1569"/>
      <c r="AJ536" s="1570"/>
      <c r="AK536" s="943"/>
      <c r="AL536" s="945"/>
      <c r="AM536" s="1568" t="str">
        <f t="shared" si="88"/>
        <v/>
      </c>
      <c r="AN536" s="1569"/>
      <c r="AO536" s="1569"/>
      <c r="AP536" s="1569"/>
      <c r="AQ536" s="1569"/>
      <c r="AR536" s="516"/>
      <c r="AS536" s="119"/>
      <c r="AT536" s="119"/>
      <c r="AW536" s="387"/>
      <c r="AX536" s="387"/>
      <c r="AY536" s="387"/>
      <c r="AZ536" s="386"/>
      <c r="BA536" s="386"/>
      <c r="BB536" s="386"/>
    </row>
    <row r="537" spans="1:54" s="117" customFormat="1" ht="16.5" customHeight="1">
      <c r="A537" s="1618"/>
      <c r="B537" s="1619"/>
      <c r="C537" s="1619"/>
      <c r="D537" s="1619"/>
      <c r="E537" s="1619"/>
      <c r="F537" s="1619"/>
      <c r="G537" s="1619"/>
      <c r="H537" s="1620"/>
      <c r="I537" s="1623"/>
      <c r="J537" s="1619"/>
      <c r="K537" s="1619"/>
      <c r="L537" s="1619"/>
      <c r="M537" s="1624"/>
      <c r="N537" s="278" t="str">
        <f t="shared" si="83"/>
        <v/>
      </c>
      <c r="O537" s="135" t="s">
        <v>119</v>
      </c>
      <c r="P537" s="273" t="str">
        <f t="shared" si="84"/>
        <v/>
      </c>
      <c r="Q537" s="135" t="s">
        <v>120</v>
      </c>
      <c r="R537" s="276" t="str">
        <f t="shared" si="85"/>
        <v/>
      </c>
      <c r="S537" s="1580" t="s">
        <v>122</v>
      </c>
      <c r="T537" s="1581"/>
      <c r="U537" s="1571" t="str">
        <f t="shared" si="86"/>
        <v/>
      </c>
      <c r="V537" s="1572"/>
      <c r="W537" s="1572"/>
      <c r="X537" s="1572"/>
      <c r="Y537" s="1571">
        <f>Y501</f>
        <v>0</v>
      </c>
      <c r="Z537" s="1572"/>
      <c r="AA537" s="1572"/>
      <c r="AB537" s="1572"/>
      <c r="AC537" s="1571">
        <f>AC501</f>
        <v>0</v>
      </c>
      <c r="AD537" s="1572"/>
      <c r="AE537" s="1572"/>
      <c r="AF537" s="1573"/>
      <c r="AG537" s="1572" t="str">
        <f t="shared" si="87"/>
        <v/>
      </c>
      <c r="AH537" s="1572"/>
      <c r="AI537" s="1572"/>
      <c r="AJ537" s="1573"/>
      <c r="AK537" s="1584" t="str">
        <f>AK501</f>
        <v/>
      </c>
      <c r="AL537" s="1585"/>
      <c r="AM537" s="1582" t="str">
        <f t="shared" si="88"/>
        <v/>
      </c>
      <c r="AN537" s="1583"/>
      <c r="AO537" s="1583"/>
      <c r="AP537" s="1583"/>
      <c r="AQ537" s="1583"/>
      <c r="AR537" s="515"/>
      <c r="AS537" s="119"/>
      <c r="AT537" s="119"/>
      <c r="AW537" s="387"/>
      <c r="AX537" s="387"/>
      <c r="AY537" s="387"/>
      <c r="AZ537" s="386"/>
      <c r="BA537" s="386"/>
      <c r="BB537" s="386"/>
    </row>
    <row r="538" spans="1:54" s="117" customFormat="1" ht="16.5" customHeight="1">
      <c r="A538" s="1615" t="str">
        <f>A502</f>
        <v/>
      </c>
      <c r="B538" s="1616"/>
      <c r="C538" s="1616"/>
      <c r="D538" s="1616"/>
      <c r="E538" s="1616"/>
      <c r="F538" s="1616"/>
      <c r="G538" s="1616"/>
      <c r="H538" s="1617"/>
      <c r="I538" s="1621" t="str">
        <f>I502</f>
        <v/>
      </c>
      <c r="J538" s="1616"/>
      <c r="K538" s="1616"/>
      <c r="L538" s="1616"/>
      <c r="M538" s="1622"/>
      <c r="N538" s="277" t="str">
        <f t="shared" si="83"/>
        <v/>
      </c>
      <c r="O538" s="125" t="s">
        <v>119</v>
      </c>
      <c r="P538" s="272" t="str">
        <f t="shared" si="84"/>
        <v/>
      </c>
      <c r="Q538" s="125" t="s">
        <v>120</v>
      </c>
      <c r="R538" s="274" t="str">
        <f t="shared" si="85"/>
        <v/>
      </c>
      <c r="S538" s="1625" t="s">
        <v>121</v>
      </c>
      <c r="T538" s="1626"/>
      <c r="U538" s="1627">
        <f t="shared" si="86"/>
        <v>0</v>
      </c>
      <c r="V538" s="1628"/>
      <c r="W538" s="1628"/>
      <c r="X538" s="130"/>
      <c r="Y538" s="946"/>
      <c r="Z538" s="947"/>
      <c r="AA538" s="947"/>
      <c r="AB538" s="130"/>
      <c r="AC538" s="946"/>
      <c r="AD538" s="947"/>
      <c r="AE538" s="947"/>
      <c r="AF538" s="133"/>
      <c r="AG538" s="1568" t="str">
        <f t="shared" si="87"/>
        <v/>
      </c>
      <c r="AH538" s="1569"/>
      <c r="AI538" s="1569"/>
      <c r="AJ538" s="1570"/>
      <c r="AK538" s="943"/>
      <c r="AL538" s="945"/>
      <c r="AM538" s="1568" t="str">
        <f t="shared" si="88"/>
        <v/>
      </c>
      <c r="AN538" s="1569"/>
      <c r="AO538" s="1569"/>
      <c r="AP538" s="1569"/>
      <c r="AQ538" s="1569"/>
      <c r="AR538" s="516"/>
      <c r="AS538" s="119"/>
      <c r="AT538" s="119"/>
      <c r="AW538" s="387"/>
      <c r="AX538" s="387"/>
      <c r="AY538" s="387"/>
      <c r="AZ538" s="386"/>
      <c r="BA538" s="386"/>
      <c r="BB538" s="386"/>
    </row>
    <row r="539" spans="1:54" s="117" customFormat="1" ht="16.5" customHeight="1">
      <c r="A539" s="1618"/>
      <c r="B539" s="1619"/>
      <c r="C539" s="1619"/>
      <c r="D539" s="1619"/>
      <c r="E539" s="1619"/>
      <c r="F539" s="1619"/>
      <c r="G539" s="1619"/>
      <c r="H539" s="1620"/>
      <c r="I539" s="1623"/>
      <c r="J539" s="1619"/>
      <c r="K539" s="1619"/>
      <c r="L539" s="1619"/>
      <c r="M539" s="1624"/>
      <c r="N539" s="278" t="str">
        <f t="shared" si="83"/>
        <v/>
      </c>
      <c r="O539" s="135" t="s">
        <v>119</v>
      </c>
      <c r="P539" s="273" t="str">
        <f t="shared" si="84"/>
        <v/>
      </c>
      <c r="Q539" s="135" t="s">
        <v>120</v>
      </c>
      <c r="R539" s="276" t="str">
        <f t="shared" si="85"/>
        <v/>
      </c>
      <c r="S539" s="1580" t="s">
        <v>122</v>
      </c>
      <c r="T539" s="1581"/>
      <c r="U539" s="1571" t="str">
        <f t="shared" si="86"/>
        <v/>
      </c>
      <c r="V539" s="1572"/>
      <c r="W539" s="1572"/>
      <c r="X539" s="1572"/>
      <c r="Y539" s="1582">
        <f>Y503</f>
        <v>0</v>
      </c>
      <c r="Z539" s="1583"/>
      <c r="AA539" s="1583"/>
      <c r="AB539" s="1583"/>
      <c r="AC539" s="1571">
        <f>AC503</f>
        <v>0</v>
      </c>
      <c r="AD539" s="1572"/>
      <c r="AE539" s="1572"/>
      <c r="AF539" s="1573"/>
      <c r="AG539" s="1572" t="str">
        <f t="shared" si="87"/>
        <v/>
      </c>
      <c r="AH539" s="1572"/>
      <c r="AI539" s="1572"/>
      <c r="AJ539" s="1573"/>
      <c r="AK539" s="1584" t="str">
        <f>AK503</f>
        <v/>
      </c>
      <c r="AL539" s="1585"/>
      <c r="AM539" s="1582" t="str">
        <f t="shared" si="88"/>
        <v/>
      </c>
      <c r="AN539" s="1583"/>
      <c r="AO539" s="1583"/>
      <c r="AP539" s="1583"/>
      <c r="AQ539" s="1583"/>
      <c r="AR539" s="515"/>
      <c r="AS539" s="119"/>
      <c r="AT539" s="119"/>
      <c r="AW539" s="387"/>
      <c r="AX539" s="387"/>
      <c r="AY539" s="387"/>
      <c r="AZ539" s="386"/>
      <c r="BA539" s="386"/>
      <c r="BB539" s="386"/>
    </row>
    <row r="540" spans="1:54" s="117" customFormat="1" ht="16.5" customHeight="1">
      <c r="A540" s="1615" t="str">
        <f>A504</f>
        <v/>
      </c>
      <c r="B540" s="1616"/>
      <c r="C540" s="1616"/>
      <c r="D540" s="1616"/>
      <c r="E540" s="1616"/>
      <c r="F540" s="1616"/>
      <c r="G540" s="1616"/>
      <c r="H540" s="1617"/>
      <c r="I540" s="1621" t="str">
        <f>I504</f>
        <v/>
      </c>
      <c r="J540" s="1616"/>
      <c r="K540" s="1616"/>
      <c r="L540" s="1616"/>
      <c r="M540" s="1622"/>
      <c r="N540" s="277" t="str">
        <f t="shared" si="83"/>
        <v/>
      </c>
      <c r="O540" s="125" t="s">
        <v>119</v>
      </c>
      <c r="P540" s="272" t="str">
        <f t="shared" si="84"/>
        <v/>
      </c>
      <c r="Q540" s="125" t="s">
        <v>120</v>
      </c>
      <c r="R540" s="274" t="str">
        <f t="shared" si="85"/>
        <v/>
      </c>
      <c r="S540" s="1625" t="s">
        <v>121</v>
      </c>
      <c r="T540" s="1626"/>
      <c r="U540" s="1627">
        <f t="shared" si="86"/>
        <v>0</v>
      </c>
      <c r="V540" s="1628"/>
      <c r="W540" s="1628"/>
      <c r="X540" s="130"/>
      <c r="Y540" s="946"/>
      <c r="Z540" s="947"/>
      <c r="AA540" s="947"/>
      <c r="AB540" s="130"/>
      <c r="AC540" s="946"/>
      <c r="AD540" s="947"/>
      <c r="AE540" s="947"/>
      <c r="AF540" s="133"/>
      <c r="AG540" s="1568" t="str">
        <f t="shared" si="87"/>
        <v/>
      </c>
      <c r="AH540" s="1569"/>
      <c r="AI540" s="1569"/>
      <c r="AJ540" s="1570"/>
      <c r="AK540" s="141"/>
      <c r="AL540" s="142"/>
      <c r="AM540" s="1568" t="str">
        <f t="shared" si="88"/>
        <v/>
      </c>
      <c r="AN540" s="1569"/>
      <c r="AO540" s="1569"/>
      <c r="AP540" s="1569"/>
      <c r="AQ540" s="1569"/>
      <c r="AR540" s="516"/>
      <c r="AS540" s="119"/>
      <c r="AT540" s="119"/>
      <c r="AW540" s="387"/>
      <c r="AX540" s="387"/>
      <c r="AY540" s="387"/>
      <c r="AZ540" s="386"/>
      <c r="BA540" s="386"/>
      <c r="BB540" s="386"/>
    </row>
    <row r="541" spans="1:54" s="117" customFormat="1" ht="16.5" customHeight="1">
      <c r="A541" s="1618"/>
      <c r="B541" s="1619"/>
      <c r="C541" s="1619"/>
      <c r="D541" s="1619"/>
      <c r="E541" s="1619"/>
      <c r="F541" s="1619"/>
      <c r="G541" s="1619"/>
      <c r="H541" s="1620"/>
      <c r="I541" s="1623"/>
      <c r="J541" s="1619"/>
      <c r="K541" s="1619"/>
      <c r="L541" s="1619"/>
      <c r="M541" s="1624"/>
      <c r="N541" s="278" t="str">
        <f t="shared" si="83"/>
        <v/>
      </c>
      <c r="O541" s="135" t="s">
        <v>119</v>
      </c>
      <c r="P541" s="273" t="str">
        <f t="shared" si="84"/>
        <v/>
      </c>
      <c r="Q541" s="135" t="s">
        <v>120</v>
      </c>
      <c r="R541" s="276" t="str">
        <f t="shared" si="85"/>
        <v/>
      </c>
      <c r="S541" s="1580" t="s">
        <v>122</v>
      </c>
      <c r="T541" s="1581"/>
      <c r="U541" s="1571" t="str">
        <f t="shared" si="86"/>
        <v/>
      </c>
      <c r="V541" s="1572"/>
      <c r="W541" s="1572"/>
      <c r="X541" s="1572"/>
      <c r="Y541" s="1582">
        <f>Y505</f>
        <v>0</v>
      </c>
      <c r="Z541" s="1583"/>
      <c r="AA541" s="1583"/>
      <c r="AB541" s="1583"/>
      <c r="AC541" s="1571">
        <f>AC505</f>
        <v>0</v>
      </c>
      <c r="AD541" s="1572"/>
      <c r="AE541" s="1572"/>
      <c r="AF541" s="1573"/>
      <c r="AG541" s="1572" t="str">
        <f t="shared" si="87"/>
        <v/>
      </c>
      <c r="AH541" s="1572"/>
      <c r="AI541" s="1572"/>
      <c r="AJ541" s="1573"/>
      <c r="AK541" s="1584" t="str">
        <f>AK505</f>
        <v/>
      </c>
      <c r="AL541" s="1585"/>
      <c r="AM541" s="1582" t="str">
        <f t="shared" si="88"/>
        <v/>
      </c>
      <c r="AN541" s="1583"/>
      <c r="AO541" s="1583"/>
      <c r="AP541" s="1583"/>
      <c r="AQ541" s="1583"/>
      <c r="AR541" s="515"/>
      <c r="AS541" s="119"/>
      <c r="AT541" s="119"/>
      <c r="AW541" s="387"/>
      <c r="AX541" s="387"/>
      <c r="AY541" s="387"/>
      <c r="AZ541" s="386"/>
      <c r="BA541" s="386"/>
      <c r="BB541" s="386"/>
    </row>
    <row r="542" spans="1:54" s="117" customFormat="1" ht="16.5" customHeight="1">
      <c r="A542" s="1615" t="str">
        <f>A506</f>
        <v/>
      </c>
      <c r="B542" s="1616"/>
      <c r="C542" s="1616"/>
      <c r="D542" s="1616"/>
      <c r="E542" s="1616"/>
      <c r="F542" s="1616"/>
      <c r="G542" s="1616"/>
      <c r="H542" s="1617"/>
      <c r="I542" s="1621" t="str">
        <f>I506</f>
        <v/>
      </c>
      <c r="J542" s="1616"/>
      <c r="K542" s="1616"/>
      <c r="L542" s="1616"/>
      <c r="M542" s="1622"/>
      <c r="N542" s="277" t="str">
        <f t="shared" si="83"/>
        <v/>
      </c>
      <c r="O542" s="125" t="s">
        <v>119</v>
      </c>
      <c r="P542" s="272" t="str">
        <f t="shared" si="84"/>
        <v/>
      </c>
      <c r="Q542" s="125" t="s">
        <v>120</v>
      </c>
      <c r="R542" s="274" t="str">
        <f t="shared" si="85"/>
        <v/>
      </c>
      <c r="S542" s="1625" t="s">
        <v>121</v>
      </c>
      <c r="T542" s="1626"/>
      <c r="U542" s="1627">
        <f t="shared" si="86"/>
        <v>0</v>
      </c>
      <c r="V542" s="1628"/>
      <c r="W542" s="1628"/>
      <c r="X542" s="130"/>
      <c r="Y542" s="946"/>
      <c r="Z542" s="947"/>
      <c r="AA542" s="947"/>
      <c r="AB542" s="130"/>
      <c r="AC542" s="946"/>
      <c r="AD542" s="947"/>
      <c r="AE542" s="947"/>
      <c r="AF542" s="133"/>
      <c r="AG542" s="1568" t="str">
        <f t="shared" si="87"/>
        <v/>
      </c>
      <c r="AH542" s="1569"/>
      <c r="AI542" s="1569"/>
      <c r="AJ542" s="1570"/>
      <c r="AK542" s="143"/>
      <c r="AL542" s="144"/>
      <c r="AM542" s="1568" t="str">
        <f t="shared" si="88"/>
        <v/>
      </c>
      <c r="AN542" s="1569"/>
      <c r="AO542" s="1569"/>
      <c r="AP542" s="1569"/>
      <c r="AQ542" s="1569"/>
      <c r="AR542" s="516"/>
      <c r="AS542" s="119"/>
      <c r="AT542" s="119"/>
      <c r="AW542" s="387"/>
      <c r="AX542" s="387"/>
      <c r="AY542" s="387"/>
      <c r="AZ542" s="386"/>
      <c r="BA542" s="386"/>
      <c r="BB542" s="386"/>
    </row>
    <row r="543" spans="1:54" s="117" customFormat="1" ht="16.5" customHeight="1">
      <c r="A543" s="1618"/>
      <c r="B543" s="1619"/>
      <c r="C543" s="1619"/>
      <c r="D543" s="1619"/>
      <c r="E543" s="1619"/>
      <c r="F543" s="1619"/>
      <c r="G543" s="1619"/>
      <c r="H543" s="1620"/>
      <c r="I543" s="1623"/>
      <c r="J543" s="1619"/>
      <c r="K543" s="1619"/>
      <c r="L543" s="1619"/>
      <c r="M543" s="1624"/>
      <c r="N543" s="278" t="str">
        <f t="shared" si="83"/>
        <v/>
      </c>
      <c r="O543" s="135" t="s">
        <v>119</v>
      </c>
      <c r="P543" s="273" t="str">
        <f t="shared" si="84"/>
        <v/>
      </c>
      <c r="Q543" s="135" t="s">
        <v>120</v>
      </c>
      <c r="R543" s="276" t="str">
        <f t="shared" si="85"/>
        <v/>
      </c>
      <c r="S543" s="1580" t="s">
        <v>122</v>
      </c>
      <c r="T543" s="1581"/>
      <c r="U543" s="1571" t="str">
        <f t="shared" si="86"/>
        <v/>
      </c>
      <c r="V543" s="1572"/>
      <c r="W543" s="1572"/>
      <c r="X543" s="1572"/>
      <c r="Y543" s="1582">
        <f>Y507</f>
        <v>0</v>
      </c>
      <c r="Z543" s="1583"/>
      <c r="AA543" s="1583"/>
      <c r="AB543" s="1583"/>
      <c r="AC543" s="1571">
        <f>AC507</f>
        <v>0</v>
      </c>
      <c r="AD543" s="1572"/>
      <c r="AE543" s="1572"/>
      <c r="AF543" s="1573"/>
      <c r="AG543" s="1572" t="str">
        <f t="shared" si="87"/>
        <v/>
      </c>
      <c r="AH543" s="1572"/>
      <c r="AI543" s="1572"/>
      <c r="AJ543" s="1573"/>
      <c r="AK543" s="1584" t="str">
        <f>AK507</f>
        <v/>
      </c>
      <c r="AL543" s="1585"/>
      <c r="AM543" s="1582" t="str">
        <f t="shared" si="88"/>
        <v/>
      </c>
      <c r="AN543" s="1583"/>
      <c r="AO543" s="1583"/>
      <c r="AP543" s="1583"/>
      <c r="AQ543" s="1583"/>
      <c r="AR543" s="515"/>
      <c r="AS543" s="119"/>
      <c r="AT543" s="119"/>
      <c r="AW543" s="387"/>
      <c r="AX543" s="387"/>
      <c r="AY543" s="387"/>
      <c r="AZ543" s="386"/>
      <c r="BA543" s="386"/>
      <c r="BB543" s="386"/>
    </row>
    <row r="544" spans="1:54" s="117" customFormat="1" ht="16.5" customHeight="1">
      <c r="A544" s="1615" t="str">
        <f>A508</f>
        <v/>
      </c>
      <c r="B544" s="1616"/>
      <c r="C544" s="1616"/>
      <c r="D544" s="1616"/>
      <c r="E544" s="1616"/>
      <c r="F544" s="1616"/>
      <c r="G544" s="1616"/>
      <c r="H544" s="1617"/>
      <c r="I544" s="1621" t="str">
        <f>I508</f>
        <v/>
      </c>
      <c r="J544" s="1616"/>
      <c r="K544" s="1616"/>
      <c r="L544" s="1616"/>
      <c r="M544" s="1622"/>
      <c r="N544" s="277" t="str">
        <f t="shared" si="83"/>
        <v/>
      </c>
      <c r="O544" s="125" t="s">
        <v>119</v>
      </c>
      <c r="P544" s="272" t="str">
        <f t="shared" si="84"/>
        <v/>
      </c>
      <c r="Q544" s="125" t="s">
        <v>120</v>
      </c>
      <c r="R544" s="274" t="str">
        <f t="shared" si="85"/>
        <v/>
      </c>
      <c r="S544" s="1625" t="s">
        <v>121</v>
      </c>
      <c r="T544" s="1626"/>
      <c r="U544" s="1627">
        <f t="shared" si="86"/>
        <v>0</v>
      </c>
      <c r="V544" s="1628"/>
      <c r="W544" s="1628"/>
      <c r="X544" s="130"/>
      <c r="Y544" s="946"/>
      <c r="Z544" s="947"/>
      <c r="AA544" s="947"/>
      <c r="AB544" s="130"/>
      <c r="AC544" s="946"/>
      <c r="AD544" s="947"/>
      <c r="AE544" s="947"/>
      <c r="AF544" s="133"/>
      <c r="AG544" s="1568" t="str">
        <f t="shared" si="87"/>
        <v/>
      </c>
      <c r="AH544" s="1569"/>
      <c r="AI544" s="1569"/>
      <c r="AJ544" s="1570"/>
      <c r="AK544" s="141"/>
      <c r="AL544" s="142"/>
      <c r="AM544" s="1568" t="str">
        <f t="shared" si="88"/>
        <v/>
      </c>
      <c r="AN544" s="1569"/>
      <c r="AO544" s="1569"/>
      <c r="AP544" s="1569"/>
      <c r="AQ544" s="1569"/>
      <c r="AR544" s="516"/>
      <c r="AS544" s="119"/>
      <c r="AT544" s="119"/>
      <c r="AW544" s="387"/>
      <c r="AX544" s="387"/>
      <c r="AY544" s="387"/>
      <c r="AZ544" s="386"/>
      <c r="BA544" s="386"/>
      <c r="BB544" s="386"/>
    </row>
    <row r="545" spans="1:54" s="117" customFormat="1" ht="16.5" customHeight="1">
      <c r="A545" s="1618"/>
      <c r="B545" s="1619"/>
      <c r="C545" s="1619"/>
      <c r="D545" s="1619"/>
      <c r="E545" s="1619"/>
      <c r="F545" s="1619"/>
      <c r="G545" s="1619"/>
      <c r="H545" s="1620"/>
      <c r="I545" s="1623"/>
      <c r="J545" s="1619"/>
      <c r="K545" s="1619"/>
      <c r="L545" s="1619"/>
      <c r="M545" s="1624"/>
      <c r="N545" s="278" t="str">
        <f t="shared" si="83"/>
        <v/>
      </c>
      <c r="O545" s="135" t="s">
        <v>119</v>
      </c>
      <c r="P545" s="273" t="str">
        <f t="shared" si="84"/>
        <v/>
      </c>
      <c r="Q545" s="135" t="s">
        <v>120</v>
      </c>
      <c r="R545" s="276" t="str">
        <f t="shared" si="85"/>
        <v/>
      </c>
      <c r="S545" s="1580" t="s">
        <v>122</v>
      </c>
      <c r="T545" s="1581"/>
      <c r="U545" s="1571" t="str">
        <f t="shared" si="86"/>
        <v/>
      </c>
      <c r="V545" s="1572"/>
      <c r="W545" s="1572"/>
      <c r="X545" s="1572"/>
      <c r="Y545" s="1582">
        <f>Y509</f>
        <v>0</v>
      </c>
      <c r="Z545" s="1583"/>
      <c r="AA545" s="1583"/>
      <c r="AB545" s="1583"/>
      <c r="AC545" s="1571">
        <f>AC509</f>
        <v>0</v>
      </c>
      <c r="AD545" s="1572"/>
      <c r="AE545" s="1572"/>
      <c r="AF545" s="1573"/>
      <c r="AG545" s="1572" t="str">
        <f t="shared" si="87"/>
        <v/>
      </c>
      <c r="AH545" s="1572"/>
      <c r="AI545" s="1572"/>
      <c r="AJ545" s="1573"/>
      <c r="AK545" s="1584" t="str">
        <f>AK509</f>
        <v/>
      </c>
      <c r="AL545" s="1585"/>
      <c r="AM545" s="1582" t="str">
        <f t="shared" si="88"/>
        <v/>
      </c>
      <c r="AN545" s="1583"/>
      <c r="AO545" s="1583"/>
      <c r="AP545" s="1583"/>
      <c r="AQ545" s="1583"/>
      <c r="AR545" s="515"/>
      <c r="AS545" s="119"/>
      <c r="AT545" s="119"/>
      <c r="AW545" s="387"/>
      <c r="AX545" s="387"/>
      <c r="AY545" s="387"/>
      <c r="AZ545" s="386"/>
      <c r="BA545" s="386"/>
      <c r="BB545" s="386"/>
    </row>
    <row r="546" spans="1:54" s="117" customFormat="1" ht="16.5" customHeight="1">
      <c r="A546" s="1615" t="str">
        <f>A510</f>
        <v/>
      </c>
      <c r="B546" s="1616"/>
      <c r="C546" s="1616"/>
      <c r="D546" s="1616"/>
      <c r="E546" s="1616"/>
      <c r="F546" s="1616"/>
      <c r="G546" s="1616"/>
      <c r="H546" s="1617"/>
      <c r="I546" s="1621" t="str">
        <f>I510</f>
        <v/>
      </c>
      <c r="J546" s="1616"/>
      <c r="K546" s="1616"/>
      <c r="L546" s="1616"/>
      <c r="M546" s="1622"/>
      <c r="N546" s="277" t="str">
        <f t="shared" si="83"/>
        <v/>
      </c>
      <c r="O546" s="125" t="s">
        <v>119</v>
      </c>
      <c r="P546" s="272" t="str">
        <f t="shared" si="84"/>
        <v/>
      </c>
      <c r="Q546" s="125" t="s">
        <v>120</v>
      </c>
      <c r="R546" s="274" t="str">
        <f t="shared" si="85"/>
        <v/>
      </c>
      <c r="S546" s="1625" t="s">
        <v>121</v>
      </c>
      <c r="T546" s="1626"/>
      <c r="U546" s="1627">
        <f t="shared" si="86"/>
        <v>0</v>
      </c>
      <c r="V546" s="1628"/>
      <c r="W546" s="1628"/>
      <c r="X546" s="130"/>
      <c r="Y546" s="946"/>
      <c r="Z546" s="947"/>
      <c r="AA546" s="947"/>
      <c r="AB546" s="130"/>
      <c r="AC546" s="946"/>
      <c r="AD546" s="947"/>
      <c r="AE546" s="947"/>
      <c r="AF546" s="133"/>
      <c r="AG546" s="1568" t="str">
        <f t="shared" si="87"/>
        <v/>
      </c>
      <c r="AH546" s="1569"/>
      <c r="AI546" s="1569"/>
      <c r="AJ546" s="1570"/>
      <c r="AK546" s="141"/>
      <c r="AL546" s="142"/>
      <c r="AM546" s="1568" t="str">
        <f t="shared" si="88"/>
        <v/>
      </c>
      <c r="AN546" s="1569"/>
      <c r="AO546" s="1569"/>
      <c r="AP546" s="1569"/>
      <c r="AQ546" s="1569"/>
      <c r="AR546" s="516"/>
      <c r="AS546" s="119"/>
      <c r="AT546" s="119"/>
      <c r="AW546" s="387"/>
      <c r="AX546" s="387"/>
      <c r="AY546" s="387"/>
      <c r="AZ546" s="386"/>
      <c r="BA546" s="386"/>
      <c r="BB546" s="386"/>
    </row>
    <row r="547" spans="1:54" s="117" customFormat="1" ht="16.5" customHeight="1">
      <c r="A547" s="1618"/>
      <c r="B547" s="1619"/>
      <c r="C547" s="1619"/>
      <c r="D547" s="1619"/>
      <c r="E547" s="1619"/>
      <c r="F547" s="1619"/>
      <c r="G547" s="1619"/>
      <c r="H547" s="1620"/>
      <c r="I547" s="1623"/>
      <c r="J547" s="1619"/>
      <c r="K547" s="1619"/>
      <c r="L547" s="1619"/>
      <c r="M547" s="1624"/>
      <c r="N547" s="278" t="str">
        <f t="shared" si="83"/>
        <v/>
      </c>
      <c r="O547" s="145" t="s">
        <v>119</v>
      </c>
      <c r="P547" s="273" t="str">
        <f t="shared" si="84"/>
        <v/>
      </c>
      <c r="Q547" s="135" t="s">
        <v>120</v>
      </c>
      <c r="R547" s="276" t="str">
        <f t="shared" si="85"/>
        <v/>
      </c>
      <c r="S547" s="1580" t="s">
        <v>122</v>
      </c>
      <c r="T547" s="1581"/>
      <c r="U547" s="1571" t="str">
        <f t="shared" si="86"/>
        <v/>
      </c>
      <c r="V547" s="1572"/>
      <c r="W547" s="1572"/>
      <c r="X547" s="1572"/>
      <c r="Y547" s="1582">
        <f>Y511</f>
        <v>0</v>
      </c>
      <c r="Z547" s="1583"/>
      <c r="AA547" s="1583"/>
      <c r="AB547" s="1583"/>
      <c r="AC547" s="1571">
        <f>AC511</f>
        <v>0</v>
      </c>
      <c r="AD547" s="1572"/>
      <c r="AE547" s="1572"/>
      <c r="AF547" s="1573"/>
      <c r="AG547" s="1572" t="str">
        <f t="shared" si="87"/>
        <v/>
      </c>
      <c r="AH547" s="1572"/>
      <c r="AI547" s="1572"/>
      <c r="AJ547" s="1573"/>
      <c r="AK547" s="1584" t="str">
        <f>AK511</f>
        <v/>
      </c>
      <c r="AL547" s="1585"/>
      <c r="AM547" s="1582" t="str">
        <f t="shared" si="88"/>
        <v/>
      </c>
      <c r="AN547" s="1583"/>
      <c r="AO547" s="1583"/>
      <c r="AP547" s="1583"/>
      <c r="AQ547" s="1583"/>
      <c r="AR547" s="515"/>
      <c r="AS547" s="119"/>
      <c r="AT547" s="119"/>
      <c r="AW547" s="387"/>
      <c r="AX547" s="387"/>
      <c r="AY547" s="387"/>
      <c r="AZ547" s="386"/>
      <c r="BA547" s="386"/>
      <c r="BB547" s="386"/>
    </row>
    <row r="548" spans="1:54" s="117" customFormat="1" ht="16.5" customHeight="1">
      <c r="A548" s="1595" t="s">
        <v>561</v>
      </c>
      <c r="B548" s="1596"/>
      <c r="C548" s="1596"/>
      <c r="D548" s="1597"/>
      <c r="E548" s="1604" t="str">
        <f>E512</f>
        <v/>
      </c>
      <c r="F548" s="1605"/>
      <c r="G548" s="1606"/>
      <c r="H548" s="1606"/>
      <c r="I548" s="1606"/>
      <c r="J548" s="1606"/>
      <c r="K548" s="1606"/>
      <c r="L548" s="1606"/>
      <c r="M548" s="1607"/>
      <c r="N548" s="1721" t="s">
        <v>726</v>
      </c>
      <c r="O548" s="1722"/>
      <c r="P548" s="1722"/>
      <c r="Q548" s="1722"/>
      <c r="R548" s="1722"/>
      <c r="S548" s="1722"/>
      <c r="T548" s="1049" t="str">
        <f>T512</f>
        <v/>
      </c>
      <c r="U548" s="1568" t="str">
        <f t="shared" ca="1" si="86"/>
        <v/>
      </c>
      <c r="V548" s="1569"/>
      <c r="W548" s="1569"/>
      <c r="X548" s="1570"/>
      <c r="Y548" s="946"/>
      <c r="Z548" s="947"/>
      <c r="AA548" s="947"/>
      <c r="AB548" s="130"/>
      <c r="AC548" s="946"/>
      <c r="AD548" s="947"/>
      <c r="AE548" s="947"/>
      <c r="AF548" s="130"/>
      <c r="AG548" s="1568" t="str">
        <f t="shared" ca="1" si="87"/>
        <v/>
      </c>
      <c r="AH548" s="1569"/>
      <c r="AI548" s="1569"/>
      <c r="AJ548" s="1570"/>
      <c r="AK548" s="946"/>
      <c r="AL548" s="134"/>
      <c r="AM548" s="1568" t="str">
        <f t="shared" si="88"/>
        <v/>
      </c>
      <c r="AN548" s="1569"/>
      <c r="AO548" s="1569"/>
      <c r="AP548" s="1569"/>
      <c r="AQ548" s="1569"/>
      <c r="AR548" s="516"/>
      <c r="AS548" s="119"/>
      <c r="AT548" s="119"/>
      <c r="AW548" s="387"/>
      <c r="AX548" s="387"/>
      <c r="AY548" s="387"/>
      <c r="AZ548" s="386"/>
      <c r="BA548" s="386"/>
      <c r="BB548" s="386"/>
    </row>
    <row r="549" spans="1:54" s="117" customFormat="1" ht="16.5" customHeight="1">
      <c r="A549" s="1598"/>
      <c r="B549" s="1599"/>
      <c r="C549" s="1599"/>
      <c r="D549" s="1600"/>
      <c r="E549" s="1608"/>
      <c r="F549" s="1609"/>
      <c r="G549" s="1610"/>
      <c r="H549" s="1610"/>
      <c r="I549" s="1610"/>
      <c r="J549" s="1610"/>
      <c r="K549" s="1610"/>
      <c r="L549" s="1610"/>
      <c r="M549" s="1611"/>
      <c r="N549" s="1723"/>
      <c r="O549" s="1724"/>
      <c r="P549" s="1724"/>
      <c r="Q549" s="1724"/>
      <c r="R549" s="1724"/>
      <c r="S549" s="1724"/>
      <c r="T549" s="1050"/>
      <c r="U549" s="1571" t="str">
        <f>U513</f>
        <v/>
      </c>
      <c r="V549" s="1572"/>
      <c r="W549" s="1572"/>
      <c r="X549" s="1572"/>
      <c r="Y549" s="1571" t="str">
        <f>Y513</f>
        <v/>
      </c>
      <c r="Z549" s="1572"/>
      <c r="AA549" s="1572"/>
      <c r="AB549" s="1573"/>
      <c r="AC549" s="1572" t="str">
        <f>AC513</f>
        <v/>
      </c>
      <c r="AD549" s="1572"/>
      <c r="AE549" s="1572"/>
      <c r="AF549" s="1573"/>
      <c r="AG549" s="1571" t="str">
        <f t="shared" ref="AG549:AG550" si="89">AG513</f>
        <v/>
      </c>
      <c r="AH549" s="1572"/>
      <c r="AI549" s="1572"/>
      <c r="AJ549" s="1573"/>
      <c r="AK549" s="943"/>
      <c r="AL549" s="945"/>
      <c r="AM549" s="1571" t="str">
        <f t="shared" ref="AM549:AM550" si="90">AM513</f>
        <v/>
      </c>
      <c r="AN549" s="1572"/>
      <c r="AO549" s="1572"/>
      <c r="AP549" s="1572"/>
      <c r="AQ549" s="1572"/>
      <c r="AR549" s="948"/>
      <c r="AS549" s="119"/>
      <c r="AT549" s="119"/>
      <c r="AW549" s="387"/>
      <c r="AX549" s="387"/>
      <c r="AY549" s="387"/>
      <c r="AZ549" s="386"/>
      <c r="BA549" s="386"/>
      <c r="BB549" s="386"/>
    </row>
    <row r="550" spans="1:54" s="117" customFormat="1" ht="16.5" customHeight="1" thickBot="1">
      <c r="A550" s="1601"/>
      <c r="B550" s="1602"/>
      <c r="C550" s="1602"/>
      <c r="D550" s="1603"/>
      <c r="E550" s="1612"/>
      <c r="F550" s="1613"/>
      <c r="G550" s="1613"/>
      <c r="H550" s="1613"/>
      <c r="I550" s="1613"/>
      <c r="J550" s="1613"/>
      <c r="K550" s="1613"/>
      <c r="L550" s="1613"/>
      <c r="M550" s="1614"/>
      <c r="N550" s="1725"/>
      <c r="O550" s="1726"/>
      <c r="P550" s="1726"/>
      <c r="Q550" s="1726"/>
      <c r="R550" s="1726"/>
      <c r="S550" s="1726"/>
      <c r="T550" s="1051"/>
      <c r="U550" s="1095"/>
      <c r="V550" s="1096"/>
      <c r="W550" s="1096"/>
      <c r="X550" s="1096"/>
      <c r="Y550" s="1095"/>
      <c r="Z550" s="1096"/>
      <c r="AA550" s="1096"/>
      <c r="AB550" s="1097"/>
      <c r="AC550" s="1096"/>
      <c r="AD550" s="1096"/>
      <c r="AE550" s="1096"/>
      <c r="AF550" s="1097"/>
      <c r="AG550" s="1574" t="str">
        <f t="shared" si="89"/>
        <v/>
      </c>
      <c r="AH550" s="1575"/>
      <c r="AI550" s="1575"/>
      <c r="AJ550" s="1576"/>
      <c r="AK550" s="941"/>
      <c r="AL550" s="942"/>
      <c r="AM550" s="1574" t="str">
        <f t="shared" si="90"/>
        <v/>
      </c>
      <c r="AN550" s="1575"/>
      <c r="AO550" s="1575"/>
      <c r="AP550" s="1575"/>
      <c r="AQ550" s="1575"/>
      <c r="AR550" s="517"/>
      <c r="AS550" s="119"/>
      <c r="AT550" s="146"/>
      <c r="AW550" s="387"/>
      <c r="AX550" s="387"/>
      <c r="AY550" s="387"/>
      <c r="AZ550" s="386"/>
      <c r="BA550" s="386"/>
      <c r="BB550" s="386"/>
    </row>
    <row r="551" spans="1:54" ht="18" customHeight="1">
      <c r="A551" s="75"/>
      <c r="B551" s="75"/>
      <c r="C551" s="75"/>
      <c r="D551" s="75"/>
      <c r="E551" s="75"/>
      <c r="F551" s="75"/>
      <c r="G551" s="75"/>
      <c r="H551" s="75"/>
      <c r="I551" s="75"/>
      <c r="J551" s="75"/>
      <c r="K551" s="75"/>
      <c r="L551" s="75"/>
      <c r="M551" s="75"/>
      <c r="N551" s="75"/>
      <c r="O551" s="75"/>
      <c r="P551" s="75"/>
      <c r="Q551" s="75"/>
      <c r="R551" s="75"/>
      <c r="S551" s="75"/>
      <c r="T551" s="75"/>
      <c r="U551" s="75"/>
      <c r="V551" s="75"/>
      <c r="W551" s="90"/>
      <c r="X551" s="90"/>
      <c r="Y551" s="75"/>
      <c r="Z551" s="75"/>
      <c r="AA551" s="75"/>
      <c r="AB551" s="75"/>
      <c r="AC551" s="75"/>
      <c r="AD551" s="75"/>
      <c r="AE551" s="75"/>
      <c r="AF551" s="75"/>
      <c r="AG551" s="75"/>
      <c r="AH551" s="75"/>
      <c r="AI551" s="75"/>
      <c r="AJ551" s="75"/>
      <c r="AK551" s="75"/>
      <c r="AL551" s="75"/>
      <c r="AM551" s="1566" t="str">
        <f>AM515</f>
        <v/>
      </c>
      <c r="AN551" s="1567"/>
      <c r="AO551" s="1567"/>
      <c r="AP551" s="1567"/>
      <c r="AQ551" s="1567"/>
      <c r="AR551" s="75"/>
      <c r="AS551" s="75"/>
    </row>
    <row r="552" spans="1:54" ht="18" customHeight="1">
      <c r="A552" s="75"/>
      <c r="B552" s="75"/>
      <c r="C552" s="75"/>
      <c r="D552" s="75"/>
      <c r="E552" s="75"/>
      <c r="F552" s="75"/>
      <c r="G552" s="75"/>
      <c r="H552" s="75"/>
      <c r="I552" s="75"/>
      <c r="J552" s="75"/>
      <c r="K552" s="75"/>
      <c r="L552" s="75"/>
      <c r="M552" s="75"/>
      <c r="N552" s="75"/>
      <c r="O552" s="75"/>
      <c r="P552" s="75"/>
      <c r="Q552" s="75"/>
      <c r="R552" s="75"/>
      <c r="S552" s="75"/>
      <c r="T552" s="75"/>
      <c r="U552" s="75"/>
      <c r="V552" s="75"/>
      <c r="W552" s="90"/>
      <c r="X552" s="90"/>
      <c r="Y552" s="75"/>
      <c r="Z552" s="75"/>
      <c r="AA552" s="75"/>
      <c r="AB552" s="75"/>
      <c r="AC552" s="75"/>
      <c r="AD552" s="75"/>
      <c r="AE552" s="75"/>
      <c r="AF552" s="75"/>
      <c r="AG552" s="75"/>
      <c r="AH552" s="75"/>
      <c r="AI552" s="75"/>
      <c r="AJ552" s="75"/>
      <c r="AK552" s="75"/>
      <c r="AL552" s="75"/>
      <c r="AM552" s="279"/>
      <c r="AN552" s="280"/>
      <c r="AO552" s="280"/>
      <c r="AP552" s="280"/>
      <c r="AQ552" s="280"/>
      <c r="AR552" s="75"/>
      <c r="AS552" s="75"/>
    </row>
    <row r="553" spans="1:54" s="117" customFormat="1" ht="23.25" customHeight="1">
      <c r="A553" s="75"/>
      <c r="B553" s="119"/>
      <c r="C553" s="119"/>
      <c r="D553" s="119"/>
      <c r="E553" s="119"/>
      <c r="F553" s="119"/>
      <c r="G553" s="119"/>
      <c r="H553" s="119"/>
      <c r="I553" s="119"/>
      <c r="J553" s="119"/>
      <c r="K553" s="119"/>
      <c r="L553" s="119"/>
      <c r="M553" s="119"/>
      <c r="N553" s="119"/>
      <c r="O553" s="119"/>
      <c r="P553" s="119"/>
      <c r="Q553" s="119"/>
      <c r="R553" s="119"/>
      <c r="S553" s="119"/>
      <c r="T553" s="119"/>
      <c r="U553" s="119"/>
      <c r="V553" s="119"/>
      <c r="W553" s="551"/>
      <c r="X553" s="551"/>
      <c r="Y553" s="119"/>
      <c r="Z553" s="119"/>
      <c r="AA553" s="119"/>
      <c r="AB553" s="119"/>
      <c r="AC553" s="119"/>
      <c r="AD553" s="119"/>
      <c r="AE553" s="119"/>
      <c r="AF553" s="119"/>
      <c r="AG553" s="119"/>
      <c r="AH553" s="119"/>
      <c r="AI553" s="119"/>
      <c r="AJ553" s="119"/>
      <c r="AK553" s="119"/>
      <c r="AL553" s="119"/>
      <c r="AM553" s="119"/>
      <c r="AN553" s="119"/>
      <c r="AO553" s="119"/>
      <c r="AP553" s="119"/>
      <c r="AQ553" s="119"/>
      <c r="AR553" s="119"/>
      <c r="AS553" s="119"/>
      <c r="AT553" s="119"/>
      <c r="AW553" s="387"/>
      <c r="AX553" s="387"/>
      <c r="AY553" s="387"/>
      <c r="AZ553" s="386"/>
      <c r="BA553" s="386"/>
      <c r="BB553" s="386"/>
    </row>
    <row r="554" spans="1:54" s="117" customFormat="1" ht="17.25" customHeight="1" thickBot="1">
      <c r="A554" s="533" t="s">
        <v>171</v>
      </c>
      <c r="B554" s="119"/>
      <c r="C554" s="119"/>
      <c r="D554" s="119"/>
      <c r="E554" s="119"/>
      <c r="F554" s="119"/>
      <c r="G554" s="119"/>
      <c r="H554" s="119"/>
      <c r="I554" s="119"/>
      <c r="J554" s="119"/>
      <c r="K554" s="119"/>
      <c r="L554" s="119"/>
      <c r="M554" s="119"/>
      <c r="N554" s="119"/>
      <c r="O554" s="119"/>
      <c r="P554" s="119"/>
      <c r="Q554" s="119"/>
      <c r="R554" s="120"/>
      <c r="S554" s="120"/>
      <c r="T554" s="120"/>
      <c r="U554" s="120"/>
      <c r="V554" s="120"/>
      <c r="W554" s="119"/>
      <c r="X554" s="119"/>
      <c r="Y554" s="119"/>
      <c r="Z554" s="119"/>
      <c r="AA554" s="119"/>
      <c r="AB554" s="119"/>
      <c r="AC554" s="119"/>
      <c r="AD554" s="119"/>
      <c r="AE554" s="119"/>
      <c r="AF554" s="119"/>
      <c r="AG554" s="119"/>
      <c r="AH554" s="119"/>
      <c r="AI554" s="119"/>
      <c r="AJ554" s="119"/>
      <c r="AK554" s="121"/>
      <c r="AL554" s="121"/>
      <c r="AM554" s="121"/>
      <c r="AN554" s="121"/>
      <c r="AO554" s="119"/>
      <c r="AP554" s="119"/>
      <c r="AQ554" s="119"/>
      <c r="AR554" s="119"/>
      <c r="AS554" s="119"/>
      <c r="AW554" s="387"/>
      <c r="AX554" s="387"/>
      <c r="AY554" s="387"/>
      <c r="AZ554" s="386"/>
      <c r="BA554" s="386"/>
      <c r="BB554" s="386"/>
    </row>
    <row r="555" spans="1:54" s="117" customFormat="1" ht="12.75" customHeight="1">
      <c r="A555" s="119"/>
      <c r="B555" s="119"/>
      <c r="C555" s="119"/>
      <c r="D555" s="119"/>
      <c r="E555" s="119"/>
      <c r="F555" s="119"/>
      <c r="G555" s="119"/>
      <c r="H555" s="119"/>
      <c r="I555" s="119"/>
      <c r="J555" s="119"/>
      <c r="K555" s="119"/>
      <c r="L555" s="122"/>
      <c r="M555" s="122"/>
      <c r="N555" s="122"/>
      <c r="O555" s="122"/>
      <c r="P555" s="122"/>
      <c r="Q555" s="122"/>
      <c r="R555" s="122"/>
      <c r="S555" s="123"/>
      <c r="T555" s="123"/>
      <c r="U555" s="123"/>
      <c r="V555" s="123"/>
      <c r="W555" s="123"/>
      <c r="X555" s="123"/>
      <c r="Y555" s="123"/>
      <c r="Z555" s="122"/>
      <c r="AA555" s="122"/>
      <c r="AB555" s="122"/>
      <c r="AC555" s="119"/>
      <c r="AD555" s="119"/>
      <c r="AE555" s="119"/>
      <c r="AF555" s="119"/>
      <c r="AG555" s="119"/>
      <c r="AH555" s="119"/>
      <c r="AI555" s="119"/>
      <c r="AJ555" s="119"/>
      <c r="AK555" s="121"/>
      <c r="AL555" s="121"/>
      <c r="AM555" s="1738" t="s">
        <v>172</v>
      </c>
      <c r="AN555" s="1587"/>
      <c r="AO555" s="119"/>
      <c r="AP555" s="119"/>
      <c r="AQ555" s="119"/>
      <c r="AR555" s="119"/>
      <c r="AS555" s="119"/>
      <c r="AW555" s="387"/>
      <c r="AX555" s="387"/>
      <c r="AY555" s="387"/>
      <c r="AZ555" s="386"/>
      <c r="BA555" s="386"/>
      <c r="BB555" s="386"/>
    </row>
    <row r="556" spans="1:54" s="117" customFormat="1" ht="12.75" customHeight="1">
      <c r="A556" s="119"/>
      <c r="B556" s="119"/>
      <c r="C556" s="119"/>
      <c r="D556" s="119"/>
      <c r="E556" s="119"/>
      <c r="F556" s="119"/>
      <c r="G556" s="119"/>
      <c r="H556" s="119"/>
      <c r="I556" s="119"/>
      <c r="J556" s="119"/>
      <c r="K556" s="119"/>
      <c r="L556" s="122"/>
      <c r="M556" s="122"/>
      <c r="N556" s="122"/>
      <c r="O556" s="122"/>
      <c r="P556" s="122"/>
      <c r="Q556" s="122"/>
      <c r="R556" s="122"/>
      <c r="S556" s="123"/>
      <c r="T556" s="123"/>
      <c r="U556" s="123"/>
      <c r="V556" s="123"/>
      <c r="W556" s="123"/>
      <c r="X556" s="123"/>
      <c r="Y556" s="123"/>
      <c r="Z556" s="122"/>
      <c r="AA556" s="122"/>
      <c r="AB556" s="122"/>
      <c r="AC556" s="119"/>
      <c r="AD556" s="119"/>
      <c r="AE556" s="119"/>
      <c r="AF556" s="119"/>
      <c r="AG556" s="119"/>
      <c r="AH556" s="119"/>
      <c r="AI556" s="119"/>
      <c r="AJ556" s="119"/>
      <c r="AK556" s="121"/>
      <c r="AL556" s="121"/>
      <c r="AM556" s="1588"/>
      <c r="AN556" s="1589"/>
      <c r="AO556" s="119"/>
      <c r="AP556" s="119"/>
      <c r="AQ556" s="119"/>
      <c r="AR556" s="119"/>
      <c r="AS556" s="119"/>
      <c r="AW556" s="387"/>
      <c r="AX556" s="387"/>
      <c r="AY556" s="387"/>
      <c r="AZ556" s="386"/>
      <c r="BA556" s="386"/>
      <c r="BB556" s="386"/>
    </row>
    <row r="557" spans="1:54" s="117" customFormat="1" ht="12.75" customHeight="1" thickBot="1">
      <c r="A557" s="119"/>
      <c r="B557" s="119"/>
      <c r="C557" s="119"/>
      <c r="D557" s="119"/>
      <c r="E557" s="119"/>
      <c r="F557" s="119"/>
      <c r="G557" s="119"/>
      <c r="H557" s="119"/>
      <c r="I557" s="119"/>
      <c r="J557" s="119"/>
      <c r="K557" s="119"/>
      <c r="L557" s="122"/>
      <c r="M557" s="122"/>
      <c r="N557" s="122"/>
      <c r="O557" s="122"/>
      <c r="P557" s="122"/>
      <c r="Q557" s="122"/>
      <c r="R557" s="122"/>
      <c r="S557" s="122"/>
      <c r="T557" s="122"/>
      <c r="U557" s="122"/>
      <c r="V557" s="122"/>
      <c r="W557" s="122"/>
      <c r="X557" s="122"/>
      <c r="Y557" s="122"/>
      <c r="Z557" s="122"/>
      <c r="AA557" s="122"/>
      <c r="AB557" s="122"/>
      <c r="AC557" s="119"/>
      <c r="AD557" s="119"/>
      <c r="AE557" s="119"/>
      <c r="AF557" s="119"/>
      <c r="AG557" s="119"/>
      <c r="AH557" s="119"/>
      <c r="AI557" s="119"/>
      <c r="AJ557" s="119"/>
      <c r="AK557" s="121"/>
      <c r="AL557" s="121"/>
      <c r="AM557" s="1590"/>
      <c r="AN557" s="1591"/>
      <c r="AO557" s="119"/>
      <c r="AP557" s="119"/>
      <c r="AQ557" s="119"/>
      <c r="AR557" s="119"/>
      <c r="AS557" s="119"/>
      <c r="AW557" s="387"/>
      <c r="AX557" s="387"/>
      <c r="AY557" s="387"/>
      <c r="AZ557" s="386"/>
      <c r="BA557" s="386"/>
      <c r="BB557" s="386"/>
    </row>
    <row r="558" spans="1:54" s="117" customFormat="1" ht="6" customHeight="1" thickBot="1">
      <c r="A558" s="119"/>
      <c r="B558" s="119"/>
      <c r="C558" s="119"/>
      <c r="D558" s="119"/>
      <c r="E558" s="119"/>
      <c r="F558" s="119"/>
      <c r="G558" s="119"/>
      <c r="H558" s="119"/>
      <c r="I558" s="119"/>
      <c r="J558" s="119"/>
      <c r="K558" s="119"/>
      <c r="L558" s="122"/>
      <c r="M558" s="122"/>
      <c r="N558" s="122"/>
      <c r="O558" s="122"/>
      <c r="P558" s="122"/>
      <c r="Q558" s="122"/>
      <c r="R558" s="122"/>
      <c r="S558" s="122"/>
      <c r="T558" s="122"/>
      <c r="U558" s="122"/>
      <c r="V558" s="122"/>
      <c r="W558" s="122"/>
      <c r="X558" s="122"/>
      <c r="Y558" s="122"/>
      <c r="Z558" s="122"/>
      <c r="AA558" s="122"/>
      <c r="AB558" s="122"/>
      <c r="AC558" s="119"/>
      <c r="AD558" s="119"/>
      <c r="AE558" s="119"/>
      <c r="AF558" s="119"/>
      <c r="AG558" s="119"/>
      <c r="AH558" s="119"/>
      <c r="AI558" s="119"/>
      <c r="AJ558" s="119"/>
      <c r="AK558" s="121"/>
      <c r="AL558" s="121"/>
      <c r="AM558" s="119"/>
      <c r="AN558" s="119"/>
      <c r="AO558" s="119"/>
      <c r="AP558" s="119"/>
      <c r="AQ558" s="119"/>
      <c r="AR558" s="119"/>
      <c r="AS558" s="119"/>
      <c r="AW558" s="387"/>
      <c r="AX558" s="387"/>
      <c r="AY558" s="387"/>
      <c r="AZ558" s="386"/>
      <c r="BA558" s="386"/>
      <c r="BB558" s="386"/>
    </row>
    <row r="559" spans="1:54" s="117" customFormat="1" ht="12.75" customHeight="1">
      <c r="A559" s="1658" t="s">
        <v>127</v>
      </c>
      <c r="B559" s="1659"/>
      <c r="C559" s="1659"/>
      <c r="D559" s="1659"/>
      <c r="E559" s="1659"/>
      <c r="F559" s="1659"/>
      <c r="G559" s="1659"/>
      <c r="H559" s="1659"/>
      <c r="I559" s="1664" t="s">
        <v>128</v>
      </c>
      <c r="J559" s="1664"/>
      <c r="K559" s="510" t="s">
        <v>129</v>
      </c>
      <c r="L559" s="1664" t="s">
        <v>130</v>
      </c>
      <c r="M559" s="1664"/>
      <c r="N559" s="1665" t="s">
        <v>131</v>
      </c>
      <c r="O559" s="1664"/>
      <c r="P559" s="1664"/>
      <c r="Q559" s="1664"/>
      <c r="R559" s="1664"/>
      <c r="S559" s="1664"/>
      <c r="T559" s="1664" t="s">
        <v>61</v>
      </c>
      <c r="U559" s="1664"/>
      <c r="V559" s="1700"/>
      <c r="W559" s="119"/>
      <c r="X559" s="119"/>
      <c r="Y559" s="119"/>
      <c r="Z559" s="119"/>
      <c r="AA559" s="119"/>
      <c r="AB559" s="119"/>
      <c r="AC559" s="124"/>
      <c r="AD559" s="124"/>
      <c r="AE559" s="124"/>
      <c r="AF559" s="124"/>
      <c r="AG559" s="124"/>
      <c r="AH559" s="124"/>
      <c r="AI559" s="124"/>
      <c r="AJ559" s="119"/>
      <c r="AK559" s="1739" t="str">
        <f>IF(work4報告書!AJ46=0,"",$AK$13)</f>
        <v/>
      </c>
      <c r="AL559" s="1740"/>
      <c r="AM559" s="1710" t="s">
        <v>64</v>
      </c>
      <c r="AN559" s="1710"/>
      <c r="AO559" s="1740" t="str">
        <f>IF(AK559="","",6)</f>
        <v/>
      </c>
      <c r="AP559" s="1740"/>
      <c r="AQ559" s="1710" t="s">
        <v>65</v>
      </c>
      <c r="AR559" s="1713"/>
      <c r="AS559" s="119"/>
      <c r="AT559" s="119"/>
      <c r="AW559" s="387"/>
      <c r="AX559" s="387"/>
      <c r="AY559" s="387"/>
      <c r="AZ559" s="386"/>
      <c r="BA559" s="386"/>
      <c r="BB559" s="386"/>
    </row>
    <row r="560" spans="1:54" s="117" customFormat="1" ht="13.5" customHeight="1">
      <c r="A560" s="1660"/>
      <c r="B560" s="1661"/>
      <c r="C560" s="1661"/>
      <c r="D560" s="1661"/>
      <c r="E560" s="1661"/>
      <c r="F560" s="1661"/>
      <c r="G560" s="1661"/>
      <c r="H560" s="1661"/>
      <c r="I560" s="1716" t="str">
        <f>IF(work4報告書!$AJ$46=0,"",work1基本情報!C$9)</f>
        <v/>
      </c>
      <c r="J560" s="1592" t="str">
        <f>IF(work4報告書!$AJ$46=0,"",work1基本情報!D$9)</f>
        <v/>
      </c>
      <c r="K560" s="1718" t="str">
        <f>IF(work4報告書!$AJ$46=0,"",work1基本情報!E$9)</f>
        <v/>
      </c>
      <c r="L560" s="1655" t="str">
        <f>IF(work4報告書!$AJ$46=0,"",work1基本情報!F$9)</f>
        <v/>
      </c>
      <c r="M560" s="1592" t="str">
        <f>IF(work4報告書!$AJ$46=0,"",work1基本情報!G$9)</f>
        <v/>
      </c>
      <c r="N560" s="1655" t="str">
        <f>IF(work4報告書!$AJ$46=0,"",work1基本情報!H$9)</f>
        <v/>
      </c>
      <c r="O560" s="1652" t="str">
        <f>IF(work4報告書!$AJ$46=0,"",work1基本情報!I$9)</f>
        <v/>
      </c>
      <c r="P560" s="1652" t="str">
        <f>IF(work4報告書!$AJ$46=0,"",work1基本情報!J$9)</f>
        <v/>
      </c>
      <c r="Q560" s="1652" t="str">
        <f>IF(work4報告書!$AJ$46=0,"",work1基本情報!K$9)</f>
        <v/>
      </c>
      <c r="R560" s="1652" t="str">
        <f>IF(work4報告書!$AJ$46=0,"",work1基本情報!L$9)</f>
        <v/>
      </c>
      <c r="S560" s="1592" t="str">
        <f>IF(work4報告書!$AJ$46=0,"",work1基本情報!M$9)</f>
        <v/>
      </c>
      <c r="T560" s="1655" t="str">
        <f>IF(work4報告書!$AJ$46=0,"",work1基本情報!O$9)</f>
        <v/>
      </c>
      <c r="U560" s="1652" t="str">
        <f>IF(work4報告書!$AJ$46=0,"",work1基本情報!P$9)</f>
        <v/>
      </c>
      <c r="V560" s="1707" t="str">
        <f>IF(work4報告書!$AJ$46=0,"",work1基本情報!Q$9)</f>
        <v/>
      </c>
      <c r="W560" s="119"/>
      <c r="X560" s="119"/>
      <c r="Y560" s="119"/>
      <c r="Z560" s="119"/>
      <c r="AA560" s="119"/>
      <c r="AB560" s="119"/>
      <c r="AC560" s="124"/>
      <c r="AD560" s="124"/>
      <c r="AE560" s="124"/>
      <c r="AF560" s="124"/>
      <c r="AG560" s="124"/>
      <c r="AH560" s="124"/>
      <c r="AI560" s="124"/>
      <c r="AJ560" s="119"/>
      <c r="AK560" s="1741"/>
      <c r="AL560" s="1742"/>
      <c r="AM560" s="1711"/>
      <c r="AN560" s="1711"/>
      <c r="AO560" s="1742"/>
      <c r="AP560" s="1742"/>
      <c r="AQ560" s="1711"/>
      <c r="AR560" s="1714"/>
      <c r="AS560" s="119"/>
      <c r="AT560" s="119"/>
      <c r="AW560" s="387"/>
      <c r="AX560" s="387"/>
      <c r="AY560" s="387"/>
      <c r="AZ560" s="386"/>
      <c r="BA560" s="386"/>
      <c r="BB560" s="386"/>
    </row>
    <row r="561" spans="1:54" s="117" customFormat="1" ht="9" customHeight="1" thickBot="1">
      <c r="A561" s="1660"/>
      <c r="B561" s="1661"/>
      <c r="C561" s="1661"/>
      <c r="D561" s="1661"/>
      <c r="E561" s="1661"/>
      <c r="F561" s="1661"/>
      <c r="G561" s="1661"/>
      <c r="H561" s="1661"/>
      <c r="I561" s="1716"/>
      <c r="J561" s="1593"/>
      <c r="K561" s="1719"/>
      <c r="L561" s="1656"/>
      <c r="M561" s="1593"/>
      <c r="N561" s="1656"/>
      <c r="O561" s="1653"/>
      <c r="P561" s="1653"/>
      <c r="Q561" s="1653"/>
      <c r="R561" s="1653"/>
      <c r="S561" s="1593"/>
      <c r="T561" s="1656"/>
      <c r="U561" s="1653"/>
      <c r="V561" s="1708"/>
      <c r="W561" s="119"/>
      <c r="X561" s="119"/>
      <c r="Y561" s="119"/>
      <c r="Z561" s="119"/>
      <c r="AA561" s="119"/>
      <c r="AB561" s="119"/>
      <c r="AC561" s="124"/>
      <c r="AD561" s="124"/>
      <c r="AE561" s="124"/>
      <c r="AF561" s="124"/>
      <c r="AG561" s="124"/>
      <c r="AH561" s="124"/>
      <c r="AI561" s="124"/>
      <c r="AJ561" s="119"/>
      <c r="AK561" s="1743"/>
      <c r="AL561" s="1744"/>
      <c r="AM561" s="1712"/>
      <c r="AN561" s="1712"/>
      <c r="AO561" s="1744"/>
      <c r="AP561" s="1744"/>
      <c r="AQ561" s="1712"/>
      <c r="AR561" s="1715"/>
      <c r="AS561" s="119"/>
      <c r="AT561" s="119"/>
      <c r="AW561" s="387"/>
      <c r="AX561" s="387"/>
      <c r="AY561" s="387"/>
      <c r="AZ561" s="386"/>
      <c r="BA561" s="386"/>
      <c r="BB561" s="386"/>
    </row>
    <row r="562" spans="1:54" s="117" customFormat="1" ht="6" customHeight="1" thickBot="1">
      <c r="A562" s="1662"/>
      <c r="B562" s="1663"/>
      <c r="C562" s="1663"/>
      <c r="D562" s="1663"/>
      <c r="E562" s="1663"/>
      <c r="F562" s="1663"/>
      <c r="G562" s="1663"/>
      <c r="H562" s="1663"/>
      <c r="I562" s="1717"/>
      <c r="J562" s="1594"/>
      <c r="K562" s="1720"/>
      <c r="L562" s="1657"/>
      <c r="M562" s="1594"/>
      <c r="N562" s="1657"/>
      <c r="O562" s="1654"/>
      <c r="P562" s="1654"/>
      <c r="Q562" s="1654"/>
      <c r="R562" s="1654"/>
      <c r="S562" s="1594"/>
      <c r="T562" s="1657"/>
      <c r="U562" s="1654"/>
      <c r="V562" s="1709"/>
      <c r="W562" s="119"/>
      <c r="X562" s="119"/>
      <c r="Y562" s="119"/>
      <c r="Z562" s="119"/>
      <c r="AA562" s="119"/>
      <c r="AB562" s="119"/>
      <c r="AC562" s="119"/>
      <c r="AD562" s="119"/>
      <c r="AE562" s="119"/>
      <c r="AF562" s="119"/>
      <c r="AG562" s="119"/>
      <c r="AH562" s="119"/>
      <c r="AI562" s="119"/>
      <c r="AJ562" s="119"/>
      <c r="AK562" s="119"/>
      <c r="AL562" s="119"/>
      <c r="AM562" s="119"/>
      <c r="AN562" s="119"/>
      <c r="AO562" s="119"/>
      <c r="AP562" s="119"/>
      <c r="AQ562" s="119"/>
      <c r="AR562" s="119"/>
      <c r="AS562" s="119"/>
      <c r="AT562" s="119"/>
      <c r="AW562" s="387"/>
      <c r="AX562" s="387"/>
      <c r="AY562" s="387"/>
      <c r="AZ562" s="386"/>
      <c r="BA562" s="386"/>
      <c r="BB562" s="386"/>
    </row>
    <row r="563" spans="1:54" s="117" customFormat="1" ht="15" customHeight="1">
      <c r="A563" s="1634" t="s">
        <v>173</v>
      </c>
      <c r="B563" s="1635"/>
      <c r="C563" s="1635"/>
      <c r="D563" s="1635"/>
      <c r="E563" s="1635"/>
      <c r="F563" s="1635"/>
      <c r="G563" s="1635"/>
      <c r="H563" s="1636"/>
      <c r="I563" s="1643" t="s">
        <v>133</v>
      </c>
      <c r="J563" s="1635"/>
      <c r="K563" s="1635"/>
      <c r="L563" s="1635"/>
      <c r="M563" s="1644"/>
      <c r="N563" s="1649" t="s">
        <v>174</v>
      </c>
      <c r="O563" s="1635"/>
      <c r="P563" s="1635"/>
      <c r="Q563" s="1635"/>
      <c r="R563" s="1635"/>
      <c r="S563" s="1635"/>
      <c r="T563" s="1636"/>
      <c r="U563" s="511" t="s">
        <v>135</v>
      </c>
      <c r="V563" s="512"/>
      <c r="W563" s="512"/>
      <c r="X563" s="1666" t="s">
        <v>136</v>
      </c>
      <c r="Y563" s="1666"/>
      <c r="Z563" s="1666"/>
      <c r="AA563" s="1666"/>
      <c r="AB563" s="1666"/>
      <c r="AC563" s="1666"/>
      <c r="AD563" s="1666"/>
      <c r="AE563" s="1666"/>
      <c r="AF563" s="1666"/>
      <c r="AG563" s="1666"/>
      <c r="AH563" s="512"/>
      <c r="AI563" s="512"/>
      <c r="AJ563" s="513"/>
      <c r="AK563" s="1667" t="s">
        <v>137</v>
      </c>
      <c r="AL563" s="1667"/>
      <c r="AM563" s="1668" t="s">
        <v>138</v>
      </c>
      <c r="AN563" s="1668"/>
      <c r="AO563" s="1668"/>
      <c r="AP563" s="1668"/>
      <c r="AQ563" s="1668"/>
      <c r="AR563" s="1669"/>
      <c r="AS563" s="119"/>
      <c r="AT563" s="119"/>
      <c r="AW563" s="387"/>
      <c r="AX563" s="387"/>
      <c r="AY563" s="387"/>
      <c r="AZ563" s="386"/>
      <c r="BA563" s="386"/>
      <c r="BB563" s="386"/>
    </row>
    <row r="564" spans="1:54" s="117" customFormat="1" ht="13.5" customHeight="1">
      <c r="A564" s="1637"/>
      <c r="B564" s="1638"/>
      <c r="C564" s="1638"/>
      <c r="D564" s="1638"/>
      <c r="E564" s="1638"/>
      <c r="F564" s="1638"/>
      <c r="G564" s="1638"/>
      <c r="H564" s="1639"/>
      <c r="I564" s="1645"/>
      <c r="J564" s="1638"/>
      <c r="K564" s="1638"/>
      <c r="L564" s="1638"/>
      <c r="M564" s="1646"/>
      <c r="N564" s="1650"/>
      <c r="O564" s="1638"/>
      <c r="P564" s="1638"/>
      <c r="Q564" s="1638"/>
      <c r="R564" s="1638"/>
      <c r="S564" s="1638"/>
      <c r="T564" s="1639"/>
      <c r="U564" s="1670" t="s">
        <v>139</v>
      </c>
      <c r="V564" s="1671"/>
      <c r="W564" s="1671"/>
      <c r="X564" s="1672"/>
      <c r="Y564" s="1676" t="s">
        <v>140</v>
      </c>
      <c r="Z564" s="1677"/>
      <c r="AA564" s="1677"/>
      <c r="AB564" s="1678"/>
      <c r="AC564" s="1682" t="s">
        <v>141</v>
      </c>
      <c r="AD564" s="1683"/>
      <c r="AE564" s="1683"/>
      <c r="AF564" s="1684"/>
      <c r="AG564" s="1688" t="s">
        <v>142</v>
      </c>
      <c r="AH564" s="1689"/>
      <c r="AI564" s="1689"/>
      <c r="AJ564" s="1690"/>
      <c r="AK564" s="1694" t="s">
        <v>175</v>
      </c>
      <c r="AL564" s="1694"/>
      <c r="AM564" s="1630" t="s">
        <v>144</v>
      </c>
      <c r="AN564" s="1631"/>
      <c r="AO564" s="1631"/>
      <c r="AP564" s="1631"/>
      <c r="AQ564" s="1696"/>
      <c r="AR564" s="1697"/>
      <c r="AS564" s="119"/>
      <c r="AT564" s="119"/>
      <c r="AW564" s="387"/>
      <c r="AX564" s="387"/>
      <c r="AY564" s="387"/>
      <c r="AZ564" s="386"/>
      <c r="BA564" s="386"/>
      <c r="BB564" s="386"/>
    </row>
    <row r="565" spans="1:54" s="117" customFormat="1" ht="13.5" customHeight="1">
      <c r="A565" s="1640"/>
      <c r="B565" s="1641"/>
      <c r="C565" s="1641"/>
      <c r="D565" s="1641"/>
      <c r="E565" s="1641"/>
      <c r="F565" s="1641"/>
      <c r="G565" s="1641"/>
      <c r="H565" s="1642"/>
      <c r="I565" s="1647"/>
      <c r="J565" s="1641"/>
      <c r="K565" s="1641"/>
      <c r="L565" s="1641"/>
      <c r="M565" s="1648"/>
      <c r="N565" s="1651"/>
      <c r="O565" s="1641"/>
      <c r="P565" s="1641"/>
      <c r="Q565" s="1641"/>
      <c r="R565" s="1641"/>
      <c r="S565" s="1641"/>
      <c r="T565" s="1642"/>
      <c r="U565" s="1673"/>
      <c r="V565" s="1674"/>
      <c r="W565" s="1674"/>
      <c r="X565" s="1675"/>
      <c r="Y565" s="1679"/>
      <c r="Z565" s="1680"/>
      <c r="AA565" s="1680"/>
      <c r="AB565" s="1681"/>
      <c r="AC565" s="1685"/>
      <c r="AD565" s="1686"/>
      <c r="AE565" s="1686"/>
      <c r="AF565" s="1687"/>
      <c r="AG565" s="1691"/>
      <c r="AH565" s="1692"/>
      <c r="AI565" s="1692"/>
      <c r="AJ565" s="1693"/>
      <c r="AK565" s="1695"/>
      <c r="AL565" s="1695"/>
      <c r="AM565" s="1698"/>
      <c r="AN565" s="1698"/>
      <c r="AO565" s="1698"/>
      <c r="AP565" s="1698"/>
      <c r="AQ565" s="1698"/>
      <c r="AR565" s="1699"/>
      <c r="AS565" s="119"/>
      <c r="AT565" s="119"/>
      <c r="AW565" s="387"/>
      <c r="AX565" s="387"/>
      <c r="AY565" s="387"/>
      <c r="AZ565" s="386"/>
      <c r="BA565" s="386"/>
      <c r="BB565" s="386"/>
    </row>
    <row r="566" spans="1:54" s="117" customFormat="1" ht="16.5" customHeight="1">
      <c r="A566" s="1615" t="str">
        <f>IF(ISERROR(VLOOKUP(work4報告書!AK46,Work2工事データ!$G$3:$R$52,2,0)),"",VLOOKUP(work4報告書!AK46,Work2工事データ!$G$3:$R$52,2,0))</f>
        <v/>
      </c>
      <c r="B566" s="1616"/>
      <c r="C566" s="1616"/>
      <c r="D566" s="1616"/>
      <c r="E566" s="1616"/>
      <c r="F566" s="1616"/>
      <c r="G566" s="1616"/>
      <c r="H566" s="1617"/>
      <c r="I566" s="1621" t="str">
        <f>IF(ISERROR(VLOOKUP(work4報告書!AK46,'(入力)データ'!$A$6:$D$55,3,0)&amp;VLOOKUP(work4報告書!AK46,'(入力)データ'!$A$6:$D$55,4,0)),"",VLOOKUP(work4報告書!AK46,'(入力)データ'!$A$6:$D$55,3,0)&amp;VLOOKUP(work4報告書!AK46,'(入力)データ'!$A$6:$D$55,4,0))</f>
        <v/>
      </c>
      <c r="J566" s="1616"/>
      <c r="K566" s="1616"/>
      <c r="L566" s="1616"/>
      <c r="M566" s="1622"/>
      <c r="N566" s="269" t="str">
        <f>IF(ISERROR(VLOOKUP(work4報告書!AK46,Work2工事データ!$G$3:$J$52,4,0)),"",VLOOKUP(work4報告書!AK46,Work2工事データ!$G$3:$J$52,4,0))</f>
        <v/>
      </c>
      <c r="O566" s="125" t="s">
        <v>73</v>
      </c>
      <c r="P566" s="272" t="str">
        <f>N566</f>
        <v/>
      </c>
      <c r="Q566" s="125" t="s">
        <v>145</v>
      </c>
      <c r="R566" s="274" t="str">
        <f>P566</f>
        <v/>
      </c>
      <c r="S566" s="1625" t="s">
        <v>176</v>
      </c>
      <c r="T566" s="1626"/>
      <c r="U566" s="1728"/>
      <c r="V566" s="1729"/>
      <c r="W566" s="1729"/>
      <c r="X566" s="126" t="s">
        <v>76</v>
      </c>
      <c r="Y566" s="127"/>
      <c r="Z566" s="128"/>
      <c r="AA566" s="128"/>
      <c r="AB566" s="126" t="s">
        <v>76</v>
      </c>
      <c r="AC566" s="127"/>
      <c r="AD566" s="128"/>
      <c r="AE566" s="128"/>
      <c r="AF566" s="129" t="s">
        <v>76</v>
      </c>
      <c r="AG566" s="1568" t="str">
        <f>IF(U566=0,"",SUM(U567:AB567)-AC567)</f>
        <v/>
      </c>
      <c r="AH566" s="1569"/>
      <c r="AI566" s="1569"/>
      <c r="AJ566" s="1570"/>
      <c r="AK566" s="127"/>
      <c r="AL566" s="147"/>
      <c r="AM566" s="1730"/>
      <c r="AN566" s="1731"/>
      <c r="AO566" s="1731"/>
      <c r="AP566" s="1731"/>
      <c r="AQ566" s="1731"/>
      <c r="AR566" s="514" t="s">
        <v>76</v>
      </c>
      <c r="AS566" s="119"/>
      <c r="AT566" s="119"/>
      <c r="AW566" s="387"/>
      <c r="AX566" s="387"/>
      <c r="AY566" s="387"/>
      <c r="AZ566" s="386"/>
      <c r="BA566" s="386"/>
      <c r="BB566" s="386"/>
    </row>
    <row r="567" spans="1:54" s="117" customFormat="1" ht="16.5" customHeight="1">
      <c r="A567" s="1618"/>
      <c r="B567" s="1619"/>
      <c r="C567" s="1619"/>
      <c r="D567" s="1619"/>
      <c r="E567" s="1619"/>
      <c r="F567" s="1619"/>
      <c r="G567" s="1619"/>
      <c r="H567" s="1620"/>
      <c r="I567" s="1623"/>
      <c r="J567" s="1619"/>
      <c r="K567" s="1619"/>
      <c r="L567" s="1619"/>
      <c r="M567" s="1624"/>
      <c r="N567" s="270" t="str">
        <f>IF(ISERROR(VLOOKUP(work4報告書!AK46,Work2工事データ!$G$3:$P$52,10,0)),"",VLOOKUP(work4報告書!AK46,Work2工事データ!$G$3:$P$52,10,0))</f>
        <v/>
      </c>
      <c r="O567" s="124" t="s">
        <v>73</v>
      </c>
      <c r="P567" s="273" t="str">
        <f t="shared" ref="P567:P583" si="91">N567</f>
        <v/>
      </c>
      <c r="Q567" s="124" t="s">
        <v>145</v>
      </c>
      <c r="R567" s="275" t="str">
        <f t="shared" ref="R567:R583" si="92">P567</f>
        <v/>
      </c>
      <c r="S567" s="1630" t="s">
        <v>177</v>
      </c>
      <c r="T567" s="1631"/>
      <c r="U567" s="1582" t="str">
        <f>IF(ISERROR(VLOOKUP(work4報告書!AK46,Work2工事データ!$G$3:$R$52,12,0)),"",VLOOKUP(work4報告書!AK46,Work2工事データ!$G$3:$R$52,12,0))</f>
        <v/>
      </c>
      <c r="V567" s="1632"/>
      <c r="W567" s="1632"/>
      <c r="X567" s="1633"/>
      <c r="Y567" s="1734"/>
      <c r="Z567" s="1735"/>
      <c r="AA567" s="1735"/>
      <c r="AB567" s="1735"/>
      <c r="AC567" s="1734"/>
      <c r="AD567" s="1735"/>
      <c r="AE567" s="1735"/>
      <c r="AF567" s="1736"/>
      <c r="AG567" s="1572" t="str">
        <f>IF(U567=0,"",IF(U566&lt;&gt;0,"",IF(SUM(U567:AB567)-AC567=0,"",SUM(U567:AB567)-AC567)))</f>
        <v/>
      </c>
      <c r="AH567" s="1572"/>
      <c r="AI567" s="1572"/>
      <c r="AJ567" s="1573"/>
      <c r="AK567" s="1584" t="str">
        <f>IF(ISERROR(VLOOKUP(work4報告書!AK46,Work2工事データ!$G$3:$O$52,9,0)),"",VLOOKUP(work4報告書!AK46,Work2工事データ!$G$3:$O$52,9,0))</f>
        <v/>
      </c>
      <c r="AL567" s="1585"/>
      <c r="AM567" s="1582" t="str">
        <f>IF(ISERROR(ROUNDDOWN(AG567*AK567/100,0)),"",ROUNDDOWN(AG567*AK567/100,0))</f>
        <v/>
      </c>
      <c r="AN567" s="1583"/>
      <c r="AO567" s="1583"/>
      <c r="AP567" s="1583"/>
      <c r="AQ567" s="1583"/>
      <c r="AR567" s="515"/>
      <c r="AS567" s="119"/>
      <c r="AT567" s="119"/>
      <c r="AW567" s="387"/>
      <c r="AX567" s="387"/>
      <c r="AY567" s="387"/>
      <c r="AZ567" s="386"/>
      <c r="BA567" s="386"/>
      <c r="BB567" s="386"/>
    </row>
    <row r="568" spans="1:54" s="117" customFormat="1" ht="16.5" customHeight="1">
      <c r="A568" s="1615" t="str">
        <f>IF(ISERROR(VLOOKUP(work4報告書!AK47,Work2工事データ!$G$3:$R$52,2,0)),"",VLOOKUP(work4報告書!AK47,Work2工事データ!$G$3:$R$52,2,0))</f>
        <v/>
      </c>
      <c r="B568" s="1616"/>
      <c r="C568" s="1616"/>
      <c r="D568" s="1616"/>
      <c r="E568" s="1616"/>
      <c r="F568" s="1616"/>
      <c r="G568" s="1616"/>
      <c r="H568" s="1617"/>
      <c r="I568" s="1621" t="str">
        <f>IF(ISERROR(VLOOKUP(work4報告書!AK47,'(入力)データ'!$A$6:$D$55,3,0)&amp;VLOOKUP(work4報告書!AK47,'(入力)データ'!$A$6:$D$55,4,0)),"",VLOOKUP(work4報告書!AK47,'(入力)データ'!$A$6:$D$55,3,0)&amp;VLOOKUP(work4報告書!AK47,'(入力)データ'!$A$6:$D$55,4,0))</f>
        <v/>
      </c>
      <c r="J568" s="1616"/>
      <c r="K568" s="1616"/>
      <c r="L568" s="1616"/>
      <c r="M568" s="1622"/>
      <c r="N568" s="277" t="str">
        <f>IF(ISERROR(VLOOKUP(work4報告書!AK47,Work2工事データ!$G$3:$J$52,4,0)),"",VLOOKUP(work4報告書!AK47,Work2工事データ!$G$3:$J$52,4,0))</f>
        <v/>
      </c>
      <c r="O568" s="125" t="s">
        <v>119</v>
      </c>
      <c r="P568" s="272" t="str">
        <f t="shared" si="91"/>
        <v/>
      </c>
      <c r="Q568" s="125" t="s">
        <v>120</v>
      </c>
      <c r="R568" s="274" t="str">
        <f t="shared" si="92"/>
        <v/>
      </c>
      <c r="S568" s="1625" t="s">
        <v>121</v>
      </c>
      <c r="T568" s="1626"/>
      <c r="U568" s="1728"/>
      <c r="V568" s="1729"/>
      <c r="W568" s="1729"/>
      <c r="X568" s="130"/>
      <c r="Y568" s="946"/>
      <c r="Z568" s="947"/>
      <c r="AA568" s="947"/>
      <c r="AB568" s="130"/>
      <c r="AC568" s="946"/>
      <c r="AD568" s="947"/>
      <c r="AE568" s="947"/>
      <c r="AF568" s="133"/>
      <c r="AG568" s="1568" t="str">
        <f>IF(U568=0,"",SUM(U569:AB569)-AC569)</f>
        <v/>
      </c>
      <c r="AH568" s="1569"/>
      <c r="AI568" s="1569"/>
      <c r="AJ568" s="1570"/>
      <c r="AK568" s="946"/>
      <c r="AL568" s="134"/>
      <c r="AM568" s="1730"/>
      <c r="AN568" s="1731"/>
      <c r="AO568" s="1731"/>
      <c r="AP568" s="1731"/>
      <c r="AQ568" s="1731"/>
      <c r="AR568" s="516"/>
      <c r="AS568" s="119"/>
      <c r="AT568" s="119"/>
      <c r="AW568" s="387"/>
      <c r="AX568" s="387"/>
      <c r="AY568" s="387"/>
      <c r="AZ568" s="386"/>
      <c r="BA568" s="386"/>
      <c r="BB568" s="386"/>
    </row>
    <row r="569" spans="1:54" s="117" customFormat="1" ht="16.5" customHeight="1">
      <c r="A569" s="1618"/>
      <c r="B569" s="1619"/>
      <c r="C569" s="1619"/>
      <c r="D569" s="1619"/>
      <c r="E569" s="1619"/>
      <c r="F569" s="1619"/>
      <c r="G569" s="1619"/>
      <c r="H569" s="1620"/>
      <c r="I569" s="1623"/>
      <c r="J569" s="1619"/>
      <c r="K569" s="1619"/>
      <c r="L569" s="1619"/>
      <c r="M569" s="1624"/>
      <c r="N569" s="278" t="str">
        <f>IF(ISERROR(VLOOKUP(work4報告書!AK47,Work2工事データ!$G$3:$P$52,10,0)),"",VLOOKUP(work4報告書!AK47,Work2工事データ!$G$3:$P$52,10,0))</f>
        <v/>
      </c>
      <c r="O569" s="135" t="s">
        <v>119</v>
      </c>
      <c r="P569" s="273" t="str">
        <f t="shared" si="91"/>
        <v/>
      </c>
      <c r="Q569" s="135" t="s">
        <v>120</v>
      </c>
      <c r="R569" s="276" t="str">
        <f t="shared" si="92"/>
        <v/>
      </c>
      <c r="S569" s="1580" t="s">
        <v>122</v>
      </c>
      <c r="T569" s="1581"/>
      <c r="U569" s="1571" t="str">
        <f>IF(ISERROR(VLOOKUP(work4報告書!AK47,Work2工事データ!$G$3:$R$52,12,0)),"",VLOOKUP(work4報告書!AK47,Work2工事データ!$G$3:$R$52,12,0))</f>
        <v/>
      </c>
      <c r="V569" s="1572"/>
      <c r="W569" s="1572"/>
      <c r="X569" s="1572"/>
      <c r="Y569" s="1734"/>
      <c r="Z569" s="1735"/>
      <c r="AA569" s="1735"/>
      <c r="AB569" s="1735"/>
      <c r="AC569" s="1734"/>
      <c r="AD569" s="1735"/>
      <c r="AE569" s="1735"/>
      <c r="AF569" s="1736"/>
      <c r="AG569" s="1572" t="str">
        <f>IF(U569=0,"",IF(U568&lt;&gt;0,"",IF(SUM(U569:AB569)-AC569=0,"",SUM(U569:AB569)-AC569)))</f>
        <v/>
      </c>
      <c r="AH569" s="1572"/>
      <c r="AI569" s="1572"/>
      <c r="AJ569" s="1573"/>
      <c r="AK569" s="1584" t="str">
        <f>IF(ISERROR(VLOOKUP(work4報告書!AK47,Work2工事データ!$G$3:$O$52,9,0)),"",VLOOKUP(work4報告書!AK47,Work2工事データ!$G$3:$O$52,9,0))</f>
        <v/>
      </c>
      <c r="AL569" s="1585"/>
      <c r="AM569" s="1582" t="str">
        <f>IF(ISERROR(ROUNDDOWN(AG569*AK569/100,0)),"",ROUNDDOWN(AG569*AK569/100,0))</f>
        <v/>
      </c>
      <c r="AN569" s="1583"/>
      <c r="AO569" s="1583"/>
      <c r="AP569" s="1583"/>
      <c r="AQ569" s="1583"/>
      <c r="AR569" s="515"/>
      <c r="AS569" s="119"/>
      <c r="AT569" s="119"/>
      <c r="AW569" s="387"/>
      <c r="AX569" s="387"/>
      <c r="AY569" s="387"/>
      <c r="AZ569" s="386"/>
      <c r="BA569" s="386"/>
      <c r="BB569" s="386"/>
    </row>
    <row r="570" spans="1:54" s="117" customFormat="1" ht="16.5" customHeight="1">
      <c r="A570" s="1615" t="str">
        <f>IF(ISERROR(VLOOKUP(work4報告書!AK48,Work2工事データ!$G$3:$R$52,2,0)),"",VLOOKUP(work4報告書!AK48,Work2工事データ!$G$3:$R$52,2,0))</f>
        <v/>
      </c>
      <c r="B570" s="1616"/>
      <c r="C570" s="1616"/>
      <c r="D570" s="1616"/>
      <c r="E570" s="1616"/>
      <c r="F570" s="1616"/>
      <c r="G570" s="1616"/>
      <c r="H570" s="1617"/>
      <c r="I570" s="1621" t="str">
        <f>IF(ISERROR(VLOOKUP(work4報告書!AK48,'(入力)データ'!$A$6:$D$55,3,0)&amp;VLOOKUP(work4報告書!AK48,'(入力)データ'!$A$6:$D$55,4,0)),"",VLOOKUP(work4報告書!AK48,'(入力)データ'!$A$6:$D$55,3,0)&amp;VLOOKUP(work4報告書!AK48,'(入力)データ'!$A$6:$D$55,4,0))</f>
        <v/>
      </c>
      <c r="J570" s="1616"/>
      <c r="K570" s="1616"/>
      <c r="L570" s="1616"/>
      <c r="M570" s="1622"/>
      <c r="N570" s="277" t="str">
        <f>IF(ISERROR(VLOOKUP(work4報告書!AK48,Work2工事データ!$G$3:$J$52,4,0)),"",VLOOKUP(work4報告書!AK48,Work2工事データ!$G$3:$J$52,4,0))</f>
        <v/>
      </c>
      <c r="O570" s="125" t="s">
        <v>119</v>
      </c>
      <c r="P570" s="272" t="str">
        <f t="shared" si="91"/>
        <v/>
      </c>
      <c r="Q570" s="125" t="s">
        <v>120</v>
      </c>
      <c r="R570" s="274" t="str">
        <f t="shared" si="92"/>
        <v/>
      </c>
      <c r="S570" s="1625" t="s">
        <v>121</v>
      </c>
      <c r="T570" s="1626"/>
      <c r="U570" s="1728"/>
      <c r="V570" s="1729"/>
      <c r="W570" s="1729"/>
      <c r="X570" s="130"/>
      <c r="Y570" s="946"/>
      <c r="Z570" s="947"/>
      <c r="AA570" s="947"/>
      <c r="AB570" s="130"/>
      <c r="AC570" s="946"/>
      <c r="AD570" s="947"/>
      <c r="AE570" s="947"/>
      <c r="AF570" s="133"/>
      <c r="AG570" s="1568" t="str">
        <f>IF(U570=0,"",SUM(U571:AB571)-AC571)</f>
        <v/>
      </c>
      <c r="AH570" s="1569"/>
      <c r="AI570" s="1569"/>
      <c r="AJ570" s="1570"/>
      <c r="AK570" s="946"/>
      <c r="AL570" s="134"/>
      <c r="AM570" s="1730"/>
      <c r="AN570" s="1731"/>
      <c r="AO570" s="1731"/>
      <c r="AP570" s="1731"/>
      <c r="AQ570" s="1731"/>
      <c r="AR570" s="516"/>
      <c r="AS570" s="119"/>
      <c r="AT570" s="119"/>
      <c r="AW570" s="387"/>
      <c r="AX570" s="387"/>
      <c r="AY570" s="387"/>
      <c r="AZ570" s="386"/>
      <c r="BA570" s="386"/>
      <c r="BB570" s="386"/>
    </row>
    <row r="571" spans="1:54" s="117" customFormat="1" ht="16.5" customHeight="1">
      <c r="A571" s="1618"/>
      <c r="B571" s="1619"/>
      <c r="C571" s="1619"/>
      <c r="D571" s="1619"/>
      <c r="E571" s="1619"/>
      <c r="F571" s="1619"/>
      <c r="G571" s="1619"/>
      <c r="H571" s="1620"/>
      <c r="I571" s="1623"/>
      <c r="J571" s="1619"/>
      <c r="K571" s="1619"/>
      <c r="L571" s="1619"/>
      <c r="M571" s="1624"/>
      <c r="N571" s="278" t="str">
        <f>IF(ISERROR(VLOOKUP(work4報告書!AK48,Work2工事データ!$G$3:$P$52,10,0)),"",VLOOKUP(work4報告書!AK48,Work2工事データ!$G$3:$P$52,10,0))</f>
        <v/>
      </c>
      <c r="O571" s="135" t="s">
        <v>119</v>
      </c>
      <c r="P571" s="273" t="str">
        <f t="shared" si="91"/>
        <v/>
      </c>
      <c r="Q571" s="135" t="s">
        <v>120</v>
      </c>
      <c r="R571" s="276" t="str">
        <f t="shared" si="92"/>
        <v/>
      </c>
      <c r="S571" s="1580" t="s">
        <v>122</v>
      </c>
      <c r="T571" s="1581"/>
      <c r="U571" s="1582" t="str">
        <f>IF(ISERROR(VLOOKUP(work4報告書!AK48,Work2工事データ!$G$3:$R$52,12,0)),"",VLOOKUP(work4報告書!AK48,Work2工事データ!$G$3:$R$52,12,0))</f>
        <v/>
      </c>
      <c r="V571" s="1583"/>
      <c r="W571" s="1583"/>
      <c r="X571" s="1629"/>
      <c r="Y571" s="1732"/>
      <c r="Z571" s="1733"/>
      <c r="AA571" s="1733"/>
      <c r="AB571" s="1733"/>
      <c r="AC571" s="1732"/>
      <c r="AD571" s="1733"/>
      <c r="AE571" s="1733"/>
      <c r="AF571" s="1737"/>
      <c r="AG571" s="1572" t="str">
        <f>IF(U571=0,"",IF(U570&lt;&gt;0,"",IF(SUM(U571:AB571)-AC571=0,"",SUM(U571:AB571)-AC571)))</f>
        <v/>
      </c>
      <c r="AH571" s="1572"/>
      <c r="AI571" s="1572"/>
      <c r="AJ571" s="1573"/>
      <c r="AK571" s="1584" t="str">
        <f>IF(ISERROR(VLOOKUP(work4報告書!AK48,Work2工事データ!$G$3:$O$52,9,0)),"",VLOOKUP(work4報告書!AK48,Work2工事データ!$G$3:$O$52,9,0))</f>
        <v/>
      </c>
      <c r="AL571" s="1585"/>
      <c r="AM571" s="1582" t="str">
        <f>IF(ISERROR(ROUNDDOWN(AG571*AK571/100,0)),"",ROUNDDOWN(AG571*AK571/100,0))</f>
        <v/>
      </c>
      <c r="AN571" s="1583"/>
      <c r="AO571" s="1583"/>
      <c r="AP571" s="1583"/>
      <c r="AQ571" s="1583"/>
      <c r="AR571" s="515"/>
      <c r="AS571" s="119"/>
      <c r="AT571" s="119"/>
      <c r="AW571" s="387"/>
      <c r="AX571" s="387"/>
      <c r="AY571" s="387"/>
      <c r="AZ571" s="386"/>
      <c r="BA571" s="386"/>
      <c r="BB571" s="386"/>
    </row>
    <row r="572" spans="1:54" s="117" customFormat="1" ht="16.5" customHeight="1">
      <c r="A572" s="1615" t="str">
        <f>IF(ISERROR(VLOOKUP(work4報告書!AK49,Work2工事データ!$G$3:$R$52,2,0)),"",VLOOKUP(work4報告書!AK49,Work2工事データ!$G$3:$R$52,2,0))</f>
        <v/>
      </c>
      <c r="B572" s="1616"/>
      <c r="C572" s="1616"/>
      <c r="D572" s="1616"/>
      <c r="E572" s="1616"/>
      <c r="F572" s="1616"/>
      <c r="G572" s="1616"/>
      <c r="H572" s="1617"/>
      <c r="I572" s="1621" t="str">
        <f>IF(ISERROR(VLOOKUP(work4報告書!AK49,'(入力)データ'!$A$6:$D$55,3,0)&amp;VLOOKUP(work4報告書!AK49,'(入力)データ'!$A$6:$D$55,4,0)),"",VLOOKUP(work4報告書!AK49,'(入力)データ'!$A$6:$D$55,3,0)&amp;VLOOKUP(work4報告書!AK49,'(入力)データ'!$A$6:$D$55,4,0))</f>
        <v/>
      </c>
      <c r="J572" s="1616"/>
      <c r="K572" s="1616"/>
      <c r="L572" s="1616"/>
      <c r="M572" s="1622"/>
      <c r="N572" s="277" t="str">
        <f>IF(ISERROR(VLOOKUP(work4報告書!AK49,Work2工事データ!$G$3:$J$52,4,0)),"",VLOOKUP(work4報告書!AK49,Work2工事データ!$G$3:$J$52,4,0))</f>
        <v/>
      </c>
      <c r="O572" s="125" t="s">
        <v>119</v>
      </c>
      <c r="P572" s="272" t="str">
        <f t="shared" si="91"/>
        <v/>
      </c>
      <c r="Q572" s="125" t="s">
        <v>120</v>
      </c>
      <c r="R572" s="274" t="str">
        <f t="shared" si="92"/>
        <v/>
      </c>
      <c r="S572" s="1625" t="s">
        <v>121</v>
      </c>
      <c r="T572" s="1626"/>
      <c r="U572" s="1734"/>
      <c r="V572" s="1735"/>
      <c r="W572" s="1735"/>
      <c r="X572" s="136"/>
      <c r="Y572" s="943"/>
      <c r="Z572" s="944"/>
      <c r="AA572" s="944"/>
      <c r="AB572" s="136"/>
      <c r="AC572" s="943"/>
      <c r="AD572" s="944"/>
      <c r="AE572" s="944"/>
      <c r="AF572" s="139"/>
      <c r="AG572" s="1568" t="str">
        <f>IF(U572=0,"",SUM(U573:AB573)-AC573)</f>
        <v/>
      </c>
      <c r="AH572" s="1569"/>
      <c r="AI572" s="1569"/>
      <c r="AJ572" s="1570"/>
      <c r="AK572" s="943"/>
      <c r="AL572" s="945"/>
      <c r="AM572" s="1730"/>
      <c r="AN572" s="1731"/>
      <c r="AO572" s="1731"/>
      <c r="AP572" s="1731"/>
      <c r="AQ572" s="1731"/>
      <c r="AR572" s="516"/>
      <c r="AS572" s="119"/>
      <c r="AT572" s="119"/>
      <c r="AW572" s="387"/>
      <c r="AX572" s="387"/>
      <c r="AY572" s="387"/>
      <c r="AZ572" s="386"/>
      <c r="BA572" s="386"/>
      <c r="BB572" s="386"/>
    </row>
    <row r="573" spans="1:54" s="117" customFormat="1" ht="16.5" customHeight="1">
      <c r="A573" s="1618"/>
      <c r="B573" s="1619"/>
      <c r="C573" s="1619"/>
      <c r="D573" s="1619"/>
      <c r="E573" s="1619"/>
      <c r="F573" s="1619"/>
      <c r="G573" s="1619"/>
      <c r="H573" s="1620"/>
      <c r="I573" s="1623"/>
      <c r="J573" s="1619"/>
      <c r="K573" s="1619"/>
      <c r="L573" s="1619"/>
      <c r="M573" s="1624"/>
      <c r="N573" s="278" t="str">
        <f>IF(ISERROR(VLOOKUP(work4報告書!AK49,Work2工事データ!$G$3:$P$52,10,0)),"",VLOOKUP(work4報告書!AK49,Work2工事データ!$G$3:$P$52,10,0))</f>
        <v/>
      </c>
      <c r="O573" s="135" t="s">
        <v>119</v>
      </c>
      <c r="P573" s="273" t="str">
        <f t="shared" si="91"/>
        <v/>
      </c>
      <c r="Q573" s="135" t="s">
        <v>120</v>
      </c>
      <c r="R573" s="276" t="str">
        <f t="shared" si="92"/>
        <v/>
      </c>
      <c r="S573" s="1580" t="s">
        <v>122</v>
      </c>
      <c r="T573" s="1581"/>
      <c r="U573" s="1571" t="str">
        <f>IF(ISERROR(VLOOKUP(work4報告書!AK49,Work2工事データ!$G$3:$R$52,12,0)),"",VLOOKUP(work4報告書!AK49,Work2工事データ!$G$3:$R$52,12,0))</f>
        <v/>
      </c>
      <c r="V573" s="1572"/>
      <c r="W573" s="1572"/>
      <c r="X573" s="1572"/>
      <c r="Y573" s="1734"/>
      <c r="Z573" s="1735"/>
      <c r="AA573" s="1735"/>
      <c r="AB573" s="1735"/>
      <c r="AC573" s="1734"/>
      <c r="AD573" s="1735"/>
      <c r="AE573" s="1735"/>
      <c r="AF573" s="1736"/>
      <c r="AG573" s="1572" t="str">
        <f>IF(U573=0,"",IF(U572&lt;&gt;0,"",IF(SUM(U573:AB573)-AC573=0,"",SUM(U573:AB573)-AC573)))</f>
        <v/>
      </c>
      <c r="AH573" s="1572"/>
      <c r="AI573" s="1572"/>
      <c r="AJ573" s="1573"/>
      <c r="AK573" s="1584" t="str">
        <f>IF(ISERROR(VLOOKUP(work4報告書!AK49,Work2工事データ!$G$3:$O$52,9,0)),"",VLOOKUP(work4報告書!AK49,Work2工事データ!$G$3:$O$52,9,0))</f>
        <v/>
      </c>
      <c r="AL573" s="1585"/>
      <c r="AM573" s="1582" t="str">
        <f>IF(ISERROR(ROUNDDOWN(AG573*AK573/100,0)),"",ROUNDDOWN(AG573*AK573/100,0))</f>
        <v/>
      </c>
      <c r="AN573" s="1583"/>
      <c r="AO573" s="1583"/>
      <c r="AP573" s="1583"/>
      <c r="AQ573" s="1583"/>
      <c r="AR573" s="515"/>
      <c r="AS573" s="119"/>
      <c r="AT573" s="119"/>
      <c r="AW573" s="387"/>
      <c r="AX573" s="387"/>
      <c r="AY573" s="387"/>
      <c r="AZ573" s="386"/>
      <c r="BA573" s="386"/>
      <c r="BB573" s="386"/>
    </row>
    <row r="574" spans="1:54" s="117" customFormat="1" ht="16.5" customHeight="1">
      <c r="A574" s="1615" t="str">
        <f>IF(ISERROR(VLOOKUP(work4報告書!AK50,Work2工事データ!$G$3:$R$52,2,0)),"",VLOOKUP(work4報告書!AK50,Work2工事データ!$G$3:$R$52,2,0))</f>
        <v/>
      </c>
      <c r="B574" s="1616"/>
      <c r="C574" s="1616"/>
      <c r="D574" s="1616"/>
      <c r="E574" s="1616"/>
      <c r="F574" s="1616"/>
      <c r="G574" s="1616"/>
      <c r="H574" s="1617"/>
      <c r="I574" s="1621" t="str">
        <f>IF(ISERROR(VLOOKUP(work4報告書!AK50,'(入力)データ'!$A$6:$D$55,3,0)&amp;VLOOKUP(work4報告書!AK50,'(入力)データ'!$A$6:$D$55,4,0)),"",VLOOKUP(work4報告書!AK50,'(入力)データ'!$A$6:$D$55,3,0)&amp;VLOOKUP(work4報告書!AK50,'(入力)データ'!$A$6:$D$55,4,0))</f>
        <v/>
      </c>
      <c r="J574" s="1616"/>
      <c r="K574" s="1616"/>
      <c r="L574" s="1616"/>
      <c r="M574" s="1622"/>
      <c r="N574" s="277" t="str">
        <f>IF(ISERROR(VLOOKUP(work4報告書!AK50,Work2工事データ!$G$3:$J$52,4,0)),"",VLOOKUP(work4報告書!AK50,Work2工事データ!$G$3:$J$52,4,0))</f>
        <v/>
      </c>
      <c r="O574" s="125" t="s">
        <v>119</v>
      </c>
      <c r="P574" s="272" t="str">
        <f t="shared" si="91"/>
        <v/>
      </c>
      <c r="Q574" s="125" t="s">
        <v>120</v>
      </c>
      <c r="R574" s="274" t="str">
        <f t="shared" si="92"/>
        <v/>
      </c>
      <c r="S574" s="1625" t="s">
        <v>121</v>
      </c>
      <c r="T574" s="1626"/>
      <c r="U574" s="1728"/>
      <c r="V574" s="1729"/>
      <c r="W574" s="1729"/>
      <c r="X574" s="130"/>
      <c r="Y574" s="946"/>
      <c r="Z574" s="947"/>
      <c r="AA574" s="947"/>
      <c r="AB574" s="130"/>
      <c r="AC574" s="946"/>
      <c r="AD574" s="947"/>
      <c r="AE574" s="947"/>
      <c r="AF574" s="133"/>
      <c r="AG574" s="1568" t="str">
        <f>IF(U574=0,"",SUM(U575:AB575)-AC575)</f>
        <v/>
      </c>
      <c r="AH574" s="1569"/>
      <c r="AI574" s="1569"/>
      <c r="AJ574" s="1570"/>
      <c r="AK574" s="943"/>
      <c r="AL574" s="945"/>
      <c r="AM574" s="1730"/>
      <c r="AN574" s="1731"/>
      <c r="AO574" s="1731"/>
      <c r="AP574" s="1731"/>
      <c r="AQ574" s="1731"/>
      <c r="AR574" s="516"/>
      <c r="AS574" s="119"/>
      <c r="AT574" s="119"/>
      <c r="AW574" s="387"/>
      <c r="AX574" s="387"/>
      <c r="AY574" s="387"/>
      <c r="AZ574" s="386"/>
      <c r="BA574" s="386"/>
      <c r="BB574" s="386"/>
    </row>
    <row r="575" spans="1:54" s="117" customFormat="1" ht="16.5" customHeight="1">
      <c r="A575" s="1618"/>
      <c r="B575" s="1619"/>
      <c r="C575" s="1619"/>
      <c r="D575" s="1619"/>
      <c r="E575" s="1619"/>
      <c r="F575" s="1619"/>
      <c r="G575" s="1619"/>
      <c r="H575" s="1620"/>
      <c r="I575" s="1623"/>
      <c r="J575" s="1619"/>
      <c r="K575" s="1619"/>
      <c r="L575" s="1619"/>
      <c r="M575" s="1624"/>
      <c r="N575" s="278" t="str">
        <f>IF(ISERROR(VLOOKUP(work4報告書!AK50,Work2工事データ!$G$3:$P$52,10,0)),"",VLOOKUP(work4報告書!AK50,Work2工事データ!$G$3:$P$52,10,0))</f>
        <v/>
      </c>
      <c r="O575" s="135" t="s">
        <v>119</v>
      </c>
      <c r="P575" s="273" t="str">
        <f t="shared" si="91"/>
        <v/>
      </c>
      <c r="Q575" s="135" t="s">
        <v>120</v>
      </c>
      <c r="R575" s="276" t="str">
        <f t="shared" si="92"/>
        <v/>
      </c>
      <c r="S575" s="1580" t="s">
        <v>122</v>
      </c>
      <c r="T575" s="1581"/>
      <c r="U575" s="1571" t="str">
        <f>IF(ISERROR(VLOOKUP(work4報告書!AK50,Work2工事データ!$G$3:$R$52,12,0)),"",VLOOKUP(work4報告書!AK50,Work2工事データ!$G$3:$R$52,12,0))</f>
        <v/>
      </c>
      <c r="V575" s="1572"/>
      <c r="W575" s="1572"/>
      <c r="X575" s="1572"/>
      <c r="Y575" s="1732"/>
      <c r="Z575" s="1733"/>
      <c r="AA575" s="1733"/>
      <c r="AB575" s="1733"/>
      <c r="AC575" s="1734"/>
      <c r="AD575" s="1735"/>
      <c r="AE575" s="1735"/>
      <c r="AF575" s="1736"/>
      <c r="AG575" s="1572" t="str">
        <f>IF(U575=0,"",IF(U574&lt;&gt;0,"",IF(SUM(U575:AB575)-AC575=0,"",SUM(U575:AB575)-AC575)))</f>
        <v/>
      </c>
      <c r="AH575" s="1572"/>
      <c r="AI575" s="1572"/>
      <c r="AJ575" s="1573"/>
      <c r="AK575" s="1584" t="str">
        <f>IF(ISERROR(VLOOKUP(work4報告書!AK50,Work2工事データ!$G$3:$O$52,9,0)),"",VLOOKUP(work4報告書!AK50,Work2工事データ!$G$3:$O$52,9,0))</f>
        <v/>
      </c>
      <c r="AL575" s="1585"/>
      <c r="AM575" s="1582" t="str">
        <f>IF(ISERROR(ROUNDDOWN(AG575*AK575/100,0)),"",ROUNDDOWN(AG575*AK575/100,0))</f>
        <v/>
      </c>
      <c r="AN575" s="1583"/>
      <c r="AO575" s="1583"/>
      <c r="AP575" s="1583"/>
      <c r="AQ575" s="1583"/>
      <c r="AR575" s="515"/>
      <c r="AS575" s="119"/>
      <c r="AT575" s="119"/>
      <c r="AW575" s="387"/>
      <c r="AX575" s="387"/>
      <c r="AY575" s="387"/>
      <c r="AZ575" s="386"/>
      <c r="BA575" s="386"/>
      <c r="BB575" s="386"/>
    </row>
    <row r="576" spans="1:54" s="117" customFormat="1" ht="16.5" customHeight="1">
      <c r="A576" s="1615" t="str">
        <f>IF(ISERROR(VLOOKUP(work4報告書!AK51,Work2工事データ!$G$3:$R$52,2,0)),"",VLOOKUP(work4報告書!AK51,Work2工事データ!$G$3:$R$52,2,0))</f>
        <v/>
      </c>
      <c r="B576" s="1616"/>
      <c r="C576" s="1616"/>
      <c r="D576" s="1616"/>
      <c r="E576" s="1616"/>
      <c r="F576" s="1616"/>
      <c r="G576" s="1616"/>
      <c r="H576" s="1617"/>
      <c r="I576" s="1621" t="str">
        <f>IF(ISERROR(VLOOKUP(work4報告書!AK51,'(入力)データ'!$A$6:$D$55,3,0)&amp;VLOOKUP(work4報告書!AK51,'(入力)データ'!$A$6:$D$55,4,0)),"",VLOOKUP(work4報告書!AK51,'(入力)データ'!$A$6:$D$55,3,0)&amp;VLOOKUP(work4報告書!AK51,'(入力)データ'!$A$6:$D$55,4,0))</f>
        <v/>
      </c>
      <c r="J576" s="1616"/>
      <c r="K576" s="1616"/>
      <c r="L576" s="1616"/>
      <c r="M576" s="1622"/>
      <c r="N576" s="277" t="str">
        <f>IF(ISERROR(VLOOKUP(work4報告書!AK51,Work2工事データ!$G$3:$J$52,4,0)),"",VLOOKUP(work4報告書!AK51,Work2工事データ!$G$3:$J$52,4,0))</f>
        <v/>
      </c>
      <c r="O576" s="125" t="s">
        <v>119</v>
      </c>
      <c r="P576" s="272" t="str">
        <f t="shared" si="91"/>
        <v/>
      </c>
      <c r="Q576" s="125" t="s">
        <v>120</v>
      </c>
      <c r="R576" s="274" t="str">
        <f t="shared" si="92"/>
        <v/>
      </c>
      <c r="S576" s="1625" t="s">
        <v>121</v>
      </c>
      <c r="T576" s="1626"/>
      <c r="U576" s="1728"/>
      <c r="V576" s="1729"/>
      <c r="W576" s="1729"/>
      <c r="X576" s="130"/>
      <c r="Y576" s="946"/>
      <c r="Z576" s="947"/>
      <c r="AA576" s="947"/>
      <c r="AB576" s="130"/>
      <c r="AC576" s="946"/>
      <c r="AD576" s="947"/>
      <c r="AE576" s="947"/>
      <c r="AF576" s="133"/>
      <c r="AG576" s="1568" t="str">
        <f>IF(U576=0,"",SUM(U577:AB577)-AC577)</f>
        <v/>
      </c>
      <c r="AH576" s="1569"/>
      <c r="AI576" s="1569"/>
      <c r="AJ576" s="1570"/>
      <c r="AK576" s="141"/>
      <c r="AL576" s="142"/>
      <c r="AM576" s="1730"/>
      <c r="AN576" s="1731"/>
      <c r="AO576" s="1731"/>
      <c r="AP576" s="1731"/>
      <c r="AQ576" s="1731"/>
      <c r="AR576" s="516"/>
      <c r="AS576" s="119"/>
      <c r="AT576" s="119"/>
      <c r="AW576" s="387"/>
      <c r="AX576" s="387"/>
      <c r="AY576" s="387"/>
      <c r="AZ576" s="386"/>
      <c r="BA576" s="386"/>
      <c r="BB576" s="386"/>
    </row>
    <row r="577" spans="1:54" s="117" customFormat="1" ht="16.5" customHeight="1">
      <c r="A577" s="1618"/>
      <c r="B577" s="1619"/>
      <c r="C577" s="1619"/>
      <c r="D577" s="1619"/>
      <c r="E577" s="1619"/>
      <c r="F577" s="1619"/>
      <c r="G577" s="1619"/>
      <c r="H577" s="1620"/>
      <c r="I577" s="1623"/>
      <c r="J577" s="1619"/>
      <c r="K577" s="1619"/>
      <c r="L577" s="1619"/>
      <c r="M577" s="1624"/>
      <c r="N577" s="278" t="str">
        <f>IF(ISERROR(VLOOKUP(work4報告書!AK51,Work2工事データ!$G$3:$P$52,10,0)),"",VLOOKUP(work4報告書!AK51,Work2工事データ!$G$3:$P$52,10,0))</f>
        <v/>
      </c>
      <c r="O577" s="135" t="s">
        <v>119</v>
      </c>
      <c r="P577" s="273" t="str">
        <f t="shared" si="91"/>
        <v/>
      </c>
      <c r="Q577" s="135" t="s">
        <v>120</v>
      </c>
      <c r="R577" s="276" t="str">
        <f t="shared" si="92"/>
        <v/>
      </c>
      <c r="S577" s="1580" t="s">
        <v>122</v>
      </c>
      <c r="T577" s="1581"/>
      <c r="U577" s="1571" t="str">
        <f>IF(ISERROR(VLOOKUP(work4報告書!AK51,Work2工事データ!$G$3:$R$52,12,0)),"",VLOOKUP(work4報告書!AK51,Work2工事データ!$G$3:$R$52,12,0))</f>
        <v/>
      </c>
      <c r="V577" s="1572"/>
      <c r="W577" s="1572"/>
      <c r="X577" s="1572"/>
      <c r="Y577" s="1732"/>
      <c r="Z577" s="1733"/>
      <c r="AA577" s="1733"/>
      <c r="AB577" s="1733"/>
      <c r="AC577" s="1734"/>
      <c r="AD577" s="1735"/>
      <c r="AE577" s="1735"/>
      <c r="AF577" s="1736"/>
      <c r="AG577" s="1572" t="str">
        <f>IF(U577=0,"",IF(U576&lt;&gt;0,"",IF(SUM(U577:AB577)-AC577=0,"",SUM(U577:AB577)-AC577)))</f>
        <v/>
      </c>
      <c r="AH577" s="1572"/>
      <c r="AI577" s="1572"/>
      <c r="AJ577" s="1573"/>
      <c r="AK577" s="1584" t="str">
        <f>IF(ISERROR(VLOOKUP(work4報告書!AK51,Work2工事データ!$G$3:$O$52,9,0)),"",VLOOKUP(work4報告書!AK51,Work2工事データ!$G$3:$O$52,9,0))</f>
        <v/>
      </c>
      <c r="AL577" s="1585"/>
      <c r="AM577" s="1582" t="str">
        <f>IF(ISERROR(ROUNDDOWN(AG577*AK577/100,0)),"",ROUNDDOWN(AG577*AK577/100,0))</f>
        <v/>
      </c>
      <c r="AN577" s="1583"/>
      <c r="AO577" s="1583"/>
      <c r="AP577" s="1583"/>
      <c r="AQ577" s="1583"/>
      <c r="AR577" s="515"/>
      <c r="AS577" s="119"/>
      <c r="AT577" s="119"/>
      <c r="AW577" s="387"/>
      <c r="AX577" s="387"/>
      <c r="AY577" s="387"/>
      <c r="AZ577" s="386"/>
      <c r="BA577" s="386"/>
      <c r="BB577" s="386"/>
    </row>
    <row r="578" spans="1:54" s="117" customFormat="1" ht="16.5" customHeight="1">
      <c r="A578" s="1615" t="str">
        <f>IF(ISERROR(VLOOKUP(work4報告書!AK52,Work2工事データ!$G$3:$R$52,2,0)),"",VLOOKUP(work4報告書!AK52,Work2工事データ!$G$3:$R$52,2,0))</f>
        <v/>
      </c>
      <c r="B578" s="1616"/>
      <c r="C578" s="1616"/>
      <c r="D578" s="1616"/>
      <c r="E578" s="1616"/>
      <c r="F578" s="1616"/>
      <c r="G578" s="1616"/>
      <c r="H578" s="1617"/>
      <c r="I578" s="1621" t="str">
        <f>IF(ISERROR(VLOOKUP(work4報告書!AK52,'(入力)データ'!$A$6:$D$55,3,0)&amp;VLOOKUP(work4報告書!AK52,'(入力)データ'!$A$6:$D$55,4,0)),"",VLOOKUP(work4報告書!AK52,'(入力)データ'!$A$6:$D$55,3,0)&amp;VLOOKUP(work4報告書!AK52,'(入力)データ'!$A$6:$D$55,4,0))</f>
        <v/>
      </c>
      <c r="J578" s="1616"/>
      <c r="K578" s="1616"/>
      <c r="L578" s="1616"/>
      <c r="M578" s="1622"/>
      <c r="N578" s="277" t="str">
        <f>IF(ISERROR(VLOOKUP(work4報告書!AK52,Work2工事データ!$G$3:$J$52,4,0)),"",VLOOKUP(work4報告書!AK52,Work2工事データ!$G$3:$J$52,4,0))</f>
        <v/>
      </c>
      <c r="O578" s="125" t="s">
        <v>119</v>
      </c>
      <c r="P578" s="272" t="str">
        <f t="shared" si="91"/>
        <v/>
      </c>
      <c r="Q578" s="125" t="s">
        <v>120</v>
      </c>
      <c r="R578" s="274" t="str">
        <f t="shared" si="92"/>
        <v/>
      </c>
      <c r="S578" s="1625" t="s">
        <v>121</v>
      </c>
      <c r="T578" s="1626"/>
      <c r="U578" s="1728"/>
      <c r="V578" s="1729"/>
      <c r="W578" s="1729"/>
      <c r="X578" s="130"/>
      <c r="Y578" s="946"/>
      <c r="Z578" s="947"/>
      <c r="AA578" s="947"/>
      <c r="AB578" s="130"/>
      <c r="AC578" s="946"/>
      <c r="AD578" s="947"/>
      <c r="AE578" s="947"/>
      <c r="AF578" s="133"/>
      <c r="AG578" s="1568" t="str">
        <f>IF(U578=0,"",SUM(U579:AB579)-AC579)</f>
        <v/>
      </c>
      <c r="AH578" s="1569"/>
      <c r="AI578" s="1569"/>
      <c r="AJ578" s="1570"/>
      <c r="AK578" s="143"/>
      <c r="AL578" s="144"/>
      <c r="AM578" s="1730"/>
      <c r="AN578" s="1731"/>
      <c r="AO578" s="1731"/>
      <c r="AP578" s="1731"/>
      <c r="AQ578" s="1731"/>
      <c r="AR578" s="516"/>
      <c r="AS578" s="119"/>
      <c r="AT578" s="119"/>
      <c r="AW578" s="387"/>
      <c r="AX578" s="387"/>
      <c r="AY578" s="387"/>
      <c r="AZ578" s="386"/>
      <c r="BA578" s="386"/>
      <c r="BB578" s="386"/>
    </row>
    <row r="579" spans="1:54" s="117" customFormat="1" ht="16.5" customHeight="1">
      <c r="A579" s="1618"/>
      <c r="B579" s="1619"/>
      <c r="C579" s="1619"/>
      <c r="D579" s="1619"/>
      <c r="E579" s="1619"/>
      <c r="F579" s="1619"/>
      <c r="G579" s="1619"/>
      <c r="H579" s="1620"/>
      <c r="I579" s="1623"/>
      <c r="J579" s="1619"/>
      <c r="K579" s="1619"/>
      <c r="L579" s="1619"/>
      <c r="M579" s="1624"/>
      <c r="N579" s="278" t="str">
        <f>IF(ISERROR(VLOOKUP(work4報告書!AK52,Work2工事データ!$G$3:$P$52,10,0)),"",VLOOKUP(work4報告書!AK52,Work2工事データ!$G$3:$P$52,10,0))</f>
        <v/>
      </c>
      <c r="O579" s="135" t="s">
        <v>119</v>
      </c>
      <c r="P579" s="273" t="str">
        <f t="shared" si="91"/>
        <v/>
      </c>
      <c r="Q579" s="135" t="s">
        <v>120</v>
      </c>
      <c r="R579" s="276" t="str">
        <f t="shared" si="92"/>
        <v/>
      </c>
      <c r="S579" s="1580" t="s">
        <v>122</v>
      </c>
      <c r="T579" s="1581"/>
      <c r="U579" s="1571" t="str">
        <f>IF(ISERROR(VLOOKUP(work4報告書!AK52,Work2工事データ!$G$3:$R$52,12,0)),"",VLOOKUP(work4報告書!AK52,Work2工事データ!$G$3:$R$52,12,0))</f>
        <v/>
      </c>
      <c r="V579" s="1572"/>
      <c r="W579" s="1572"/>
      <c r="X579" s="1572"/>
      <c r="Y579" s="1732"/>
      <c r="Z579" s="1733"/>
      <c r="AA579" s="1733"/>
      <c r="AB579" s="1733"/>
      <c r="AC579" s="1734"/>
      <c r="AD579" s="1735"/>
      <c r="AE579" s="1735"/>
      <c r="AF579" s="1736"/>
      <c r="AG579" s="1572" t="str">
        <f>IF(U579=0,"",IF(U578&lt;&gt;0,"",IF(SUM(U579:AB579)-AC579=0,"",SUM(U579:AB579)-AC579)))</f>
        <v/>
      </c>
      <c r="AH579" s="1572"/>
      <c r="AI579" s="1572"/>
      <c r="AJ579" s="1573"/>
      <c r="AK579" s="1584" t="str">
        <f>IF(ISERROR(VLOOKUP(work4報告書!AK52,Work2工事データ!$G$3:$O$52,9,0)),"",VLOOKUP(work4報告書!AK52,Work2工事データ!$G$3:$O$52,9,0))</f>
        <v/>
      </c>
      <c r="AL579" s="1585"/>
      <c r="AM579" s="1582" t="str">
        <f>IF(ISERROR(ROUNDDOWN(AG579*AK579/100,0)),"",ROUNDDOWN(AG579*AK579/100,0))</f>
        <v/>
      </c>
      <c r="AN579" s="1583"/>
      <c r="AO579" s="1583"/>
      <c r="AP579" s="1583"/>
      <c r="AQ579" s="1583"/>
      <c r="AR579" s="515"/>
      <c r="AS579" s="119"/>
      <c r="AT579" s="119"/>
      <c r="AW579" s="387"/>
      <c r="AX579" s="387"/>
      <c r="AY579" s="387"/>
      <c r="AZ579" s="386"/>
      <c r="BA579" s="386"/>
      <c r="BB579" s="386"/>
    </row>
    <row r="580" spans="1:54" s="117" customFormat="1" ht="16.5" customHeight="1">
      <c r="A580" s="1615" t="str">
        <f>IF(ISERROR(VLOOKUP(work4報告書!AK53,Work2工事データ!$G$3:$R$52,2,0)),"",VLOOKUP(work4報告書!AK53,Work2工事データ!$G$3:$R$52,2,0))</f>
        <v/>
      </c>
      <c r="B580" s="1616"/>
      <c r="C580" s="1616"/>
      <c r="D580" s="1616"/>
      <c r="E580" s="1616"/>
      <c r="F580" s="1616"/>
      <c r="G580" s="1616"/>
      <c r="H580" s="1617"/>
      <c r="I580" s="1621" t="str">
        <f>IF(ISERROR(VLOOKUP(work4報告書!AK53,'(入力)データ'!$A$6:$D$55,3,0)&amp;VLOOKUP(work4報告書!AK53,'(入力)データ'!$A$6:$D$55,4,0)),"",VLOOKUP(work4報告書!AK53,'(入力)データ'!$A$6:$D$55,3,0)&amp;VLOOKUP(work4報告書!AK53,'(入力)データ'!$A$6:$D$55,4,0))</f>
        <v/>
      </c>
      <c r="J580" s="1616"/>
      <c r="K580" s="1616"/>
      <c r="L580" s="1616"/>
      <c r="M580" s="1622"/>
      <c r="N580" s="277" t="str">
        <f>IF(ISERROR(VLOOKUP(work4報告書!AK53,Work2工事データ!$G$3:$J$52,4,0)),"",VLOOKUP(work4報告書!AK53,Work2工事データ!$G$3:$J$52,4,0))</f>
        <v/>
      </c>
      <c r="O580" s="125" t="s">
        <v>119</v>
      </c>
      <c r="P580" s="272" t="str">
        <f t="shared" si="91"/>
        <v/>
      </c>
      <c r="Q580" s="125" t="s">
        <v>120</v>
      </c>
      <c r="R580" s="274" t="str">
        <f t="shared" si="92"/>
        <v/>
      </c>
      <c r="S580" s="1625" t="s">
        <v>121</v>
      </c>
      <c r="T580" s="1626"/>
      <c r="U580" s="1728"/>
      <c r="V580" s="1729"/>
      <c r="W580" s="1729"/>
      <c r="X580" s="130"/>
      <c r="Y580" s="946"/>
      <c r="Z580" s="947"/>
      <c r="AA580" s="947"/>
      <c r="AB580" s="130"/>
      <c r="AC580" s="946"/>
      <c r="AD580" s="947"/>
      <c r="AE580" s="947"/>
      <c r="AF580" s="133"/>
      <c r="AG580" s="1568" t="str">
        <f>IF(U580=0,"",SUM(U581:AB581)-AC581)</f>
        <v/>
      </c>
      <c r="AH580" s="1569"/>
      <c r="AI580" s="1569"/>
      <c r="AJ580" s="1570"/>
      <c r="AK580" s="141"/>
      <c r="AL580" s="142"/>
      <c r="AM580" s="1730"/>
      <c r="AN580" s="1731"/>
      <c r="AO580" s="1731"/>
      <c r="AP580" s="1731"/>
      <c r="AQ580" s="1731"/>
      <c r="AR580" s="516"/>
      <c r="AS580" s="119"/>
      <c r="AT580" s="119"/>
      <c r="AW580" s="387"/>
      <c r="AX580" s="387"/>
      <c r="AY580" s="387"/>
      <c r="AZ580" s="386"/>
      <c r="BA580" s="386"/>
      <c r="BB580" s="386"/>
    </row>
    <row r="581" spans="1:54" s="117" customFormat="1" ht="16.5" customHeight="1">
      <c r="A581" s="1618"/>
      <c r="B581" s="1619"/>
      <c r="C581" s="1619"/>
      <c r="D581" s="1619"/>
      <c r="E581" s="1619"/>
      <c r="F581" s="1619"/>
      <c r="G581" s="1619"/>
      <c r="H581" s="1620"/>
      <c r="I581" s="1623"/>
      <c r="J581" s="1619"/>
      <c r="K581" s="1619"/>
      <c r="L581" s="1619"/>
      <c r="M581" s="1624"/>
      <c r="N581" s="278" t="str">
        <f>IF(ISERROR(VLOOKUP(work4報告書!AK53,Work2工事データ!$G$3:$P$52,10,0)),"",VLOOKUP(work4報告書!AK53,Work2工事データ!$G$3:$P$52,10,0))</f>
        <v/>
      </c>
      <c r="O581" s="135" t="s">
        <v>119</v>
      </c>
      <c r="P581" s="273" t="str">
        <f t="shared" si="91"/>
        <v/>
      </c>
      <c r="Q581" s="135" t="s">
        <v>120</v>
      </c>
      <c r="R581" s="276" t="str">
        <f t="shared" si="92"/>
        <v/>
      </c>
      <c r="S581" s="1580" t="s">
        <v>122</v>
      </c>
      <c r="T581" s="1581"/>
      <c r="U581" s="1571" t="str">
        <f>IF(ISERROR(VLOOKUP(work4報告書!AK53,Work2工事データ!$G$3:$R$52,12,0)),"",VLOOKUP(work4報告書!AK53,Work2工事データ!$G$3:$R$52,12,0))</f>
        <v/>
      </c>
      <c r="V581" s="1572"/>
      <c r="W581" s="1572"/>
      <c r="X581" s="1572"/>
      <c r="Y581" s="1732"/>
      <c r="Z581" s="1733"/>
      <c r="AA581" s="1733"/>
      <c r="AB581" s="1733"/>
      <c r="AC581" s="1734"/>
      <c r="AD581" s="1735"/>
      <c r="AE581" s="1735"/>
      <c r="AF581" s="1736"/>
      <c r="AG581" s="1572" t="str">
        <f>IF(U581=0,"",IF(U580&lt;&gt;0,"",IF(SUM(U581:AB581)-AC581=0,"",SUM(U581:AB581)-AC581)))</f>
        <v/>
      </c>
      <c r="AH581" s="1572"/>
      <c r="AI581" s="1572"/>
      <c r="AJ581" s="1573"/>
      <c r="AK581" s="1584" t="str">
        <f>IF(ISERROR(VLOOKUP(work4報告書!AK53,Work2工事データ!$G$3:$O$52,9,0)),"",VLOOKUP(work4報告書!AK53,Work2工事データ!$G$3:$O$52,9,0))</f>
        <v/>
      </c>
      <c r="AL581" s="1585"/>
      <c r="AM581" s="1582" t="str">
        <f>IF(ISERROR(ROUNDDOWN(AG581*AK581/100,0)),"",ROUNDDOWN(AG581*AK581/100,0))</f>
        <v/>
      </c>
      <c r="AN581" s="1583"/>
      <c r="AO581" s="1583"/>
      <c r="AP581" s="1583"/>
      <c r="AQ581" s="1583"/>
      <c r="AR581" s="515"/>
      <c r="AS581" s="119"/>
      <c r="AT581" s="119"/>
      <c r="AW581" s="387"/>
      <c r="AX581" s="387"/>
      <c r="AY581" s="387"/>
      <c r="AZ581" s="386"/>
      <c r="BA581" s="386"/>
      <c r="BB581" s="386"/>
    </row>
    <row r="582" spans="1:54" s="117" customFormat="1" ht="16.5" customHeight="1">
      <c r="A582" s="1615" t="str">
        <f>IF(ISERROR(VLOOKUP(work4報告書!AK54,Work2工事データ!$G$3:$R$52,2,0)),"",VLOOKUP(work4報告書!AK54,Work2工事データ!$G$3:$R$52,2,0))</f>
        <v/>
      </c>
      <c r="B582" s="1616"/>
      <c r="C582" s="1616"/>
      <c r="D582" s="1616"/>
      <c r="E582" s="1616"/>
      <c r="F582" s="1616"/>
      <c r="G582" s="1616"/>
      <c r="H582" s="1617"/>
      <c r="I582" s="1621" t="str">
        <f>IF(ISERROR(VLOOKUP(work4報告書!AK54,'(入力)データ'!$A$6:$D$55,3,0)&amp;VLOOKUP(work4報告書!AK54,'(入力)データ'!$A$6:$D$55,4,0)),"",VLOOKUP(work4報告書!AK54,'(入力)データ'!$A$6:$D$55,3,0)&amp;VLOOKUP(work4報告書!AK54,'(入力)データ'!$A$6:$D$55,4,0))</f>
        <v/>
      </c>
      <c r="J582" s="1616"/>
      <c r="K582" s="1616"/>
      <c r="L582" s="1616"/>
      <c r="M582" s="1622"/>
      <c r="N582" s="277" t="str">
        <f>IF(ISERROR(VLOOKUP(work4報告書!AK54,Work2工事データ!$G$3:$J$52,4,0)),"",VLOOKUP(work4報告書!AK54,Work2工事データ!$G$3:$J$52,4,0))</f>
        <v/>
      </c>
      <c r="O582" s="125" t="s">
        <v>119</v>
      </c>
      <c r="P582" s="272" t="str">
        <f t="shared" si="91"/>
        <v/>
      </c>
      <c r="Q582" s="125" t="s">
        <v>120</v>
      </c>
      <c r="R582" s="274" t="str">
        <f t="shared" si="92"/>
        <v/>
      </c>
      <c r="S582" s="1625" t="s">
        <v>121</v>
      </c>
      <c r="T582" s="1626"/>
      <c r="U582" s="1728"/>
      <c r="V582" s="1729"/>
      <c r="W582" s="1729"/>
      <c r="X582" s="130"/>
      <c r="Y582" s="946"/>
      <c r="Z582" s="947"/>
      <c r="AA582" s="947"/>
      <c r="AB582" s="130"/>
      <c r="AC582" s="946"/>
      <c r="AD582" s="947"/>
      <c r="AE582" s="947"/>
      <c r="AF582" s="133"/>
      <c r="AG582" s="1568" t="str">
        <f>IF(U582=0,"",SUM(U583:AB583)-AC583)</f>
        <v/>
      </c>
      <c r="AH582" s="1569"/>
      <c r="AI582" s="1569"/>
      <c r="AJ582" s="1570"/>
      <c r="AK582" s="141"/>
      <c r="AL582" s="142"/>
      <c r="AM582" s="1730"/>
      <c r="AN582" s="1731"/>
      <c r="AO582" s="1731"/>
      <c r="AP582" s="1731"/>
      <c r="AQ582" s="1731"/>
      <c r="AR582" s="516"/>
      <c r="AS582" s="119"/>
      <c r="AT582" s="119"/>
      <c r="AW582" s="387"/>
      <c r="AX582" s="387"/>
      <c r="AY582" s="387"/>
      <c r="AZ582" s="386"/>
      <c r="BA582" s="386"/>
      <c r="BB582" s="386"/>
    </row>
    <row r="583" spans="1:54" s="117" customFormat="1" ht="16.5" customHeight="1">
      <c r="A583" s="1618"/>
      <c r="B583" s="1619"/>
      <c r="C583" s="1619"/>
      <c r="D583" s="1619"/>
      <c r="E583" s="1619"/>
      <c r="F583" s="1619"/>
      <c r="G583" s="1619"/>
      <c r="H583" s="1620"/>
      <c r="I583" s="1623"/>
      <c r="J583" s="1619"/>
      <c r="K583" s="1619"/>
      <c r="L583" s="1619"/>
      <c r="M583" s="1624"/>
      <c r="N583" s="278" t="str">
        <f>IF(ISERROR(VLOOKUP(work4報告書!AK54,Work2工事データ!$G$3:$P$52,10,0)),"",VLOOKUP(work4報告書!AK54,Work2工事データ!$G$3:$P$52,10,0))</f>
        <v/>
      </c>
      <c r="O583" s="145" t="s">
        <v>119</v>
      </c>
      <c r="P583" s="273" t="str">
        <f t="shared" si="91"/>
        <v/>
      </c>
      <c r="Q583" s="135" t="s">
        <v>120</v>
      </c>
      <c r="R583" s="276" t="str">
        <f t="shared" si="92"/>
        <v/>
      </c>
      <c r="S583" s="1580" t="s">
        <v>122</v>
      </c>
      <c r="T583" s="1581"/>
      <c r="U583" s="1571" t="str">
        <f>IF(ISERROR(VLOOKUP(work4報告書!AK54,Work2工事データ!$G$3:$R$52,12,0)),"",VLOOKUP(work4報告書!AK54,Work2工事データ!$G$3:$R$52,12,0))</f>
        <v/>
      </c>
      <c r="V583" s="1572"/>
      <c r="W583" s="1572"/>
      <c r="X583" s="1572"/>
      <c r="Y583" s="1732"/>
      <c r="Z583" s="1733"/>
      <c r="AA583" s="1733"/>
      <c r="AB583" s="1733"/>
      <c r="AC583" s="1734"/>
      <c r="AD583" s="1735"/>
      <c r="AE583" s="1735"/>
      <c r="AF583" s="1736"/>
      <c r="AG583" s="1572" t="str">
        <f>IF(U583=0,"",IF(U582&lt;&gt;0,"",IF(SUM(U583:AB583)-AC583=0,"",SUM(U583:AB583)-AC583)))</f>
        <v/>
      </c>
      <c r="AH583" s="1572"/>
      <c r="AI583" s="1572"/>
      <c r="AJ583" s="1573"/>
      <c r="AK583" s="1584" t="str">
        <f>IF(ISERROR(VLOOKUP(work4報告書!AK54,Work2工事データ!$G$3:$O$52,9,0)),"",VLOOKUP(work4報告書!AK54,Work2工事データ!$G$3:$O$52,9,0))</f>
        <v/>
      </c>
      <c r="AL583" s="1585"/>
      <c r="AM583" s="1582" t="str">
        <f>IF(ISERROR(ROUNDDOWN(AG583*AK583/100,0)),"",ROUNDDOWN(AG583*AK583/100,0))</f>
        <v/>
      </c>
      <c r="AN583" s="1583"/>
      <c r="AO583" s="1583"/>
      <c r="AP583" s="1583"/>
      <c r="AQ583" s="1583"/>
      <c r="AR583" s="515"/>
      <c r="AS583" s="119"/>
      <c r="AT583" s="119"/>
      <c r="AW583" s="387"/>
      <c r="AX583" s="387"/>
      <c r="AY583" s="387"/>
      <c r="AZ583" s="386"/>
      <c r="BA583" s="386"/>
      <c r="BB583" s="386"/>
    </row>
    <row r="584" spans="1:54" s="117" customFormat="1" ht="16.5" customHeight="1">
      <c r="A584" s="1595" t="s">
        <v>561</v>
      </c>
      <c r="B584" s="1596"/>
      <c r="C584" s="1596"/>
      <c r="D584" s="1597"/>
      <c r="E584" s="1604" t="str">
        <f>IF(ISERROR(VLOOKUP(work4報告書!AK46,Work2工事データ!$G$3:$M$52,7,0)),"",VLOOKUP(work4報告書!AK46,Work2工事データ!$G$3:$M$52,7,0))</f>
        <v/>
      </c>
      <c r="F584" s="1605"/>
      <c r="G584" s="1606"/>
      <c r="H584" s="1606"/>
      <c r="I584" s="1606"/>
      <c r="J584" s="1606"/>
      <c r="K584" s="1606"/>
      <c r="L584" s="1606"/>
      <c r="M584" s="1607"/>
      <c r="N584" s="1721" t="s">
        <v>726</v>
      </c>
      <c r="O584" s="1722"/>
      <c r="P584" s="1722"/>
      <c r="Q584" s="1722"/>
      <c r="R584" s="1722"/>
      <c r="S584" s="1722"/>
      <c r="T584" s="1049" t="str">
        <f>IF(work4報告書!AM46=0,"",work4報告書!AN46)</f>
        <v/>
      </c>
      <c r="U584" s="1568" t="str">
        <f ca="1">IF(SUMIF(U566:X583,"賃金で算定",U567:X583)=0,"",SUMIF(U566:X583,"賃金で算定",U567:X583))</f>
        <v/>
      </c>
      <c r="V584" s="1569"/>
      <c r="W584" s="1569"/>
      <c r="X584" s="1570"/>
      <c r="Y584" s="946"/>
      <c r="Z584" s="947"/>
      <c r="AA584" s="947"/>
      <c r="AB584" s="130"/>
      <c r="AC584" s="946"/>
      <c r="AD584" s="947"/>
      <c r="AE584" s="947"/>
      <c r="AF584" s="130"/>
      <c r="AG584" s="1568" t="str">
        <f ca="1">U584</f>
        <v/>
      </c>
      <c r="AH584" s="1569"/>
      <c r="AI584" s="1569"/>
      <c r="AJ584" s="1570"/>
      <c r="AK584" s="946"/>
      <c r="AL584" s="134"/>
      <c r="AM584" s="1568" t="str">
        <f>IF(AM566+AM568+AM570+AM572+AM574+AM576+AM578+AM580+AM582=0,"",AM566+AM568+AM570+AM572+AM574+AM576+AM578+AM580+AM582)</f>
        <v/>
      </c>
      <c r="AN584" s="1569"/>
      <c r="AO584" s="1569"/>
      <c r="AP584" s="1569"/>
      <c r="AQ584" s="1569"/>
      <c r="AR584" s="516"/>
      <c r="AS584" s="119"/>
      <c r="AT584" s="119"/>
      <c r="AW584" s="387"/>
      <c r="AX584" s="387"/>
      <c r="AY584" s="387"/>
      <c r="AZ584" s="386"/>
      <c r="BA584" s="386"/>
      <c r="BB584" s="386"/>
    </row>
    <row r="585" spans="1:54" s="117" customFormat="1" ht="16.5" customHeight="1">
      <c r="A585" s="1598"/>
      <c r="B585" s="1599"/>
      <c r="C585" s="1599"/>
      <c r="D585" s="1600"/>
      <c r="E585" s="1608"/>
      <c r="F585" s="1609"/>
      <c r="G585" s="1610"/>
      <c r="H585" s="1610"/>
      <c r="I585" s="1610"/>
      <c r="J585" s="1610"/>
      <c r="K585" s="1610"/>
      <c r="L585" s="1610"/>
      <c r="M585" s="1611"/>
      <c r="N585" s="1723"/>
      <c r="O585" s="1724"/>
      <c r="P585" s="1724"/>
      <c r="Q585" s="1724"/>
      <c r="R585" s="1724"/>
      <c r="S585" s="1724"/>
      <c r="T585" s="1050"/>
      <c r="U585" s="1571" t="str">
        <f>IF(E584="","",IF(U584="",SUM(U567,U569,U571,U573,U575,U577,U579,U581,U583),SUM(U567,U569,U571,U573,U575,U577,U579,U581,U583)-U584))</f>
        <v/>
      </c>
      <c r="V585" s="1572"/>
      <c r="W585" s="1572"/>
      <c r="X585" s="1572"/>
      <c r="Y585" s="1571" t="str">
        <f>IF(SUM(Y567,Y569,Y571,Y573,Y575,Y577,Y579,Y581,Y583)=0,"",SUM(Y567,Y569,Y571,Y573,Y575,Y577,Y579,Y581,Y583))</f>
        <v/>
      </c>
      <c r="Z585" s="1572"/>
      <c r="AA585" s="1572"/>
      <c r="AB585" s="1573"/>
      <c r="AC585" s="1572" t="str">
        <f>IF(SUM(AC567,AC569,AC571,AC573,AC575,AC577,AC579,AC581,AC583)=0,"",SUM(AC567,AC569,AC571,AC573,AC575,AC577,AC579,AC581,AC583))</f>
        <v/>
      </c>
      <c r="AD585" s="1572"/>
      <c r="AE585" s="1572"/>
      <c r="AF585" s="1573"/>
      <c r="AG585" s="1571" t="str">
        <f>IF(SUM(U585:AB585)-SUM(AC585)=0,"",SUM(U585:AB585)-SUM(AC585))</f>
        <v/>
      </c>
      <c r="AH585" s="1572"/>
      <c r="AI585" s="1572"/>
      <c r="AJ585" s="1573"/>
      <c r="AK585" s="943"/>
      <c r="AL585" s="945"/>
      <c r="AM585" s="1571" t="str">
        <f>IF(SUM(AM567,AM569,AM571,AM573,AM575,AM577,AM579,AM581,AM583)=0,"",SUM(AM567,AM569,AM571,AM573,AM575,AM577,AM579,AM581,AM583))</f>
        <v/>
      </c>
      <c r="AN585" s="1572"/>
      <c r="AO585" s="1572"/>
      <c r="AP585" s="1572"/>
      <c r="AQ585" s="1572"/>
      <c r="AR585" s="948"/>
      <c r="AS585" s="119"/>
      <c r="AT585" s="119"/>
      <c r="AW585" s="387"/>
      <c r="AX585" s="387"/>
      <c r="AY585" s="387"/>
      <c r="AZ585" s="386"/>
      <c r="BA585" s="386"/>
      <c r="BB585" s="386"/>
    </row>
    <row r="586" spans="1:54" s="117" customFormat="1" ht="16.5" customHeight="1" thickBot="1">
      <c r="A586" s="1601"/>
      <c r="B586" s="1602"/>
      <c r="C586" s="1602"/>
      <c r="D586" s="1603"/>
      <c r="E586" s="1612"/>
      <c r="F586" s="1613"/>
      <c r="G586" s="1613"/>
      <c r="H586" s="1613"/>
      <c r="I586" s="1613"/>
      <c r="J586" s="1613"/>
      <c r="K586" s="1613"/>
      <c r="L586" s="1613"/>
      <c r="M586" s="1614"/>
      <c r="N586" s="1725"/>
      <c r="O586" s="1726"/>
      <c r="P586" s="1726"/>
      <c r="Q586" s="1726"/>
      <c r="R586" s="1726"/>
      <c r="S586" s="1726"/>
      <c r="T586" s="1051"/>
      <c r="U586" s="1095"/>
      <c r="V586" s="1096"/>
      <c r="W586" s="1096"/>
      <c r="X586" s="1096"/>
      <c r="Y586" s="1095"/>
      <c r="Z586" s="1096"/>
      <c r="AA586" s="1096"/>
      <c r="AB586" s="1097"/>
      <c r="AC586" s="1096"/>
      <c r="AD586" s="1096"/>
      <c r="AE586" s="1096"/>
      <c r="AF586" s="1097"/>
      <c r="AG586" s="1574" t="str">
        <f>IF(T584&lt;=24,ROUNDDOWN(AG585*105/108,0),"")</f>
        <v/>
      </c>
      <c r="AH586" s="1575"/>
      <c r="AI586" s="1575"/>
      <c r="AJ586" s="1576"/>
      <c r="AK586" s="941"/>
      <c r="AL586" s="942"/>
      <c r="AM586" s="1574" t="str">
        <f>IF(AG586="","",ROUNDDOWN(AG586*AK567/100,0))</f>
        <v/>
      </c>
      <c r="AN586" s="1575"/>
      <c r="AO586" s="1575"/>
      <c r="AP586" s="1575"/>
      <c r="AQ586" s="1575"/>
      <c r="AR586" s="517"/>
      <c r="AS586" s="119"/>
      <c r="AT586" s="146"/>
      <c r="AW586" s="387"/>
      <c r="AX586" s="387"/>
      <c r="AY586" s="387"/>
      <c r="AZ586" s="386"/>
      <c r="BA586" s="386"/>
      <c r="BB586" s="386"/>
    </row>
    <row r="587" spans="1:54" s="117" customFormat="1" ht="18" customHeight="1">
      <c r="A587" s="119"/>
      <c r="B587" s="119"/>
      <c r="C587" s="119"/>
      <c r="D587" s="119"/>
      <c r="E587" s="119"/>
      <c r="F587" s="119"/>
      <c r="G587" s="119"/>
      <c r="H587" s="119"/>
      <c r="I587" s="119"/>
      <c r="J587" s="119"/>
      <c r="K587" s="119"/>
      <c r="L587" s="119"/>
      <c r="M587" s="119"/>
      <c r="N587" s="119"/>
      <c r="O587" s="119"/>
      <c r="P587" s="119"/>
      <c r="Q587" s="119"/>
      <c r="R587" s="119"/>
      <c r="S587" s="119"/>
      <c r="T587" s="119"/>
      <c r="U587" s="119"/>
      <c r="V587" s="119"/>
      <c r="W587" s="119"/>
      <c r="X587" s="119"/>
      <c r="Y587" s="119"/>
      <c r="Z587" s="119"/>
      <c r="AA587" s="119"/>
      <c r="AB587" s="119"/>
      <c r="AC587" s="119"/>
      <c r="AD587" s="119"/>
      <c r="AE587" s="119"/>
      <c r="AF587" s="119"/>
      <c r="AG587" s="119"/>
      <c r="AH587" s="119"/>
      <c r="AI587" s="119"/>
      <c r="AJ587" s="119"/>
      <c r="AK587" s="119"/>
      <c r="AL587" s="119"/>
      <c r="AM587" s="1727" t="str">
        <f>IF(AM584="","",IF(T584&lt;=24,SUM(AM584,AM586),SUM(AM584:AQ585)))</f>
        <v/>
      </c>
      <c r="AN587" s="1727"/>
      <c r="AO587" s="1727"/>
      <c r="AP587" s="1727"/>
      <c r="AQ587" s="1727"/>
      <c r="AR587" s="119"/>
      <c r="AS587" s="119"/>
      <c r="AT587" s="119"/>
      <c r="AW587" s="387"/>
      <c r="AX587" s="387"/>
      <c r="AY587" s="387"/>
      <c r="AZ587" s="386"/>
      <c r="BA587" s="386"/>
      <c r="BB587" s="386"/>
    </row>
    <row r="588" spans="1:54" s="117" customFormat="1" ht="22.5" customHeight="1">
      <c r="A588" s="119"/>
      <c r="B588" s="119"/>
      <c r="C588" s="119"/>
      <c r="D588" s="119"/>
      <c r="E588" s="119"/>
      <c r="F588" s="119"/>
      <c r="G588" s="119"/>
      <c r="H588" s="119"/>
      <c r="I588" s="119"/>
      <c r="J588" s="119"/>
      <c r="K588" s="119"/>
      <c r="L588" s="119"/>
      <c r="M588" s="119"/>
      <c r="N588" s="119"/>
      <c r="O588" s="119"/>
      <c r="P588" s="119"/>
      <c r="Q588" s="119"/>
      <c r="R588" s="119"/>
      <c r="S588" s="119"/>
      <c r="T588" s="119"/>
      <c r="U588" s="119"/>
      <c r="V588" s="119"/>
      <c r="W588" s="551"/>
      <c r="X588" s="551"/>
      <c r="Y588" s="119"/>
      <c r="Z588" s="119"/>
      <c r="AA588" s="119"/>
      <c r="AB588" s="119"/>
      <c r="AC588" s="119"/>
      <c r="AD588" s="119"/>
      <c r="AE588" s="119"/>
      <c r="AF588" s="119"/>
      <c r="AG588" s="119"/>
      <c r="AH588" s="119"/>
      <c r="AI588" s="119"/>
      <c r="AJ588" s="119"/>
      <c r="AK588" s="119"/>
      <c r="AL588" s="119"/>
      <c r="AM588" s="119"/>
      <c r="AN588" s="119"/>
      <c r="AO588" s="119"/>
      <c r="AP588" s="119"/>
      <c r="AQ588" s="119"/>
      <c r="AR588" s="119"/>
      <c r="AS588" s="119"/>
      <c r="AW588" s="387"/>
      <c r="AX588" s="387"/>
      <c r="AY588" s="387"/>
      <c r="AZ588" s="386"/>
      <c r="BA588" s="386"/>
      <c r="BB588" s="386"/>
    </row>
    <row r="589" spans="1:54" s="117" customFormat="1" ht="24" customHeight="1">
      <c r="A589" s="75"/>
      <c r="B589" s="119"/>
      <c r="C589" s="119"/>
      <c r="D589" s="119"/>
      <c r="E589" s="119"/>
      <c r="F589" s="119"/>
      <c r="G589" s="119"/>
      <c r="H589" s="119"/>
      <c r="I589" s="119"/>
      <c r="J589" s="119"/>
      <c r="K589" s="119"/>
      <c r="L589" s="119"/>
      <c r="M589" s="119"/>
      <c r="N589" s="119"/>
      <c r="O589" s="119"/>
      <c r="P589" s="119"/>
      <c r="Q589" s="119"/>
      <c r="R589" s="119"/>
      <c r="S589" s="119"/>
      <c r="T589" s="119"/>
      <c r="U589" s="119"/>
      <c r="V589" s="119"/>
      <c r="W589" s="551"/>
      <c r="X589" s="551"/>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19"/>
      <c r="AT589" s="119"/>
      <c r="AW589" s="387"/>
      <c r="AX589" s="387"/>
      <c r="AY589" s="387"/>
      <c r="AZ589" s="386"/>
      <c r="BA589" s="386"/>
      <c r="BB589" s="386"/>
    </row>
    <row r="590" spans="1:54" s="117" customFormat="1" ht="17.25" customHeight="1" thickBot="1">
      <c r="A590" s="533" t="s">
        <v>171</v>
      </c>
      <c r="B590" s="119"/>
      <c r="C590" s="119"/>
      <c r="D590" s="119"/>
      <c r="E590" s="119"/>
      <c r="F590" s="119"/>
      <c r="G590" s="119"/>
      <c r="H590" s="119"/>
      <c r="I590" s="119"/>
      <c r="J590" s="119"/>
      <c r="K590" s="119"/>
      <c r="L590" s="119"/>
      <c r="M590" s="119"/>
      <c r="N590" s="119"/>
      <c r="O590" s="119"/>
      <c r="P590" s="119"/>
      <c r="Q590" s="119"/>
      <c r="R590" s="120"/>
      <c r="S590" s="120"/>
      <c r="T590" s="120"/>
      <c r="U590" s="120"/>
      <c r="V590" s="120"/>
      <c r="W590" s="119"/>
      <c r="X590" s="119"/>
      <c r="Y590" s="119"/>
      <c r="Z590" s="119"/>
      <c r="AA590" s="119"/>
      <c r="AB590" s="119"/>
      <c r="AC590" s="119"/>
      <c r="AD590" s="119"/>
      <c r="AE590" s="119"/>
      <c r="AF590" s="119"/>
      <c r="AG590" s="119"/>
      <c r="AH590" s="119"/>
      <c r="AI590" s="119"/>
      <c r="AJ590" s="119"/>
      <c r="AK590" s="121"/>
      <c r="AL590" s="121"/>
      <c r="AM590" s="121"/>
      <c r="AN590" s="121"/>
      <c r="AO590" s="119"/>
      <c r="AP590" s="119"/>
      <c r="AQ590" s="119"/>
      <c r="AR590" s="119"/>
      <c r="AS590" s="119"/>
      <c r="AW590" s="387"/>
      <c r="AX590" s="387"/>
      <c r="AY590" s="387"/>
      <c r="AZ590" s="386"/>
      <c r="BA590" s="386"/>
      <c r="BB590" s="386"/>
    </row>
    <row r="591" spans="1:54" s="117" customFormat="1" ht="12.75" customHeight="1">
      <c r="A591" s="119"/>
      <c r="B591" s="119"/>
      <c r="C591" s="119"/>
      <c r="D591" s="119"/>
      <c r="E591" s="119"/>
      <c r="F591" s="119"/>
      <c r="G591" s="119"/>
      <c r="H591" s="119"/>
      <c r="I591" s="119"/>
      <c r="J591" s="119"/>
      <c r="K591" s="119"/>
      <c r="L591" s="122"/>
      <c r="M591" s="122"/>
      <c r="N591" s="122"/>
      <c r="O591" s="122"/>
      <c r="P591" s="122"/>
      <c r="Q591" s="122"/>
      <c r="R591" s="122"/>
      <c r="S591" s="123"/>
      <c r="T591" s="123"/>
      <c r="U591" s="123"/>
      <c r="V591" s="123"/>
      <c r="W591" s="123"/>
      <c r="X591" s="123"/>
      <c r="Y591" s="123"/>
      <c r="Z591" s="122"/>
      <c r="AA591" s="122"/>
      <c r="AB591" s="122"/>
      <c r="AC591" s="119"/>
      <c r="AD591" s="119"/>
      <c r="AE591" s="119"/>
      <c r="AF591" s="119"/>
      <c r="AG591" s="119"/>
      <c r="AH591" s="119"/>
      <c r="AI591" s="119"/>
      <c r="AJ591" s="119"/>
      <c r="AK591" s="121"/>
      <c r="AL591" s="121"/>
      <c r="AM591" s="1586" t="s">
        <v>102</v>
      </c>
      <c r="AN591" s="1587"/>
      <c r="AO591" s="119"/>
      <c r="AP591" s="119"/>
      <c r="AQ591" s="119"/>
      <c r="AR591" s="119"/>
      <c r="AS591" s="119"/>
      <c r="AW591" s="387"/>
      <c r="AX591" s="387"/>
      <c r="AY591" s="387"/>
      <c r="AZ591" s="386"/>
      <c r="BA591" s="386"/>
      <c r="BB591" s="386"/>
    </row>
    <row r="592" spans="1:54" s="117" customFormat="1" ht="12.75" customHeight="1">
      <c r="A592" s="119"/>
      <c r="B592" s="119"/>
      <c r="C592" s="119"/>
      <c r="D592" s="119"/>
      <c r="E592" s="119"/>
      <c r="F592" s="119"/>
      <c r="G592" s="119"/>
      <c r="H592" s="119"/>
      <c r="I592" s="119"/>
      <c r="J592" s="119"/>
      <c r="K592" s="119"/>
      <c r="L592" s="122"/>
      <c r="M592" s="122"/>
      <c r="N592" s="122"/>
      <c r="O592" s="122"/>
      <c r="P592" s="122"/>
      <c r="Q592" s="122"/>
      <c r="R592" s="122"/>
      <c r="S592" s="123"/>
      <c r="T592" s="123"/>
      <c r="U592" s="123"/>
      <c r="V592" s="123"/>
      <c r="W592" s="123"/>
      <c r="X592" s="123"/>
      <c r="Y592" s="123"/>
      <c r="Z592" s="122"/>
      <c r="AA592" s="122"/>
      <c r="AB592" s="122"/>
      <c r="AC592" s="119"/>
      <c r="AD592" s="119"/>
      <c r="AE592" s="119"/>
      <c r="AF592" s="119"/>
      <c r="AG592" s="119"/>
      <c r="AH592" s="119"/>
      <c r="AI592" s="119"/>
      <c r="AJ592" s="119"/>
      <c r="AK592" s="121"/>
      <c r="AL592" s="121"/>
      <c r="AM592" s="1588"/>
      <c r="AN592" s="1589"/>
      <c r="AO592" s="119"/>
      <c r="AP592" s="119"/>
      <c r="AQ592" s="119"/>
      <c r="AR592" s="119"/>
      <c r="AS592" s="119"/>
      <c r="AW592" s="387"/>
      <c r="AX592" s="387"/>
      <c r="AY592" s="387"/>
      <c r="AZ592" s="386"/>
      <c r="BA592" s="386"/>
      <c r="BB592" s="386"/>
    </row>
    <row r="593" spans="1:54" s="117" customFormat="1" ht="12.75" customHeight="1" thickBot="1">
      <c r="A593" s="119"/>
      <c r="B593" s="119"/>
      <c r="C593" s="119"/>
      <c r="D593" s="119"/>
      <c r="E593" s="119"/>
      <c r="F593" s="119"/>
      <c r="G593" s="119"/>
      <c r="H593" s="119"/>
      <c r="I593" s="119"/>
      <c r="J593" s="119"/>
      <c r="K593" s="119"/>
      <c r="L593" s="122"/>
      <c r="M593" s="122"/>
      <c r="N593" s="122"/>
      <c r="O593" s="122"/>
      <c r="P593" s="122"/>
      <c r="Q593" s="122"/>
      <c r="R593" s="122"/>
      <c r="S593" s="122"/>
      <c r="T593" s="122"/>
      <c r="U593" s="122"/>
      <c r="V593" s="122"/>
      <c r="W593" s="122"/>
      <c r="X593" s="122"/>
      <c r="Y593" s="122"/>
      <c r="Z593" s="122"/>
      <c r="AA593" s="122"/>
      <c r="AB593" s="122"/>
      <c r="AC593" s="119"/>
      <c r="AD593" s="119"/>
      <c r="AE593" s="119"/>
      <c r="AF593" s="119"/>
      <c r="AG593" s="119"/>
      <c r="AH593" s="119"/>
      <c r="AI593" s="119"/>
      <c r="AJ593" s="119"/>
      <c r="AK593" s="121"/>
      <c r="AL593" s="121"/>
      <c r="AM593" s="1590"/>
      <c r="AN593" s="1591"/>
      <c r="AO593" s="119"/>
      <c r="AP593" s="119"/>
      <c r="AQ593" s="119"/>
      <c r="AR593" s="119"/>
      <c r="AS593" s="119"/>
      <c r="AW593" s="387"/>
      <c r="AX593" s="387"/>
      <c r="AY593" s="387"/>
      <c r="AZ593" s="386"/>
      <c r="BA593" s="386"/>
      <c r="BB593" s="386"/>
    </row>
    <row r="594" spans="1:54" s="117" customFormat="1" ht="6" customHeight="1" thickBot="1">
      <c r="A594" s="119"/>
      <c r="B594" s="119"/>
      <c r="C594" s="119"/>
      <c r="D594" s="119"/>
      <c r="E594" s="119"/>
      <c r="F594" s="119"/>
      <c r="G594" s="119"/>
      <c r="H594" s="119"/>
      <c r="I594" s="119"/>
      <c r="J594" s="119"/>
      <c r="K594" s="119"/>
      <c r="L594" s="122"/>
      <c r="M594" s="122"/>
      <c r="N594" s="122"/>
      <c r="O594" s="122"/>
      <c r="P594" s="122"/>
      <c r="Q594" s="122"/>
      <c r="R594" s="122"/>
      <c r="S594" s="122"/>
      <c r="T594" s="122"/>
      <c r="U594" s="122"/>
      <c r="V594" s="122"/>
      <c r="W594" s="122"/>
      <c r="X594" s="122"/>
      <c r="Y594" s="122"/>
      <c r="Z594" s="122"/>
      <c r="AA594" s="122"/>
      <c r="AB594" s="122"/>
      <c r="AC594" s="119"/>
      <c r="AD594" s="119"/>
      <c r="AE594" s="119"/>
      <c r="AF594" s="119"/>
      <c r="AG594" s="119"/>
      <c r="AH594" s="119"/>
      <c r="AI594" s="119"/>
      <c r="AJ594" s="119"/>
      <c r="AK594" s="121"/>
      <c r="AL594" s="121"/>
      <c r="AM594" s="119"/>
      <c r="AN594" s="119"/>
      <c r="AO594" s="119"/>
      <c r="AP594" s="119"/>
      <c r="AQ594" s="119"/>
      <c r="AR594" s="119"/>
      <c r="AS594" s="119"/>
      <c r="AW594" s="387"/>
      <c r="AX594" s="387"/>
      <c r="AY594" s="387"/>
      <c r="AZ594" s="386"/>
      <c r="BA594" s="386"/>
      <c r="BB594" s="386"/>
    </row>
    <row r="595" spans="1:54" s="117" customFormat="1" ht="12.75" customHeight="1">
      <c r="A595" s="1658" t="s">
        <v>127</v>
      </c>
      <c r="B595" s="1659"/>
      <c r="C595" s="1659"/>
      <c r="D595" s="1659"/>
      <c r="E595" s="1659"/>
      <c r="F595" s="1659"/>
      <c r="G595" s="1659"/>
      <c r="H595" s="1659"/>
      <c r="I595" s="1664" t="s">
        <v>128</v>
      </c>
      <c r="J595" s="1664"/>
      <c r="K595" s="510" t="s">
        <v>129</v>
      </c>
      <c r="L595" s="1664" t="s">
        <v>130</v>
      </c>
      <c r="M595" s="1664"/>
      <c r="N595" s="1665" t="s">
        <v>131</v>
      </c>
      <c r="O595" s="1664"/>
      <c r="P595" s="1664"/>
      <c r="Q595" s="1664"/>
      <c r="R595" s="1664"/>
      <c r="S595" s="1664"/>
      <c r="T595" s="1664" t="s">
        <v>61</v>
      </c>
      <c r="U595" s="1664"/>
      <c r="V595" s="1700"/>
      <c r="W595" s="119"/>
      <c r="X595" s="119"/>
      <c r="Y595" s="119"/>
      <c r="Z595" s="119"/>
      <c r="AA595" s="119"/>
      <c r="AB595" s="119"/>
      <c r="AC595" s="124"/>
      <c r="AD595" s="124"/>
      <c r="AE595" s="124"/>
      <c r="AF595" s="124"/>
      <c r="AG595" s="124"/>
      <c r="AH595" s="124"/>
      <c r="AI595" s="124"/>
      <c r="AJ595" s="119"/>
      <c r="AK595" s="1701" t="str">
        <f>AK559</f>
        <v/>
      </c>
      <c r="AL595" s="1702"/>
      <c r="AM595" s="1710" t="s">
        <v>64</v>
      </c>
      <c r="AN595" s="1710"/>
      <c r="AO595" s="1702" t="str">
        <f>AO559</f>
        <v/>
      </c>
      <c r="AP595" s="1702"/>
      <c r="AQ595" s="1710" t="s">
        <v>65</v>
      </c>
      <c r="AR595" s="1713"/>
      <c r="AS595" s="119"/>
      <c r="AT595" s="119"/>
      <c r="AW595" s="387"/>
      <c r="AX595" s="387"/>
      <c r="AY595" s="387"/>
      <c r="AZ595" s="386"/>
      <c r="BA595" s="386"/>
      <c r="BB595" s="386"/>
    </row>
    <row r="596" spans="1:54" s="117" customFormat="1" ht="13.5" customHeight="1">
      <c r="A596" s="1660"/>
      <c r="B596" s="1661"/>
      <c r="C596" s="1661"/>
      <c r="D596" s="1661"/>
      <c r="E596" s="1661"/>
      <c r="F596" s="1661"/>
      <c r="G596" s="1661"/>
      <c r="H596" s="1661"/>
      <c r="I596" s="1716" t="str">
        <f>I560</f>
        <v/>
      </c>
      <c r="J596" s="1592" t="str">
        <f>J560</f>
        <v/>
      </c>
      <c r="K596" s="1718" t="str">
        <f>K560</f>
        <v/>
      </c>
      <c r="L596" s="1655" t="str">
        <f>L560</f>
        <v/>
      </c>
      <c r="M596" s="1592" t="str">
        <f t="shared" ref="M596:V596" si="93">M560</f>
        <v/>
      </c>
      <c r="N596" s="1655" t="str">
        <f t="shared" si="93"/>
        <v/>
      </c>
      <c r="O596" s="1652" t="str">
        <f t="shared" si="93"/>
        <v/>
      </c>
      <c r="P596" s="1652" t="str">
        <f t="shared" si="93"/>
        <v/>
      </c>
      <c r="Q596" s="1652" t="str">
        <f t="shared" si="93"/>
        <v/>
      </c>
      <c r="R596" s="1652" t="str">
        <f t="shared" si="93"/>
        <v/>
      </c>
      <c r="S596" s="1592" t="str">
        <f t="shared" si="93"/>
        <v/>
      </c>
      <c r="T596" s="1655" t="str">
        <f t="shared" si="93"/>
        <v/>
      </c>
      <c r="U596" s="1652" t="str">
        <f t="shared" si="93"/>
        <v/>
      </c>
      <c r="V596" s="1707" t="str">
        <f t="shared" si="93"/>
        <v/>
      </c>
      <c r="W596" s="119"/>
      <c r="X596" s="119"/>
      <c r="Y596" s="119"/>
      <c r="Z596" s="119"/>
      <c r="AA596" s="119"/>
      <c r="AB596" s="119"/>
      <c r="AC596" s="124"/>
      <c r="AD596" s="124"/>
      <c r="AE596" s="124"/>
      <c r="AF596" s="124"/>
      <c r="AG596" s="124"/>
      <c r="AH596" s="124"/>
      <c r="AI596" s="124"/>
      <c r="AJ596" s="119"/>
      <c r="AK596" s="1703"/>
      <c r="AL596" s="1704"/>
      <c r="AM596" s="1711"/>
      <c r="AN596" s="1711"/>
      <c r="AO596" s="1704"/>
      <c r="AP596" s="1704"/>
      <c r="AQ596" s="1711"/>
      <c r="AR596" s="1714"/>
      <c r="AS596" s="119"/>
      <c r="AT596" s="119"/>
      <c r="AW596" s="387"/>
      <c r="AX596" s="387"/>
      <c r="AY596" s="387"/>
      <c r="AZ596" s="386"/>
      <c r="BA596" s="386"/>
      <c r="BB596" s="386"/>
    </row>
    <row r="597" spans="1:54" s="117" customFormat="1" ht="9" customHeight="1" thickBot="1">
      <c r="A597" s="1660"/>
      <c r="B597" s="1661"/>
      <c r="C597" s="1661"/>
      <c r="D597" s="1661"/>
      <c r="E597" s="1661"/>
      <c r="F597" s="1661"/>
      <c r="G597" s="1661"/>
      <c r="H597" s="1661"/>
      <c r="I597" s="1716"/>
      <c r="J597" s="1593"/>
      <c r="K597" s="1719"/>
      <c r="L597" s="1656"/>
      <c r="M597" s="1593"/>
      <c r="N597" s="1656"/>
      <c r="O597" s="1653"/>
      <c r="P597" s="1653"/>
      <c r="Q597" s="1653"/>
      <c r="R597" s="1653"/>
      <c r="S597" s="1593"/>
      <c r="T597" s="1656"/>
      <c r="U597" s="1653"/>
      <c r="V597" s="1708"/>
      <c r="W597" s="119"/>
      <c r="X597" s="119"/>
      <c r="Y597" s="119"/>
      <c r="Z597" s="119"/>
      <c r="AA597" s="119"/>
      <c r="AB597" s="119"/>
      <c r="AC597" s="124"/>
      <c r="AD597" s="124"/>
      <c r="AE597" s="124"/>
      <c r="AF597" s="124"/>
      <c r="AG597" s="124"/>
      <c r="AH597" s="124"/>
      <c r="AI597" s="124"/>
      <c r="AJ597" s="119"/>
      <c r="AK597" s="1705"/>
      <c r="AL597" s="1706"/>
      <c r="AM597" s="1712"/>
      <c r="AN597" s="1712"/>
      <c r="AO597" s="1706"/>
      <c r="AP597" s="1706"/>
      <c r="AQ597" s="1712"/>
      <c r="AR597" s="1715"/>
      <c r="AS597" s="119"/>
      <c r="AT597" s="119"/>
      <c r="AW597" s="387"/>
      <c r="AX597" s="387"/>
      <c r="AY597" s="387"/>
      <c r="AZ597" s="386"/>
      <c r="BA597" s="386"/>
      <c r="BB597" s="386"/>
    </row>
    <row r="598" spans="1:54" s="117" customFormat="1" ht="6" customHeight="1" thickBot="1">
      <c r="A598" s="1662"/>
      <c r="B598" s="1663"/>
      <c r="C598" s="1663"/>
      <c r="D598" s="1663"/>
      <c r="E598" s="1663"/>
      <c r="F598" s="1663"/>
      <c r="G598" s="1663"/>
      <c r="H598" s="1663"/>
      <c r="I598" s="1717"/>
      <c r="J598" s="1594"/>
      <c r="K598" s="1720"/>
      <c r="L598" s="1657"/>
      <c r="M598" s="1594"/>
      <c r="N598" s="1657"/>
      <c r="O598" s="1654"/>
      <c r="P598" s="1654"/>
      <c r="Q598" s="1654"/>
      <c r="R598" s="1654"/>
      <c r="S598" s="1594"/>
      <c r="T598" s="1657"/>
      <c r="U598" s="1654"/>
      <c r="V598" s="1709"/>
      <c r="W598" s="119"/>
      <c r="X598" s="119"/>
      <c r="Y598" s="119"/>
      <c r="Z598" s="119"/>
      <c r="AA598" s="119"/>
      <c r="AB598" s="119"/>
      <c r="AC598" s="119"/>
      <c r="AD598" s="119"/>
      <c r="AE598" s="119"/>
      <c r="AF598" s="119"/>
      <c r="AG598" s="119"/>
      <c r="AH598" s="119"/>
      <c r="AI598" s="119"/>
      <c r="AJ598" s="119"/>
      <c r="AK598" s="119"/>
      <c r="AL598" s="119"/>
      <c r="AM598" s="119"/>
      <c r="AN598" s="119"/>
      <c r="AO598" s="119"/>
      <c r="AP598" s="119"/>
      <c r="AQ598" s="119"/>
      <c r="AR598" s="119"/>
      <c r="AS598" s="119"/>
      <c r="AT598" s="119"/>
      <c r="AW598" s="387"/>
      <c r="AX598" s="387"/>
      <c r="AY598" s="387"/>
      <c r="AZ598" s="386"/>
      <c r="BA598" s="386"/>
      <c r="BB598" s="386"/>
    </row>
    <row r="599" spans="1:54" s="117" customFormat="1" ht="15" customHeight="1">
      <c r="A599" s="1634" t="s">
        <v>173</v>
      </c>
      <c r="B599" s="1635"/>
      <c r="C599" s="1635"/>
      <c r="D599" s="1635"/>
      <c r="E599" s="1635"/>
      <c r="F599" s="1635"/>
      <c r="G599" s="1635"/>
      <c r="H599" s="1636"/>
      <c r="I599" s="1643" t="s">
        <v>133</v>
      </c>
      <c r="J599" s="1635"/>
      <c r="K599" s="1635"/>
      <c r="L599" s="1635"/>
      <c r="M599" s="1644"/>
      <c r="N599" s="1649" t="s">
        <v>174</v>
      </c>
      <c r="O599" s="1635"/>
      <c r="P599" s="1635"/>
      <c r="Q599" s="1635"/>
      <c r="R599" s="1635"/>
      <c r="S599" s="1635"/>
      <c r="T599" s="1636"/>
      <c r="U599" s="511" t="s">
        <v>135</v>
      </c>
      <c r="V599" s="512"/>
      <c r="W599" s="512"/>
      <c r="X599" s="1666" t="s">
        <v>136</v>
      </c>
      <c r="Y599" s="1666"/>
      <c r="Z599" s="1666"/>
      <c r="AA599" s="1666"/>
      <c r="AB599" s="1666"/>
      <c r="AC599" s="1666"/>
      <c r="AD599" s="1666"/>
      <c r="AE599" s="1666"/>
      <c r="AF599" s="1666"/>
      <c r="AG599" s="1666"/>
      <c r="AH599" s="512"/>
      <c r="AI599" s="512"/>
      <c r="AJ599" s="513"/>
      <c r="AK599" s="1667" t="s">
        <v>137</v>
      </c>
      <c r="AL599" s="1667"/>
      <c r="AM599" s="1668" t="s">
        <v>138</v>
      </c>
      <c r="AN599" s="1668"/>
      <c r="AO599" s="1668"/>
      <c r="AP599" s="1668"/>
      <c r="AQ599" s="1668"/>
      <c r="AR599" s="1669"/>
      <c r="AS599" s="119"/>
      <c r="AT599" s="119"/>
      <c r="AW599" s="387"/>
      <c r="AX599" s="387"/>
      <c r="AY599" s="387"/>
      <c r="AZ599" s="386"/>
      <c r="BA599" s="386"/>
      <c r="BB599" s="386"/>
    </row>
    <row r="600" spans="1:54" s="117" customFormat="1" ht="13.5" customHeight="1">
      <c r="A600" s="1637"/>
      <c r="B600" s="1638"/>
      <c r="C600" s="1638"/>
      <c r="D600" s="1638"/>
      <c r="E600" s="1638"/>
      <c r="F600" s="1638"/>
      <c r="G600" s="1638"/>
      <c r="H600" s="1639"/>
      <c r="I600" s="1645"/>
      <c r="J600" s="1638"/>
      <c r="K600" s="1638"/>
      <c r="L600" s="1638"/>
      <c r="M600" s="1646"/>
      <c r="N600" s="1650"/>
      <c r="O600" s="1638"/>
      <c r="P600" s="1638"/>
      <c r="Q600" s="1638"/>
      <c r="R600" s="1638"/>
      <c r="S600" s="1638"/>
      <c r="T600" s="1639"/>
      <c r="U600" s="1670" t="s">
        <v>139</v>
      </c>
      <c r="V600" s="1671"/>
      <c r="W600" s="1671"/>
      <c r="X600" s="1672"/>
      <c r="Y600" s="1676" t="s">
        <v>140</v>
      </c>
      <c r="Z600" s="1677"/>
      <c r="AA600" s="1677"/>
      <c r="AB600" s="1678"/>
      <c r="AC600" s="1682" t="s">
        <v>141</v>
      </c>
      <c r="AD600" s="1683"/>
      <c r="AE600" s="1683"/>
      <c r="AF600" s="1684"/>
      <c r="AG600" s="1688" t="s">
        <v>142</v>
      </c>
      <c r="AH600" s="1689"/>
      <c r="AI600" s="1689"/>
      <c r="AJ600" s="1690"/>
      <c r="AK600" s="1694" t="s">
        <v>175</v>
      </c>
      <c r="AL600" s="1694"/>
      <c r="AM600" s="1630" t="s">
        <v>144</v>
      </c>
      <c r="AN600" s="1631"/>
      <c r="AO600" s="1631"/>
      <c r="AP600" s="1631"/>
      <c r="AQ600" s="1696"/>
      <c r="AR600" s="1697"/>
      <c r="AS600" s="119"/>
      <c r="AT600" s="119"/>
      <c r="AW600" s="387"/>
      <c r="AX600" s="387"/>
      <c r="AY600" s="387"/>
      <c r="AZ600" s="386"/>
      <c r="BA600" s="386"/>
      <c r="BB600" s="386"/>
    </row>
    <row r="601" spans="1:54" s="117" customFormat="1" ht="13.5" customHeight="1">
      <c r="A601" s="1640"/>
      <c r="B601" s="1641"/>
      <c r="C601" s="1641"/>
      <c r="D601" s="1641"/>
      <c r="E601" s="1641"/>
      <c r="F601" s="1641"/>
      <c r="G601" s="1641"/>
      <c r="H601" s="1642"/>
      <c r="I601" s="1647"/>
      <c r="J601" s="1641"/>
      <c r="K601" s="1641"/>
      <c r="L601" s="1641"/>
      <c r="M601" s="1648"/>
      <c r="N601" s="1651"/>
      <c r="O601" s="1641"/>
      <c r="P601" s="1641"/>
      <c r="Q601" s="1641"/>
      <c r="R601" s="1641"/>
      <c r="S601" s="1641"/>
      <c r="T601" s="1642"/>
      <c r="U601" s="1673"/>
      <c r="V601" s="1674"/>
      <c r="W601" s="1674"/>
      <c r="X601" s="1675"/>
      <c r="Y601" s="1679"/>
      <c r="Z601" s="1680"/>
      <c r="AA601" s="1680"/>
      <c r="AB601" s="1681"/>
      <c r="AC601" s="1685"/>
      <c r="AD601" s="1686"/>
      <c r="AE601" s="1686"/>
      <c r="AF601" s="1687"/>
      <c r="AG601" s="1691"/>
      <c r="AH601" s="1692"/>
      <c r="AI601" s="1692"/>
      <c r="AJ601" s="1693"/>
      <c r="AK601" s="1695"/>
      <c r="AL601" s="1695"/>
      <c r="AM601" s="1698"/>
      <c r="AN601" s="1698"/>
      <c r="AO601" s="1698"/>
      <c r="AP601" s="1698"/>
      <c r="AQ601" s="1698"/>
      <c r="AR601" s="1699"/>
      <c r="AS601" s="119"/>
      <c r="AT601" s="119"/>
      <c r="AW601" s="387"/>
      <c r="AX601" s="387"/>
      <c r="AY601" s="387"/>
      <c r="AZ601" s="386"/>
      <c r="BA601" s="386"/>
      <c r="BB601" s="386"/>
    </row>
    <row r="602" spans="1:54" s="117" customFormat="1" ht="16.5" customHeight="1">
      <c r="A602" s="1615" t="str">
        <f>A566</f>
        <v/>
      </c>
      <c r="B602" s="1616"/>
      <c r="C602" s="1616"/>
      <c r="D602" s="1616"/>
      <c r="E602" s="1616"/>
      <c r="F602" s="1616"/>
      <c r="G602" s="1616"/>
      <c r="H602" s="1617"/>
      <c r="I602" s="1621" t="str">
        <f>I566</f>
        <v/>
      </c>
      <c r="J602" s="1616"/>
      <c r="K602" s="1616"/>
      <c r="L602" s="1616"/>
      <c r="M602" s="1622"/>
      <c r="N602" s="269" t="str">
        <f t="shared" ref="N602:N619" si="94">N566</f>
        <v/>
      </c>
      <c r="O602" s="125" t="s">
        <v>73</v>
      </c>
      <c r="P602" s="272" t="str">
        <f t="shared" ref="P602:P619" si="95">P566</f>
        <v/>
      </c>
      <c r="Q602" s="125" t="s">
        <v>145</v>
      </c>
      <c r="R602" s="274" t="str">
        <f t="shared" ref="R602:R619" si="96">R566</f>
        <v/>
      </c>
      <c r="S602" s="1625" t="s">
        <v>176</v>
      </c>
      <c r="T602" s="1626"/>
      <c r="U602" s="1627">
        <f t="shared" ref="U602:U620" si="97">U566</f>
        <v>0</v>
      </c>
      <c r="V602" s="1628"/>
      <c r="W602" s="1628"/>
      <c r="X602" s="126" t="s">
        <v>76</v>
      </c>
      <c r="Y602" s="127"/>
      <c r="Z602" s="128"/>
      <c r="AA602" s="128"/>
      <c r="AB602" s="126" t="s">
        <v>76</v>
      </c>
      <c r="AC602" s="127"/>
      <c r="AD602" s="128"/>
      <c r="AE602" s="128"/>
      <c r="AF602" s="129" t="s">
        <v>76</v>
      </c>
      <c r="AG602" s="1568" t="str">
        <f t="shared" ref="AG602:AG620" si="98">AG566</f>
        <v/>
      </c>
      <c r="AH602" s="1569"/>
      <c r="AI602" s="1569"/>
      <c r="AJ602" s="1570"/>
      <c r="AK602" s="127"/>
      <c r="AL602" s="147"/>
      <c r="AM602" s="1568" t="str">
        <f>IF(AM566=0,"",AM566)</f>
        <v/>
      </c>
      <c r="AN602" s="1569"/>
      <c r="AO602" s="1569"/>
      <c r="AP602" s="1569"/>
      <c r="AQ602" s="1569"/>
      <c r="AR602" s="514" t="s">
        <v>76</v>
      </c>
      <c r="AS602" s="119"/>
      <c r="AT602" s="119"/>
      <c r="AW602" s="387"/>
      <c r="AX602" s="387"/>
      <c r="AY602" s="387"/>
      <c r="AZ602" s="386"/>
      <c r="BA602" s="386"/>
      <c r="BB602" s="386"/>
    </row>
    <row r="603" spans="1:54" s="117" customFormat="1" ht="16.5" customHeight="1">
      <c r="A603" s="1618"/>
      <c r="B603" s="1619"/>
      <c r="C603" s="1619"/>
      <c r="D603" s="1619"/>
      <c r="E603" s="1619"/>
      <c r="F603" s="1619"/>
      <c r="G603" s="1619"/>
      <c r="H603" s="1620"/>
      <c r="I603" s="1623"/>
      <c r="J603" s="1619"/>
      <c r="K603" s="1619"/>
      <c r="L603" s="1619"/>
      <c r="M603" s="1624"/>
      <c r="N603" s="270" t="str">
        <f t="shared" si="94"/>
        <v/>
      </c>
      <c r="O603" s="124" t="s">
        <v>73</v>
      </c>
      <c r="P603" s="273" t="str">
        <f t="shared" si="95"/>
        <v/>
      </c>
      <c r="Q603" s="124" t="s">
        <v>145</v>
      </c>
      <c r="R603" s="275" t="str">
        <f t="shared" si="96"/>
        <v/>
      </c>
      <c r="S603" s="1630" t="s">
        <v>177</v>
      </c>
      <c r="T603" s="1631"/>
      <c r="U603" s="1582" t="str">
        <f t="shared" si="97"/>
        <v/>
      </c>
      <c r="V603" s="1632"/>
      <c r="W603" s="1632"/>
      <c r="X603" s="1633"/>
      <c r="Y603" s="1571">
        <f>Y567</f>
        <v>0</v>
      </c>
      <c r="Z603" s="1572"/>
      <c r="AA603" s="1572"/>
      <c r="AB603" s="1572"/>
      <c r="AC603" s="1571">
        <f>AC567</f>
        <v>0</v>
      </c>
      <c r="AD603" s="1572"/>
      <c r="AE603" s="1572"/>
      <c r="AF603" s="1573"/>
      <c r="AG603" s="1572" t="str">
        <f t="shared" si="98"/>
        <v/>
      </c>
      <c r="AH603" s="1572"/>
      <c r="AI603" s="1572"/>
      <c r="AJ603" s="1573"/>
      <c r="AK603" s="1584" t="str">
        <f>AK567</f>
        <v/>
      </c>
      <c r="AL603" s="1585"/>
      <c r="AM603" s="1582" t="str">
        <f>AM567</f>
        <v/>
      </c>
      <c r="AN603" s="1583"/>
      <c r="AO603" s="1583"/>
      <c r="AP603" s="1583"/>
      <c r="AQ603" s="1583"/>
      <c r="AR603" s="515"/>
      <c r="AS603" s="119"/>
      <c r="AT603" s="119"/>
      <c r="AW603" s="387"/>
      <c r="AX603" s="387"/>
      <c r="AY603" s="387"/>
      <c r="AZ603" s="386"/>
      <c r="BA603" s="386"/>
      <c r="BB603" s="386"/>
    </row>
    <row r="604" spans="1:54" s="117" customFormat="1" ht="16.5" customHeight="1">
      <c r="A604" s="1615" t="str">
        <f>A568</f>
        <v/>
      </c>
      <c r="B604" s="1616"/>
      <c r="C604" s="1616"/>
      <c r="D604" s="1616"/>
      <c r="E604" s="1616"/>
      <c r="F604" s="1616"/>
      <c r="G604" s="1616"/>
      <c r="H604" s="1617"/>
      <c r="I604" s="1621" t="str">
        <f>I568</f>
        <v/>
      </c>
      <c r="J604" s="1616"/>
      <c r="K604" s="1616"/>
      <c r="L604" s="1616"/>
      <c r="M604" s="1622"/>
      <c r="N604" s="277" t="str">
        <f t="shared" si="94"/>
        <v/>
      </c>
      <c r="O604" s="125" t="s">
        <v>119</v>
      </c>
      <c r="P604" s="272" t="str">
        <f t="shared" si="95"/>
        <v/>
      </c>
      <c r="Q604" s="125" t="s">
        <v>120</v>
      </c>
      <c r="R604" s="274" t="str">
        <f t="shared" si="96"/>
        <v/>
      </c>
      <c r="S604" s="1625" t="s">
        <v>121</v>
      </c>
      <c r="T604" s="1626"/>
      <c r="U604" s="1627">
        <f t="shared" si="97"/>
        <v>0</v>
      </c>
      <c r="V604" s="1628"/>
      <c r="W604" s="1628"/>
      <c r="X604" s="130"/>
      <c r="Y604" s="946"/>
      <c r="Z604" s="947"/>
      <c r="AA604" s="947"/>
      <c r="AB604" s="130"/>
      <c r="AC604" s="946"/>
      <c r="AD604" s="947"/>
      <c r="AE604" s="947"/>
      <c r="AF604" s="133"/>
      <c r="AG604" s="1568" t="str">
        <f t="shared" si="98"/>
        <v/>
      </c>
      <c r="AH604" s="1569"/>
      <c r="AI604" s="1569"/>
      <c r="AJ604" s="1570"/>
      <c r="AK604" s="946"/>
      <c r="AL604" s="134"/>
      <c r="AM604" s="1568" t="str">
        <f>IF(AM568=0,"",AM568)</f>
        <v/>
      </c>
      <c r="AN604" s="1569"/>
      <c r="AO604" s="1569"/>
      <c r="AP604" s="1569"/>
      <c r="AQ604" s="1569"/>
      <c r="AR604" s="516"/>
      <c r="AS604" s="119"/>
      <c r="AT604" s="119"/>
      <c r="AW604" s="387"/>
      <c r="AX604" s="387"/>
      <c r="AY604" s="387"/>
      <c r="AZ604" s="386"/>
      <c r="BA604" s="386"/>
      <c r="BB604" s="386"/>
    </row>
    <row r="605" spans="1:54" s="117" customFormat="1" ht="16.5" customHeight="1">
      <c r="A605" s="1618"/>
      <c r="B605" s="1619"/>
      <c r="C605" s="1619"/>
      <c r="D605" s="1619"/>
      <c r="E605" s="1619"/>
      <c r="F605" s="1619"/>
      <c r="G605" s="1619"/>
      <c r="H605" s="1620"/>
      <c r="I605" s="1623"/>
      <c r="J605" s="1619"/>
      <c r="K605" s="1619"/>
      <c r="L605" s="1619"/>
      <c r="M605" s="1624"/>
      <c r="N605" s="278" t="str">
        <f t="shared" si="94"/>
        <v/>
      </c>
      <c r="O605" s="135" t="s">
        <v>119</v>
      </c>
      <c r="P605" s="273" t="str">
        <f t="shared" si="95"/>
        <v/>
      </c>
      <c r="Q605" s="135" t="s">
        <v>120</v>
      </c>
      <c r="R605" s="276" t="str">
        <f t="shared" si="96"/>
        <v/>
      </c>
      <c r="S605" s="1580" t="s">
        <v>122</v>
      </c>
      <c r="T605" s="1581"/>
      <c r="U605" s="1571" t="str">
        <f t="shared" si="97"/>
        <v/>
      </c>
      <c r="V605" s="1572"/>
      <c r="W605" s="1572"/>
      <c r="X605" s="1572"/>
      <c r="Y605" s="1571">
        <f>Y569</f>
        <v>0</v>
      </c>
      <c r="Z605" s="1572"/>
      <c r="AA605" s="1572"/>
      <c r="AB605" s="1572"/>
      <c r="AC605" s="1571">
        <f>AC569</f>
        <v>0</v>
      </c>
      <c r="AD605" s="1572"/>
      <c r="AE605" s="1572"/>
      <c r="AF605" s="1573"/>
      <c r="AG605" s="1572" t="str">
        <f t="shared" si="98"/>
        <v/>
      </c>
      <c r="AH605" s="1572"/>
      <c r="AI605" s="1572"/>
      <c r="AJ605" s="1573"/>
      <c r="AK605" s="1584" t="str">
        <f>AK569</f>
        <v/>
      </c>
      <c r="AL605" s="1585"/>
      <c r="AM605" s="1582" t="str">
        <f>AM569</f>
        <v/>
      </c>
      <c r="AN605" s="1583"/>
      <c r="AO605" s="1583"/>
      <c r="AP605" s="1583"/>
      <c r="AQ605" s="1583"/>
      <c r="AR605" s="515"/>
      <c r="AS605" s="119"/>
      <c r="AT605" s="119"/>
      <c r="AW605" s="387"/>
      <c r="AX605" s="387"/>
      <c r="AY605" s="387"/>
      <c r="AZ605" s="386"/>
      <c r="BA605" s="386"/>
      <c r="BB605" s="386"/>
    </row>
    <row r="606" spans="1:54" s="117" customFormat="1" ht="16.5" customHeight="1">
      <c r="A606" s="1615" t="str">
        <f>A570</f>
        <v/>
      </c>
      <c r="B606" s="1616"/>
      <c r="C606" s="1616"/>
      <c r="D606" s="1616"/>
      <c r="E606" s="1616"/>
      <c r="F606" s="1616"/>
      <c r="G606" s="1616"/>
      <c r="H606" s="1617"/>
      <c r="I606" s="1621" t="str">
        <f>I570</f>
        <v/>
      </c>
      <c r="J606" s="1616"/>
      <c r="K606" s="1616"/>
      <c r="L606" s="1616"/>
      <c r="M606" s="1622"/>
      <c r="N606" s="277" t="str">
        <f t="shared" si="94"/>
        <v/>
      </c>
      <c r="O606" s="125" t="s">
        <v>119</v>
      </c>
      <c r="P606" s="272" t="str">
        <f t="shared" si="95"/>
        <v/>
      </c>
      <c r="Q606" s="125" t="s">
        <v>120</v>
      </c>
      <c r="R606" s="274" t="str">
        <f t="shared" si="96"/>
        <v/>
      </c>
      <c r="S606" s="1625" t="s">
        <v>121</v>
      </c>
      <c r="T606" s="1626"/>
      <c r="U606" s="1627">
        <f t="shared" si="97"/>
        <v>0</v>
      </c>
      <c r="V606" s="1628"/>
      <c r="W606" s="1628"/>
      <c r="X606" s="130"/>
      <c r="Y606" s="946"/>
      <c r="Z606" s="947"/>
      <c r="AA606" s="947"/>
      <c r="AB606" s="130"/>
      <c r="AC606" s="946"/>
      <c r="AD606" s="947"/>
      <c r="AE606" s="947"/>
      <c r="AF606" s="133"/>
      <c r="AG606" s="1568" t="str">
        <f t="shared" si="98"/>
        <v/>
      </c>
      <c r="AH606" s="1569"/>
      <c r="AI606" s="1569"/>
      <c r="AJ606" s="1570"/>
      <c r="AK606" s="946"/>
      <c r="AL606" s="134"/>
      <c r="AM606" s="1568" t="str">
        <f>IF(AM570=0,"",AM570)</f>
        <v/>
      </c>
      <c r="AN606" s="1569"/>
      <c r="AO606" s="1569"/>
      <c r="AP606" s="1569"/>
      <c r="AQ606" s="1569"/>
      <c r="AR606" s="516"/>
      <c r="AS606" s="119"/>
      <c r="AT606" s="119"/>
      <c r="AW606" s="387"/>
      <c r="AX606" s="387"/>
      <c r="AY606" s="387"/>
      <c r="AZ606" s="386"/>
      <c r="BA606" s="386"/>
      <c r="BB606" s="386"/>
    </row>
    <row r="607" spans="1:54" s="117" customFormat="1" ht="16.5" customHeight="1">
      <c r="A607" s="1618"/>
      <c r="B607" s="1619"/>
      <c r="C607" s="1619"/>
      <c r="D607" s="1619"/>
      <c r="E607" s="1619"/>
      <c r="F607" s="1619"/>
      <c r="G607" s="1619"/>
      <c r="H607" s="1620"/>
      <c r="I607" s="1623"/>
      <c r="J607" s="1619"/>
      <c r="K607" s="1619"/>
      <c r="L607" s="1619"/>
      <c r="M607" s="1624"/>
      <c r="N607" s="278" t="str">
        <f t="shared" si="94"/>
        <v/>
      </c>
      <c r="O607" s="135" t="s">
        <v>119</v>
      </c>
      <c r="P607" s="273" t="str">
        <f t="shared" si="95"/>
        <v/>
      </c>
      <c r="Q607" s="135" t="s">
        <v>120</v>
      </c>
      <c r="R607" s="276" t="str">
        <f t="shared" si="96"/>
        <v/>
      </c>
      <c r="S607" s="1580" t="s">
        <v>122</v>
      </c>
      <c r="T607" s="1581"/>
      <c r="U607" s="1582" t="str">
        <f t="shared" si="97"/>
        <v/>
      </c>
      <c r="V607" s="1583"/>
      <c r="W607" s="1583"/>
      <c r="X607" s="1629"/>
      <c r="Y607" s="1582">
        <f>Y571</f>
        <v>0</v>
      </c>
      <c r="Z607" s="1583"/>
      <c r="AA607" s="1583"/>
      <c r="AB607" s="1583"/>
      <c r="AC607" s="1582">
        <f>AC571</f>
        <v>0</v>
      </c>
      <c r="AD607" s="1583"/>
      <c r="AE607" s="1583"/>
      <c r="AF607" s="1629"/>
      <c r="AG607" s="1572" t="str">
        <f t="shared" si="98"/>
        <v/>
      </c>
      <c r="AH607" s="1572"/>
      <c r="AI607" s="1572"/>
      <c r="AJ607" s="1573"/>
      <c r="AK607" s="1584" t="str">
        <f>AK571</f>
        <v/>
      </c>
      <c r="AL607" s="1585"/>
      <c r="AM607" s="1582" t="str">
        <f>AM571</f>
        <v/>
      </c>
      <c r="AN607" s="1583"/>
      <c r="AO607" s="1583"/>
      <c r="AP607" s="1583"/>
      <c r="AQ607" s="1583"/>
      <c r="AR607" s="515"/>
      <c r="AS607" s="119"/>
      <c r="AT607" s="119"/>
      <c r="AW607" s="387"/>
      <c r="AX607" s="387"/>
      <c r="AY607" s="387"/>
      <c r="AZ607" s="386"/>
      <c r="BA607" s="386"/>
      <c r="BB607" s="386"/>
    </row>
    <row r="608" spans="1:54" s="117" customFormat="1" ht="16.5" customHeight="1">
      <c r="A608" s="1615" t="str">
        <f>A572</f>
        <v/>
      </c>
      <c r="B608" s="1616"/>
      <c r="C608" s="1616"/>
      <c r="D608" s="1616"/>
      <c r="E608" s="1616"/>
      <c r="F608" s="1616"/>
      <c r="G608" s="1616"/>
      <c r="H608" s="1617"/>
      <c r="I608" s="1621" t="str">
        <f>I572</f>
        <v/>
      </c>
      <c r="J608" s="1616"/>
      <c r="K608" s="1616"/>
      <c r="L608" s="1616"/>
      <c r="M608" s="1622"/>
      <c r="N608" s="277" t="str">
        <f t="shared" si="94"/>
        <v/>
      </c>
      <c r="O608" s="125" t="s">
        <v>119</v>
      </c>
      <c r="P608" s="272" t="str">
        <f t="shared" si="95"/>
        <v/>
      </c>
      <c r="Q608" s="125" t="s">
        <v>120</v>
      </c>
      <c r="R608" s="274" t="str">
        <f t="shared" si="96"/>
        <v/>
      </c>
      <c r="S608" s="1625" t="s">
        <v>121</v>
      </c>
      <c r="T608" s="1626"/>
      <c r="U608" s="1571">
        <f t="shared" si="97"/>
        <v>0</v>
      </c>
      <c r="V608" s="1572"/>
      <c r="W608" s="1572"/>
      <c r="X608" s="136"/>
      <c r="Y608" s="943"/>
      <c r="Z608" s="944"/>
      <c r="AA608" s="944"/>
      <c r="AB608" s="136"/>
      <c r="AC608" s="943"/>
      <c r="AD608" s="944"/>
      <c r="AE608" s="944"/>
      <c r="AF608" s="139"/>
      <c r="AG608" s="1568" t="str">
        <f t="shared" si="98"/>
        <v/>
      </c>
      <c r="AH608" s="1569"/>
      <c r="AI608" s="1569"/>
      <c r="AJ608" s="1570"/>
      <c r="AK608" s="943"/>
      <c r="AL608" s="945"/>
      <c r="AM608" s="1568" t="str">
        <f>IF(AM572=0,"",AM572)</f>
        <v/>
      </c>
      <c r="AN608" s="1569"/>
      <c r="AO608" s="1569"/>
      <c r="AP608" s="1569"/>
      <c r="AQ608" s="1569"/>
      <c r="AR608" s="516"/>
      <c r="AS608" s="119"/>
      <c r="AT608" s="119"/>
      <c r="AW608" s="387"/>
      <c r="AX608" s="387"/>
      <c r="AY608" s="387"/>
      <c r="AZ608" s="386"/>
      <c r="BA608" s="386"/>
      <c r="BB608" s="386"/>
    </row>
    <row r="609" spans="1:54" s="117" customFormat="1" ht="16.5" customHeight="1">
      <c r="A609" s="1618"/>
      <c r="B609" s="1619"/>
      <c r="C609" s="1619"/>
      <c r="D609" s="1619"/>
      <c r="E609" s="1619"/>
      <c r="F609" s="1619"/>
      <c r="G609" s="1619"/>
      <c r="H609" s="1620"/>
      <c r="I609" s="1623"/>
      <c r="J609" s="1619"/>
      <c r="K609" s="1619"/>
      <c r="L609" s="1619"/>
      <c r="M609" s="1624"/>
      <c r="N609" s="278" t="str">
        <f t="shared" si="94"/>
        <v/>
      </c>
      <c r="O609" s="135" t="s">
        <v>119</v>
      </c>
      <c r="P609" s="273" t="str">
        <f t="shared" si="95"/>
        <v/>
      </c>
      <c r="Q609" s="135" t="s">
        <v>120</v>
      </c>
      <c r="R609" s="276" t="str">
        <f t="shared" si="96"/>
        <v/>
      </c>
      <c r="S609" s="1580" t="s">
        <v>122</v>
      </c>
      <c r="T609" s="1581"/>
      <c r="U609" s="1571" t="str">
        <f t="shared" si="97"/>
        <v/>
      </c>
      <c r="V609" s="1572"/>
      <c r="W609" s="1572"/>
      <c r="X609" s="1572"/>
      <c r="Y609" s="1571">
        <f>Y573</f>
        <v>0</v>
      </c>
      <c r="Z609" s="1572"/>
      <c r="AA609" s="1572"/>
      <c r="AB609" s="1572"/>
      <c r="AC609" s="1571">
        <f>AC573</f>
        <v>0</v>
      </c>
      <c r="AD609" s="1572"/>
      <c r="AE609" s="1572"/>
      <c r="AF609" s="1573"/>
      <c r="AG609" s="1572" t="str">
        <f t="shared" si="98"/>
        <v/>
      </c>
      <c r="AH609" s="1572"/>
      <c r="AI609" s="1572"/>
      <c r="AJ609" s="1573"/>
      <c r="AK609" s="1584" t="str">
        <f>AK573</f>
        <v/>
      </c>
      <c r="AL609" s="1585"/>
      <c r="AM609" s="1582" t="str">
        <f>AM573</f>
        <v/>
      </c>
      <c r="AN609" s="1583"/>
      <c r="AO609" s="1583"/>
      <c r="AP609" s="1583"/>
      <c r="AQ609" s="1583"/>
      <c r="AR609" s="515"/>
      <c r="AS609" s="119"/>
      <c r="AT609" s="119"/>
      <c r="AW609" s="387"/>
      <c r="AX609" s="387"/>
      <c r="AY609" s="387"/>
      <c r="AZ609" s="386"/>
      <c r="BA609" s="386"/>
      <c r="BB609" s="386"/>
    </row>
    <row r="610" spans="1:54" s="117" customFormat="1" ht="16.5" customHeight="1">
      <c r="A610" s="1615" t="str">
        <f>A574</f>
        <v/>
      </c>
      <c r="B610" s="1616"/>
      <c r="C610" s="1616"/>
      <c r="D610" s="1616"/>
      <c r="E610" s="1616"/>
      <c r="F610" s="1616"/>
      <c r="G610" s="1616"/>
      <c r="H610" s="1617"/>
      <c r="I610" s="1621" t="str">
        <f>I574</f>
        <v/>
      </c>
      <c r="J610" s="1616"/>
      <c r="K610" s="1616"/>
      <c r="L610" s="1616"/>
      <c r="M610" s="1622"/>
      <c r="N610" s="277" t="str">
        <f t="shared" si="94"/>
        <v/>
      </c>
      <c r="O610" s="125" t="s">
        <v>119</v>
      </c>
      <c r="P610" s="272" t="str">
        <f t="shared" si="95"/>
        <v/>
      </c>
      <c r="Q610" s="125" t="s">
        <v>120</v>
      </c>
      <c r="R610" s="274" t="str">
        <f t="shared" si="96"/>
        <v/>
      </c>
      <c r="S610" s="1625" t="s">
        <v>121</v>
      </c>
      <c r="T610" s="1626"/>
      <c r="U610" s="1627">
        <f t="shared" si="97"/>
        <v>0</v>
      </c>
      <c r="V610" s="1628"/>
      <c r="W610" s="1628"/>
      <c r="X610" s="130"/>
      <c r="Y610" s="946"/>
      <c r="Z610" s="947"/>
      <c r="AA610" s="947"/>
      <c r="AB610" s="130"/>
      <c r="AC610" s="946"/>
      <c r="AD610" s="947"/>
      <c r="AE610" s="947"/>
      <c r="AF610" s="133"/>
      <c r="AG610" s="1568" t="str">
        <f t="shared" si="98"/>
        <v/>
      </c>
      <c r="AH610" s="1569"/>
      <c r="AI610" s="1569"/>
      <c r="AJ610" s="1570"/>
      <c r="AK610" s="943"/>
      <c r="AL610" s="945"/>
      <c r="AM610" s="1568" t="str">
        <f>IF(AM574=0,"",AM574)</f>
        <v/>
      </c>
      <c r="AN610" s="1569"/>
      <c r="AO610" s="1569"/>
      <c r="AP610" s="1569"/>
      <c r="AQ610" s="1569"/>
      <c r="AR610" s="516"/>
      <c r="AS610" s="119"/>
      <c r="AT610" s="119"/>
      <c r="AW610" s="387"/>
      <c r="AX610" s="387"/>
      <c r="AY610" s="387"/>
      <c r="AZ610" s="386"/>
      <c r="BA610" s="386"/>
      <c r="BB610" s="386"/>
    </row>
    <row r="611" spans="1:54" s="117" customFormat="1" ht="16.5" customHeight="1">
      <c r="A611" s="1618"/>
      <c r="B611" s="1619"/>
      <c r="C611" s="1619"/>
      <c r="D611" s="1619"/>
      <c r="E611" s="1619"/>
      <c r="F611" s="1619"/>
      <c r="G611" s="1619"/>
      <c r="H611" s="1620"/>
      <c r="I611" s="1623"/>
      <c r="J611" s="1619"/>
      <c r="K611" s="1619"/>
      <c r="L611" s="1619"/>
      <c r="M611" s="1624"/>
      <c r="N611" s="278" t="str">
        <f t="shared" si="94"/>
        <v/>
      </c>
      <c r="O611" s="135" t="s">
        <v>119</v>
      </c>
      <c r="P611" s="273" t="str">
        <f t="shared" si="95"/>
        <v/>
      </c>
      <c r="Q611" s="135" t="s">
        <v>120</v>
      </c>
      <c r="R611" s="276" t="str">
        <f t="shared" si="96"/>
        <v/>
      </c>
      <c r="S611" s="1580" t="s">
        <v>122</v>
      </c>
      <c r="T611" s="1581"/>
      <c r="U611" s="1571" t="str">
        <f t="shared" si="97"/>
        <v/>
      </c>
      <c r="V611" s="1572"/>
      <c r="W611" s="1572"/>
      <c r="X611" s="1572"/>
      <c r="Y611" s="1582">
        <f>Y575</f>
        <v>0</v>
      </c>
      <c r="Z611" s="1583"/>
      <c r="AA611" s="1583"/>
      <c r="AB611" s="1583"/>
      <c r="AC611" s="1571">
        <f>AC575</f>
        <v>0</v>
      </c>
      <c r="AD611" s="1572"/>
      <c r="AE611" s="1572"/>
      <c r="AF611" s="1573"/>
      <c r="AG611" s="1572" t="str">
        <f t="shared" si="98"/>
        <v/>
      </c>
      <c r="AH611" s="1572"/>
      <c r="AI611" s="1572"/>
      <c r="AJ611" s="1573"/>
      <c r="AK611" s="1584" t="str">
        <f>AK575</f>
        <v/>
      </c>
      <c r="AL611" s="1585"/>
      <c r="AM611" s="1582" t="str">
        <f>AM575</f>
        <v/>
      </c>
      <c r="AN611" s="1583"/>
      <c r="AO611" s="1583"/>
      <c r="AP611" s="1583"/>
      <c r="AQ611" s="1583"/>
      <c r="AR611" s="515"/>
      <c r="AS611" s="119"/>
      <c r="AT611" s="119"/>
      <c r="AW611" s="387"/>
      <c r="AX611" s="387"/>
      <c r="AY611" s="387"/>
      <c r="AZ611" s="386"/>
      <c r="BA611" s="386"/>
      <c r="BB611" s="386"/>
    </row>
    <row r="612" spans="1:54" s="117" customFormat="1" ht="16.5" customHeight="1">
      <c r="A612" s="1615" t="str">
        <f>A576</f>
        <v/>
      </c>
      <c r="B612" s="1616"/>
      <c r="C612" s="1616"/>
      <c r="D612" s="1616"/>
      <c r="E612" s="1616"/>
      <c r="F612" s="1616"/>
      <c r="G612" s="1616"/>
      <c r="H612" s="1617"/>
      <c r="I612" s="1621" t="str">
        <f>I576</f>
        <v/>
      </c>
      <c r="J612" s="1616"/>
      <c r="K612" s="1616"/>
      <c r="L612" s="1616"/>
      <c r="M612" s="1622"/>
      <c r="N612" s="277" t="str">
        <f t="shared" si="94"/>
        <v/>
      </c>
      <c r="O612" s="125" t="s">
        <v>119</v>
      </c>
      <c r="P612" s="272" t="str">
        <f t="shared" si="95"/>
        <v/>
      </c>
      <c r="Q612" s="125" t="s">
        <v>120</v>
      </c>
      <c r="R612" s="274" t="str">
        <f t="shared" si="96"/>
        <v/>
      </c>
      <c r="S612" s="1625" t="s">
        <v>121</v>
      </c>
      <c r="T612" s="1626"/>
      <c r="U612" s="1627">
        <f t="shared" si="97"/>
        <v>0</v>
      </c>
      <c r="V612" s="1628"/>
      <c r="W612" s="1628"/>
      <c r="X612" s="130"/>
      <c r="Y612" s="946"/>
      <c r="Z612" s="947"/>
      <c r="AA612" s="947"/>
      <c r="AB612" s="130"/>
      <c r="AC612" s="946"/>
      <c r="AD612" s="947"/>
      <c r="AE612" s="947"/>
      <c r="AF612" s="133"/>
      <c r="AG612" s="1568" t="str">
        <f t="shared" si="98"/>
        <v/>
      </c>
      <c r="AH612" s="1569"/>
      <c r="AI612" s="1569"/>
      <c r="AJ612" s="1570"/>
      <c r="AK612" s="141"/>
      <c r="AL612" s="142"/>
      <c r="AM612" s="1568" t="str">
        <f>IF(AM576=0,"",AM576)</f>
        <v/>
      </c>
      <c r="AN612" s="1569"/>
      <c r="AO612" s="1569"/>
      <c r="AP612" s="1569"/>
      <c r="AQ612" s="1569"/>
      <c r="AR612" s="516"/>
      <c r="AS612" s="119"/>
      <c r="AT612" s="119"/>
      <c r="AW612" s="387"/>
      <c r="AX612" s="387"/>
      <c r="AY612" s="387"/>
      <c r="AZ612" s="386"/>
      <c r="BA612" s="386"/>
      <c r="BB612" s="386"/>
    </row>
    <row r="613" spans="1:54" s="117" customFormat="1" ht="16.5" customHeight="1">
      <c r="A613" s="1618"/>
      <c r="B613" s="1619"/>
      <c r="C613" s="1619"/>
      <c r="D613" s="1619"/>
      <c r="E613" s="1619"/>
      <c r="F613" s="1619"/>
      <c r="G613" s="1619"/>
      <c r="H613" s="1620"/>
      <c r="I613" s="1623"/>
      <c r="J613" s="1619"/>
      <c r="K613" s="1619"/>
      <c r="L613" s="1619"/>
      <c r="M613" s="1624"/>
      <c r="N613" s="278" t="str">
        <f t="shared" si="94"/>
        <v/>
      </c>
      <c r="O613" s="135" t="s">
        <v>119</v>
      </c>
      <c r="P613" s="273" t="str">
        <f t="shared" si="95"/>
        <v/>
      </c>
      <c r="Q613" s="135" t="s">
        <v>120</v>
      </c>
      <c r="R613" s="276" t="str">
        <f t="shared" si="96"/>
        <v/>
      </c>
      <c r="S613" s="1580" t="s">
        <v>122</v>
      </c>
      <c r="T613" s="1581"/>
      <c r="U613" s="1571" t="str">
        <f t="shared" si="97"/>
        <v/>
      </c>
      <c r="V613" s="1572"/>
      <c r="W613" s="1572"/>
      <c r="X613" s="1572"/>
      <c r="Y613" s="1582">
        <f>Y577</f>
        <v>0</v>
      </c>
      <c r="Z613" s="1583"/>
      <c r="AA613" s="1583"/>
      <c r="AB613" s="1583"/>
      <c r="AC613" s="1571">
        <f>AC577</f>
        <v>0</v>
      </c>
      <c r="AD613" s="1572"/>
      <c r="AE613" s="1572"/>
      <c r="AF613" s="1573"/>
      <c r="AG613" s="1572" t="str">
        <f t="shared" si="98"/>
        <v/>
      </c>
      <c r="AH613" s="1572"/>
      <c r="AI613" s="1572"/>
      <c r="AJ613" s="1573"/>
      <c r="AK613" s="1584" t="str">
        <f>AK577</f>
        <v/>
      </c>
      <c r="AL613" s="1585"/>
      <c r="AM613" s="1582" t="str">
        <f>AM577</f>
        <v/>
      </c>
      <c r="AN613" s="1583"/>
      <c r="AO613" s="1583"/>
      <c r="AP613" s="1583"/>
      <c r="AQ613" s="1583"/>
      <c r="AR613" s="515"/>
      <c r="AS613" s="119"/>
      <c r="AT613" s="119"/>
      <c r="AW613" s="387"/>
      <c r="AX613" s="387"/>
      <c r="AY613" s="387"/>
      <c r="AZ613" s="386"/>
      <c r="BA613" s="386"/>
      <c r="BB613" s="386"/>
    </row>
    <row r="614" spans="1:54" s="117" customFormat="1" ht="16.5" customHeight="1">
      <c r="A614" s="1615" t="str">
        <f>A578</f>
        <v/>
      </c>
      <c r="B614" s="1616"/>
      <c r="C614" s="1616"/>
      <c r="D614" s="1616"/>
      <c r="E614" s="1616"/>
      <c r="F614" s="1616"/>
      <c r="G614" s="1616"/>
      <c r="H614" s="1617"/>
      <c r="I614" s="1621" t="str">
        <f>I578</f>
        <v/>
      </c>
      <c r="J614" s="1616"/>
      <c r="K614" s="1616"/>
      <c r="L614" s="1616"/>
      <c r="M614" s="1622"/>
      <c r="N614" s="277" t="str">
        <f t="shared" si="94"/>
        <v/>
      </c>
      <c r="O614" s="125" t="s">
        <v>119</v>
      </c>
      <c r="P614" s="272" t="str">
        <f t="shared" si="95"/>
        <v/>
      </c>
      <c r="Q614" s="125" t="s">
        <v>120</v>
      </c>
      <c r="R614" s="274" t="str">
        <f t="shared" si="96"/>
        <v/>
      </c>
      <c r="S614" s="1625" t="s">
        <v>121</v>
      </c>
      <c r="T614" s="1626"/>
      <c r="U614" s="1627">
        <f t="shared" si="97"/>
        <v>0</v>
      </c>
      <c r="V614" s="1628"/>
      <c r="W614" s="1628"/>
      <c r="X614" s="130"/>
      <c r="Y614" s="946"/>
      <c r="Z614" s="947"/>
      <c r="AA614" s="947"/>
      <c r="AB614" s="130"/>
      <c r="AC614" s="946"/>
      <c r="AD614" s="947"/>
      <c r="AE614" s="947"/>
      <c r="AF614" s="133"/>
      <c r="AG614" s="1568" t="str">
        <f t="shared" si="98"/>
        <v/>
      </c>
      <c r="AH614" s="1569"/>
      <c r="AI614" s="1569"/>
      <c r="AJ614" s="1570"/>
      <c r="AK614" s="143"/>
      <c r="AL614" s="144"/>
      <c r="AM614" s="1568" t="str">
        <f>IF(AM578=0,"",AM578)</f>
        <v/>
      </c>
      <c r="AN614" s="1569"/>
      <c r="AO614" s="1569"/>
      <c r="AP614" s="1569"/>
      <c r="AQ614" s="1569"/>
      <c r="AR614" s="516"/>
      <c r="AS614" s="119"/>
      <c r="AT614" s="119"/>
      <c r="AW614" s="387"/>
      <c r="AX614" s="387"/>
      <c r="AY614" s="387"/>
      <c r="AZ614" s="386"/>
      <c r="BA614" s="386"/>
      <c r="BB614" s="386"/>
    </row>
    <row r="615" spans="1:54" s="117" customFormat="1" ht="16.5" customHeight="1">
      <c r="A615" s="1618"/>
      <c r="B615" s="1619"/>
      <c r="C615" s="1619"/>
      <c r="D615" s="1619"/>
      <c r="E615" s="1619"/>
      <c r="F615" s="1619"/>
      <c r="G615" s="1619"/>
      <c r="H615" s="1620"/>
      <c r="I615" s="1623"/>
      <c r="J615" s="1619"/>
      <c r="K615" s="1619"/>
      <c r="L615" s="1619"/>
      <c r="M615" s="1624"/>
      <c r="N615" s="278" t="str">
        <f t="shared" si="94"/>
        <v/>
      </c>
      <c r="O615" s="135" t="s">
        <v>119</v>
      </c>
      <c r="P615" s="273" t="str">
        <f t="shared" si="95"/>
        <v/>
      </c>
      <c r="Q615" s="135" t="s">
        <v>120</v>
      </c>
      <c r="R615" s="276" t="str">
        <f t="shared" si="96"/>
        <v/>
      </c>
      <c r="S615" s="1580" t="s">
        <v>122</v>
      </c>
      <c r="T615" s="1581"/>
      <c r="U615" s="1571" t="str">
        <f t="shared" si="97"/>
        <v/>
      </c>
      <c r="V615" s="1572"/>
      <c r="W615" s="1572"/>
      <c r="X615" s="1572"/>
      <c r="Y615" s="1582">
        <f>Y579</f>
        <v>0</v>
      </c>
      <c r="Z615" s="1583"/>
      <c r="AA615" s="1583"/>
      <c r="AB615" s="1583"/>
      <c r="AC615" s="1571">
        <f>AC579</f>
        <v>0</v>
      </c>
      <c r="AD615" s="1572"/>
      <c r="AE615" s="1572"/>
      <c r="AF615" s="1573"/>
      <c r="AG615" s="1572" t="str">
        <f t="shared" si="98"/>
        <v/>
      </c>
      <c r="AH615" s="1572"/>
      <c r="AI615" s="1572"/>
      <c r="AJ615" s="1573"/>
      <c r="AK615" s="1584" t="str">
        <f>AK579</f>
        <v/>
      </c>
      <c r="AL615" s="1585"/>
      <c r="AM615" s="1582" t="str">
        <f>AM579</f>
        <v/>
      </c>
      <c r="AN615" s="1583"/>
      <c r="AO615" s="1583"/>
      <c r="AP615" s="1583"/>
      <c r="AQ615" s="1583"/>
      <c r="AR615" s="515"/>
      <c r="AS615" s="119"/>
      <c r="AT615" s="119"/>
      <c r="AW615" s="387"/>
      <c r="AX615" s="387"/>
      <c r="AY615" s="387"/>
      <c r="AZ615" s="386"/>
      <c r="BA615" s="386"/>
      <c r="BB615" s="386"/>
    </row>
    <row r="616" spans="1:54" s="117" customFormat="1" ht="16.5" customHeight="1">
      <c r="A616" s="1615" t="str">
        <f>A580</f>
        <v/>
      </c>
      <c r="B616" s="1616"/>
      <c r="C616" s="1616"/>
      <c r="D616" s="1616"/>
      <c r="E616" s="1616"/>
      <c r="F616" s="1616"/>
      <c r="G616" s="1616"/>
      <c r="H616" s="1617"/>
      <c r="I616" s="1621" t="str">
        <f>I580</f>
        <v/>
      </c>
      <c r="J616" s="1616"/>
      <c r="K616" s="1616"/>
      <c r="L616" s="1616"/>
      <c r="M616" s="1622"/>
      <c r="N616" s="277" t="str">
        <f t="shared" si="94"/>
        <v/>
      </c>
      <c r="O616" s="125" t="s">
        <v>119</v>
      </c>
      <c r="P616" s="272" t="str">
        <f t="shared" si="95"/>
        <v/>
      </c>
      <c r="Q616" s="125" t="s">
        <v>120</v>
      </c>
      <c r="R616" s="274" t="str">
        <f t="shared" si="96"/>
        <v/>
      </c>
      <c r="S616" s="1625" t="s">
        <v>121</v>
      </c>
      <c r="T616" s="1626"/>
      <c r="U616" s="1627">
        <f t="shared" si="97"/>
        <v>0</v>
      </c>
      <c r="V616" s="1628"/>
      <c r="W616" s="1628"/>
      <c r="X616" s="130"/>
      <c r="Y616" s="946"/>
      <c r="Z616" s="947"/>
      <c r="AA616" s="947"/>
      <c r="AB616" s="130"/>
      <c r="AC616" s="946"/>
      <c r="AD616" s="947"/>
      <c r="AE616" s="947"/>
      <c r="AF616" s="133"/>
      <c r="AG616" s="1568" t="str">
        <f t="shared" si="98"/>
        <v/>
      </c>
      <c r="AH616" s="1569"/>
      <c r="AI616" s="1569"/>
      <c r="AJ616" s="1570"/>
      <c r="AK616" s="141"/>
      <c r="AL616" s="142"/>
      <c r="AM616" s="1568" t="str">
        <f>IF(AM580=0,"",AM580)</f>
        <v/>
      </c>
      <c r="AN616" s="1569"/>
      <c r="AO616" s="1569"/>
      <c r="AP616" s="1569"/>
      <c r="AQ616" s="1569"/>
      <c r="AR616" s="516"/>
      <c r="AS616" s="119"/>
      <c r="AT616" s="119"/>
      <c r="AW616" s="387"/>
      <c r="AX616" s="387"/>
      <c r="AY616" s="387"/>
      <c r="AZ616" s="386"/>
      <c r="BA616" s="386"/>
      <c r="BB616" s="386"/>
    </row>
    <row r="617" spans="1:54" s="117" customFormat="1" ht="16.5" customHeight="1">
      <c r="A617" s="1618"/>
      <c r="B617" s="1619"/>
      <c r="C617" s="1619"/>
      <c r="D617" s="1619"/>
      <c r="E617" s="1619"/>
      <c r="F617" s="1619"/>
      <c r="G617" s="1619"/>
      <c r="H617" s="1620"/>
      <c r="I617" s="1623"/>
      <c r="J617" s="1619"/>
      <c r="K617" s="1619"/>
      <c r="L617" s="1619"/>
      <c r="M617" s="1624"/>
      <c r="N617" s="278" t="str">
        <f t="shared" si="94"/>
        <v/>
      </c>
      <c r="O617" s="135" t="s">
        <v>119</v>
      </c>
      <c r="P617" s="273" t="str">
        <f t="shared" si="95"/>
        <v/>
      </c>
      <c r="Q617" s="135" t="s">
        <v>120</v>
      </c>
      <c r="R617" s="276" t="str">
        <f t="shared" si="96"/>
        <v/>
      </c>
      <c r="S617" s="1580" t="s">
        <v>122</v>
      </c>
      <c r="T617" s="1581"/>
      <c r="U617" s="1571" t="str">
        <f t="shared" si="97"/>
        <v/>
      </c>
      <c r="V617" s="1572"/>
      <c r="W617" s="1572"/>
      <c r="X617" s="1572"/>
      <c r="Y617" s="1582">
        <f>Y581</f>
        <v>0</v>
      </c>
      <c r="Z617" s="1583"/>
      <c r="AA617" s="1583"/>
      <c r="AB617" s="1583"/>
      <c r="AC617" s="1571">
        <f>AC581</f>
        <v>0</v>
      </c>
      <c r="AD617" s="1572"/>
      <c r="AE617" s="1572"/>
      <c r="AF617" s="1573"/>
      <c r="AG617" s="1572" t="str">
        <f t="shared" si="98"/>
        <v/>
      </c>
      <c r="AH617" s="1572"/>
      <c r="AI617" s="1572"/>
      <c r="AJ617" s="1573"/>
      <c r="AK617" s="1584" t="str">
        <f>AK581</f>
        <v/>
      </c>
      <c r="AL617" s="1585"/>
      <c r="AM617" s="1582" t="str">
        <f>AM581</f>
        <v/>
      </c>
      <c r="AN617" s="1583"/>
      <c r="AO617" s="1583"/>
      <c r="AP617" s="1583"/>
      <c r="AQ617" s="1583"/>
      <c r="AR617" s="515"/>
      <c r="AS617" s="119"/>
      <c r="AT617" s="119"/>
      <c r="AW617" s="387"/>
      <c r="AX617" s="387"/>
      <c r="AY617" s="387"/>
      <c r="AZ617" s="386"/>
      <c r="BA617" s="386"/>
      <c r="BB617" s="386"/>
    </row>
    <row r="618" spans="1:54" s="117" customFormat="1" ht="16.5" customHeight="1">
      <c r="A618" s="1615" t="str">
        <f>A582</f>
        <v/>
      </c>
      <c r="B618" s="1616"/>
      <c r="C618" s="1616"/>
      <c r="D618" s="1616"/>
      <c r="E618" s="1616"/>
      <c r="F618" s="1616"/>
      <c r="G618" s="1616"/>
      <c r="H618" s="1617"/>
      <c r="I618" s="1621" t="str">
        <f>I582</f>
        <v/>
      </c>
      <c r="J618" s="1616"/>
      <c r="K618" s="1616"/>
      <c r="L618" s="1616"/>
      <c r="M618" s="1622"/>
      <c r="N618" s="277" t="str">
        <f t="shared" si="94"/>
        <v/>
      </c>
      <c r="O618" s="125" t="s">
        <v>119</v>
      </c>
      <c r="P618" s="272" t="str">
        <f t="shared" si="95"/>
        <v/>
      </c>
      <c r="Q618" s="125" t="s">
        <v>120</v>
      </c>
      <c r="R618" s="274" t="str">
        <f t="shared" si="96"/>
        <v/>
      </c>
      <c r="S618" s="1625" t="s">
        <v>121</v>
      </c>
      <c r="T618" s="1626"/>
      <c r="U618" s="1627">
        <f t="shared" si="97"/>
        <v>0</v>
      </c>
      <c r="V618" s="1628"/>
      <c r="W618" s="1628"/>
      <c r="X618" s="130"/>
      <c r="Y618" s="946"/>
      <c r="Z618" s="947"/>
      <c r="AA618" s="947"/>
      <c r="AB618" s="130"/>
      <c r="AC618" s="946"/>
      <c r="AD618" s="947"/>
      <c r="AE618" s="947"/>
      <c r="AF618" s="133"/>
      <c r="AG618" s="1568" t="str">
        <f t="shared" si="98"/>
        <v/>
      </c>
      <c r="AH618" s="1569"/>
      <c r="AI618" s="1569"/>
      <c r="AJ618" s="1570"/>
      <c r="AK618" s="141"/>
      <c r="AL618" s="142"/>
      <c r="AM618" s="1568" t="str">
        <f>IF(AM582=0,"",AM582)</f>
        <v/>
      </c>
      <c r="AN618" s="1569"/>
      <c r="AO618" s="1569"/>
      <c r="AP618" s="1569"/>
      <c r="AQ618" s="1569"/>
      <c r="AR618" s="516"/>
      <c r="AS618" s="119"/>
      <c r="AT618" s="119"/>
      <c r="AW618" s="387"/>
      <c r="AX618" s="387"/>
      <c r="AY618" s="387"/>
      <c r="AZ618" s="386"/>
      <c r="BA618" s="386"/>
      <c r="BB618" s="386"/>
    </row>
    <row r="619" spans="1:54" s="117" customFormat="1" ht="16.5" customHeight="1">
      <c r="A619" s="1618"/>
      <c r="B619" s="1619"/>
      <c r="C619" s="1619"/>
      <c r="D619" s="1619"/>
      <c r="E619" s="1619"/>
      <c r="F619" s="1619"/>
      <c r="G619" s="1619"/>
      <c r="H619" s="1620"/>
      <c r="I619" s="1623"/>
      <c r="J619" s="1619"/>
      <c r="K619" s="1619"/>
      <c r="L619" s="1619"/>
      <c r="M619" s="1624"/>
      <c r="N619" s="278" t="str">
        <f t="shared" si="94"/>
        <v/>
      </c>
      <c r="O619" s="145" t="s">
        <v>119</v>
      </c>
      <c r="P619" s="273" t="str">
        <f t="shared" si="95"/>
        <v/>
      </c>
      <c r="Q619" s="135" t="s">
        <v>120</v>
      </c>
      <c r="R619" s="276" t="str">
        <f t="shared" si="96"/>
        <v/>
      </c>
      <c r="S619" s="1580" t="s">
        <v>122</v>
      </c>
      <c r="T619" s="1581"/>
      <c r="U619" s="1571" t="str">
        <f t="shared" si="97"/>
        <v/>
      </c>
      <c r="V619" s="1572"/>
      <c r="W619" s="1572"/>
      <c r="X619" s="1572"/>
      <c r="Y619" s="1582">
        <f>Y583</f>
        <v>0</v>
      </c>
      <c r="Z619" s="1583"/>
      <c r="AA619" s="1583"/>
      <c r="AB619" s="1583"/>
      <c r="AC619" s="1571">
        <f>AC583</f>
        <v>0</v>
      </c>
      <c r="AD619" s="1572"/>
      <c r="AE619" s="1572"/>
      <c r="AF619" s="1573"/>
      <c r="AG619" s="1572" t="str">
        <f t="shared" si="98"/>
        <v/>
      </c>
      <c r="AH619" s="1572"/>
      <c r="AI619" s="1572"/>
      <c r="AJ619" s="1573"/>
      <c r="AK619" s="1584" t="str">
        <f>AK583</f>
        <v/>
      </c>
      <c r="AL619" s="1585"/>
      <c r="AM619" s="1582" t="str">
        <f>AM583</f>
        <v/>
      </c>
      <c r="AN619" s="1583"/>
      <c r="AO619" s="1583"/>
      <c r="AP619" s="1583"/>
      <c r="AQ619" s="1583"/>
      <c r="AR619" s="515"/>
      <c r="AS619" s="119"/>
      <c r="AT619" s="119"/>
      <c r="AW619" s="387"/>
      <c r="AX619" s="387"/>
      <c r="AY619" s="387"/>
      <c r="AZ619" s="386"/>
      <c r="BA619" s="386"/>
      <c r="BB619" s="386"/>
    </row>
    <row r="620" spans="1:54" s="117" customFormat="1" ht="16.5" customHeight="1">
      <c r="A620" s="1595" t="s">
        <v>561</v>
      </c>
      <c r="B620" s="1596"/>
      <c r="C620" s="1596"/>
      <c r="D620" s="1597"/>
      <c r="E620" s="1604" t="str">
        <f>E584</f>
        <v/>
      </c>
      <c r="F620" s="1605"/>
      <c r="G620" s="1606"/>
      <c r="H620" s="1606"/>
      <c r="I620" s="1606"/>
      <c r="J620" s="1606"/>
      <c r="K620" s="1606"/>
      <c r="L620" s="1606"/>
      <c r="M620" s="1607"/>
      <c r="N620" s="1721" t="s">
        <v>726</v>
      </c>
      <c r="O620" s="1722"/>
      <c r="P620" s="1722"/>
      <c r="Q620" s="1722"/>
      <c r="R620" s="1722"/>
      <c r="S620" s="1722"/>
      <c r="T620" s="1049" t="str">
        <f>T584</f>
        <v/>
      </c>
      <c r="U620" s="1568" t="str">
        <f t="shared" ca="1" si="97"/>
        <v/>
      </c>
      <c r="V620" s="1569"/>
      <c r="W620" s="1569"/>
      <c r="X620" s="1570"/>
      <c r="Y620" s="946"/>
      <c r="Z620" s="947"/>
      <c r="AA620" s="947"/>
      <c r="AB620" s="130"/>
      <c r="AC620" s="946"/>
      <c r="AD620" s="947"/>
      <c r="AE620" s="947"/>
      <c r="AF620" s="130"/>
      <c r="AG620" s="1568" t="str">
        <f t="shared" ca="1" si="98"/>
        <v/>
      </c>
      <c r="AH620" s="1569"/>
      <c r="AI620" s="1569"/>
      <c r="AJ620" s="1570"/>
      <c r="AK620" s="946"/>
      <c r="AL620" s="134"/>
      <c r="AM620" s="1568" t="str">
        <f>AM584</f>
        <v/>
      </c>
      <c r="AN620" s="1569"/>
      <c r="AO620" s="1569"/>
      <c r="AP620" s="1569"/>
      <c r="AQ620" s="1569"/>
      <c r="AR620" s="516"/>
      <c r="AS620" s="119"/>
      <c r="AT620" s="119"/>
      <c r="AW620" s="387"/>
      <c r="AX620" s="387"/>
      <c r="AY620" s="387"/>
      <c r="AZ620" s="386"/>
      <c r="BA620" s="386"/>
      <c r="BB620" s="386"/>
    </row>
    <row r="621" spans="1:54" s="117" customFormat="1" ht="16.5" customHeight="1">
      <c r="A621" s="1598"/>
      <c r="B621" s="1599"/>
      <c r="C621" s="1599"/>
      <c r="D621" s="1600"/>
      <c r="E621" s="1608"/>
      <c r="F621" s="1609"/>
      <c r="G621" s="1610"/>
      <c r="H621" s="1610"/>
      <c r="I621" s="1610"/>
      <c r="J621" s="1610"/>
      <c r="K621" s="1610"/>
      <c r="L621" s="1610"/>
      <c r="M621" s="1611"/>
      <c r="N621" s="1723"/>
      <c r="O621" s="1724"/>
      <c r="P621" s="1724"/>
      <c r="Q621" s="1724"/>
      <c r="R621" s="1724"/>
      <c r="S621" s="1724"/>
      <c r="T621" s="1050"/>
      <c r="U621" s="1571" t="str">
        <f>U585</f>
        <v/>
      </c>
      <c r="V621" s="1572"/>
      <c r="W621" s="1572"/>
      <c r="X621" s="1572"/>
      <c r="Y621" s="1571" t="str">
        <f>Y585</f>
        <v/>
      </c>
      <c r="Z621" s="1572"/>
      <c r="AA621" s="1572"/>
      <c r="AB621" s="1573"/>
      <c r="AC621" s="1572" t="str">
        <f>AC585</f>
        <v/>
      </c>
      <c r="AD621" s="1572"/>
      <c r="AE621" s="1572"/>
      <c r="AF621" s="1573"/>
      <c r="AG621" s="1571" t="str">
        <f t="shared" ref="AG621:AG622" si="99">AG585</f>
        <v/>
      </c>
      <c r="AH621" s="1572"/>
      <c r="AI621" s="1572"/>
      <c r="AJ621" s="1573"/>
      <c r="AK621" s="943"/>
      <c r="AL621" s="945"/>
      <c r="AM621" s="1571" t="str">
        <f t="shared" ref="AM621:AM622" si="100">AM585</f>
        <v/>
      </c>
      <c r="AN621" s="1572"/>
      <c r="AO621" s="1572"/>
      <c r="AP621" s="1572"/>
      <c r="AQ621" s="1572"/>
      <c r="AR621" s="948"/>
      <c r="AS621" s="119"/>
      <c r="AT621" s="119"/>
      <c r="AW621" s="387"/>
      <c r="AX621" s="387"/>
      <c r="AY621" s="387"/>
      <c r="AZ621" s="386"/>
      <c r="BA621" s="386"/>
      <c r="BB621" s="386"/>
    </row>
    <row r="622" spans="1:54" s="117" customFormat="1" ht="16.5" customHeight="1" thickBot="1">
      <c r="A622" s="1601"/>
      <c r="B622" s="1602"/>
      <c r="C622" s="1602"/>
      <c r="D622" s="1603"/>
      <c r="E622" s="1612"/>
      <c r="F622" s="1613"/>
      <c r="G622" s="1613"/>
      <c r="H622" s="1613"/>
      <c r="I622" s="1613"/>
      <c r="J622" s="1613"/>
      <c r="K622" s="1613"/>
      <c r="L622" s="1613"/>
      <c r="M622" s="1614"/>
      <c r="N622" s="1725"/>
      <c r="O622" s="1726"/>
      <c r="P622" s="1726"/>
      <c r="Q622" s="1726"/>
      <c r="R622" s="1726"/>
      <c r="S622" s="1726"/>
      <c r="T622" s="1051"/>
      <c r="U622" s="1095"/>
      <c r="V622" s="1096"/>
      <c r="W622" s="1096"/>
      <c r="X622" s="1096"/>
      <c r="Y622" s="1095"/>
      <c r="Z622" s="1096"/>
      <c r="AA622" s="1096"/>
      <c r="AB622" s="1097"/>
      <c r="AC622" s="1096"/>
      <c r="AD622" s="1096"/>
      <c r="AE622" s="1096"/>
      <c r="AF622" s="1097"/>
      <c r="AG622" s="1574" t="str">
        <f t="shared" si="99"/>
        <v/>
      </c>
      <c r="AH622" s="1575"/>
      <c r="AI622" s="1575"/>
      <c r="AJ622" s="1576"/>
      <c r="AK622" s="941"/>
      <c r="AL622" s="942"/>
      <c r="AM622" s="1574" t="str">
        <f t="shared" si="100"/>
        <v/>
      </c>
      <c r="AN622" s="1575"/>
      <c r="AO622" s="1575"/>
      <c r="AP622" s="1575"/>
      <c r="AQ622" s="1575"/>
      <c r="AR622" s="517"/>
      <c r="AS622" s="119"/>
      <c r="AT622" s="146"/>
      <c r="AW622" s="387"/>
      <c r="AX622" s="387"/>
      <c r="AY622" s="387"/>
      <c r="AZ622" s="386"/>
      <c r="BA622" s="386"/>
      <c r="BB622" s="386"/>
    </row>
    <row r="623" spans="1:54" s="117" customFormat="1" ht="18" customHeight="1">
      <c r="A623" s="119"/>
      <c r="B623" s="119"/>
      <c r="C623" s="119"/>
      <c r="D623" s="119"/>
      <c r="E623" s="119"/>
      <c r="F623" s="119"/>
      <c r="G623" s="119"/>
      <c r="H623" s="119"/>
      <c r="I623" s="119"/>
      <c r="J623" s="119"/>
      <c r="K623" s="119"/>
      <c r="L623" s="119"/>
      <c r="M623" s="119"/>
      <c r="N623" s="119"/>
      <c r="O623" s="119"/>
      <c r="P623" s="119"/>
      <c r="Q623" s="119"/>
      <c r="R623" s="119"/>
      <c r="S623" s="119"/>
      <c r="T623" s="119"/>
      <c r="U623" s="119"/>
      <c r="V623" s="119"/>
      <c r="W623" s="119"/>
      <c r="X623" s="119"/>
      <c r="Y623" s="119"/>
      <c r="Z623" s="119"/>
      <c r="AA623" s="119"/>
      <c r="AB623" s="119"/>
      <c r="AC623" s="119"/>
      <c r="AD623" s="119"/>
      <c r="AE623" s="119"/>
      <c r="AF623" s="119"/>
      <c r="AG623" s="75"/>
      <c r="AH623" s="75"/>
      <c r="AI623" s="75"/>
      <c r="AJ623" s="75"/>
      <c r="AK623" s="75"/>
      <c r="AL623" s="75"/>
      <c r="AM623" s="1566" t="str">
        <f>AM587</f>
        <v/>
      </c>
      <c r="AN623" s="1567"/>
      <c r="AO623" s="1567"/>
      <c r="AP623" s="1567"/>
      <c r="AQ623" s="1567"/>
      <c r="AR623" s="119"/>
      <c r="AS623" s="119"/>
      <c r="AT623" s="119"/>
      <c r="AW623" s="387"/>
      <c r="AX623" s="387"/>
      <c r="AY623" s="387"/>
      <c r="AZ623" s="386"/>
      <c r="BA623" s="386"/>
      <c r="BB623" s="386"/>
    </row>
    <row r="624" spans="1:54" s="117" customFormat="1" ht="22.5" customHeight="1">
      <c r="A624" s="119"/>
      <c r="B624" s="119"/>
      <c r="C624" s="119"/>
      <c r="D624" s="119"/>
      <c r="E624" s="119"/>
      <c r="F624" s="119"/>
      <c r="G624" s="119"/>
      <c r="H624" s="119"/>
      <c r="I624" s="119"/>
      <c r="J624" s="119"/>
      <c r="K624" s="119"/>
      <c r="L624" s="119"/>
      <c r="M624" s="119"/>
      <c r="N624" s="119"/>
      <c r="O624" s="119"/>
      <c r="P624" s="119"/>
      <c r="Q624" s="119"/>
      <c r="R624" s="119"/>
      <c r="S624" s="119"/>
      <c r="T624" s="119"/>
      <c r="U624" s="119"/>
      <c r="V624" s="119"/>
      <c r="W624" s="551"/>
      <c r="X624" s="551"/>
      <c r="Y624" s="119"/>
      <c r="Z624" s="119"/>
      <c r="AA624" s="119"/>
      <c r="AB624" s="119"/>
      <c r="AC624" s="119"/>
      <c r="AD624" s="119"/>
      <c r="AE624" s="119"/>
      <c r="AF624" s="119"/>
      <c r="AG624" s="119"/>
      <c r="AH624" s="119"/>
      <c r="AI624" s="119"/>
      <c r="AJ624" s="119"/>
      <c r="AK624" s="119"/>
      <c r="AL624" s="119"/>
      <c r="AM624" s="119"/>
      <c r="AN624" s="119"/>
      <c r="AO624" s="119"/>
      <c r="AP624" s="119"/>
      <c r="AQ624" s="119"/>
      <c r="AR624" s="119"/>
      <c r="AS624" s="119"/>
      <c r="AW624" s="387"/>
      <c r="AX624" s="387"/>
      <c r="AY624" s="387"/>
      <c r="AZ624" s="386"/>
      <c r="BA624" s="386"/>
      <c r="BB624" s="386"/>
    </row>
    <row r="625" spans="1:54" s="117" customFormat="1" ht="24" customHeight="1">
      <c r="A625" s="75"/>
      <c r="B625" s="119"/>
      <c r="C625" s="119"/>
      <c r="D625" s="119"/>
      <c r="E625" s="119"/>
      <c r="F625" s="119"/>
      <c r="G625" s="119"/>
      <c r="H625" s="119"/>
      <c r="I625" s="119"/>
      <c r="J625" s="119"/>
      <c r="K625" s="119"/>
      <c r="L625" s="119"/>
      <c r="M625" s="119"/>
      <c r="N625" s="119"/>
      <c r="O625" s="119"/>
      <c r="P625" s="119"/>
      <c r="Q625" s="119"/>
      <c r="R625" s="119"/>
      <c r="S625" s="119"/>
      <c r="T625" s="119"/>
      <c r="U625" s="119"/>
      <c r="V625" s="119"/>
      <c r="W625" s="551"/>
      <c r="X625" s="551"/>
      <c r="Y625" s="120"/>
      <c r="Z625" s="120"/>
      <c r="AA625" s="120"/>
      <c r="AB625" s="120"/>
      <c r="AC625" s="120"/>
      <c r="AD625" s="120"/>
      <c r="AE625" s="120"/>
      <c r="AF625" s="120"/>
      <c r="AG625" s="120"/>
      <c r="AH625" s="120"/>
      <c r="AI625" s="120"/>
      <c r="AJ625" s="120"/>
      <c r="AK625" s="120"/>
      <c r="AL625" s="120"/>
      <c r="AM625" s="120"/>
      <c r="AN625" s="120"/>
      <c r="AO625" s="120"/>
      <c r="AP625" s="120"/>
      <c r="AQ625" s="120"/>
      <c r="AR625" s="120"/>
      <c r="AS625" s="119"/>
      <c r="AT625" s="119"/>
      <c r="AW625" s="387"/>
      <c r="AX625" s="387"/>
      <c r="AY625" s="387"/>
      <c r="AZ625" s="386"/>
      <c r="BA625" s="386"/>
      <c r="BB625" s="386"/>
    </row>
    <row r="626" spans="1:54" s="117" customFormat="1" ht="17.25" customHeight="1" thickBot="1">
      <c r="A626" s="533" t="s">
        <v>171</v>
      </c>
      <c r="B626" s="119"/>
      <c r="C626" s="119"/>
      <c r="D626" s="119"/>
      <c r="E626" s="119"/>
      <c r="F626" s="119"/>
      <c r="G626" s="119"/>
      <c r="H626" s="119"/>
      <c r="I626" s="119"/>
      <c r="J626" s="119"/>
      <c r="K626" s="119"/>
      <c r="L626" s="119"/>
      <c r="M626" s="119"/>
      <c r="N626" s="119"/>
      <c r="O626" s="119"/>
      <c r="P626" s="119"/>
      <c r="Q626" s="119"/>
      <c r="R626" s="120"/>
      <c r="S626" s="120"/>
      <c r="T626" s="120"/>
      <c r="U626" s="120"/>
      <c r="V626" s="120"/>
      <c r="W626" s="119"/>
      <c r="X626" s="119"/>
      <c r="Y626" s="119"/>
      <c r="Z626" s="119"/>
      <c r="AA626" s="119"/>
      <c r="AB626" s="119"/>
      <c r="AC626" s="119"/>
      <c r="AD626" s="119"/>
      <c r="AE626" s="119"/>
      <c r="AF626" s="119"/>
      <c r="AG626" s="119"/>
      <c r="AH626" s="119"/>
      <c r="AI626" s="119"/>
      <c r="AJ626" s="119"/>
      <c r="AK626" s="121"/>
      <c r="AL626" s="121"/>
      <c r="AM626" s="121"/>
      <c r="AN626" s="121"/>
      <c r="AO626" s="119"/>
      <c r="AP626" s="119"/>
      <c r="AQ626" s="119"/>
      <c r="AR626" s="119"/>
      <c r="AS626" s="119"/>
      <c r="AW626" s="387"/>
      <c r="AX626" s="387"/>
      <c r="AY626" s="387"/>
      <c r="AZ626" s="386"/>
      <c r="BA626" s="386"/>
      <c r="BB626" s="386"/>
    </row>
    <row r="627" spans="1:54" s="117" customFormat="1" ht="12.75" customHeight="1">
      <c r="A627" s="119"/>
      <c r="B627" s="119"/>
      <c r="C627" s="119"/>
      <c r="D627" s="119"/>
      <c r="E627" s="119"/>
      <c r="F627" s="119"/>
      <c r="G627" s="119"/>
      <c r="H627" s="119"/>
      <c r="I627" s="119"/>
      <c r="J627" s="119"/>
      <c r="K627" s="119"/>
      <c r="L627" s="122"/>
      <c r="M627" s="122"/>
      <c r="N627" s="122"/>
      <c r="O627" s="122"/>
      <c r="P627" s="122"/>
      <c r="Q627" s="122"/>
      <c r="R627" s="122"/>
      <c r="S627" s="123"/>
      <c r="T627" s="123"/>
      <c r="U627" s="123"/>
      <c r="V627" s="123"/>
      <c r="W627" s="123"/>
      <c r="X627" s="123"/>
      <c r="Y627" s="123"/>
      <c r="Z627" s="122"/>
      <c r="AA627" s="122"/>
      <c r="AB627" s="122"/>
      <c r="AC627" s="119"/>
      <c r="AD627" s="119"/>
      <c r="AE627" s="119"/>
      <c r="AF627" s="119"/>
      <c r="AG627" s="119"/>
      <c r="AH627" s="119"/>
      <c r="AI627" s="119"/>
      <c r="AJ627" s="119"/>
      <c r="AK627" s="121"/>
      <c r="AL627" s="121"/>
      <c r="AM627" s="1586" t="s">
        <v>170</v>
      </c>
      <c r="AN627" s="1587"/>
      <c r="AO627" s="119"/>
      <c r="AP627" s="119"/>
      <c r="AQ627" s="119"/>
      <c r="AR627" s="119"/>
      <c r="AS627" s="119"/>
      <c r="AW627" s="387"/>
      <c r="AX627" s="387"/>
      <c r="AY627" s="387"/>
      <c r="AZ627" s="386"/>
      <c r="BA627" s="386"/>
      <c r="BB627" s="386"/>
    </row>
    <row r="628" spans="1:54" s="117" customFormat="1" ht="12.75" customHeight="1">
      <c r="A628" s="119"/>
      <c r="B628" s="119"/>
      <c r="C628" s="119"/>
      <c r="D628" s="119"/>
      <c r="E628" s="119"/>
      <c r="F628" s="119"/>
      <c r="G628" s="119"/>
      <c r="H628" s="119"/>
      <c r="I628" s="119"/>
      <c r="J628" s="119"/>
      <c r="K628" s="119"/>
      <c r="L628" s="122"/>
      <c r="M628" s="122"/>
      <c r="N628" s="122"/>
      <c r="O628" s="122"/>
      <c r="P628" s="122"/>
      <c r="Q628" s="122"/>
      <c r="R628" s="122"/>
      <c r="S628" s="123"/>
      <c r="T628" s="123"/>
      <c r="U628" s="123"/>
      <c r="V628" s="123"/>
      <c r="W628" s="123"/>
      <c r="X628" s="123"/>
      <c r="Y628" s="123"/>
      <c r="Z628" s="122"/>
      <c r="AA628" s="122"/>
      <c r="AB628" s="122"/>
      <c r="AC628" s="119"/>
      <c r="AD628" s="119"/>
      <c r="AE628" s="119"/>
      <c r="AF628" s="119"/>
      <c r="AG628" s="119"/>
      <c r="AH628" s="119"/>
      <c r="AI628" s="119"/>
      <c r="AJ628" s="119"/>
      <c r="AK628" s="121"/>
      <c r="AL628" s="121"/>
      <c r="AM628" s="1588"/>
      <c r="AN628" s="1589"/>
      <c r="AO628" s="119"/>
      <c r="AP628" s="119"/>
      <c r="AQ628" s="119"/>
      <c r="AR628" s="119"/>
      <c r="AS628" s="119"/>
      <c r="AW628" s="387"/>
      <c r="AX628" s="387"/>
      <c r="AY628" s="387"/>
      <c r="AZ628" s="386"/>
      <c r="BA628" s="386"/>
      <c r="BB628" s="386"/>
    </row>
    <row r="629" spans="1:54" s="117" customFormat="1" ht="12.75" customHeight="1" thickBot="1">
      <c r="A629" s="119"/>
      <c r="B629" s="119"/>
      <c r="C629" s="119"/>
      <c r="D629" s="119"/>
      <c r="E629" s="119"/>
      <c r="F629" s="119"/>
      <c r="G629" s="119"/>
      <c r="H629" s="119"/>
      <c r="I629" s="119"/>
      <c r="J629" s="119"/>
      <c r="K629" s="119"/>
      <c r="L629" s="122"/>
      <c r="M629" s="122"/>
      <c r="N629" s="122"/>
      <c r="O629" s="122"/>
      <c r="P629" s="122"/>
      <c r="Q629" s="122"/>
      <c r="R629" s="122"/>
      <c r="S629" s="122"/>
      <c r="T629" s="122"/>
      <c r="U629" s="122"/>
      <c r="V629" s="122"/>
      <c r="W629" s="122"/>
      <c r="X629" s="122"/>
      <c r="Y629" s="122"/>
      <c r="Z629" s="122"/>
      <c r="AA629" s="122"/>
      <c r="AB629" s="122"/>
      <c r="AC629" s="119"/>
      <c r="AD629" s="119"/>
      <c r="AE629" s="119"/>
      <c r="AF629" s="119"/>
      <c r="AG629" s="119"/>
      <c r="AH629" s="119"/>
      <c r="AI629" s="119"/>
      <c r="AJ629" s="119"/>
      <c r="AK629" s="121"/>
      <c r="AL629" s="121"/>
      <c r="AM629" s="1590"/>
      <c r="AN629" s="1591"/>
      <c r="AO629" s="119"/>
      <c r="AP629" s="119"/>
      <c r="AQ629" s="119"/>
      <c r="AR629" s="119"/>
      <c r="AS629" s="119"/>
      <c r="AW629" s="387"/>
      <c r="AX629" s="387"/>
      <c r="AY629" s="387"/>
      <c r="AZ629" s="386"/>
      <c r="BA629" s="386"/>
      <c r="BB629" s="386"/>
    </row>
    <row r="630" spans="1:54" s="117" customFormat="1" ht="6" customHeight="1" thickBot="1">
      <c r="A630" s="119"/>
      <c r="B630" s="119"/>
      <c r="C630" s="119"/>
      <c r="D630" s="119"/>
      <c r="E630" s="119"/>
      <c r="F630" s="119"/>
      <c r="G630" s="119"/>
      <c r="H630" s="119"/>
      <c r="I630" s="119"/>
      <c r="J630" s="119"/>
      <c r="K630" s="119"/>
      <c r="L630" s="122"/>
      <c r="M630" s="122"/>
      <c r="N630" s="122"/>
      <c r="O630" s="122"/>
      <c r="P630" s="122"/>
      <c r="Q630" s="122"/>
      <c r="R630" s="122"/>
      <c r="S630" s="122"/>
      <c r="T630" s="122"/>
      <c r="U630" s="122"/>
      <c r="V630" s="122"/>
      <c r="W630" s="122"/>
      <c r="X630" s="122"/>
      <c r="Y630" s="122"/>
      <c r="Z630" s="122"/>
      <c r="AA630" s="122"/>
      <c r="AB630" s="122"/>
      <c r="AC630" s="119"/>
      <c r="AD630" s="119"/>
      <c r="AE630" s="119"/>
      <c r="AF630" s="119"/>
      <c r="AG630" s="119"/>
      <c r="AH630" s="119"/>
      <c r="AI630" s="119"/>
      <c r="AJ630" s="119"/>
      <c r="AK630" s="121"/>
      <c r="AL630" s="121"/>
      <c r="AM630" s="119"/>
      <c r="AN630" s="119"/>
      <c r="AO630" s="119"/>
      <c r="AP630" s="119"/>
      <c r="AQ630" s="119"/>
      <c r="AR630" s="119"/>
      <c r="AS630" s="119"/>
      <c r="AW630" s="387"/>
      <c r="AX630" s="387"/>
      <c r="AY630" s="387"/>
      <c r="AZ630" s="386"/>
      <c r="BA630" s="386"/>
      <c r="BB630" s="386"/>
    </row>
    <row r="631" spans="1:54" s="117" customFormat="1" ht="12.75" customHeight="1">
      <c r="A631" s="1658" t="s">
        <v>127</v>
      </c>
      <c r="B631" s="1659"/>
      <c r="C631" s="1659"/>
      <c r="D631" s="1659"/>
      <c r="E631" s="1659"/>
      <c r="F631" s="1659"/>
      <c r="G631" s="1659"/>
      <c r="H631" s="1659"/>
      <c r="I631" s="1664" t="s">
        <v>128</v>
      </c>
      <c r="J631" s="1664"/>
      <c r="K631" s="510" t="s">
        <v>129</v>
      </c>
      <c r="L631" s="1664" t="s">
        <v>130</v>
      </c>
      <c r="M631" s="1664"/>
      <c r="N631" s="1665" t="s">
        <v>131</v>
      </c>
      <c r="O631" s="1664"/>
      <c r="P631" s="1664"/>
      <c r="Q631" s="1664"/>
      <c r="R631" s="1664"/>
      <c r="S631" s="1664"/>
      <c r="T631" s="1664" t="s">
        <v>61</v>
      </c>
      <c r="U631" s="1664"/>
      <c r="V631" s="1700"/>
      <c r="W631" s="119"/>
      <c r="X631" s="119"/>
      <c r="Y631" s="119"/>
      <c r="Z631" s="119"/>
      <c r="AA631" s="119"/>
      <c r="AB631" s="119"/>
      <c r="AC631" s="124"/>
      <c r="AD631" s="124"/>
      <c r="AE631" s="124"/>
      <c r="AF631" s="124"/>
      <c r="AG631" s="124"/>
      <c r="AH631" s="124"/>
      <c r="AI631" s="124"/>
      <c r="AJ631" s="119"/>
      <c r="AK631" s="1701" t="str">
        <f>AK559</f>
        <v/>
      </c>
      <c r="AL631" s="1702"/>
      <c r="AM631" s="1710" t="s">
        <v>64</v>
      </c>
      <c r="AN631" s="1710"/>
      <c r="AO631" s="1702" t="str">
        <f>AO559</f>
        <v/>
      </c>
      <c r="AP631" s="1702"/>
      <c r="AQ631" s="1710" t="s">
        <v>65</v>
      </c>
      <c r="AR631" s="1713"/>
      <c r="AS631" s="119"/>
      <c r="AT631" s="119"/>
      <c r="AW631" s="387"/>
      <c r="AX631" s="387"/>
      <c r="AY631" s="387"/>
      <c r="AZ631" s="386"/>
      <c r="BA631" s="386"/>
      <c r="BB631" s="386"/>
    </row>
    <row r="632" spans="1:54" s="117" customFormat="1" ht="13.5" customHeight="1">
      <c r="A632" s="1660"/>
      <c r="B632" s="1661"/>
      <c r="C632" s="1661"/>
      <c r="D632" s="1661"/>
      <c r="E632" s="1661"/>
      <c r="F632" s="1661"/>
      <c r="G632" s="1661"/>
      <c r="H632" s="1661"/>
      <c r="I632" s="1716" t="str">
        <f>I596</f>
        <v/>
      </c>
      <c r="J632" s="1592" t="str">
        <f>J596</f>
        <v/>
      </c>
      <c r="K632" s="1718" t="str">
        <f>K596</f>
        <v/>
      </c>
      <c r="L632" s="1592" t="str">
        <f>L596</f>
        <v/>
      </c>
      <c r="M632" s="1592" t="str">
        <f t="shared" ref="M632:V632" si="101">M596</f>
        <v/>
      </c>
      <c r="N632" s="1655" t="str">
        <f t="shared" si="101"/>
        <v/>
      </c>
      <c r="O632" s="1652" t="str">
        <f t="shared" si="101"/>
        <v/>
      </c>
      <c r="P632" s="1652" t="str">
        <f t="shared" si="101"/>
        <v/>
      </c>
      <c r="Q632" s="1652" t="str">
        <f t="shared" si="101"/>
        <v/>
      </c>
      <c r="R632" s="1652" t="str">
        <f t="shared" si="101"/>
        <v/>
      </c>
      <c r="S632" s="1592" t="str">
        <f t="shared" si="101"/>
        <v/>
      </c>
      <c r="T632" s="1655" t="str">
        <f t="shared" si="101"/>
        <v/>
      </c>
      <c r="U632" s="1652" t="str">
        <f t="shared" si="101"/>
        <v/>
      </c>
      <c r="V632" s="1707" t="str">
        <f t="shared" si="101"/>
        <v/>
      </c>
      <c r="W632" s="119"/>
      <c r="X632" s="119"/>
      <c r="Y632" s="119"/>
      <c r="Z632" s="119"/>
      <c r="AA632" s="119"/>
      <c r="AB632" s="119"/>
      <c r="AC632" s="124"/>
      <c r="AD632" s="124"/>
      <c r="AE632" s="124"/>
      <c r="AF632" s="124"/>
      <c r="AG632" s="124"/>
      <c r="AH632" s="124"/>
      <c r="AI632" s="124"/>
      <c r="AJ632" s="119"/>
      <c r="AK632" s="1703"/>
      <c r="AL632" s="1704"/>
      <c r="AM632" s="1711"/>
      <c r="AN632" s="1711"/>
      <c r="AO632" s="1704"/>
      <c r="AP632" s="1704"/>
      <c r="AQ632" s="1711"/>
      <c r="AR632" s="1714"/>
      <c r="AS632" s="119"/>
      <c r="AT632" s="119"/>
      <c r="AW632" s="387"/>
      <c r="AX632" s="387"/>
      <c r="AY632" s="387"/>
      <c r="AZ632" s="386"/>
      <c r="BA632" s="386"/>
      <c r="BB632" s="386"/>
    </row>
    <row r="633" spans="1:54" s="117" customFormat="1" ht="9" customHeight="1" thickBot="1">
      <c r="A633" s="1660"/>
      <c r="B633" s="1661"/>
      <c r="C633" s="1661"/>
      <c r="D633" s="1661"/>
      <c r="E633" s="1661"/>
      <c r="F633" s="1661"/>
      <c r="G633" s="1661"/>
      <c r="H633" s="1661"/>
      <c r="I633" s="1716"/>
      <c r="J633" s="1593"/>
      <c r="K633" s="1719"/>
      <c r="L633" s="1593"/>
      <c r="M633" s="1593"/>
      <c r="N633" s="1656"/>
      <c r="O633" s="1653"/>
      <c r="P633" s="1653"/>
      <c r="Q633" s="1653"/>
      <c r="R633" s="1653"/>
      <c r="S633" s="1593"/>
      <c r="T633" s="1656"/>
      <c r="U633" s="1653"/>
      <c r="V633" s="1708"/>
      <c r="W633" s="119"/>
      <c r="X633" s="119"/>
      <c r="Y633" s="119"/>
      <c r="Z633" s="119"/>
      <c r="AA633" s="119"/>
      <c r="AB633" s="119"/>
      <c r="AC633" s="124"/>
      <c r="AD633" s="124"/>
      <c r="AE633" s="124"/>
      <c r="AF633" s="124"/>
      <c r="AG633" s="124"/>
      <c r="AH633" s="124"/>
      <c r="AI633" s="124"/>
      <c r="AJ633" s="119"/>
      <c r="AK633" s="1705"/>
      <c r="AL633" s="1706"/>
      <c r="AM633" s="1712"/>
      <c r="AN633" s="1712"/>
      <c r="AO633" s="1706"/>
      <c r="AP633" s="1706"/>
      <c r="AQ633" s="1712"/>
      <c r="AR633" s="1715"/>
      <c r="AS633" s="119"/>
      <c r="AT633" s="119"/>
      <c r="AW633" s="387"/>
      <c r="AX633" s="387"/>
      <c r="AY633" s="387"/>
      <c r="AZ633" s="386"/>
      <c r="BA633" s="386"/>
      <c r="BB633" s="386"/>
    </row>
    <row r="634" spans="1:54" s="117" customFormat="1" ht="6" customHeight="1" thickBot="1">
      <c r="A634" s="1662"/>
      <c r="B634" s="1663"/>
      <c r="C634" s="1663"/>
      <c r="D634" s="1663"/>
      <c r="E634" s="1663"/>
      <c r="F634" s="1663"/>
      <c r="G634" s="1663"/>
      <c r="H634" s="1663"/>
      <c r="I634" s="1717"/>
      <c r="J634" s="1594"/>
      <c r="K634" s="1720"/>
      <c r="L634" s="1594"/>
      <c r="M634" s="1594"/>
      <c r="N634" s="1657"/>
      <c r="O634" s="1654"/>
      <c r="P634" s="1654"/>
      <c r="Q634" s="1654"/>
      <c r="R634" s="1654"/>
      <c r="S634" s="1594"/>
      <c r="T634" s="1657"/>
      <c r="U634" s="1654"/>
      <c r="V634" s="1709"/>
      <c r="W634" s="119"/>
      <c r="X634" s="119"/>
      <c r="Y634" s="119"/>
      <c r="Z634" s="119"/>
      <c r="AA634" s="119"/>
      <c r="AB634" s="119"/>
      <c r="AC634" s="119"/>
      <c r="AD634" s="119"/>
      <c r="AE634" s="119"/>
      <c r="AF634" s="119"/>
      <c r="AG634" s="119"/>
      <c r="AH634" s="119"/>
      <c r="AI634" s="119"/>
      <c r="AJ634" s="119"/>
      <c r="AK634" s="119"/>
      <c r="AL634" s="119"/>
      <c r="AM634" s="119"/>
      <c r="AN634" s="119"/>
      <c r="AO634" s="119"/>
      <c r="AP634" s="119"/>
      <c r="AQ634" s="119"/>
      <c r="AR634" s="119"/>
      <c r="AS634" s="119"/>
      <c r="AT634" s="119"/>
      <c r="AW634" s="387"/>
      <c r="AX634" s="387"/>
      <c r="AY634" s="387"/>
      <c r="AZ634" s="386"/>
      <c r="BA634" s="386"/>
      <c r="BB634" s="386"/>
    </row>
    <row r="635" spans="1:54" s="117" customFormat="1" ht="15" customHeight="1">
      <c r="A635" s="1634" t="s">
        <v>173</v>
      </c>
      <c r="B635" s="1635"/>
      <c r="C635" s="1635"/>
      <c r="D635" s="1635"/>
      <c r="E635" s="1635"/>
      <c r="F635" s="1635"/>
      <c r="G635" s="1635"/>
      <c r="H635" s="1636"/>
      <c r="I635" s="1643" t="s">
        <v>133</v>
      </c>
      <c r="J635" s="1635"/>
      <c r="K635" s="1635"/>
      <c r="L635" s="1635"/>
      <c r="M635" s="1644"/>
      <c r="N635" s="1649" t="s">
        <v>174</v>
      </c>
      <c r="O635" s="1635"/>
      <c r="P635" s="1635"/>
      <c r="Q635" s="1635"/>
      <c r="R635" s="1635"/>
      <c r="S635" s="1635"/>
      <c r="T635" s="1636"/>
      <c r="U635" s="511" t="s">
        <v>135</v>
      </c>
      <c r="V635" s="512"/>
      <c r="W635" s="512"/>
      <c r="X635" s="1666" t="s">
        <v>136</v>
      </c>
      <c r="Y635" s="1666"/>
      <c r="Z635" s="1666"/>
      <c r="AA635" s="1666"/>
      <c r="AB635" s="1666"/>
      <c r="AC635" s="1666"/>
      <c r="AD635" s="1666"/>
      <c r="AE635" s="1666"/>
      <c r="AF635" s="1666"/>
      <c r="AG635" s="1666"/>
      <c r="AH635" s="512"/>
      <c r="AI635" s="512"/>
      <c r="AJ635" s="513"/>
      <c r="AK635" s="1667" t="s">
        <v>137</v>
      </c>
      <c r="AL635" s="1667"/>
      <c r="AM635" s="1668" t="s">
        <v>138</v>
      </c>
      <c r="AN635" s="1668"/>
      <c r="AO635" s="1668"/>
      <c r="AP635" s="1668"/>
      <c r="AQ635" s="1668"/>
      <c r="AR635" s="1669"/>
      <c r="AS635" s="119"/>
      <c r="AT635" s="119"/>
      <c r="AW635" s="387"/>
      <c r="AX635" s="387"/>
      <c r="AY635" s="387"/>
      <c r="AZ635" s="386"/>
      <c r="BA635" s="386"/>
      <c r="BB635" s="386"/>
    </row>
    <row r="636" spans="1:54" s="117" customFormat="1" ht="13.5" customHeight="1">
      <c r="A636" s="1637"/>
      <c r="B636" s="1638"/>
      <c r="C636" s="1638"/>
      <c r="D636" s="1638"/>
      <c r="E636" s="1638"/>
      <c r="F636" s="1638"/>
      <c r="G636" s="1638"/>
      <c r="H636" s="1639"/>
      <c r="I636" s="1645"/>
      <c r="J636" s="1638"/>
      <c r="K636" s="1638"/>
      <c r="L636" s="1638"/>
      <c r="M636" s="1646"/>
      <c r="N636" s="1650"/>
      <c r="O636" s="1638"/>
      <c r="P636" s="1638"/>
      <c r="Q636" s="1638"/>
      <c r="R636" s="1638"/>
      <c r="S636" s="1638"/>
      <c r="T636" s="1639"/>
      <c r="U636" s="1670" t="s">
        <v>139</v>
      </c>
      <c r="V636" s="1671"/>
      <c r="W636" s="1671"/>
      <c r="X636" s="1672"/>
      <c r="Y636" s="1676" t="s">
        <v>140</v>
      </c>
      <c r="Z636" s="1677"/>
      <c r="AA636" s="1677"/>
      <c r="AB636" s="1678"/>
      <c r="AC636" s="1682" t="s">
        <v>141</v>
      </c>
      <c r="AD636" s="1683"/>
      <c r="AE636" s="1683"/>
      <c r="AF636" s="1684"/>
      <c r="AG636" s="1688" t="s">
        <v>142</v>
      </c>
      <c r="AH636" s="1689"/>
      <c r="AI636" s="1689"/>
      <c r="AJ636" s="1690"/>
      <c r="AK636" s="1694" t="s">
        <v>175</v>
      </c>
      <c r="AL636" s="1694"/>
      <c r="AM636" s="1630" t="s">
        <v>144</v>
      </c>
      <c r="AN636" s="1631"/>
      <c r="AO636" s="1631"/>
      <c r="AP636" s="1631"/>
      <c r="AQ636" s="1696"/>
      <c r="AR636" s="1697"/>
      <c r="AS636" s="119"/>
      <c r="AT636" s="119"/>
      <c r="AW636" s="387"/>
      <c r="AX636" s="387"/>
      <c r="AY636" s="387"/>
      <c r="AZ636" s="386"/>
      <c r="BA636" s="386"/>
      <c r="BB636" s="386"/>
    </row>
    <row r="637" spans="1:54" s="117" customFormat="1" ht="13.5" customHeight="1">
      <c r="A637" s="1640"/>
      <c r="B637" s="1641"/>
      <c r="C637" s="1641"/>
      <c r="D637" s="1641"/>
      <c r="E637" s="1641"/>
      <c r="F637" s="1641"/>
      <c r="G637" s="1641"/>
      <c r="H637" s="1642"/>
      <c r="I637" s="1647"/>
      <c r="J637" s="1641"/>
      <c r="K637" s="1641"/>
      <c r="L637" s="1641"/>
      <c r="M637" s="1648"/>
      <c r="N637" s="1651"/>
      <c r="O637" s="1641"/>
      <c r="P637" s="1641"/>
      <c r="Q637" s="1641"/>
      <c r="R637" s="1641"/>
      <c r="S637" s="1641"/>
      <c r="T637" s="1642"/>
      <c r="U637" s="1673"/>
      <c r="V637" s="1674"/>
      <c r="W637" s="1674"/>
      <c r="X637" s="1675"/>
      <c r="Y637" s="1679"/>
      <c r="Z637" s="1680"/>
      <c r="AA637" s="1680"/>
      <c r="AB637" s="1681"/>
      <c r="AC637" s="1685"/>
      <c r="AD637" s="1686"/>
      <c r="AE637" s="1686"/>
      <c r="AF637" s="1687"/>
      <c r="AG637" s="1691"/>
      <c r="AH637" s="1692"/>
      <c r="AI637" s="1692"/>
      <c r="AJ637" s="1693"/>
      <c r="AK637" s="1695"/>
      <c r="AL637" s="1695"/>
      <c r="AM637" s="1698"/>
      <c r="AN637" s="1698"/>
      <c r="AO637" s="1698"/>
      <c r="AP637" s="1698"/>
      <c r="AQ637" s="1698"/>
      <c r="AR637" s="1699"/>
      <c r="AS637" s="119"/>
      <c r="AT637" s="119"/>
      <c r="AW637" s="387"/>
      <c r="AX637" s="387"/>
      <c r="AY637" s="387"/>
      <c r="AZ637" s="386"/>
      <c r="BA637" s="386"/>
      <c r="BB637" s="386"/>
    </row>
    <row r="638" spans="1:54" s="117" customFormat="1" ht="16.5" customHeight="1">
      <c r="A638" s="1615" t="str">
        <f>A602</f>
        <v/>
      </c>
      <c r="B638" s="1616"/>
      <c r="C638" s="1616"/>
      <c r="D638" s="1616"/>
      <c r="E638" s="1616"/>
      <c r="F638" s="1616"/>
      <c r="G638" s="1616"/>
      <c r="H638" s="1617"/>
      <c r="I638" s="1621" t="str">
        <f>I602</f>
        <v/>
      </c>
      <c r="J638" s="1616"/>
      <c r="K638" s="1616"/>
      <c r="L638" s="1616"/>
      <c r="M638" s="1622"/>
      <c r="N638" s="269" t="str">
        <f t="shared" ref="N638:N655" si="102">N602</f>
        <v/>
      </c>
      <c r="O638" s="125" t="s">
        <v>73</v>
      </c>
      <c r="P638" s="272" t="str">
        <f t="shared" ref="P638:P655" si="103">P602</f>
        <v/>
      </c>
      <c r="Q638" s="125" t="s">
        <v>145</v>
      </c>
      <c r="R638" s="274" t="str">
        <f t="shared" ref="R638:R655" si="104">R602</f>
        <v/>
      </c>
      <c r="S638" s="1625" t="s">
        <v>176</v>
      </c>
      <c r="T638" s="1626"/>
      <c r="U638" s="1627">
        <f t="shared" ref="U638:U656" si="105">U602</f>
        <v>0</v>
      </c>
      <c r="V638" s="1628"/>
      <c r="W638" s="1628"/>
      <c r="X638" s="126" t="s">
        <v>76</v>
      </c>
      <c r="Y638" s="127"/>
      <c r="Z638" s="128"/>
      <c r="AA638" s="128"/>
      <c r="AB638" s="126" t="s">
        <v>76</v>
      </c>
      <c r="AC638" s="127"/>
      <c r="AD638" s="128"/>
      <c r="AE638" s="128"/>
      <c r="AF638" s="129" t="s">
        <v>76</v>
      </c>
      <c r="AG638" s="1568" t="str">
        <f t="shared" ref="AG638:AG656" si="106">AG602</f>
        <v/>
      </c>
      <c r="AH638" s="1569"/>
      <c r="AI638" s="1569"/>
      <c r="AJ638" s="1570"/>
      <c r="AK638" s="127"/>
      <c r="AL638" s="147"/>
      <c r="AM638" s="1568" t="str">
        <f t="shared" ref="AM638:AM656" si="107">AM602</f>
        <v/>
      </c>
      <c r="AN638" s="1569"/>
      <c r="AO638" s="1569"/>
      <c r="AP638" s="1569"/>
      <c r="AQ638" s="1569"/>
      <c r="AR638" s="514" t="s">
        <v>76</v>
      </c>
      <c r="AS638" s="119"/>
      <c r="AT638" s="119"/>
      <c r="AW638" s="387"/>
      <c r="AX638" s="387"/>
      <c r="AY638" s="387"/>
      <c r="AZ638" s="386"/>
      <c r="BA638" s="386"/>
      <c r="BB638" s="386"/>
    </row>
    <row r="639" spans="1:54" s="117" customFormat="1" ht="16.5" customHeight="1">
      <c r="A639" s="1618"/>
      <c r="B639" s="1619"/>
      <c r="C639" s="1619"/>
      <c r="D639" s="1619"/>
      <c r="E639" s="1619"/>
      <c r="F639" s="1619"/>
      <c r="G639" s="1619"/>
      <c r="H639" s="1620"/>
      <c r="I639" s="1623"/>
      <c r="J639" s="1619"/>
      <c r="K639" s="1619"/>
      <c r="L639" s="1619"/>
      <c r="M639" s="1624"/>
      <c r="N639" s="270" t="str">
        <f t="shared" si="102"/>
        <v/>
      </c>
      <c r="O639" s="124" t="s">
        <v>73</v>
      </c>
      <c r="P639" s="273" t="str">
        <f t="shared" si="103"/>
        <v/>
      </c>
      <c r="Q639" s="124" t="s">
        <v>145</v>
      </c>
      <c r="R639" s="275" t="str">
        <f t="shared" si="104"/>
        <v/>
      </c>
      <c r="S639" s="1630" t="s">
        <v>177</v>
      </c>
      <c r="T639" s="1631"/>
      <c r="U639" s="1582" t="str">
        <f t="shared" si="105"/>
        <v/>
      </c>
      <c r="V639" s="1632"/>
      <c r="W639" s="1632"/>
      <c r="X639" s="1633"/>
      <c r="Y639" s="1571">
        <f>Y603</f>
        <v>0</v>
      </c>
      <c r="Z639" s="1572"/>
      <c r="AA639" s="1572"/>
      <c r="AB639" s="1572"/>
      <c r="AC639" s="1571">
        <f>AC603</f>
        <v>0</v>
      </c>
      <c r="AD639" s="1572"/>
      <c r="AE639" s="1572"/>
      <c r="AF639" s="1573"/>
      <c r="AG639" s="1572" t="str">
        <f t="shared" si="106"/>
        <v/>
      </c>
      <c r="AH639" s="1572"/>
      <c r="AI639" s="1572"/>
      <c r="AJ639" s="1573"/>
      <c r="AK639" s="1584" t="str">
        <f>AK603</f>
        <v/>
      </c>
      <c r="AL639" s="1585"/>
      <c r="AM639" s="1582" t="str">
        <f t="shared" si="107"/>
        <v/>
      </c>
      <c r="AN639" s="1583"/>
      <c r="AO639" s="1583"/>
      <c r="AP639" s="1583"/>
      <c r="AQ639" s="1583"/>
      <c r="AR639" s="515"/>
      <c r="AS639" s="119"/>
      <c r="AT639" s="119"/>
      <c r="AW639" s="387"/>
      <c r="AX639" s="387"/>
      <c r="AY639" s="387"/>
      <c r="AZ639" s="386"/>
      <c r="BA639" s="386"/>
      <c r="BB639" s="386"/>
    </row>
    <row r="640" spans="1:54" s="117" customFormat="1" ht="16.5" customHeight="1">
      <c r="A640" s="1615" t="str">
        <f>A604</f>
        <v/>
      </c>
      <c r="B640" s="1616"/>
      <c r="C640" s="1616"/>
      <c r="D640" s="1616"/>
      <c r="E640" s="1616"/>
      <c r="F640" s="1616"/>
      <c r="G640" s="1616"/>
      <c r="H640" s="1617"/>
      <c r="I640" s="1621" t="str">
        <f>I604</f>
        <v/>
      </c>
      <c r="J640" s="1616"/>
      <c r="K640" s="1616"/>
      <c r="L640" s="1616"/>
      <c r="M640" s="1622"/>
      <c r="N640" s="277" t="str">
        <f t="shared" si="102"/>
        <v/>
      </c>
      <c r="O640" s="125" t="s">
        <v>119</v>
      </c>
      <c r="P640" s="272" t="str">
        <f t="shared" si="103"/>
        <v/>
      </c>
      <c r="Q640" s="125" t="s">
        <v>120</v>
      </c>
      <c r="R640" s="274" t="str">
        <f t="shared" si="104"/>
        <v/>
      </c>
      <c r="S640" s="1625" t="s">
        <v>121</v>
      </c>
      <c r="T640" s="1626"/>
      <c r="U640" s="1627">
        <f t="shared" si="105"/>
        <v>0</v>
      </c>
      <c r="V640" s="1628"/>
      <c r="W640" s="1628"/>
      <c r="X640" s="130"/>
      <c r="Y640" s="946"/>
      <c r="Z640" s="947"/>
      <c r="AA640" s="947"/>
      <c r="AB640" s="130"/>
      <c r="AC640" s="946"/>
      <c r="AD640" s="947"/>
      <c r="AE640" s="947"/>
      <c r="AF640" s="133"/>
      <c r="AG640" s="1568" t="str">
        <f t="shared" si="106"/>
        <v/>
      </c>
      <c r="AH640" s="1569"/>
      <c r="AI640" s="1569"/>
      <c r="AJ640" s="1570"/>
      <c r="AK640" s="946"/>
      <c r="AL640" s="134"/>
      <c r="AM640" s="1568" t="str">
        <f t="shared" si="107"/>
        <v/>
      </c>
      <c r="AN640" s="1569"/>
      <c r="AO640" s="1569"/>
      <c r="AP640" s="1569"/>
      <c r="AQ640" s="1569"/>
      <c r="AR640" s="516"/>
      <c r="AS640" s="119"/>
      <c r="AT640" s="119"/>
      <c r="AW640" s="387"/>
      <c r="AX640" s="387"/>
      <c r="AY640" s="387"/>
      <c r="AZ640" s="386"/>
      <c r="BA640" s="386"/>
      <c r="BB640" s="386"/>
    </row>
    <row r="641" spans="1:54" s="117" customFormat="1" ht="16.5" customHeight="1">
      <c r="A641" s="1618"/>
      <c r="B641" s="1619"/>
      <c r="C641" s="1619"/>
      <c r="D641" s="1619"/>
      <c r="E641" s="1619"/>
      <c r="F641" s="1619"/>
      <c r="G641" s="1619"/>
      <c r="H641" s="1620"/>
      <c r="I641" s="1623"/>
      <c r="J641" s="1619"/>
      <c r="K641" s="1619"/>
      <c r="L641" s="1619"/>
      <c r="M641" s="1624"/>
      <c r="N641" s="278" t="str">
        <f t="shared" si="102"/>
        <v/>
      </c>
      <c r="O641" s="135" t="s">
        <v>119</v>
      </c>
      <c r="P641" s="273" t="str">
        <f t="shared" si="103"/>
        <v/>
      </c>
      <c r="Q641" s="135" t="s">
        <v>120</v>
      </c>
      <c r="R641" s="276" t="str">
        <f t="shared" si="104"/>
        <v/>
      </c>
      <c r="S641" s="1580" t="s">
        <v>122</v>
      </c>
      <c r="T641" s="1581"/>
      <c r="U641" s="1571" t="str">
        <f t="shared" si="105"/>
        <v/>
      </c>
      <c r="V641" s="1572"/>
      <c r="W641" s="1572"/>
      <c r="X641" s="1572"/>
      <c r="Y641" s="1571">
        <f>Y605</f>
        <v>0</v>
      </c>
      <c r="Z641" s="1572"/>
      <c r="AA641" s="1572"/>
      <c r="AB641" s="1572"/>
      <c r="AC641" s="1571">
        <f>AC605</f>
        <v>0</v>
      </c>
      <c r="AD641" s="1572"/>
      <c r="AE641" s="1572"/>
      <c r="AF641" s="1573"/>
      <c r="AG641" s="1572" t="str">
        <f t="shared" si="106"/>
        <v/>
      </c>
      <c r="AH641" s="1572"/>
      <c r="AI641" s="1572"/>
      <c r="AJ641" s="1573"/>
      <c r="AK641" s="1584" t="str">
        <f>AK605</f>
        <v/>
      </c>
      <c r="AL641" s="1585"/>
      <c r="AM641" s="1582" t="str">
        <f t="shared" si="107"/>
        <v/>
      </c>
      <c r="AN641" s="1583"/>
      <c r="AO641" s="1583"/>
      <c r="AP641" s="1583"/>
      <c r="AQ641" s="1583"/>
      <c r="AR641" s="515"/>
      <c r="AS641" s="119"/>
      <c r="AT641" s="119"/>
      <c r="AW641" s="387"/>
      <c r="AX641" s="387"/>
      <c r="AY641" s="387"/>
      <c r="AZ641" s="386"/>
      <c r="BA641" s="386"/>
      <c r="BB641" s="386"/>
    </row>
    <row r="642" spans="1:54" s="117" customFormat="1" ht="16.5" customHeight="1">
      <c r="A642" s="1615" t="str">
        <f>A606</f>
        <v/>
      </c>
      <c r="B642" s="1616"/>
      <c r="C642" s="1616"/>
      <c r="D642" s="1616"/>
      <c r="E642" s="1616"/>
      <c r="F642" s="1616"/>
      <c r="G642" s="1616"/>
      <c r="H642" s="1617"/>
      <c r="I642" s="1621" t="str">
        <f>I606</f>
        <v/>
      </c>
      <c r="J642" s="1616"/>
      <c r="K642" s="1616"/>
      <c r="L642" s="1616"/>
      <c r="M642" s="1622"/>
      <c r="N642" s="277" t="str">
        <f t="shared" si="102"/>
        <v/>
      </c>
      <c r="O642" s="125" t="s">
        <v>119</v>
      </c>
      <c r="P642" s="272" t="str">
        <f t="shared" si="103"/>
        <v/>
      </c>
      <c r="Q642" s="125" t="s">
        <v>120</v>
      </c>
      <c r="R642" s="274" t="str">
        <f t="shared" si="104"/>
        <v/>
      </c>
      <c r="S642" s="1625" t="s">
        <v>121</v>
      </c>
      <c r="T642" s="1626"/>
      <c r="U642" s="1627">
        <f t="shared" si="105"/>
        <v>0</v>
      </c>
      <c r="V642" s="1628"/>
      <c r="W642" s="1628"/>
      <c r="X642" s="130"/>
      <c r="Y642" s="946"/>
      <c r="Z642" s="947"/>
      <c r="AA642" s="947"/>
      <c r="AB642" s="130"/>
      <c r="AC642" s="946"/>
      <c r="AD642" s="947"/>
      <c r="AE642" s="947"/>
      <c r="AF642" s="133"/>
      <c r="AG642" s="1568" t="str">
        <f t="shared" si="106"/>
        <v/>
      </c>
      <c r="AH642" s="1569"/>
      <c r="AI642" s="1569"/>
      <c r="AJ642" s="1570"/>
      <c r="AK642" s="946"/>
      <c r="AL642" s="134"/>
      <c r="AM642" s="1568" t="str">
        <f t="shared" si="107"/>
        <v/>
      </c>
      <c r="AN642" s="1569"/>
      <c r="AO642" s="1569"/>
      <c r="AP642" s="1569"/>
      <c r="AQ642" s="1569"/>
      <c r="AR642" s="516"/>
      <c r="AS642" s="119"/>
      <c r="AT642" s="119"/>
      <c r="AW642" s="387"/>
      <c r="AX642" s="387"/>
      <c r="AY642" s="387"/>
      <c r="AZ642" s="386"/>
      <c r="BA642" s="386"/>
      <c r="BB642" s="386"/>
    </row>
    <row r="643" spans="1:54" s="117" customFormat="1" ht="16.5" customHeight="1">
      <c r="A643" s="1618"/>
      <c r="B643" s="1619"/>
      <c r="C643" s="1619"/>
      <c r="D643" s="1619"/>
      <c r="E643" s="1619"/>
      <c r="F643" s="1619"/>
      <c r="G643" s="1619"/>
      <c r="H643" s="1620"/>
      <c r="I643" s="1623"/>
      <c r="J643" s="1619"/>
      <c r="K643" s="1619"/>
      <c r="L643" s="1619"/>
      <c r="M643" s="1624"/>
      <c r="N643" s="278" t="str">
        <f t="shared" si="102"/>
        <v/>
      </c>
      <c r="O643" s="135" t="s">
        <v>119</v>
      </c>
      <c r="P643" s="273" t="str">
        <f t="shared" si="103"/>
        <v/>
      </c>
      <c r="Q643" s="135" t="s">
        <v>120</v>
      </c>
      <c r="R643" s="276" t="str">
        <f t="shared" si="104"/>
        <v/>
      </c>
      <c r="S643" s="1580" t="s">
        <v>122</v>
      </c>
      <c r="T643" s="1581"/>
      <c r="U643" s="1582" t="str">
        <f t="shared" si="105"/>
        <v/>
      </c>
      <c r="V643" s="1583"/>
      <c r="W643" s="1583"/>
      <c r="X643" s="1629"/>
      <c r="Y643" s="1582">
        <f>Y607</f>
        <v>0</v>
      </c>
      <c r="Z643" s="1583"/>
      <c r="AA643" s="1583"/>
      <c r="AB643" s="1583"/>
      <c r="AC643" s="1582">
        <f>AC607</f>
        <v>0</v>
      </c>
      <c r="AD643" s="1583"/>
      <c r="AE643" s="1583"/>
      <c r="AF643" s="1629"/>
      <c r="AG643" s="1572" t="str">
        <f t="shared" si="106"/>
        <v/>
      </c>
      <c r="AH643" s="1572"/>
      <c r="AI643" s="1572"/>
      <c r="AJ643" s="1573"/>
      <c r="AK643" s="1584" t="str">
        <f>AK607</f>
        <v/>
      </c>
      <c r="AL643" s="1585"/>
      <c r="AM643" s="1582" t="str">
        <f t="shared" si="107"/>
        <v/>
      </c>
      <c r="AN643" s="1583"/>
      <c r="AO643" s="1583"/>
      <c r="AP643" s="1583"/>
      <c r="AQ643" s="1583"/>
      <c r="AR643" s="515"/>
      <c r="AS643" s="119"/>
      <c r="AT643" s="119"/>
      <c r="AW643" s="387"/>
      <c r="AX643" s="387"/>
      <c r="AY643" s="387"/>
      <c r="AZ643" s="386"/>
      <c r="BA643" s="386"/>
      <c r="BB643" s="386"/>
    </row>
    <row r="644" spans="1:54" s="117" customFormat="1" ht="16.5" customHeight="1">
      <c r="A644" s="1615" t="str">
        <f>A608</f>
        <v/>
      </c>
      <c r="B644" s="1616"/>
      <c r="C644" s="1616"/>
      <c r="D644" s="1616"/>
      <c r="E644" s="1616"/>
      <c r="F644" s="1616"/>
      <c r="G644" s="1616"/>
      <c r="H644" s="1617"/>
      <c r="I644" s="1621" t="str">
        <f>I608</f>
        <v/>
      </c>
      <c r="J644" s="1616"/>
      <c r="K644" s="1616"/>
      <c r="L644" s="1616"/>
      <c r="M644" s="1622"/>
      <c r="N644" s="277" t="str">
        <f t="shared" si="102"/>
        <v/>
      </c>
      <c r="O644" s="125" t="s">
        <v>119</v>
      </c>
      <c r="P644" s="272" t="str">
        <f t="shared" si="103"/>
        <v/>
      </c>
      <c r="Q644" s="125" t="s">
        <v>120</v>
      </c>
      <c r="R644" s="274" t="str">
        <f t="shared" si="104"/>
        <v/>
      </c>
      <c r="S644" s="1625" t="s">
        <v>121</v>
      </c>
      <c r="T644" s="1626"/>
      <c r="U644" s="1571">
        <f t="shared" si="105"/>
        <v>0</v>
      </c>
      <c r="V644" s="1572"/>
      <c r="W644" s="1572"/>
      <c r="X644" s="136"/>
      <c r="Y644" s="943"/>
      <c r="Z644" s="944"/>
      <c r="AA644" s="944"/>
      <c r="AB644" s="136"/>
      <c r="AC644" s="943"/>
      <c r="AD644" s="944"/>
      <c r="AE644" s="944"/>
      <c r="AF644" s="139"/>
      <c r="AG644" s="1568" t="str">
        <f t="shared" si="106"/>
        <v/>
      </c>
      <c r="AH644" s="1569"/>
      <c r="AI644" s="1569"/>
      <c r="AJ644" s="1570"/>
      <c r="AK644" s="943"/>
      <c r="AL644" s="945"/>
      <c r="AM644" s="1568" t="str">
        <f t="shared" si="107"/>
        <v/>
      </c>
      <c r="AN644" s="1569"/>
      <c r="AO644" s="1569"/>
      <c r="AP644" s="1569"/>
      <c r="AQ644" s="1569"/>
      <c r="AR644" s="516"/>
      <c r="AS644" s="119"/>
      <c r="AT644" s="119"/>
      <c r="AW644" s="387"/>
      <c r="AX644" s="387"/>
      <c r="AY644" s="387"/>
      <c r="AZ644" s="386"/>
      <c r="BA644" s="386"/>
      <c r="BB644" s="386"/>
    </row>
    <row r="645" spans="1:54" s="117" customFormat="1" ht="16.5" customHeight="1">
      <c r="A645" s="1618"/>
      <c r="B645" s="1619"/>
      <c r="C645" s="1619"/>
      <c r="D645" s="1619"/>
      <c r="E645" s="1619"/>
      <c r="F645" s="1619"/>
      <c r="G645" s="1619"/>
      <c r="H645" s="1620"/>
      <c r="I645" s="1623"/>
      <c r="J645" s="1619"/>
      <c r="K645" s="1619"/>
      <c r="L645" s="1619"/>
      <c r="M645" s="1624"/>
      <c r="N645" s="278" t="str">
        <f t="shared" si="102"/>
        <v/>
      </c>
      <c r="O645" s="135" t="s">
        <v>119</v>
      </c>
      <c r="P645" s="273" t="str">
        <f t="shared" si="103"/>
        <v/>
      </c>
      <c r="Q645" s="135" t="s">
        <v>120</v>
      </c>
      <c r="R645" s="276" t="str">
        <f t="shared" si="104"/>
        <v/>
      </c>
      <c r="S645" s="1580" t="s">
        <v>122</v>
      </c>
      <c r="T645" s="1581"/>
      <c r="U645" s="1571" t="str">
        <f t="shared" si="105"/>
        <v/>
      </c>
      <c r="V645" s="1572"/>
      <c r="W645" s="1572"/>
      <c r="X645" s="1572"/>
      <c r="Y645" s="1571">
        <f>Y609</f>
        <v>0</v>
      </c>
      <c r="Z645" s="1572"/>
      <c r="AA645" s="1572"/>
      <c r="AB645" s="1572"/>
      <c r="AC645" s="1571">
        <f>AC609</f>
        <v>0</v>
      </c>
      <c r="AD645" s="1572"/>
      <c r="AE645" s="1572"/>
      <c r="AF645" s="1573"/>
      <c r="AG645" s="1572" t="str">
        <f t="shared" si="106"/>
        <v/>
      </c>
      <c r="AH645" s="1572"/>
      <c r="AI645" s="1572"/>
      <c r="AJ645" s="1573"/>
      <c r="AK645" s="1584" t="str">
        <f>AK609</f>
        <v/>
      </c>
      <c r="AL645" s="1585"/>
      <c r="AM645" s="1582" t="str">
        <f t="shared" si="107"/>
        <v/>
      </c>
      <c r="AN645" s="1583"/>
      <c r="AO645" s="1583"/>
      <c r="AP645" s="1583"/>
      <c r="AQ645" s="1583"/>
      <c r="AR645" s="515"/>
      <c r="AS645" s="119"/>
      <c r="AT645" s="119"/>
      <c r="AW645" s="387"/>
      <c r="AX645" s="387"/>
      <c r="AY645" s="387"/>
      <c r="AZ645" s="386"/>
      <c r="BA645" s="386"/>
      <c r="BB645" s="386"/>
    </row>
    <row r="646" spans="1:54" s="117" customFormat="1" ht="16.5" customHeight="1">
      <c r="A646" s="1615" t="str">
        <f>A610</f>
        <v/>
      </c>
      <c r="B646" s="1616"/>
      <c r="C646" s="1616"/>
      <c r="D646" s="1616"/>
      <c r="E646" s="1616"/>
      <c r="F646" s="1616"/>
      <c r="G646" s="1616"/>
      <c r="H646" s="1617"/>
      <c r="I646" s="1621" t="str">
        <f>I610</f>
        <v/>
      </c>
      <c r="J646" s="1616"/>
      <c r="K646" s="1616"/>
      <c r="L646" s="1616"/>
      <c r="M646" s="1622"/>
      <c r="N646" s="277" t="str">
        <f t="shared" si="102"/>
        <v/>
      </c>
      <c r="O646" s="125" t="s">
        <v>119</v>
      </c>
      <c r="P646" s="272" t="str">
        <f t="shared" si="103"/>
        <v/>
      </c>
      <c r="Q646" s="125" t="s">
        <v>120</v>
      </c>
      <c r="R646" s="274" t="str">
        <f t="shared" si="104"/>
        <v/>
      </c>
      <c r="S646" s="1625" t="s">
        <v>121</v>
      </c>
      <c r="T646" s="1626"/>
      <c r="U646" s="1627">
        <f t="shared" si="105"/>
        <v>0</v>
      </c>
      <c r="V646" s="1628"/>
      <c r="W646" s="1628"/>
      <c r="X646" s="130"/>
      <c r="Y646" s="946"/>
      <c r="Z646" s="947"/>
      <c r="AA646" s="947"/>
      <c r="AB646" s="130"/>
      <c r="AC646" s="946"/>
      <c r="AD646" s="947"/>
      <c r="AE646" s="947"/>
      <c r="AF646" s="133"/>
      <c r="AG646" s="1568" t="str">
        <f t="shared" si="106"/>
        <v/>
      </c>
      <c r="AH646" s="1569"/>
      <c r="AI646" s="1569"/>
      <c r="AJ646" s="1570"/>
      <c r="AK646" s="943"/>
      <c r="AL646" s="945"/>
      <c r="AM646" s="1568" t="str">
        <f t="shared" si="107"/>
        <v/>
      </c>
      <c r="AN646" s="1569"/>
      <c r="AO646" s="1569"/>
      <c r="AP646" s="1569"/>
      <c r="AQ646" s="1569"/>
      <c r="AR646" s="516"/>
      <c r="AS646" s="119"/>
      <c r="AT646" s="119"/>
      <c r="AW646" s="387"/>
      <c r="AX646" s="387"/>
      <c r="AY646" s="387"/>
      <c r="AZ646" s="386"/>
      <c r="BA646" s="386"/>
      <c r="BB646" s="386"/>
    </row>
    <row r="647" spans="1:54" s="117" customFormat="1" ht="16.5" customHeight="1">
      <c r="A647" s="1618"/>
      <c r="B647" s="1619"/>
      <c r="C647" s="1619"/>
      <c r="D647" s="1619"/>
      <c r="E647" s="1619"/>
      <c r="F647" s="1619"/>
      <c r="G647" s="1619"/>
      <c r="H647" s="1620"/>
      <c r="I647" s="1623"/>
      <c r="J647" s="1619"/>
      <c r="K647" s="1619"/>
      <c r="L647" s="1619"/>
      <c r="M647" s="1624"/>
      <c r="N647" s="278" t="str">
        <f t="shared" si="102"/>
        <v/>
      </c>
      <c r="O647" s="135" t="s">
        <v>119</v>
      </c>
      <c r="P647" s="273" t="str">
        <f t="shared" si="103"/>
        <v/>
      </c>
      <c r="Q647" s="135" t="s">
        <v>120</v>
      </c>
      <c r="R647" s="276" t="str">
        <f t="shared" si="104"/>
        <v/>
      </c>
      <c r="S647" s="1580" t="s">
        <v>122</v>
      </c>
      <c r="T647" s="1581"/>
      <c r="U647" s="1571" t="str">
        <f t="shared" si="105"/>
        <v/>
      </c>
      <c r="V647" s="1572"/>
      <c r="W647" s="1572"/>
      <c r="X647" s="1572"/>
      <c r="Y647" s="1582">
        <f>Y611</f>
        <v>0</v>
      </c>
      <c r="Z647" s="1583"/>
      <c r="AA647" s="1583"/>
      <c r="AB647" s="1583"/>
      <c r="AC647" s="1571">
        <f>AC611</f>
        <v>0</v>
      </c>
      <c r="AD647" s="1572"/>
      <c r="AE647" s="1572"/>
      <c r="AF647" s="1573"/>
      <c r="AG647" s="1572" t="str">
        <f t="shared" si="106"/>
        <v/>
      </c>
      <c r="AH647" s="1572"/>
      <c r="AI647" s="1572"/>
      <c r="AJ647" s="1573"/>
      <c r="AK647" s="1584" t="str">
        <f>AK611</f>
        <v/>
      </c>
      <c r="AL647" s="1585"/>
      <c r="AM647" s="1582" t="str">
        <f t="shared" si="107"/>
        <v/>
      </c>
      <c r="AN647" s="1583"/>
      <c r="AO647" s="1583"/>
      <c r="AP647" s="1583"/>
      <c r="AQ647" s="1583"/>
      <c r="AR647" s="515"/>
      <c r="AS647" s="119"/>
      <c r="AT647" s="119"/>
      <c r="AW647" s="387"/>
      <c r="AX647" s="387"/>
      <c r="AY647" s="387"/>
      <c r="AZ647" s="386"/>
      <c r="BA647" s="386"/>
      <c r="BB647" s="386"/>
    </row>
    <row r="648" spans="1:54" s="117" customFormat="1" ht="16.5" customHeight="1">
      <c r="A648" s="1615" t="str">
        <f>A612</f>
        <v/>
      </c>
      <c r="B648" s="1616"/>
      <c r="C648" s="1616"/>
      <c r="D648" s="1616"/>
      <c r="E648" s="1616"/>
      <c r="F648" s="1616"/>
      <c r="G648" s="1616"/>
      <c r="H648" s="1617"/>
      <c r="I648" s="1621" t="str">
        <f>I612</f>
        <v/>
      </c>
      <c r="J648" s="1616"/>
      <c r="K648" s="1616"/>
      <c r="L648" s="1616"/>
      <c r="M648" s="1622"/>
      <c r="N648" s="277" t="str">
        <f t="shared" si="102"/>
        <v/>
      </c>
      <c r="O648" s="125" t="s">
        <v>119</v>
      </c>
      <c r="P648" s="272" t="str">
        <f t="shared" si="103"/>
        <v/>
      </c>
      <c r="Q648" s="125" t="s">
        <v>120</v>
      </c>
      <c r="R648" s="274" t="str">
        <f t="shared" si="104"/>
        <v/>
      </c>
      <c r="S648" s="1625" t="s">
        <v>121</v>
      </c>
      <c r="T648" s="1626"/>
      <c r="U648" s="1627">
        <f t="shared" si="105"/>
        <v>0</v>
      </c>
      <c r="V648" s="1628"/>
      <c r="W648" s="1628"/>
      <c r="X648" s="130"/>
      <c r="Y648" s="946"/>
      <c r="Z648" s="947"/>
      <c r="AA648" s="947"/>
      <c r="AB648" s="130"/>
      <c r="AC648" s="946"/>
      <c r="AD648" s="947"/>
      <c r="AE648" s="947"/>
      <c r="AF648" s="133"/>
      <c r="AG648" s="1568" t="str">
        <f t="shared" si="106"/>
        <v/>
      </c>
      <c r="AH648" s="1569"/>
      <c r="AI648" s="1569"/>
      <c r="AJ648" s="1570"/>
      <c r="AK648" s="141"/>
      <c r="AL648" s="142"/>
      <c r="AM648" s="1568" t="str">
        <f t="shared" si="107"/>
        <v/>
      </c>
      <c r="AN648" s="1569"/>
      <c r="AO648" s="1569"/>
      <c r="AP648" s="1569"/>
      <c r="AQ648" s="1569"/>
      <c r="AR648" s="516"/>
      <c r="AS648" s="119"/>
      <c r="AT648" s="119"/>
      <c r="AW648" s="387"/>
      <c r="AX648" s="387"/>
      <c r="AY648" s="387"/>
      <c r="AZ648" s="386"/>
      <c r="BA648" s="386"/>
      <c r="BB648" s="386"/>
    </row>
    <row r="649" spans="1:54" s="117" customFormat="1" ht="16.5" customHeight="1">
      <c r="A649" s="1618"/>
      <c r="B649" s="1619"/>
      <c r="C649" s="1619"/>
      <c r="D649" s="1619"/>
      <c r="E649" s="1619"/>
      <c r="F649" s="1619"/>
      <c r="G649" s="1619"/>
      <c r="H649" s="1620"/>
      <c r="I649" s="1623"/>
      <c r="J649" s="1619"/>
      <c r="K649" s="1619"/>
      <c r="L649" s="1619"/>
      <c r="M649" s="1624"/>
      <c r="N649" s="278" t="str">
        <f t="shared" si="102"/>
        <v/>
      </c>
      <c r="O649" s="135" t="s">
        <v>119</v>
      </c>
      <c r="P649" s="273" t="str">
        <f t="shared" si="103"/>
        <v/>
      </c>
      <c r="Q649" s="135" t="s">
        <v>120</v>
      </c>
      <c r="R649" s="276" t="str">
        <f t="shared" si="104"/>
        <v/>
      </c>
      <c r="S649" s="1580" t="s">
        <v>122</v>
      </c>
      <c r="T649" s="1581"/>
      <c r="U649" s="1571" t="str">
        <f t="shared" si="105"/>
        <v/>
      </c>
      <c r="V649" s="1572"/>
      <c r="W649" s="1572"/>
      <c r="X649" s="1572"/>
      <c r="Y649" s="1582">
        <f>Y613</f>
        <v>0</v>
      </c>
      <c r="Z649" s="1583"/>
      <c r="AA649" s="1583"/>
      <c r="AB649" s="1583"/>
      <c r="AC649" s="1571">
        <f>AC613</f>
        <v>0</v>
      </c>
      <c r="AD649" s="1572"/>
      <c r="AE649" s="1572"/>
      <c r="AF649" s="1573"/>
      <c r="AG649" s="1572" t="str">
        <f t="shared" si="106"/>
        <v/>
      </c>
      <c r="AH649" s="1572"/>
      <c r="AI649" s="1572"/>
      <c r="AJ649" s="1573"/>
      <c r="AK649" s="1584" t="str">
        <f>AK613</f>
        <v/>
      </c>
      <c r="AL649" s="1585"/>
      <c r="AM649" s="1582" t="str">
        <f t="shared" si="107"/>
        <v/>
      </c>
      <c r="AN649" s="1583"/>
      <c r="AO649" s="1583"/>
      <c r="AP649" s="1583"/>
      <c r="AQ649" s="1583"/>
      <c r="AR649" s="515"/>
      <c r="AS649" s="119"/>
      <c r="AT649" s="119"/>
      <c r="AW649" s="387"/>
      <c r="AX649" s="387"/>
      <c r="AY649" s="387"/>
      <c r="AZ649" s="386"/>
      <c r="BA649" s="386"/>
      <c r="BB649" s="386"/>
    </row>
    <row r="650" spans="1:54" s="117" customFormat="1" ht="16.5" customHeight="1">
      <c r="A650" s="1615" t="str">
        <f>A614</f>
        <v/>
      </c>
      <c r="B650" s="1616"/>
      <c r="C650" s="1616"/>
      <c r="D650" s="1616"/>
      <c r="E650" s="1616"/>
      <c r="F650" s="1616"/>
      <c r="G650" s="1616"/>
      <c r="H650" s="1617"/>
      <c r="I650" s="1621" t="str">
        <f>I614</f>
        <v/>
      </c>
      <c r="J650" s="1616"/>
      <c r="K650" s="1616"/>
      <c r="L650" s="1616"/>
      <c r="M650" s="1622"/>
      <c r="N650" s="277" t="str">
        <f t="shared" si="102"/>
        <v/>
      </c>
      <c r="O650" s="125" t="s">
        <v>119</v>
      </c>
      <c r="P650" s="272" t="str">
        <f t="shared" si="103"/>
        <v/>
      </c>
      <c r="Q650" s="125" t="s">
        <v>120</v>
      </c>
      <c r="R650" s="274" t="str">
        <f t="shared" si="104"/>
        <v/>
      </c>
      <c r="S650" s="1625" t="s">
        <v>121</v>
      </c>
      <c r="T650" s="1626"/>
      <c r="U650" s="1627">
        <f t="shared" si="105"/>
        <v>0</v>
      </c>
      <c r="V650" s="1628"/>
      <c r="W650" s="1628"/>
      <c r="X650" s="130"/>
      <c r="Y650" s="946"/>
      <c r="Z650" s="947"/>
      <c r="AA650" s="947"/>
      <c r="AB650" s="130"/>
      <c r="AC650" s="946"/>
      <c r="AD650" s="947"/>
      <c r="AE650" s="947"/>
      <c r="AF650" s="133"/>
      <c r="AG650" s="1568" t="str">
        <f t="shared" si="106"/>
        <v/>
      </c>
      <c r="AH650" s="1569"/>
      <c r="AI650" s="1569"/>
      <c r="AJ650" s="1570"/>
      <c r="AK650" s="143"/>
      <c r="AL650" s="144"/>
      <c r="AM650" s="1568" t="str">
        <f t="shared" si="107"/>
        <v/>
      </c>
      <c r="AN650" s="1569"/>
      <c r="AO650" s="1569"/>
      <c r="AP650" s="1569"/>
      <c r="AQ650" s="1569"/>
      <c r="AR650" s="516"/>
      <c r="AS650" s="119"/>
      <c r="AT650" s="119"/>
      <c r="AW650" s="387"/>
      <c r="AX650" s="387"/>
      <c r="AY650" s="387"/>
      <c r="AZ650" s="386"/>
      <c r="BA650" s="386"/>
      <c r="BB650" s="386"/>
    </row>
    <row r="651" spans="1:54" s="117" customFormat="1" ht="16.5" customHeight="1">
      <c r="A651" s="1618"/>
      <c r="B651" s="1619"/>
      <c r="C651" s="1619"/>
      <c r="D651" s="1619"/>
      <c r="E651" s="1619"/>
      <c r="F651" s="1619"/>
      <c r="G651" s="1619"/>
      <c r="H651" s="1620"/>
      <c r="I651" s="1623"/>
      <c r="J651" s="1619"/>
      <c r="K651" s="1619"/>
      <c r="L651" s="1619"/>
      <c r="M651" s="1624"/>
      <c r="N651" s="278" t="str">
        <f t="shared" si="102"/>
        <v/>
      </c>
      <c r="O651" s="135" t="s">
        <v>119</v>
      </c>
      <c r="P651" s="273" t="str">
        <f t="shared" si="103"/>
        <v/>
      </c>
      <c r="Q651" s="135" t="s">
        <v>120</v>
      </c>
      <c r="R651" s="276" t="str">
        <f t="shared" si="104"/>
        <v/>
      </c>
      <c r="S651" s="1580" t="s">
        <v>122</v>
      </c>
      <c r="T651" s="1581"/>
      <c r="U651" s="1571" t="str">
        <f t="shared" si="105"/>
        <v/>
      </c>
      <c r="V651" s="1572"/>
      <c r="W651" s="1572"/>
      <c r="X651" s="1572"/>
      <c r="Y651" s="1582">
        <f>Y615</f>
        <v>0</v>
      </c>
      <c r="Z651" s="1583"/>
      <c r="AA651" s="1583"/>
      <c r="AB651" s="1583"/>
      <c r="AC651" s="1571">
        <f>AC615</f>
        <v>0</v>
      </c>
      <c r="AD651" s="1572"/>
      <c r="AE651" s="1572"/>
      <c r="AF651" s="1573"/>
      <c r="AG651" s="1572" t="str">
        <f t="shared" si="106"/>
        <v/>
      </c>
      <c r="AH651" s="1572"/>
      <c r="AI651" s="1572"/>
      <c r="AJ651" s="1573"/>
      <c r="AK651" s="1584" t="str">
        <f>AK615</f>
        <v/>
      </c>
      <c r="AL651" s="1585"/>
      <c r="AM651" s="1582" t="str">
        <f t="shared" si="107"/>
        <v/>
      </c>
      <c r="AN651" s="1583"/>
      <c r="AO651" s="1583"/>
      <c r="AP651" s="1583"/>
      <c r="AQ651" s="1583"/>
      <c r="AR651" s="515"/>
      <c r="AS651" s="119"/>
      <c r="AT651" s="119"/>
      <c r="AW651" s="387"/>
      <c r="AX651" s="387"/>
      <c r="AY651" s="387"/>
      <c r="AZ651" s="386"/>
      <c r="BA651" s="386"/>
      <c r="BB651" s="386"/>
    </row>
    <row r="652" spans="1:54" s="117" customFormat="1" ht="16.5" customHeight="1">
      <c r="A652" s="1615" t="str">
        <f>A616</f>
        <v/>
      </c>
      <c r="B652" s="1616"/>
      <c r="C652" s="1616"/>
      <c r="D652" s="1616"/>
      <c r="E652" s="1616"/>
      <c r="F652" s="1616"/>
      <c r="G652" s="1616"/>
      <c r="H652" s="1617"/>
      <c r="I652" s="1621" t="str">
        <f>I616</f>
        <v/>
      </c>
      <c r="J652" s="1616"/>
      <c r="K652" s="1616"/>
      <c r="L652" s="1616"/>
      <c r="M652" s="1622"/>
      <c r="N652" s="277" t="str">
        <f t="shared" si="102"/>
        <v/>
      </c>
      <c r="O652" s="125" t="s">
        <v>119</v>
      </c>
      <c r="P652" s="272" t="str">
        <f t="shared" si="103"/>
        <v/>
      </c>
      <c r="Q652" s="125" t="s">
        <v>120</v>
      </c>
      <c r="R652" s="274" t="str">
        <f t="shared" si="104"/>
        <v/>
      </c>
      <c r="S652" s="1625" t="s">
        <v>121</v>
      </c>
      <c r="T652" s="1626"/>
      <c r="U652" s="1627">
        <f t="shared" si="105"/>
        <v>0</v>
      </c>
      <c r="V652" s="1628"/>
      <c r="W652" s="1628"/>
      <c r="X652" s="130"/>
      <c r="Y652" s="946"/>
      <c r="Z652" s="947"/>
      <c r="AA652" s="947"/>
      <c r="AB652" s="130"/>
      <c r="AC652" s="946"/>
      <c r="AD652" s="947"/>
      <c r="AE652" s="947"/>
      <c r="AF652" s="133"/>
      <c r="AG652" s="1568" t="str">
        <f t="shared" si="106"/>
        <v/>
      </c>
      <c r="AH652" s="1569"/>
      <c r="AI652" s="1569"/>
      <c r="AJ652" s="1570"/>
      <c r="AK652" s="141"/>
      <c r="AL652" s="142"/>
      <c r="AM652" s="1568" t="str">
        <f t="shared" si="107"/>
        <v/>
      </c>
      <c r="AN652" s="1569"/>
      <c r="AO652" s="1569"/>
      <c r="AP652" s="1569"/>
      <c r="AQ652" s="1569"/>
      <c r="AR652" s="516"/>
      <c r="AS652" s="119"/>
      <c r="AT652" s="119"/>
      <c r="AW652" s="387"/>
      <c r="AX652" s="387"/>
      <c r="AY652" s="387"/>
      <c r="AZ652" s="386"/>
      <c r="BA652" s="386"/>
      <c r="BB652" s="386"/>
    </row>
    <row r="653" spans="1:54" s="117" customFormat="1" ht="16.5" customHeight="1">
      <c r="A653" s="1618"/>
      <c r="B653" s="1619"/>
      <c r="C653" s="1619"/>
      <c r="D653" s="1619"/>
      <c r="E653" s="1619"/>
      <c r="F653" s="1619"/>
      <c r="G653" s="1619"/>
      <c r="H653" s="1620"/>
      <c r="I653" s="1623"/>
      <c r="J653" s="1619"/>
      <c r="K653" s="1619"/>
      <c r="L653" s="1619"/>
      <c r="M653" s="1624"/>
      <c r="N653" s="278" t="str">
        <f t="shared" si="102"/>
        <v/>
      </c>
      <c r="O653" s="135" t="s">
        <v>119</v>
      </c>
      <c r="P653" s="273" t="str">
        <f t="shared" si="103"/>
        <v/>
      </c>
      <c r="Q653" s="135" t="s">
        <v>120</v>
      </c>
      <c r="R653" s="276" t="str">
        <f t="shared" si="104"/>
        <v/>
      </c>
      <c r="S653" s="1580" t="s">
        <v>122</v>
      </c>
      <c r="T653" s="1581"/>
      <c r="U653" s="1571" t="str">
        <f t="shared" si="105"/>
        <v/>
      </c>
      <c r="V653" s="1572"/>
      <c r="W653" s="1572"/>
      <c r="X653" s="1572"/>
      <c r="Y653" s="1582">
        <f>Y617</f>
        <v>0</v>
      </c>
      <c r="Z653" s="1583"/>
      <c r="AA653" s="1583"/>
      <c r="AB653" s="1583"/>
      <c r="AC653" s="1571">
        <f>AC617</f>
        <v>0</v>
      </c>
      <c r="AD653" s="1572"/>
      <c r="AE653" s="1572"/>
      <c r="AF653" s="1573"/>
      <c r="AG653" s="1572" t="str">
        <f t="shared" si="106"/>
        <v/>
      </c>
      <c r="AH653" s="1572"/>
      <c r="AI653" s="1572"/>
      <c r="AJ653" s="1573"/>
      <c r="AK653" s="1584" t="str">
        <f>AK617</f>
        <v/>
      </c>
      <c r="AL653" s="1585"/>
      <c r="AM653" s="1582" t="str">
        <f t="shared" si="107"/>
        <v/>
      </c>
      <c r="AN653" s="1583"/>
      <c r="AO653" s="1583"/>
      <c r="AP653" s="1583"/>
      <c r="AQ653" s="1583"/>
      <c r="AR653" s="515"/>
      <c r="AS653" s="119"/>
      <c r="AT653" s="119"/>
      <c r="AW653" s="387"/>
      <c r="AX653" s="387"/>
      <c r="AY653" s="387"/>
      <c r="AZ653" s="386"/>
      <c r="BA653" s="386"/>
      <c r="BB653" s="386"/>
    </row>
    <row r="654" spans="1:54" s="117" customFormat="1" ht="16.5" customHeight="1">
      <c r="A654" s="1615" t="str">
        <f>A618</f>
        <v/>
      </c>
      <c r="B654" s="1616"/>
      <c r="C654" s="1616"/>
      <c r="D654" s="1616"/>
      <c r="E654" s="1616"/>
      <c r="F654" s="1616"/>
      <c r="G654" s="1616"/>
      <c r="H654" s="1617"/>
      <c r="I654" s="1621" t="str">
        <f>I618</f>
        <v/>
      </c>
      <c r="J654" s="1616"/>
      <c r="K654" s="1616"/>
      <c r="L654" s="1616"/>
      <c r="M654" s="1622"/>
      <c r="N654" s="277" t="str">
        <f t="shared" si="102"/>
        <v/>
      </c>
      <c r="O654" s="125" t="s">
        <v>119</v>
      </c>
      <c r="P654" s="272" t="str">
        <f t="shared" si="103"/>
        <v/>
      </c>
      <c r="Q654" s="125" t="s">
        <v>120</v>
      </c>
      <c r="R654" s="274" t="str">
        <f t="shared" si="104"/>
        <v/>
      </c>
      <c r="S654" s="1625" t="s">
        <v>121</v>
      </c>
      <c r="T654" s="1626"/>
      <c r="U654" s="1627">
        <f t="shared" si="105"/>
        <v>0</v>
      </c>
      <c r="V654" s="1628"/>
      <c r="W654" s="1628"/>
      <c r="X654" s="130"/>
      <c r="Y654" s="946"/>
      <c r="Z654" s="947"/>
      <c r="AA654" s="947"/>
      <c r="AB654" s="130"/>
      <c r="AC654" s="946"/>
      <c r="AD654" s="947"/>
      <c r="AE654" s="947"/>
      <c r="AF654" s="133"/>
      <c r="AG654" s="1568" t="str">
        <f t="shared" si="106"/>
        <v/>
      </c>
      <c r="AH654" s="1569"/>
      <c r="AI654" s="1569"/>
      <c r="AJ654" s="1570"/>
      <c r="AK654" s="141"/>
      <c r="AL654" s="142"/>
      <c r="AM654" s="1568" t="str">
        <f t="shared" si="107"/>
        <v/>
      </c>
      <c r="AN654" s="1569"/>
      <c r="AO654" s="1569"/>
      <c r="AP654" s="1569"/>
      <c r="AQ654" s="1569"/>
      <c r="AR654" s="516"/>
      <c r="AS654" s="119"/>
      <c r="AT654" s="119"/>
      <c r="AW654" s="387"/>
      <c r="AX654" s="387"/>
      <c r="AY654" s="387"/>
      <c r="AZ654" s="386"/>
      <c r="BA654" s="386"/>
      <c r="BB654" s="386"/>
    </row>
    <row r="655" spans="1:54" s="117" customFormat="1" ht="16.5" customHeight="1">
      <c r="A655" s="1618"/>
      <c r="B655" s="1619"/>
      <c r="C655" s="1619"/>
      <c r="D655" s="1619"/>
      <c r="E655" s="1619"/>
      <c r="F655" s="1619"/>
      <c r="G655" s="1619"/>
      <c r="H655" s="1620"/>
      <c r="I655" s="1623"/>
      <c r="J655" s="1619"/>
      <c r="K655" s="1619"/>
      <c r="L655" s="1619"/>
      <c r="M655" s="1624"/>
      <c r="N655" s="278" t="str">
        <f t="shared" si="102"/>
        <v/>
      </c>
      <c r="O655" s="145" t="s">
        <v>119</v>
      </c>
      <c r="P655" s="273" t="str">
        <f t="shared" si="103"/>
        <v/>
      </c>
      <c r="Q655" s="135" t="s">
        <v>120</v>
      </c>
      <c r="R655" s="276" t="str">
        <f t="shared" si="104"/>
        <v/>
      </c>
      <c r="S655" s="1580" t="s">
        <v>122</v>
      </c>
      <c r="T655" s="1581"/>
      <c r="U655" s="1571" t="str">
        <f t="shared" si="105"/>
        <v/>
      </c>
      <c r="V655" s="1572"/>
      <c r="W655" s="1572"/>
      <c r="X655" s="1572"/>
      <c r="Y655" s="1582">
        <f>Y619</f>
        <v>0</v>
      </c>
      <c r="Z655" s="1583"/>
      <c r="AA655" s="1583"/>
      <c r="AB655" s="1583"/>
      <c r="AC655" s="1571">
        <f>AC619</f>
        <v>0</v>
      </c>
      <c r="AD655" s="1572"/>
      <c r="AE655" s="1572"/>
      <c r="AF655" s="1573"/>
      <c r="AG655" s="1572" t="str">
        <f t="shared" si="106"/>
        <v/>
      </c>
      <c r="AH655" s="1572"/>
      <c r="AI655" s="1572"/>
      <c r="AJ655" s="1573"/>
      <c r="AK655" s="1584" t="str">
        <f>AK619</f>
        <v/>
      </c>
      <c r="AL655" s="1585"/>
      <c r="AM655" s="1582" t="str">
        <f t="shared" si="107"/>
        <v/>
      </c>
      <c r="AN655" s="1583"/>
      <c r="AO655" s="1583"/>
      <c r="AP655" s="1583"/>
      <c r="AQ655" s="1583"/>
      <c r="AR655" s="515"/>
      <c r="AS655" s="119"/>
      <c r="AT655" s="119"/>
      <c r="AW655" s="387"/>
      <c r="AX655" s="387"/>
      <c r="AY655" s="387"/>
      <c r="AZ655" s="386"/>
      <c r="BA655" s="386"/>
      <c r="BB655" s="386"/>
    </row>
    <row r="656" spans="1:54" s="117" customFormat="1" ht="16.5" customHeight="1">
      <c r="A656" s="1595" t="s">
        <v>561</v>
      </c>
      <c r="B656" s="1596"/>
      <c r="C656" s="1596"/>
      <c r="D656" s="1597"/>
      <c r="E656" s="1604" t="str">
        <f>E620</f>
        <v/>
      </c>
      <c r="F656" s="1605"/>
      <c r="G656" s="1606"/>
      <c r="H656" s="1606"/>
      <c r="I656" s="1606"/>
      <c r="J656" s="1606"/>
      <c r="K656" s="1606"/>
      <c r="L656" s="1606"/>
      <c r="M656" s="1607"/>
      <c r="N656" s="1721" t="s">
        <v>726</v>
      </c>
      <c r="O656" s="1722"/>
      <c r="P656" s="1722"/>
      <c r="Q656" s="1722"/>
      <c r="R656" s="1722"/>
      <c r="S656" s="1722"/>
      <c r="T656" s="1049" t="str">
        <f>T620</f>
        <v/>
      </c>
      <c r="U656" s="1568" t="str">
        <f t="shared" ca="1" si="105"/>
        <v/>
      </c>
      <c r="V656" s="1569"/>
      <c r="W656" s="1569"/>
      <c r="X656" s="1569"/>
      <c r="Y656" s="999"/>
      <c r="Z656" s="1000"/>
      <c r="AA656" s="1000"/>
      <c r="AB656" s="133"/>
      <c r="AC656" s="1000"/>
      <c r="AD656" s="1000"/>
      <c r="AE656" s="1000"/>
      <c r="AF656" s="133"/>
      <c r="AG656" s="1568" t="str">
        <f t="shared" ca="1" si="106"/>
        <v/>
      </c>
      <c r="AH656" s="1569"/>
      <c r="AI656" s="1569"/>
      <c r="AJ656" s="1570"/>
      <c r="AK656" s="946"/>
      <c r="AL656" s="134"/>
      <c r="AM656" s="1568" t="str">
        <f t="shared" si="107"/>
        <v/>
      </c>
      <c r="AN656" s="1569"/>
      <c r="AO656" s="1569"/>
      <c r="AP656" s="1569"/>
      <c r="AQ656" s="1569"/>
      <c r="AR656" s="516"/>
      <c r="AS656" s="119"/>
      <c r="AT656" s="119"/>
      <c r="AW656" s="387"/>
      <c r="AX656" s="387"/>
      <c r="AY656" s="387"/>
      <c r="AZ656" s="386"/>
      <c r="BA656" s="386"/>
      <c r="BB656" s="386"/>
    </row>
    <row r="657" spans="1:54" s="117" customFormat="1" ht="16.5" customHeight="1">
      <c r="A657" s="1598"/>
      <c r="B657" s="1599"/>
      <c r="C657" s="1599"/>
      <c r="D657" s="1600"/>
      <c r="E657" s="1608"/>
      <c r="F657" s="1609"/>
      <c r="G657" s="1610"/>
      <c r="H657" s="1610"/>
      <c r="I657" s="1610"/>
      <c r="J657" s="1610"/>
      <c r="K657" s="1610"/>
      <c r="L657" s="1610"/>
      <c r="M657" s="1611"/>
      <c r="N657" s="1723"/>
      <c r="O657" s="1724"/>
      <c r="P657" s="1724"/>
      <c r="Q657" s="1724"/>
      <c r="R657" s="1724"/>
      <c r="S657" s="1724"/>
      <c r="T657" s="1050"/>
      <c r="U657" s="1571" t="str">
        <f>U621</f>
        <v/>
      </c>
      <c r="V657" s="1572"/>
      <c r="W657" s="1572"/>
      <c r="X657" s="1572"/>
      <c r="Y657" s="1571" t="str">
        <f>Y621</f>
        <v/>
      </c>
      <c r="Z657" s="1572"/>
      <c r="AA657" s="1572"/>
      <c r="AB657" s="1573"/>
      <c r="AC657" s="1572" t="str">
        <f>AC621</f>
        <v/>
      </c>
      <c r="AD657" s="1572"/>
      <c r="AE657" s="1572"/>
      <c r="AF657" s="1573"/>
      <c r="AG657" s="1571" t="str">
        <f t="shared" ref="AG657:AG658" si="108">AG621</f>
        <v/>
      </c>
      <c r="AH657" s="1572"/>
      <c r="AI657" s="1572"/>
      <c r="AJ657" s="1573"/>
      <c r="AK657" s="943"/>
      <c r="AL657" s="945"/>
      <c r="AM657" s="1571" t="str">
        <f t="shared" ref="AM657:AM658" si="109">AM621</f>
        <v/>
      </c>
      <c r="AN657" s="1572"/>
      <c r="AO657" s="1572"/>
      <c r="AP657" s="1572"/>
      <c r="AQ657" s="1572"/>
      <c r="AR657" s="948"/>
      <c r="AS657" s="119"/>
      <c r="AT657" s="119"/>
      <c r="AW657" s="387"/>
      <c r="AX657" s="387"/>
      <c r="AY657" s="387"/>
      <c r="AZ657" s="386"/>
      <c r="BA657" s="386"/>
      <c r="BB657" s="386"/>
    </row>
    <row r="658" spans="1:54" s="117" customFormat="1" ht="16.5" customHeight="1" thickBot="1">
      <c r="A658" s="1601"/>
      <c r="B658" s="1602"/>
      <c r="C658" s="1602"/>
      <c r="D658" s="1603"/>
      <c r="E658" s="1612"/>
      <c r="F658" s="1613"/>
      <c r="G658" s="1613"/>
      <c r="H658" s="1613"/>
      <c r="I658" s="1613"/>
      <c r="J658" s="1613"/>
      <c r="K658" s="1613"/>
      <c r="L658" s="1613"/>
      <c r="M658" s="1614"/>
      <c r="N658" s="1725"/>
      <c r="O658" s="1726"/>
      <c r="P658" s="1726"/>
      <c r="Q658" s="1726"/>
      <c r="R658" s="1726"/>
      <c r="S658" s="1726"/>
      <c r="T658" s="1051"/>
      <c r="U658" s="1095"/>
      <c r="V658" s="1096"/>
      <c r="W658" s="1096"/>
      <c r="X658" s="1096"/>
      <c r="Y658" s="1095"/>
      <c r="Z658" s="1096"/>
      <c r="AA658" s="1096"/>
      <c r="AB658" s="1097"/>
      <c r="AC658" s="1096"/>
      <c r="AD658" s="1096"/>
      <c r="AE658" s="1096"/>
      <c r="AF658" s="1097"/>
      <c r="AG658" s="1574" t="str">
        <f t="shared" si="108"/>
        <v/>
      </c>
      <c r="AH658" s="1575"/>
      <c r="AI658" s="1575"/>
      <c r="AJ658" s="1576"/>
      <c r="AK658" s="941"/>
      <c r="AL658" s="942"/>
      <c r="AM658" s="1574" t="str">
        <f t="shared" si="109"/>
        <v/>
      </c>
      <c r="AN658" s="1575"/>
      <c r="AO658" s="1575"/>
      <c r="AP658" s="1575"/>
      <c r="AQ658" s="1575"/>
      <c r="AR658" s="517"/>
      <c r="AS658" s="119"/>
      <c r="AT658" s="146"/>
      <c r="AW658" s="387"/>
      <c r="AX658" s="387"/>
      <c r="AY658" s="387"/>
      <c r="AZ658" s="386"/>
      <c r="BA658" s="386"/>
      <c r="BB658" s="386"/>
    </row>
    <row r="659" spans="1:54" ht="18" customHeight="1">
      <c r="A659" s="75"/>
      <c r="B659" s="75"/>
      <c r="C659" s="75"/>
      <c r="D659" s="75"/>
      <c r="E659" s="75"/>
      <c r="F659" s="75"/>
      <c r="G659" s="75"/>
      <c r="H659" s="75"/>
      <c r="I659" s="75"/>
      <c r="J659" s="75"/>
      <c r="K659" s="75"/>
      <c r="L659" s="75"/>
      <c r="M659" s="75"/>
      <c r="N659" s="75"/>
      <c r="O659" s="75"/>
      <c r="P659" s="75"/>
      <c r="Q659" s="75"/>
      <c r="R659" s="75"/>
      <c r="S659" s="75"/>
      <c r="T659" s="75"/>
      <c r="U659" s="75"/>
      <c r="V659" s="75"/>
      <c r="W659" s="90"/>
      <c r="X659" s="90"/>
      <c r="Y659" s="75"/>
      <c r="Z659" s="75"/>
      <c r="AA659" s="75"/>
      <c r="AB659" s="75"/>
      <c r="AC659" s="75"/>
      <c r="AD659" s="75"/>
      <c r="AE659" s="75"/>
      <c r="AF659" s="75"/>
      <c r="AG659" s="75"/>
      <c r="AH659" s="75"/>
      <c r="AI659" s="75"/>
      <c r="AJ659" s="75"/>
      <c r="AK659" s="75"/>
      <c r="AL659" s="75"/>
      <c r="AM659" s="1566" t="str">
        <f>AM623</f>
        <v/>
      </c>
      <c r="AN659" s="1567"/>
      <c r="AO659" s="1567"/>
      <c r="AP659" s="1567"/>
      <c r="AQ659" s="1567"/>
      <c r="AR659" s="75"/>
      <c r="AS659" s="75"/>
    </row>
    <row r="660" spans="1:54" ht="18" customHeight="1">
      <c r="A660" s="75"/>
      <c r="B660" s="75"/>
      <c r="C660" s="75"/>
      <c r="D660" s="75"/>
      <c r="E660" s="75"/>
      <c r="F660" s="75"/>
      <c r="G660" s="75"/>
      <c r="H660" s="75"/>
      <c r="I660" s="75"/>
      <c r="J660" s="75"/>
      <c r="K660" s="75"/>
      <c r="L660" s="75"/>
      <c r="M660" s="75"/>
      <c r="N660" s="75"/>
      <c r="O660" s="75"/>
      <c r="P660" s="75"/>
      <c r="Q660" s="75"/>
      <c r="R660" s="75"/>
      <c r="S660" s="75"/>
      <c r="T660" s="75"/>
      <c r="U660" s="75"/>
      <c r="V660" s="75"/>
      <c r="W660" s="90"/>
      <c r="X660" s="90"/>
      <c r="Y660" s="75"/>
      <c r="Z660" s="75"/>
      <c r="AA660" s="75"/>
      <c r="AB660" s="75"/>
      <c r="AC660" s="75"/>
      <c r="AD660" s="75"/>
      <c r="AE660" s="75"/>
      <c r="AF660" s="75"/>
      <c r="AG660" s="75"/>
      <c r="AH660" s="75"/>
      <c r="AI660" s="75"/>
      <c r="AJ660" s="75"/>
      <c r="AK660" s="75"/>
      <c r="AL660" s="75"/>
      <c r="AM660" s="279"/>
      <c r="AN660" s="280"/>
      <c r="AO660" s="280"/>
      <c r="AP660" s="280"/>
      <c r="AQ660" s="280"/>
      <c r="AR660" s="75"/>
      <c r="AS660" s="75"/>
    </row>
    <row r="661" spans="1:54" s="117" customFormat="1" ht="23.25" customHeight="1">
      <c r="A661" s="75"/>
      <c r="B661" s="119"/>
      <c r="C661" s="119"/>
      <c r="D661" s="119"/>
      <c r="E661" s="119"/>
      <c r="F661" s="119"/>
      <c r="G661" s="119"/>
      <c r="H661" s="119"/>
      <c r="I661" s="119"/>
      <c r="J661" s="119"/>
      <c r="K661" s="119"/>
      <c r="L661" s="119"/>
      <c r="M661" s="119"/>
      <c r="N661" s="119"/>
      <c r="O661" s="119"/>
      <c r="P661" s="119"/>
      <c r="Q661" s="119"/>
      <c r="R661" s="119"/>
      <c r="S661" s="119"/>
      <c r="T661" s="119"/>
      <c r="U661" s="119"/>
      <c r="V661" s="119"/>
      <c r="W661" s="551"/>
      <c r="X661" s="551"/>
      <c r="Y661" s="119"/>
      <c r="Z661" s="119"/>
      <c r="AA661" s="119"/>
      <c r="AB661" s="119"/>
      <c r="AC661" s="119"/>
      <c r="AD661" s="119"/>
      <c r="AE661" s="119"/>
      <c r="AF661" s="119"/>
      <c r="AG661" s="119"/>
      <c r="AH661" s="119"/>
      <c r="AI661" s="119"/>
      <c r="AJ661" s="119"/>
      <c r="AK661" s="119"/>
      <c r="AL661" s="119"/>
      <c r="AM661" s="119"/>
      <c r="AN661" s="119"/>
      <c r="AO661" s="119"/>
      <c r="AP661" s="119"/>
      <c r="AQ661" s="119"/>
      <c r="AR661" s="119"/>
      <c r="AS661" s="119"/>
      <c r="AW661" s="387"/>
      <c r="AX661" s="387"/>
      <c r="AY661" s="387"/>
      <c r="AZ661" s="386"/>
      <c r="BA661" s="386"/>
      <c r="BB661" s="386"/>
    </row>
    <row r="662" spans="1:54" s="117" customFormat="1" ht="17.25" customHeight="1" thickBot="1">
      <c r="A662" s="533" t="s">
        <v>171</v>
      </c>
      <c r="B662" s="119"/>
      <c r="C662" s="119"/>
      <c r="D662" s="119"/>
      <c r="E662" s="119"/>
      <c r="F662" s="119"/>
      <c r="G662" s="119"/>
      <c r="H662" s="119"/>
      <c r="I662" s="119"/>
      <c r="J662" s="119"/>
      <c r="K662" s="119"/>
      <c r="L662" s="119"/>
      <c r="M662" s="119"/>
      <c r="N662" s="119"/>
      <c r="O662" s="119"/>
      <c r="P662" s="119"/>
      <c r="Q662" s="119"/>
      <c r="R662" s="120"/>
      <c r="S662" s="120"/>
      <c r="T662" s="120"/>
      <c r="U662" s="120"/>
      <c r="V662" s="120"/>
      <c r="W662" s="119"/>
      <c r="X662" s="119"/>
      <c r="Y662" s="119"/>
      <c r="Z662" s="119"/>
      <c r="AA662" s="119"/>
      <c r="AB662" s="119"/>
      <c r="AC662" s="119"/>
      <c r="AD662" s="119"/>
      <c r="AE662" s="119"/>
      <c r="AF662" s="119"/>
      <c r="AG662" s="119"/>
      <c r="AH662" s="119"/>
      <c r="AI662" s="119"/>
      <c r="AJ662" s="119"/>
      <c r="AK662" s="121"/>
      <c r="AL662" s="121"/>
      <c r="AM662" s="121"/>
      <c r="AN662" s="121"/>
      <c r="AO662" s="119"/>
      <c r="AP662" s="119"/>
      <c r="AQ662" s="119"/>
      <c r="AR662" s="119"/>
      <c r="AS662" s="119"/>
      <c r="AW662" s="387"/>
      <c r="AX662" s="387"/>
      <c r="AY662" s="387"/>
      <c r="AZ662" s="386"/>
      <c r="BA662" s="386"/>
      <c r="BB662" s="386"/>
    </row>
    <row r="663" spans="1:54" s="117" customFormat="1" ht="12.75" customHeight="1">
      <c r="A663" s="119"/>
      <c r="B663" s="119"/>
      <c r="C663" s="119"/>
      <c r="D663" s="119"/>
      <c r="E663" s="119"/>
      <c r="F663" s="119"/>
      <c r="G663" s="119"/>
      <c r="H663" s="119"/>
      <c r="I663" s="119"/>
      <c r="J663" s="119"/>
      <c r="K663" s="119"/>
      <c r="L663" s="122"/>
      <c r="M663" s="122"/>
      <c r="N663" s="122"/>
      <c r="O663" s="122"/>
      <c r="P663" s="122"/>
      <c r="Q663" s="122"/>
      <c r="R663" s="122"/>
      <c r="S663" s="123"/>
      <c r="T663" s="123"/>
      <c r="U663" s="123"/>
      <c r="V663" s="123"/>
      <c r="W663" s="123"/>
      <c r="X663" s="123"/>
      <c r="Y663" s="123"/>
      <c r="Z663" s="122"/>
      <c r="AA663" s="122"/>
      <c r="AB663" s="122"/>
      <c r="AC663" s="119"/>
      <c r="AD663" s="119"/>
      <c r="AE663" s="119"/>
      <c r="AF663" s="119"/>
      <c r="AG663" s="119"/>
      <c r="AH663" s="119"/>
      <c r="AI663" s="119"/>
      <c r="AJ663" s="119"/>
      <c r="AK663" s="121"/>
      <c r="AL663" s="121"/>
      <c r="AM663" s="1738" t="s">
        <v>172</v>
      </c>
      <c r="AN663" s="1587"/>
      <c r="AO663" s="119"/>
      <c r="AP663" s="119"/>
      <c r="AQ663" s="119"/>
      <c r="AR663" s="119"/>
      <c r="AS663" s="119"/>
      <c r="AW663" s="387"/>
      <c r="AX663" s="387"/>
      <c r="AY663" s="387"/>
      <c r="AZ663" s="386"/>
      <c r="BA663" s="386"/>
      <c r="BB663" s="386"/>
    </row>
    <row r="664" spans="1:54" s="117" customFormat="1" ht="12.75" customHeight="1">
      <c r="A664" s="119"/>
      <c r="B664" s="119"/>
      <c r="C664" s="119"/>
      <c r="D664" s="119"/>
      <c r="E664" s="119"/>
      <c r="F664" s="119"/>
      <c r="G664" s="119"/>
      <c r="H664" s="119"/>
      <c r="I664" s="119"/>
      <c r="J664" s="119"/>
      <c r="K664" s="119"/>
      <c r="L664" s="122"/>
      <c r="M664" s="122"/>
      <c r="N664" s="122"/>
      <c r="O664" s="122"/>
      <c r="P664" s="122"/>
      <c r="Q664" s="122"/>
      <c r="R664" s="122"/>
      <c r="S664" s="123"/>
      <c r="T664" s="123"/>
      <c r="U664" s="123"/>
      <c r="V664" s="123"/>
      <c r="W664" s="123"/>
      <c r="X664" s="123"/>
      <c r="Y664" s="123"/>
      <c r="Z664" s="122"/>
      <c r="AA664" s="122"/>
      <c r="AB664" s="122"/>
      <c r="AC664" s="119"/>
      <c r="AD664" s="119"/>
      <c r="AE664" s="119"/>
      <c r="AF664" s="119"/>
      <c r="AG664" s="119"/>
      <c r="AH664" s="119"/>
      <c r="AI664" s="119"/>
      <c r="AJ664" s="119"/>
      <c r="AK664" s="121"/>
      <c r="AL664" s="121"/>
      <c r="AM664" s="1588"/>
      <c r="AN664" s="1589"/>
      <c r="AO664" s="119"/>
      <c r="AP664" s="119"/>
      <c r="AQ664" s="119"/>
      <c r="AR664" s="119"/>
      <c r="AS664" s="119"/>
      <c r="AW664" s="387"/>
      <c r="AX664" s="387"/>
      <c r="AY664" s="387"/>
      <c r="AZ664" s="386"/>
      <c r="BA664" s="386"/>
      <c r="BB664" s="386"/>
    </row>
    <row r="665" spans="1:54" s="117" customFormat="1" ht="12.75" customHeight="1" thickBot="1">
      <c r="A665" s="119"/>
      <c r="B665" s="119"/>
      <c r="C665" s="119"/>
      <c r="D665" s="119"/>
      <c r="E665" s="119"/>
      <c r="F665" s="119"/>
      <c r="G665" s="119"/>
      <c r="H665" s="119"/>
      <c r="I665" s="119"/>
      <c r="J665" s="119"/>
      <c r="K665" s="119"/>
      <c r="L665" s="122"/>
      <c r="M665" s="122"/>
      <c r="N665" s="122"/>
      <c r="O665" s="122"/>
      <c r="P665" s="122"/>
      <c r="Q665" s="122"/>
      <c r="R665" s="122"/>
      <c r="S665" s="122"/>
      <c r="T665" s="122"/>
      <c r="U665" s="122"/>
      <c r="V665" s="122"/>
      <c r="W665" s="122"/>
      <c r="X665" s="122"/>
      <c r="Y665" s="122"/>
      <c r="Z665" s="122"/>
      <c r="AA665" s="122"/>
      <c r="AB665" s="122"/>
      <c r="AC665" s="119"/>
      <c r="AD665" s="119"/>
      <c r="AE665" s="119"/>
      <c r="AF665" s="119"/>
      <c r="AG665" s="119"/>
      <c r="AH665" s="119"/>
      <c r="AI665" s="119"/>
      <c r="AJ665" s="119"/>
      <c r="AK665" s="121"/>
      <c r="AL665" s="121"/>
      <c r="AM665" s="1590"/>
      <c r="AN665" s="1591"/>
      <c r="AO665" s="119"/>
      <c r="AP665" s="119"/>
      <c r="AQ665" s="119"/>
      <c r="AR665" s="119"/>
      <c r="AS665" s="119"/>
      <c r="AW665" s="387"/>
      <c r="AX665" s="387"/>
      <c r="AY665" s="387"/>
      <c r="AZ665" s="386"/>
      <c r="BA665" s="386"/>
      <c r="BB665" s="386"/>
    </row>
    <row r="666" spans="1:54" s="117" customFormat="1" ht="6" customHeight="1" thickBot="1">
      <c r="A666" s="119"/>
      <c r="B666" s="119"/>
      <c r="C666" s="119"/>
      <c r="D666" s="119"/>
      <c r="E666" s="119"/>
      <c r="F666" s="119"/>
      <c r="G666" s="119"/>
      <c r="H666" s="119"/>
      <c r="I666" s="119"/>
      <c r="J666" s="119"/>
      <c r="K666" s="119"/>
      <c r="L666" s="122"/>
      <c r="M666" s="122"/>
      <c r="N666" s="122"/>
      <c r="O666" s="122"/>
      <c r="P666" s="122"/>
      <c r="Q666" s="122"/>
      <c r="R666" s="122"/>
      <c r="S666" s="122"/>
      <c r="T666" s="122"/>
      <c r="U666" s="122"/>
      <c r="V666" s="122"/>
      <c r="W666" s="122"/>
      <c r="X666" s="122"/>
      <c r="Y666" s="122"/>
      <c r="Z666" s="122"/>
      <c r="AA666" s="122"/>
      <c r="AB666" s="122"/>
      <c r="AC666" s="119"/>
      <c r="AD666" s="119"/>
      <c r="AE666" s="119"/>
      <c r="AF666" s="119"/>
      <c r="AG666" s="119"/>
      <c r="AH666" s="119"/>
      <c r="AI666" s="119"/>
      <c r="AJ666" s="119"/>
      <c r="AK666" s="121"/>
      <c r="AL666" s="121"/>
      <c r="AM666" s="119"/>
      <c r="AN666" s="119"/>
      <c r="AO666" s="119"/>
      <c r="AP666" s="119"/>
      <c r="AQ666" s="119"/>
      <c r="AR666" s="119"/>
      <c r="AS666" s="119"/>
      <c r="AW666" s="387"/>
      <c r="AX666" s="387"/>
      <c r="AY666" s="387"/>
      <c r="AZ666" s="386"/>
      <c r="BA666" s="386"/>
      <c r="BB666" s="386"/>
    </row>
    <row r="667" spans="1:54" s="117" customFormat="1" ht="12.75" customHeight="1">
      <c r="A667" s="1658" t="s">
        <v>127</v>
      </c>
      <c r="B667" s="1659"/>
      <c r="C667" s="1659"/>
      <c r="D667" s="1659"/>
      <c r="E667" s="1659"/>
      <c r="F667" s="1659"/>
      <c r="G667" s="1659"/>
      <c r="H667" s="1659"/>
      <c r="I667" s="1664" t="s">
        <v>128</v>
      </c>
      <c r="J667" s="1664"/>
      <c r="K667" s="510" t="s">
        <v>129</v>
      </c>
      <c r="L667" s="1664" t="s">
        <v>130</v>
      </c>
      <c r="M667" s="1664"/>
      <c r="N667" s="1665" t="s">
        <v>131</v>
      </c>
      <c r="O667" s="1664"/>
      <c r="P667" s="1664"/>
      <c r="Q667" s="1664"/>
      <c r="R667" s="1664"/>
      <c r="S667" s="1664"/>
      <c r="T667" s="1664" t="s">
        <v>61</v>
      </c>
      <c r="U667" s="1664"/>
      <c r="V667" s="1700"/>
      <c r="W667" s="119"/>
      <c r="X667" s="119"/>
      <c r="Y667" s="119"/>
      <c r="Z667" s="119"/>
      <c r="AA667" s="119"/>
      <c r="AB667" s="119"/>
      <c r="AC667" s="124"/>
      <c r="AD667" s="124"/>
      <c r="AE667" s="124"/>
      <c r="AF667" s="124"/>
      <c r="AG667" s="124"/>
      <c r="AH667" s="124"/>
      <c r="AI667" s="124"/>
      <c r="AJ667" s="119"/>
      <c r="AK667" s="1739" t="str">
        <f>IF(work4報告書!AJ55=0,"",$AK$13)</f>
        <v/>
      </c>
      <c r="AL667" s="1740"/>
      <c r="AM667" s="1710" t="s">
        <v>64</v>
      </c>
      <c r="AN667" s="1710"/>
      <c r="AO667" s="1740" t="str">
        <f>IF(AK667="","",7)</f>
        <v/>
      </c>
      <c r="AP667" s="1740"/>
      <c r="AQ667" s="1710" t="s">
        <v>65</v>
      </c>
      <c r="AR667" s="1713"/>
      <c r="AS667" s="119"/>
      <c r="AT667" s="119"/>
      <c r="AW667" s="387"/>
      <c r="AX667" s="387"/>
      <c r="AY667" s="387"/>
      <c r="AZ667" s="386"/>
      <c r="BA667" s="386"/>
      <c r="BB667" s="386"/>
    </row>
    <row r="668" spans="1:54" s="117" customFormat="1" ht="13.5" customHeight="1">
      <c r="A668" s="1660"/>
      <c r="B668" s="1661"/>
      <c r="C668" s="1661"/>
      <c r="D668" s="1661"/>
      <c r="E668" s="1661"/>
      <c r="F668" s="1661"/>
      <c r="G668" s="1661"/>
      <c r="H668" s="1661"/>
      <c r="I668" s="1716" t="str">
        <f>IF(work4報告書!$AJ$55=0,"",work1基本情報!C$9)</f>
        <v/>
      </c>
      <c r="J668" s="1592" t="str">
        <f>IF(work4報告書!$AJ$55=0,"",work1基本情報!D$9)</f>
        <v/>
      </c>
      <c r="K668" s="1718" t="str">
        <f>IF(work4報告書!$AJ$55=0,"",work1基本情報!E$9)</f>
        <v/>
      </c>
      <c r="L668" s="1655" t="str">
        <f>IF(work4報告書!$AJ$55=0,"",work1基本情報!F$9)</f>
        <v/>
      </c>
      <c r="M668" s="1592" t="str">
        <f>IF(work4報告書!$AJ$55=0,"",work1基本情報!G$9)</f>
        <v/>
      </c>
      <c r="N668" s="1655" t="str">
        <f>IF(work4報告書!$AJ$55=0,"",work1基本情報!H$9)</f>
        <v/>
      </c>
      <c r="O668" s="1652" t="str">
        <f>IF(work4報告書!$AJ$55=0,"",work1基本情報!I$9)</f>
        <v/>
      </c>
      <c r="P668" s="1652" t="str">
        <f>IF(work4報告書!$AJ$55=0,"",work1基本情報!J$9)</f>
        <v/>
      </c>
      <c r="Q668" s="1652" t="str">
        <f>IF(work4報告書!$AJ$55=0,"",work1基本情報!K$9)</f>
        <v/>
      </c>
      <c r="R668" s="1652" t="str">
        <f>IF(work4報告書!$AJ$55=0,"",work1基本情報!L$9)</f>
        <v/>
      </c>
      <c r="S668" s="1592" t="str">
        <f>IF(work4報告書!$AJ$55=0,"",work1基本情報!M$9)</f>
        <v/>
      </c>
      <c r="T668" s="1655" t="str">
        <f>IF(work4報告書!$AJ$55=0,"",work1基本情報!O$9)</f>
        <v/>
      </c>
      <c r="U668" s="1652" t="str">
        <f>IF(work4報告書!$AJ$55=0,"",work1基本情報!P$9)</f>
        <v/>
      </c>
      <c r="V668" s="1707" t="str">
        <f>IF(work4報告書!$AJ$55=0,"",work1基本情報!Q$9)</f>
        <v/>
      </c>
      <c r="W668" s="119"/>
      <c r="X668" s="119"/>
      <c r="Y668" s="119"/>
      <c r="Z668" s="119"/>
      <c r="AA668" s="119"/>
      <c r="AB668" s="119"/>
      <c r="AC668" s="124"/>
      <c r="AD668" s="124"/>
      <c r="AE668" s="124"/>
      <c r="AF668" s="124"/>
      <c r="AG668" s="124"/>
      <c r="AH668" s="124"/>
      <c r="AI668" s="124"/>
      <c r="AJ668" s="119"/>
      <c r="AK668" s="1741"/>
      <c r="AL668" s="1742"/>
      <c r="AM668" s="1711"/>
      <c r="AN668" s="1711"/>
      <c r="AO668" s="1742"/>
      <c r="AP668" s="1742"/>
      <c r="AQ668" s="1711"/>
      <c r="AR668" s="1714"/>
      <c r="AS668" s="119"/>
      <c r="AT668" s="119"/>
      <c r="AW668" s="387"/>
      <c r="AX668" s="387"/>
      <c r="AY668" s="387"/>
      <c r="AZ668" s="386"/>
      <c r="BA668" s="386"/>
      <c r="BB668" s="386"/>
    </row>
    <row r="669" spans="1:54" s="117" customFormat="1" ht="9" customHeight="1" thickBot="1">
      <c r="A669" s="1660"/>
      <c r="B669" s="1661"/>
      <c r="C669" s="1661"/>
      <c r="D669" s="1661"/>
      <c r="E669" s="1661"/>
      <c r="F669" s="1661"/>
      <c r="G669" s="1661"/>
      <c r="H669" s="1661"/>
      <c r="I669" s="1716"/>
      <c r="J669" s="1593"/>
      <c r="K669" s="1719"/>
      <c r="L669" s="1656"/>
      <c r="M669" s="1593"/>
      <c r="N669" s="1656"/>
      <c r="O669" s="1653"/>
      <c r="P669" s="1653"/>
      <c r="Q669" s="1653"/>
      <c r="R669" s="1653"/>
      <c r="S669" s="1593"/>
      <c r="T669" s="1656"/>
      <c r="U669" s="1653"/>
      <c r="V669" s="1708"/>
      <c r="W669" s="119"/>
      <c r="X669" s="119"/>
      <c r="Y669" s="119"/>
      <c r="Z669" s="119"/>
      <c r="AA669" s="119"/>
      <c r="AB669" s="119"/>
      <c r="AC669" s="124"/>
      <c r="AD669" s="124"/>
      <c r="AE669" s="124"/>
      <c r="AF669" s="124"/>
      <c r="AG669" s="124"/>
      <c r="AH669" s="124"/>
      <c r="AI669" s="124"/>
      <c r="AJ669" s="119"/>
      <c r="AK669" s="1743"/>
      <c r="AL669" s="1744"/>
      <c r="AM669" s="1712"/>
      <c r="AN669" s="1712"/>
      <c r="AO669" s="1744"/>
      <c r="AP669" s="1744"/>
      <c r="AQ669" s="1712"/>
      <c r="AR669" s="1715"/>
      <c r="AS669" s="119"/>
      <c r="AT669" s="119"/>
      <c r="AW669" s="387"/>
      <c r="AX669" s="387"/>
      <c r="AY669" s="387"/>
      <c r="AZ669" s="386"/>
      <c r="BA669" s="386"/>
      <c r="BB669" s="386"/>
    </row>
    <row r="670" spans="1:54" s="117" customFormat="1" ht="6" customHeight="1" thickBot="1">
      <c r="A670" s="1662"/>
      <c r="B670" s="1663"/>
      <c r="C670" s="1663"/>
      <c r="D670" s="1663"/>
      <c r="E670" s="1663"/>
      <c r="F670" s="1663"/>
      <c r="G670" s="1663"/>
      <c r="H670" s="1663"/>
      <c r="I670" s="1717"/>
      <c r="J670" s="1594"/>
      <c r="K670" s="1720"/>
      <c r="L670" s="1657"/>
      <c r="M670" s="1594"/>
      <c r="N670" s="1657"/>
      <c r="O670" s="1654"/>
      <c r="P670" s="1654"/>
      <c r="Q670" s="1654"/>
      <c r="R670" s="1654"/>
      <c r="S670" s="1594"/>
      <c r="T670" s="1657"/>
      <c r="U670" s="1654"/>
      <c r="V670" s="1709"/>
      <c r="W670" s="119"/>
      <c r="X670" s="119"/>
      <c r="Y670" s="119"/>
      <c r="Z670" s="119"/>
      <c r="AA670" s="119"/>
      <c r="AB670" s="119"/>
      <c r="AC670" s="119"/>
      <c r="AD670" s="119"/>
      <c r="AE670" s="119"/>
      <c r="AF670" s="119"/>
      <c r="AG670" s="119"/>
      <c r="AH670" s="119"/>
      <c r="AI670" s="119"/>
      <c r="AJ670" s="119"/>
      <c r="AK670" s="119"/>
      <c r="AL670" s="119"/>
      <c r="AM670" s="119"/>
      <c r="AN670" s="119"/>
      <c r="AO670" s="119"/>
      <c r="AP670" s="119"/>
      <c r="AQ670" s="119"/>
      <c r="AR670" s="119"/>
      <c r="AS670" s="119"/>
      <c r="AT670" s="119"/>
      <c r="AW670" s="387"/>
      <c r="AX670" s="387"/>
      <c r="AY670" s="387"/>
      <c r="AZ670" s="386"/>
      <c r="BA670" s="386"/>
      <c r="BB670" s="386"/>
    </row>
    <row r="671" spans="1:54" s="117" customFormat="1" ht="15" customHeight="1">
      <c r="A671" s="1634" t="s">
        <v>173</v>
      </c>
      <c r="B671" s="1635"/>
      <c r="C671" s="1635"/>
      <c r="D671" s="1635"/>
      <c r="E671" s="1635"/>
      <c r="F671" s="1635"/>
      <c r="G671" s="1635"/>
      <c r="H671" s="1636"/>
      <c r="I671" s="1643" t="s">
        <v>133</v>
      </c>
      <c r="J671" s="1635"/>
      <c r="K671" s="1635"/>
      <c r="L671" s="1635"/>
      <c r="M671" s="1644"/>
      <c r="N671" s="1649" t="s">
        <v>174</v>
      </c>
      <c r="O671" s="1635"/>
      <c r="P671" s="1635"/>
      <c r="Q671" s="1635"/>
      <c r="R671" s="1635"/>
      <c r="S671" s="1635"/>
      <c r="T671" s="1636"/>
      <c r="U671" s="511" t="s">
        <v>135</v>
      </c>
      <c r="V671" s="512"/>
      <c r="W671" s="512"/>
      <c r="X671" s="1666" t="s">
        <v>136</v>
      </c>
      <c r="Y671" s="1666"/>
      <c r="Z671" s="1666"/>
      <c r="AA671" s="1666"/>
      <c r="AB671" s="1666"/>
      <c r="AC671" s="1666"/>
      <c r="AD671" s="1666"/>
      <c r="AE671" s="1666"/>
      <c r="AF671" s="1666"/>
      <c r="AG671" s="1666"/>
      <c r="AH671" s="512"/>
      <c r="AI671" s="512"/>
      <c r="AJ671" s="513"/>
      <c r="AK671" s="1667" t="s">
        <v>137</v>
      </c>
      <c r="AL671" s="1667"/>
      <c r="AM671" s="1668" t="s">
        <v>138</v>
      </c>
      <c r="AN671" s="1668"/>
      <c r="AO671" s="1668"/>
      <c r="AP671" s="1668"/>
      <c r="AQ671" s="1668"/>
      <c r="AR671" s="1669"/>
      <c r="AS671" s="119"/>
      <c r="AT671" s="119"/>
      <c r="AW671" s="387"/>
      <c r="AX671" s="387"/>
      <c r="AY671" s="387"/>
      <c r="AZ671" s="386"/>
      <c r="BA671" s="386"/>
      <c r="BB671" s="386"/>
    </row>
    <row r="672" spans="1:54" s="117" customFormat="1" ht="13.5" customHeight="1">
      <c r="A672" s="1637"/>
      <c r="B672" s="1638"/>
      <c r="C672" s="1638"/>
      <c r="D672" s="1638"/>
      <c r="E672" s="1638"/>
      <c r="F672" s="1638"/>
      <c r="G672" s="1638"/>
      <c r="H672" s="1639"/>
      <c r="I672" s="1645"/>
      <c r="J672" s="1638"/>
      <c r="K672" s="1638"/>
      <c r="L672" s="1638"/>
      <c r="M672" s="1646"/>
      <c r="N672" s="1650"/>
      <c r="O672" s="1638"/>
      <c r="P672" s="1638"/>
      <c r="Q672" s="1638"/>
      <c r="R672" s="1638"/>
      <c r="S672" s="1638"/>
      <c r="T672" s="1639"/>
      <c r="U672" s="1670" t="s">
        <v>139</v>
      </c>
      <c r="V672" s="1671"/>
      <c r="W672" s="1671"/>
      <c r="X672" s="1672"/>
      <c r="Y672" s="1676" t="s">
        <v>140</v>
      </c>
      <c r="Z672" s="1677"/>
      <c r="AA672" s="1677"/>
      <c r="AB672" s="1678"/>
      <c r="AC672" s="1682" t="s">
        <v>141</v>
      </c>
      <c r="AD672" s="1683"/>
      <c r="AE672" s="1683"/>
      <c r="AF672" s="1684"/>
      <c r="AG672" s="1688" t="s">
        <v>142</v>
      </c>
      <c r="AH672" s="1689"/>
      <c r="AI672" s="1689"/>
      <c r="AJ672" s="1690"/>
      <c r="AK672" s="1694" t="s">
        <v>175</v>
      </c>
      <c r="AL672" s="1694"/>
      <c r="AM672" s="1630" t="s">
        <v>144</v>
      </c>
      <c r="AN672" s="1631"/>
      <c r="AO672" s="1631"/>
      <c r="AP672" s="1631"/>
      <c r="AQ672" s="1696"/>
      <c r="AR672" s="1697"/>
      <c r="AS672" s="119"/>
      <c r="AT672" s="119"/>
      <c r="AW672" s="387"/>
      <c r="AX672" s="387"/>
      <c r="AY672" s="387"/>
      <c r="AZ672" s="386"/>
      <c r="BA672" s="386"/>
      <c r="BB672" s="386"/>
    </row>
    <row r="673" spans="1:54" s="117" customFormat="1" ht="13.5" customHeight="1">
      <c r="A673" s="1640"/>
      <c r="B673" s="1641"/>
      <c r="C673" s="1641"/>
      <c r="D673" s="1641"/>
      <c r="E673" s="1641"/>
      <c r="F673" s="1641"/>
      <c r="G673" s="1641"/>
      <c r="H673" s="1642"/>
      <c r="I673" s="1647"/>
      <c r="J673" s="1641"/>
      <c r="K673" s="1641"/>
      <c r="L673" s="1641"/>
      <c r="M673" s="1648"/>
      <c r="N673" s="1651"/>
      <c r="O673" s="1641"/>
      <c r="P673" s="1641"/>
      <c r="Q673" s="1641"/>
      <c r="R673" s="1641"/>
      <c r="S673" s="1641"/>
      <c r="T673" s="1642"/>
      <c r="U673" s="1673"/>
      <c r="V673" s="1674"/>
      <c r="W673" s="1674"/>
      <c r="X673" s="1675"/>
      <c r="Y673" s="1679"/>
      <c r="Z673" s="1680"/>
      <c r="AA673" s="1680"/>
      <c r="AB673" s="1681"/>
      <c r="AC673" s="1685"/>
      <c r="AD673" s="1686"/>
      <c r="AE673" s="1686"/>
      <c r="AF673" s="1687"/>
      <c r="AG673" s="1691"/>
      <c r="AH673" s="1692"/>
      <c r="AI673" s="1692"/>
      <c r="AJ673" s="1693"/>
      <c r="AK673" s="1695"/>
      <c r="AL673" s="1695"/>
      <c r="AM673" s="1698"/>
      <c r="AN673" s="1698"/>
      <c r="AO673" s="1698"/>
      <c r="AP673" s="1698"/>
      <c r="AQ673" s="1698"/>
      <c r="AR673" s="1699"/>
      <c r="AS673" s="119"/>
      <c r="AT673" s="119"/>
      <c r="AW673" s="387"/>
      <c r="AX673" s="387"/>
      <c r="AY673" s="387"/>
      <c r="AZ673" s="386"/>
      <c r="BA673" s="386"/>
      <c r="BB673" s="386"/>
    </row>
    <row r="674" spans="1:54" s="117" customFormat="1" ht="16.5" customHeight="1">
      <c r="A674" s="1615" t="str">
        <f>IF(ISERROR(VLOOKUP(work4報告書!AK55,Work2工事データ!$G$3:$R$52,2,0)),"",VLOOKUP(work4報告書!AK55,Work2工事データ!$G$3:$R$52,2,0))</f>
        <v/>
      </c>
      <c r="B674" s="1616"/>
      <c r="C674" s="1616"/>
      <c r="D674" s="1616"/>
      <c r="E674" s="1616"/>
      <c r="F674" s="1616"/>
      <c r="G674" s="1616"/>
      <c r="H674" s="1617"/>
      <c r="I674" s="1621" t="str">
        <f>IF(ISERROR(VLOOKUP(work4報告書!AK55,'(入力)データ'!$A$6:$D$55,3,0)&amp;VLOOKUP(work4報告書!AK55,'(入力)データ'!$A$6:$D$55,4,0)),"",VLOOKUP(work4報告書!AK55,'(入力)データ'!$A$6:$D$55,3,0)&amp;VLOOKUP(work4報告書!AK55,'(入力)データ'!$A$6:$D$55,4,0))</f>
        <v/>
      </c>
      <c r="J674" s="1616"/>
      <c r="K674" s="1616"/>
      <c r="L674" s="1616"/>
      <c r="M674" s="1622"/>
      <c r="N674" s="269" t="str">
        <f>IF(ISERROR(VLOOKUP(work4報告書!AK55,Work2工事データ!$G$3:$J$52,4,0)),"",VLOOKUP(work4報告書!AK55,Work2工事データ!$G$3:$J$52,4,0))</f>
        <v/>
      </c>
      <c r="O674" s="125" t="s">
        <v>73</v>
      </c>
      <c r="P674" s="272" t="str">
        <f>N674</f>
        <v/>
      </c>
      <c r="Q674" s="125" t="s">
        <v>145</v>
      </c>
      <c r="R674" s="274" t="str">
        <f>P674</f>
        <v/>
      </c>
      <c r="S674" s="1625" t="s">
        <v>176</v>
      </c>
      <c r="T674" s="1626"/>
      <c r="U674" s="1728"/>
      <c r="V674" s="1729"/>
      <c r="W674" s="1729"/>
      <c r="X674" s="126" t="s">
        <v>76</v>
      </c>
      <c r="Y674" s="127"/>
      <c r="Z674" s="128"/>
      <c r="AA674" s="128"/>
      <c r="AB674" s="126" t="s">
        <v>76</v>
      </c>
      <c r="AC674" s="127"/>
      <c r="AD674" s="128"/>
      <c r="AE674" s="128"/>
      <c r="AF674" s="129" t="s">
        <v>76</v>
      </c>
      <c r="AG674" s="1568" t="str">
        <f>IF(U674=0,"",SUM(U675:AB675)-AC675)</f>
        <v/>
      </c>
      <c r="AH674" s="1569"/>
      <c r="AI674" s="1569"/>
      <c r="AJ674" s="1570"/>
      <c r="AK674" s="127"/>
      <c r="AL674" s="147"/>
      <c r="AM674" s="1730"/>
      <c r="AN674" s="1731"/>
      <c r="AO674" s="1731"/>
      <c r="AP674" s="1731"/>
      <c r="AQ674" s="1731"/>
      <c r="AR674" s="514" t="s">
        <v>76</v>
      </c>
      <c r="AS674" s="119"/>
      <c r="AT674" s="119"/>
      <c r="AW674" s="387"/>
      <c r="AX674" s="387"/>
      <c r="AY674" s="387"/>
      <c r="AZ674" s="386"/>
      <c r="BA674" s="386"/>
      <c r="BB674" s="386"/>
    </row>
    <row r="675" spans="1:54" s="117" customFormat="1" ht="16.5" customHeight="1">
      <c r="A675" s="1618"/>
      <c r="B675" s="1619"/>
      <c r="C675" s="1619"/>
      <c r="D675" s="1619"/>
      <c r="E675" s="1619"/>
      <c r="F675" s="1619"/>
      <c r="G675" s="1619"/>
      <c r="H675" s="1620"/>
      <c r="I675" s="1623"/>
      <c r="J675" s="1619"/>
      <c r="K675" s="1619"/>
      <c r="L675" s="1619"/>
      <c r="M675" s="1624"/>
      <c r="N675" s="270" t="str">
        <f>IF(ISERROR(VLOOKUP(work4報告書!AK55,Work2工事データ!$G$3:$P$52,10,0)),"",VLOOKUP(work4報告書!AK55,Work2工事データ!$G$3:$P$52,10,0))</f>
        <v/>
      </c>
      <c r="O675" s="124" t="s">
        <v>73</v>
      </c>
      <c r="P675" s="273" t="str">
        <f t="shared" ref="P675:P691" si="110">N675</f>
        <v/>
      </c>
      <c r="Q675" s="124" t="s">
        <v>145</v>
      </c>
      <c r="R675" s="275" t="str">
        <f t="shared" ref="R675:R691" si="111">P675</f>
        <v/>
      </c>
      <c r="S675" s="1630" t="s">
        <v>177</v>
      </c>
      <c r="T675" s="1631"/>
      <c r="U675" s="1582" t="str">
        <f>IF(ISERROR(VLOOKUP(work4報告書!AK55,Work2工事データ!$G$3:$R$52,12,0)),"",VLOOKUP(work4報告書!AK55,Work2工事データ!$G$3:$R$52,12,0))</f>
        <v/>
      </c>
      <c r="V675" s="1632"/>
      <c r="W675" s="1632"/>
      <c r="X675" s="1633"/>
      <c r="Y675" s="1734"/>
      <c r="Z675" s="1735"/>
      <c r="AA675" s="1735"/>
      <c r="AB675" s="1735"/>
      <c r="AC675" s="1734"/>
      <c r="AD675" s="1735"/>
      <c r="AE675" s="1735"/>
      <c r="AF675" s="1736"/>
      <c r="AG675" s="1572" t="str">
        <f>IF(U675=0,"",IF(U674&lt;&gt;0,"",IF(SUM(U675:AB675)-AC675=0,"",SUM(U675:AB675)-AC675)))</f>
        <v/>
      </c>
      <c r="AH675" s="1572"/>
      <c r="AI675" s="1572"/>
      <c r="AJ675" s="1573"/>
      <c r="AK675" s="1584" t="str">
        <f>IF(ISERROR(VLOOKUP(work4報告書!AK55,Work2工事データ!$G$3:$O$52,9,0)),"",VLOOKUP(work4報告書!AK55,Work2工事データ!$G$3:$O$52,9,0))</f>
        <v/>
      </c>
      <c r="AL675" s="1585"/>
      <c r="AM675" s="1582" t="str">
        <f>IF(ISERROR(ROUNDDOWN(AG675*AK675/100,0)),"",ROUNDDOWN(AG675*AK675/100,0))</f>
        <v/>
      </c>
      <c r="AN675" s="1583"/>
      <c r="AO675" s="1583"/>
      <c r="AP675" s="1583"/>
      <c r="AQ675" s="1583"/>
      <c r="AR675" s="515"/>
      <c r="AS675" s="119"/>
      <c r="AT675" s="119"/>
      <c r="AW675" s="387"/>
      <c r="AX675" s="387"/>
      <c r="AY675" s="387"/>
      <c r="AZ675" s="386"/>
      <c r="BA675" s="386"/>
      <c r="BB675" s="386"/>
    </row>
    <row r="676" spans="1:54" s="117" customFormat="1" ht="16.5" customHeight="1">
      <c r="A676" s="1615" t="str">
        <f>IF(ISERROR(VLOOKUP(work4報告書!AK56,Work2工事データ!$G$3:$R$52,2,0)),"",VLOOKUP(work4報告書!AK56,Work2工事データ!$G$3:$R$52,2,0))</f>
        <v/>
      </c>
      <c r="B676" s="1616"/>
      <c r="C676" s="1616"/>
      <c r="D676" s="1616"/>
      <c r="E676" s="1616"/>
      <c r="F676" s="1616"/>
      <c r="G676" s="1616"/>
      <c r="H676" s="1617"/>
      <c r="I676" s="1621" t="str">
        <f>IF(ISERROR(VLOOKUP(work4報告書!AK56,'(入力)データ'!$A$6:$D$55,3,0)&amp;VLOOKUP(work4報告書!AK56,'(入力)データ'!$A$6:$D$55,4,0)),"",VLOOKUP(work4報告書!AK56,'(入力)データ'!$A$6:$D$55,3,0)&amp;VLOOKUP(work4報告書!AK56,'(入力)データ'!$A$6:$D$55,4,0))</f>
        <v/>
      </c>
      <c r="J676" s="1616"/>
      <c r="K676" s="1616"/>
      <c r="L676" s="1616"/>
      <c r="M676" s="1622"/>
      <c r="N676" s="277" t="str">
        <f>IF(ISERROR(VLOOKUP(work4報告書!AK56,Work2工事データ!$G$3:$J$52,4,0)),"",VLOOKUP(work4報告書!AK56,Work2工事データ!$G$3:$J$52,4,0))</f>
        <v/>
      </c>
      <c r="O676" s="125" t="s">
        <v>119</v>
      </c>
      <c r="P676" s="272" t="str">
        <f t="shared" si="110"/>
        <v/>
      </c>
      <c r="Q676" s="125" t="s">
        <v>120</v>
      </c>
      <c r="R676" s="274" t="str">
        <f t="shared" si="111"/>
        <v/>
      </c>
      <c r="S676" s="1625" t="s">
        <v>121</v>
      </c>
      <c r="T676" s="1626"/>
      <c r="U676" s="1728"/>
      <c r="V676" s="1729"/>
      <c r="W676" s="1729"/>
      <c r="X676" s="130"/>
      <c r="Y676" s="946"/>
      <c r="Z676" s="947"/>
      <c r="AA676" s="947"/>
      <c r="AB676" s="130"/>
      <c r="AC676" s="946"/>
      <c r="AD676" s="947"/>
      <c r="AE676" s="947"/>
      <c r="AF676" s="133"/>
      <c r="AG676" s="1568" t="str">
        <f>IF(U676=0,"",SUM(U677:AB677)-AC677)</f>
        <v/>
      </c>
      <c r="AH676" s="1569"/>
      <c r="AI676" s="1569"/>
      <c r="AJ676" s="1570"/>
      <c r="AK676" s="946"/>
      <c r="AL676" s="134"/>
      <c r="AM676" s="1730"/>
      <c r="AN676" s="1731"/>
      <c r="AO676" s="1731"/>
      <c r="AP676" s="1731"/>
      <c r="AQ676" s="1731"/>
      <c r="AR676" s="516"/>
      <c r="AS676" s="119"/>
      <c r="AT676" s="119"/>
      <c r="AW676" s="387"/>
      <c r="AX676" s="387"/>
      <c r="AY676" s="387"/>
      <c r="AZ676" s="386"/>
      <c r="BA676" s="386"/>
      <c r="BB676" s="386"/>
    </row>
    <row r="677" spans="1:54" s="117" customFormat="1" ht="16.5" customHeight="1">
      <c r="A677" s="1618"/>
      <c r="B677" s="1619"/>
      <c r="C677" s="1619"/>
      <c r="D677" s="1619"/>
      <c r="E677" s="1619"/>
      <c r="F677" s="1619"/>
      <c r="G677" s="1619"/>
      <c r="H677" s="1620"/>
      <c r="I677" s="1623"/>
      <c r="J677" s="1619"/>
      <c r="K677" s="1619"/>
      <c r="L677" s="1619"/>
      <c r="M677" s="1624"/>
      <c r="N677" s="278" t="str">
        <f>IF(ISERROR(VLOOKUP(work4報告書!AK56,Work2工事データ!$G$3:$P$52,10,0)),"",VLOOKUP(work4報告書!AK56,Work2工事データ!$G$3:$P$52,10,0))</f>
        <v/>
      </c>
      <c r="O677" s="135" t="s">
        <v>119</v>
      </c>
      <c r="P677" s="273" t="str">
        <f t="shared" si="110"/>
        <v/>
      </c>
      <c r="Q677" s="135" t="s">
        <v>120</v>
      </c>
      <c r="R677" s="276" t="str">
        <f t="shared" si="111"/>
        <v/>
      </c>
      <c r="S677" s="1580" t="s">
        <v>122</v>
      </c>
      <c r="T677" s="1581"/>
      <c r="U677" s="1571" t="str">
        <f>IF(ISERROR(VLOOKUP(work4報告書!AK56,Work2工事データ!$G$3:$R$52,12,0)),"",VLOOKUP(work4報告書!AK56,Work2工事データ!$G$3:$R$52,12,0))</f>
        <v/>
      </c>
      <c r="V677" s="1572"/>
      <c r="W677" s="1572"/>
      <c r="X677" s="1572"/>
      <c r="Y677" s="1734"/>
      <c r="Z677" s="1735"/>
      <c r="AA677" s="1735"/>
      <c r="AB677" s="1735"/>
      <c r="AC677" s="1734"/>
      <c r="AD677" s="1735"/>
      <c r="AE677" s="1735"/>
      <c r="AF677" s="1736"/>
      <c r="AG677" s="1572" t="str">
        <f>IF(U677=0,"",IF(U676&lt;&gt;0,"",IF(SUM(U677:AB677)-AC677=0,"",SUM(U677:AB677)-AC677)))</f>
        <v/>
      </c>
      <c r="AH677" s="1572"/>
      <c r="AI677" s="1572"/>
      <c r="AJ677" s="1573"/>
      <c r="AK677" s="1584" t="str">
        <f>IF(ISERROR(VLOOKUP(work4報告書!AK56,Work2工事データ!$G$3:$O$52,9,0)),"",VLOOKUP(work4報告書!AK56,Work2工事データ!$G$3:$O$52,9,0))</f>
        <v/>
      </c>
      <c r="AL677" s="1585"/>
      <c r="AM677" s="1582" t="str">
        <f>IF(ISERROR(ROUNDDOWN(AG677*AK677/100,0)),"",ROUNDDOWN(AG677*AK677/100,0))</f>
        <v/>
      </c>
      <c r="AN677" s="1583"/>
      <c r="AO677" s="1583"/>
      <c r="AP677" s="1583"/>
      <c r="AQ677" s="1583"/>
      <c r="AR677" s="515"/>
      <c r="AS677" s="119"/>
      <c r="AT677" s="119"/>
      <c r="AW677" s="387"/>
      <c r="AX677" s="387"/>
      <c r="AY677" s="387"/>
      <c r="AZ677" s="386"/>
      <c r="BA677" s="386"/>
      <c r="BB677" s="386"/>
    </row>
    <row r="678" spans="1:54" s="117" customFormat="1" ht="16.5" customHeight="1">
      <c r="A678" s="1615" t="str">
        <f>IF(ISERROR(VLOOKUP(work4報告書!AK57,Work2工事データ!$G$3:$R$52,2,0)),"",VLOOKUP(work4報告書!AK57,Work2工事データ!$G$3:$R$52,2,0))</f>
        <v/>
      </c>
      <c r="B678" s="1616"/>
      <c r="C678" s="1616"/>
      <c r="D678" s="1616"/>
      <c r="E678" s="1616"/>
      <c r="F678" s="1616"/>
      <c r="G678" s="1616"/>
      <c r="H678" s="1617"/>
      <c r="I678" s="1621" t="str">
        <f>IF(ISERROR(VLOOKUP(work4報告書!AK57,'(入力)データ'!$A$6:$D$55,3,0)&amp;VLOOKUP(work4報告書!AK57,'(入力)データ'!$A$6:$D$55,4,0)),"",VLOOKUP(work4報告書!AK57,'(入力)データ'!$A$6:$D$55,3,0)&amp;VLOOKUP(work4報告書!AK57,'(入力)データ'!$A$6:$D$55,4,0))</f>
        <v/>
      </c>
      <c r="J678" s="1616"/>
      <c r="K678" s="1616"/>
      <c r="L678" s="1616"/>
      <c r="M678" s="1622"/>
      <c r="N678" s="277" t="str">
        <f>IF(ISERROR(VLOOKUP(work4報告書!AK57,Work2工事データ!$G$3:$J$52,4,0)),"",VLOOKUP(work4報告書!AK57,Work2工事データ!$G$3:$J$52,4,0))</f>
        <v/>
      </c>
      <c r="O678" s="125" t="s">
        <v>119</v>
      </c>
      <c r="P678" s="272" t="str">
        <f t="shared" si="110"/>
        <v/>
      </c>
      <c r="Q678" s="125" t="s">
        <v>120</v>
      </c>
      <c r="R678" s="274" t="str">
        <f t="shared" si="111"/>
        <v/>
      </c>
      <c r="S678" s="1625" t="s">
        <v>121</v>
      </c>
      <c r="T678" s="1626"/>
      <c r="U678" s="1728"/>
      <c r="V678" s="1729"/>
      <c r="W678" s="1729"/>
      <c r="X678" s="130"/>
      <c r="Y678" s="946"/>
      <c r="Z678" s="947"/>
      <c r="AA678" s="947"/>
      <c r="AB678" s="130"/>
      <c r="AC678" s="946"/>
      <c r="AD678" s="947"/>
      <c r="AE678" s="947"/>
      <c r="AF678" s="133"/>
      <c r="AG678" s="1568" t="str">
        <f>IF(U678=0,"",SUM(U679:AB679)-AC679)</f>
        <v/>
      </c>
      <c r="AH678" s="1569"/>
      <c r="AI678" s="1569"/>
      <c r="AJ678" s="1570"/>
      <c r="AK678" s="946"/>
      <c r="AL678" s="134"/>
      <c r="AM678" s="1730"/>
      <c r="AN678" s="1731"/>
      <c r="AO678" s="1731"/>
      <c r="AP678" s="1731"/>
      <c r="AQ678" s="1731"/>
      <c r="AR678" s="516"/>
      <c r="AS678" s="119"/>
      <c r="AT678" s="119"/>
      <c r="AW678" s="387"/>
      <c r="AX678" s="387"/>
      <c r="AY678" s="387"/>
      <c r="AZ678" s="386"/>
      <c r="BA678" s="386"/>
      <c r="BB678" s="386"/>
    </row>
    <row r="679" spans="1:54" s="117" customFormat="1" ht="16.5" customHeight="1">
      <c r="A679" s="1618"/>
      <c r="B679" s="1619"/>
      <c r="C679" s="1619"/>
      <c r="D679" s="1619"/>
      <c r="E679" s="1619"/>
      <c r="F679" s="1619"/>
      <c r="G679" s="1619"/>
      <c r="H679" s="1620"/>
      <c r="I679" s="1623"/>
      <c r="J679" s="1619"/>
      <c r="K679" s="1619"/>
      <c r="L679" s="1619"/>
      <c r="M679" s="1624"/>
      <c r="N679" s="278" t="str">
        <f>IF(ISERROR(VLOOKUP(work4報告書!AK57,Work2工事データ!$G$3:$P$52,10,0)),"",VLOOKUP(work4報告書!AK57,Work2工事データ!$G$3:$P$52,10,0))</f>
        <v/>
      </c>
      <c r="O679" s="135" t="s">
        <v>119</v>
      </c>
      <c r="P679" s="273" t="str">
        <f t="shared" si="110"/>
        <v/>
      </c>
      <c r="Q679" s="135" t="s">
        <v>120</v>
      </c>
      <c r="R679" s="276" t="str">
        <f t="shared" si="111"/>
        <v/>
      </c>
      <c r="S679" s="1580" t="s">
        <v>122</v>
      </c>
      <c r="T679" s="1581"/>
      <c r="U679" s="1582" t="str">
        <f>IF(ISERROR(VLOOKUP(work4報告書!AK57,Work2工事データ!$G$3:$R$52,12,0)),"",VLOOKUP(work4報告書!AK57,Work2工事データ!$G$3:$R$52,12,0))</f>
        <v/>
      </c>
      <c r="V679" s="1583"/>
      <c r="W679" s="1583"/>
      <c r="X679" s="1629"/>
      <c r="Y679" s="1732"/>
      <c r="Z679" s="1733"/>
      <c r="AA679" s="1733"/>
      <c r="AB679" s="1733"/>
      <c r="AC679" s="1732"/>
      <c r="AD679" s="1733"/>
      <c r="AE679" s="1733"/>
      <c r="AF679" s="1737"/>
      <c r="AG679" s="1572" t="str">
        <f>IF(U679=0,"",IF(U678&lt;&gt;0,"",IF(SUM(U679:AB679)-AC679=0,"",SUM(U679:AB679)-AC679)))</f>
        <v/>
      </c>
      <c r="AH679" s="1572"/>
      <c r="AI679" s="1572"/>
      <c r="AJ679" s="1573"/>
      <c r="AK679" s="1584" t="str">
        <f>IF(ISERROR(VLOOKUP(work4報告書!AK57,Work2工事データ!$G$3:$O$52,9,0)),"",VLOOKUP(work4報告書!AK57,Work2工事データ!$G$3:$O$52,9,0))</f>
        <v/>
      </c>
      <c r="AL679" s="1585"/>
      <c r="AM679" s="1582" t="str">
        <f>IF(ISERROR(ROUNDDOWN(AG679*AK679/100,0)),"",ROUNDDOWN(AG679*AK679/100,0))</f>
        <v/>
      </c>
      <c r="AN679" s="1583"/>
      <c r="AO679" s="1583"/>
      <c r="AP679" s="1583"/>
      <c r="AQ679" s="1583"/>
      <c r="AR679" s="515"/>
      <c r="AS679" s="119"/>
      <c r="AT679" s="119"/>
      <c r="AW679" s="387"/>
      <c r="AX679" s="387"/>
      <c r="AY679" s="387"/>
      <c r="AZ679" s="386"/>
      <c r="BA679" s="386"/>
      <c r="BB679" s="386"/>
    </row>
    <row r="680" spans="1:54" s="117" customFormat="1" ht="16.5" customHeight="1">
      <c r="A680" s="1615" t="str">
        <f>IF(ISERROR(VLOOKUP(work4報告書!AK58,Work2工事データ!$G$3:$R$52,2,0)),"",VLOOKUP(work4報告書!AK58,Work2工事データ!$G$3:$R$52,2,0))</f>
        <v/>
      </c>
      <c r="B680" s="1616"/>
      <c r="C680" s="1616"/>
      <c r="D680" s="1616"/>
      <c r="E680" s="1616"/>
      <c r="F680" s="1616"/>
      <c r="G680" s="1616"/>
      <c r="H680" s="1617"/>
      <c r="I680" s="1621" t="str">
        <f>IF(ISERROR(VLOOKUP(work4報告書!AK58,'(入力)データ'!$A$6:$D$55,3,0)&amp;VLOOKUP(work4報告書!AK58,'(入力)データ'!$A$6:$D$55,4,0)),"",VLOOKUP(work4報告書!AK58,'(入力)データ'!$A$6:$D$55,3,0)&amp;VLOOKUP(work4報告書!AK58,'(入力)データ'!$A$6:$D$55,4,0))</f>
        <v/>
      </c>
      <c r="J680" s="1616"/>
      <c r="K680" s="1616"/>
      <c r="L680" s="1616"/>
      <c r="M680" s="1622"/>
      <c r="N680" s="277" t="str">
        <f>IF(ISERROR(VLOOKUP(work4報告書!AK58,Work2工事データ!$G$3:$J$52,4,0)),"",VLOOKUP(work4報告書!AK58,Work2工事データ!$G$3:$J$52,4,0))</f>
        <v/>
      </c>
      <c r="O680" s="125" t="s">
        <v>119</v>
      </c>
      <c r="P680" s="272" t="str">
        <f t="shared" si="110"/>
        <v/>
      </c>
      <c r="Q680" s="125" t="s">
        <v>120</v>
      </c>
      <c r="R680" s="274" t="str">
        <f t="shared" si="111"/>
        <v/>
      </c>
      <c r="S680" s="1625" t="s">
        <v>121</v>
      </c>
      <c r="T680" s="1626"/>
      <c r="U680" s="1734"/>
      <c r="V680" s="1735"/>
      <c r="W680" s="1735"/>
      <c r="X680" s="136"/>
      <c r="Y680" s="943"/>
      <c r="Z680" s="944"/>
      <c r="AA680" s="944"/>
      <c r="AB680" s="136"/>
      <c r="AC680" s="943"/>
      <c r="AD680" s="944"/>
      <c r="AE680" s="944"/>
      <c r="AF680" s="139"/>
      <c r="AG680" s="1568" t="str">
        <f>IF(U680=0,"",SUM(U681:AB681)-AC681)</f>
        <v/>
      </c>
      <c r="AH680" s="1569"/>
      <c r="AI680" s="1569"/>
      <c r="AJ680" s="1570"/>
      <c r="AK680" s="943"/>
      <c r="AL680" s="945"/>
      <c r="AM680" s="1730"/>
      <c r="AN680" s="1731"/>
      <c r="AO680" s="1731"/>
      <c r="AP680" s="1731"/>
      <c r="AQ680" s="1731"/>
      <c r="AR680" s="516"/>
      <c r="AS680" s="119"/>
      <c r="AT680" s="119"/>
      <c r="AW680" s="387"/>
      <c r="AX680" s="387"/>
      <c r="AY680" s="387"/>
      <c r="AZ680" s="386"/>
      <c r="BA680" s="386"/>
      <c r="BB680" s="386"/>
    </row>
    <row r="681" spans="1:54" s="117" customFormat="1" ht="16.5" customHeight="1">
      <c r="A681" s="1618"/>
      <c r="B681" s="1619"/>
      <c r="C681" s="1619"/>
      <c r="D681" s="1619"/>
      <c r="E681" s="1619"/>
      <c r="F681" s="1619"/>
      <c r="G681" s="1619"/>
      <c r="H681" s="1620"/>
      <c r="I681" s="1623"/>
      <c r="J681" s="1619"/>
      <c r="K681" s="1619"/>
      <c r="L681" s="1619"/>
      <c r="M681" s="1624"/>
      <c r="N681" s="278" t="str">
        <f>IF(ISERROR(VLOOKUP(work4報告書!AK58,Work2工事データ!$G$3:$P$52,10,0)),"",VLOOKUP(work4報告書!AK58,Work2工事データ!$G$3:$P$52,10,0))</f>
        <v/>
      </c>
      <c r="O681" s="135" t="s">
        <v>119</v>
      </c>
      <c r="P681" s="273" t="str">
        <f t="shared" si="110"/>
        <v/>
      </c>
      <c r="Q681" s="135" t="s">
        <v>120</v>
      </c>
      <c r="R681" s="276" t="str">
        <f t="shared" si="111"/>
        <v/>
      </c>
      <c r="S681" s="1580" t="s">
        <v>122</v>
      </c>
      <c r="T681" s="1581"/>
      <c r="U681" s="1571" t="str">
        <f>IF(ISERROR(VLOOKUP(work4報告書!AK58,Work2工事データ!$G$3:$R$52,12,0)),"",VLOOKUP(work4報告書!AK58,Work2工事データ!$G$3:$R$52,12,0))</f>
        <v/>
      </c>
      <c r="V681" s="1572"/>
      <c r="W681" s="1572"/>
      <c r="X681" s="1572"/>
      <c r="Y681" s="1734"/>
      <c r="Z681" s="1735"/>
      <c r="AA681" s="1735"/>
      <c r="AB681" s="1735"/>
      <c r="AC681" s="1734"/>
      <c r="AD681" s="1735"/>
      <c r="AE681" s="1735"/>
      <c r="AF681" s="1736"/>
      <c r="AG681" s="1572" t="str">
        <f>IF(U681=0,"",IF(U680&lt;&gt;0,"",IF(SUM(U681:AB681)-AC681=0,"",SUM(U681:AB681)-AC681)))</f>
        <v/>
      </c>
      <c r="AH681" s="1572"/>
      <c r="AI681" s="1572"/>
      <c r="AJ681" s="1573"/>
      <c r="AK681" s="1584" t="str">
        <f>IF(ISERROR(VLOOKUP(work4報告書!AK58,Work2工事データ!$G$3:$O$52,9,0)),"",VLOOKUP(work4報告書!AK58,Work2工事データ!$G$3:$O$52,9,0))</f>
        <v/>
      </c>
      <c r="AL681" s="1585"/>
      <c r="AM681" s="1582" t="str">
        <f>IF(ISERROR(ROUNDDOWN(AG681*AK681/100,0)),"",ROUNDDOWN(AG681*AK681/100,0))</f>
        <v/>
      </c>
      <c r="AN681" s="1583"/>
      <c r="AO681" s="1583"/>
      <c r="AP681" s="1583"/>
      <c r="AQ681" s="1583"/>
      <c r="AR681" s="515"/>
      <c r="AS681" s="119"/>
      <c r="AT681" s="119"/>
      <c r="AW681" s="387"/>
      <c r="AX681" s="387"/>
      <c r="AY681" s="387"/>
      <c r="AZ681" s="386"/>
      <c r="BA681" s="386"/>
      <c r="BB681" s="386"/>
    </row>
    <row r="682" spans="1:54" s="117" customFormat="1" ht="16.5" customHeight="1">
      <c r="A682" s="1615" t="str">
        <f>IF(ISERROR(VLOOKUP(work4報告書!AK59,Work2工事データ!$G$3:$R$52,2,0)),"",VLOOKUP(work4報告書!AK59,Work2工事データ!$G$3:$R$52,2,0))</f>
        <v/>
      </c>
      <c r="B682" s="1616"/>
      <c r="C682" s="1616"/>
      <c r="D682" s="1616"/>
      <c r="E682" s="1616"/>
      <c r="F682" s="1616"/>
      <c r="G682" s="1616"/>
      <c r="H682" s="1617"/>
      <c r="I682" s="1621" t="str">
        <f>IF(ISERROR(VLOOKUP(work4報告書!AK59,'(入力)データ'!$A$6:$D$55,3,0)&amp;VLOOKUP(work4報告書!AK59,'(入力)データ'!$A$6:$D$55,4,0)),"",VLOOKUP(work4報告書!AK59,'(入力)データ'!$A$6:$D$55,3,0)&amp;VLOOKUP(work4報告書!AK59,'(入力)データ'!$A$6:$D$55,4,0))</f>
        <v/>
      </c>
      <c r="J682" s="1616"/>
      <c r="K682" s="1616"/>
      <c r="L682" s="1616"/>
      <c r="M682" s="1622"/>
      <c r="N682" s="277" t="str">
        <f>IF(ISERROR(VLOOKUP(work4報告書!AK59,Work2工事データ!$G$3:$J$52,4,0)),"",VLOOKUP(work4報告書!AK59,Work2工事データ!$G$3:$J$52,4,0))</f>
        <v/>
      </c>
      <c r="O682" s="125" t="s">
        <v>119</v>
      </c>
      <c r="P682" s="272" t="str">
        <f t="shared" si="110"/>
        <v/>
      </c>
      <c r="Q682" s="125" t="s">
        <v>120</v>
      </c>
      <c r="R682" s="274" t="str">
        <f t="shared" si="111"/>
        <v/>
      </c>
      <c r="S682" s="1625" t="s">
        <v>121</v>
      </c>
      <c r="T682" s="1626"/>
      <c r="U682" s="1728"/>
      <c r="V682" s="1729"/>
      <c r="W682" s="1729"/>
      <c r="X682" s="130"/>
      <c r="Y682" s="946"/>
      <c r="Z682" s="947"/>
      <c r="AA682" s="947"/>
      <c r="AB682" s="130"/>
      <c r="AC682" s="946"/>
      <c r="AD682" s="947"/>
      <c r="AE682" s="947"/>
      <c r="AF682" s="133"/>
      <c r="AG682" s="1568" t="str">
        <f>IF(U682=0,"",SUM(U683:AB683)-AC683)</f>
        <v/>
      </c>
      <c r="AH682" s="1569"/>
      <c r="AI682" s="1569"/>
      <c r="AJ682" s="1570"/>
      <c r="AK682" s="943"/>
      <c r="AL682" s="945"/>
      <c r="AM682" s="1730"/>
      <c r="AN682" s="1731"/>
      <c r="AO682" s="1731"/>
      <c r="AP682" s="1731"/>
      <c r="AQ682" s="1731"/>
      <c r="AR682" s="516"/>
      <c r="AS682" s="119"/>
      <c r="AT682" s="119"/>
      <c r="AW682" s="387"/>
      <c r="AX682" s="387"/>
      <c r="AY682" s="387"/>
      <c r="AZ682" s="386"/>
      <c r="BA682" s="386"/>
      <c r="BB682" s="386"/>
    </row>
    <row r="683" spans="1:54" s="117" customFormat="1" ht="16.5" customHeight="1">
      <c r="A683" s="1618"/>
      <c r="B683" s="1619"/>
      <c r="C683" s="1619"/>
      <c r="D683" s="1619"/>
      <c r="E683" s="1619"/>
      <c r="F683" s="1619"/>
      <c r="G683" s="1619"/>
      <c r="H683" s="1620"/>
      <c r="I683" s="1623"/>
      <c r="J683" s="1619"/>
      <c r="K683" s="1619"/>
      <c r="L683" s="1619"/>
      <c r="M683" s="1624"/>
      <c r="N683" s="278" t="str">
        <f>IF(ISERROR(VLOOKUP(work4報告書!AK59,Work2工事データ!$G$3:$P$52,10,0)),"",VLOOKUP(work4報告書!AK59,Work2工事データ!$G$3:$P$52,10,0))</f>
        <v/>
      </c>
      <c r="O683" s="135" t="s">
        <v>119</v>
      </c>
      <c r="P683" s="273" t="str">
        <f t="shared" si="110"/>
        <v/>
      </c>
      <c r="Q683" s="135" t="s">
        <v>120</v>
      </c>
      <c r="R683" s="276" t="str">
        <f t="shared" si="111"/>
        <v/>
      </c>
      <c r="S683" s="1580" t="s">
        <v>122</v>
      </c>
      <c r="T683" s="1581"/>
      <c r="U683" s="1571" t="str">
        <f>IF(ISERROR(VLOOKUP(work4報告書!AK59,Work2工事データ!$G$3:$R$52,12,0)),"",VLOOKUP(work4報告書!AK59,Work2工事データ!$G$3:$R$52,12,0))</f>
        <v/>
      </c>
      <c r="V683" s="1572"/>
      <c r="W683" s="1572"/>
      <c r="X683" s="1572"/>
      <c r="Y683" s="1732"/>
      <c r="Z683" s="1733"/>
      <c r="AA683" s="1733"/>
      <c r="AB683" s="1733"/>
      <c r="AC683" s="1734"/>
      <c r="AD683" s="1735"/>
      <c r="AE683" s="1735"/>
      <c r="AF683" s="1736"/>
      <c r="AG683" s="1572" t="str">
        <f>IF(U683=0,"",IF(U682&lt;&gt;0,"",IF(SUM(U683:AB683)-AC683=0,"",SUM(U683:AB683)-AC683)))</f>
        <v/>
      </c>
      <c r="AH683" s="1572"/>
      <c r="AI683" s="1572"/>
      <c r="AJ683" s="1573"/>
      <c r="AK683" s="1584" t="str">
        <f>IF(ISERROR(VLOOKUP(work4報告書!AK59,Work2工事データ!$G$3:$O$52,9,0)),"",VLOOKUP(work4報告書!AK59,Work2工事データ!$G$3:$O$52,9,0))</f>
        <v/>
      </c>
      <c r="AL683" s="1585"/>
      <c r="AM683" s="1582" t="str">
        <f>IF(ISERROR(ROUNDDOWN(AG683*AK683/100,0)),"",ROUNDDOWN(AG683*AK683/100,0))</f>
        <v/>
      </c>
      <c r="AN683" s="1583"/>
      <c r="AO683" s="1583"/>
      <c r="AP683" s="1583"/>
      <c r="AQ683" s="1583"/>
      <c r="AR683" s="515"/>
      <c r="AS683" s="119"/>
      <c r="AT683" s="119"/>
      <c r="AW683" s="387"/>
      <c r="AX683" s="387"/>
      <c r="AY683" s="387"/>
      <c r="AZ683" s="386"/>
      <c r="BA683" s="386"/>
      <c r="BB683" s="386"/>
    </row>
    <row r="684" spans="1:54" s="117" customFormat="1" ht="16.5" customHeight="1">
      <c r="A684" s="1615" t="str">
        <f>IF(ISERROR(VLOOKUP(work4報告書!AK60,Work2工事データ!$G$3:$R$52,2,0)),"",VLOOKUP(work4報告書!AK60,Work2工事データ!$G$3:$R$52,2,0))</f>
        <v/>
      </c>
      <c r="B684" s="1616"/>
      <c r="C684" s="1616"/>
      <c r="D684" s="1616"/>
      <c r="E684" s="1616"/>
      <c r="F684" s="1616"/>
      <c r="G684" s="1616"/>
      <c r="H684" s="1617"/>
      <c r="I684" s="1621" t="str">
        <f>IF(ISERROR(VLOOKUP(work4報告書!AK60,'(入力)データ'!$A$6:$D$55,3,0)&amp;VLOOKUP(work4報告書!AK60,'(入力)データ'!$A$6:$D$55,4,0)),"",VLOOKUP(work4報告書!AK60,'(入力)データ'!$A$6:$D$55,3,0)&amp;VLOOKUP(work4報告書!AK60,'(入力)データ'!$A$6:$D$55,4,0))</f>
        <v/>
      </c>
      <c r="J684" s="1616"/>
      <c r="K684" s="1616"/>
      <c r="L684" s="1616"/>
      <c r="M684" s="1622"/>
      <c r="N684" s="277" t="str">
        <f>IF(ISERROR(VLOOKUP(work4報告書!AK60,Work2工事データ!$G$3:$J$52,4,0)),"",VLOOKUP(work4報告書!AK60,Work2工事データ!$G$3:$J$52,4,0))</f>
        <v/>
      </c>
      <c r="O684" s="125" t="s">
        <v>119</v>
      </c>
      <c r="P684" s="272" t="str">
        <f t="shared" si="110"/>
        <v/>
      </c>
      <c r="Q684" s="125" t="s">
        <v>120</v>
      </c>
      <c r="R684" s="274" t="str">
        <f t="shared" si="111"/>
        <v/>
      </c>
      <c r="S684" s="1625" t="s">
        <v>121</v>
      </c>
      <c r="T684" s="1626"/>
      <c r="U684" s="1728"/>
      <c r="V684" s="1729"/>
      <c r="W684" s="1729"/>
      <c r="X684" s="130"/>
      <c r="Y684" s="946"/>
      <c r="Z684" s="947"/>
      <c r="AA684" s="947"/>
      <c r="AB684" s="130"/>
      <c r="AC684" s="946"/>
      <c r="AD684" s="947"/>
      <c r="AE684" s="947"/>
      <c r="AF684" s="133"/>
      <c r="AG684" s="1568" t="str">
        <f>IF(U684=0,"",SUM(U685:AB685)-AC685)</f>
        <v/>
      </c>
      <c r="AH684" s="1569"/>
      <c r="AI684" s="1569"/>
      <c r="AJ684" s="1570"/>
      <c r="AK684" s="141"/>
      <c r="AL684" s="142"/>
      <c r="AM684" s="1730"/>
      <c r="AN684" s="1731"/>
      <c r="AO684" s="1731"/>
      <c r="AP684" s="1731"/>
      <c r="AQ684" s="1731"/>
      <c r="AR684" s="516"/>
      <c r="AS684" s="119"/>
      <c r="AT684" s="119"/>
      <c r="AW684" s="387"/>
      <c r="AX684" s="387"/>
      <c r="AY684" s="387"/>
      <c r="AZ684" s="386"/>
      <c r="BA684" s="386"/>
      <c r="BB684" s="386"/>
    </row>
    <row r="685" spans="1:54" s="117" customFormat="1" ht="16.5" customHeight="1">
      <c r="A685" s="1618"/>
      <c r="B685" s="1619"/>
      <c r="C685" s="1619"/>
      <c r="D685" s="1619"/>
      <c r="E685" s="1619"/>
      <c r="F685" s="1619"/>
      <c r="G685" s="1619"/>
      <c r="H685" s="1620"/>
      <c r="I685" s="1623"/>
      <c r="J685" s="1619"/>
      <c r="K685" s="1619"/>
      <c r="L685" s="1619"/>
      <c r="M685" s="1624"/>
      <c r="N685" s="278" t="str">
        <f>IF(ISERROR(VLOOKUP(work4報告書!AK60,Work2工事データ!$G$3:$P$52,10,0)),"",VLOOKUP(work4報告書!AK60,Work2工事データ!$G$3:$P$52,10,0))</f>
        <v/>
      </c>
      <c r="O685" s="135" t="s">
        <v>119</v>
      </c>
      <c r="P685" s="273" t="str">
        <f t="shared" si="110"/>
        <v/>
      </c>
      <c r="Q685" s="135" t="s">
        <v>120</v>
      </c>
      <c r="R685" s="276" t="str">
        <f t="shared" si="111"/>
        <v/>
      </c>
      <c r="S685" s="1580" t="s">
        <v>122</v>
      </c>
      <c r="T685" s="1581"/>
      <c r="U685" s="1571" t="str">
        <f>IF(ISERROR(VLOOKUP(work4報告書!AK60,Work2工事データ!$G$3:$R$52,12,0)),"",VLOOKUP(work4報告書!AK60,Work2工事データ!$G$3:$R$52,12,0))</f>
        <v/>
      </c>
      <c r="V685" s="1572"/>
      <c r="W685" s="1572"/>
      <c r="X685" s="1572"/>
      <c r="Y685" s="1732"/>
      <c r="Z685" s="1733"/>
      <c r="AA685" s="1733"/>
      <c r="AB685" s="1733"/>
      <c r="AC685" s="1734"/>
      <c r="AD685" s="1735"/>
      <c r="AE685" s="1735"/>
      <c r="AF685" s="1736"/>
      <c r="AG685" s="1572" t="str">
        <f>IF(U685=0,"",IF(U684&lt;&gt;0,"",IF(SUM(U685:AB685)-AC685=0,"",SUM(U685:AB685)-AC685)))</f>
        <v/>
      </c>
      <c r="AH685" s="1572"/>
      <c r="AI685" s="1572"/>
      <c r="AJ685" s="1573"/>
      <c r="AK685" s="1584" t="str">
        <f>IF(ISERROR(VLOOKUP(work4報告書!AK60,Work2工事データ!$G$3:$O$52,9,0)),"",VLOOKUP(work4報告書!AK60,Work2工事データ!$G$3:$O$52,9,0))</f>
        <v/>
      </c>
      <c r="AL685" s="1585"/>
      <c r="AM685" s="1582" t="str">
        <f>IF(ISERROR(ROUNDDOWN(AG685*AK685/100,0)),"",ROUNDDOWN(AG685*AK685/100,0))</f>
        <v/>
      </c>
      <c r="AN685" s="1583"/>
      <c r="AO685" s="1583"/>
      <c r="AP685" s="1583"/>
      <c r="AQ685" s="1583"/>
      <c r="AR685" s="515"/>
      <c r="AS685" s="119"/>
      <c r="AT685" s="119"/>
      <c r="AW685" s="387"/>
      <c r="AX685" s="387"/>
      <c r="AY685" s="387"/>
      <c r="AZ685" s="386"/>
      <c r="BA685" s="386"/>
      <c r="BB685" s="386"/>
    </row>
    <row r="686" spans="1:54" s="117" customFormat="1" ht="16.5" customHeight="1">
      <c r="A686" s="1615" t="str">
        <f>IF(ISERROR(VLOOKUP(work4報告書!AK61,Work2工事データ!$G$3:$R$52,2,0)),"",VLOOKUP(work4報告書!AK61,Work2工事データ!$G$3:$R$52,2,0))</f>
        <v/>
      </c>
      <c r="B686" s="1616"/>
      <c r="C686" s="1616"/>
      <c r="D686" s="1616"/>
      <c r="E686" s="1616"/>
      <c r="F686" s="1616"/>
      <c r="G686" s="1616"/>
      <c r="H686" s="1617"/>
      <c r="I686" s="1621" t="str">
        <f>IF(ISERROR(VLOOKUP(work4報告書!AK61,'(入力)データ'!$A$6:$D$55,3,0)&amp;VLOOKUP(work4報告書!AK61,'(入力)データ'!$A$6:$D$55,4,0)),"",VLOOKUP(work4報告書!AK61,'(入力)データ'!$A$6:$D$55,3,0)&amp;VLOOKUP(work4報告書!AK61,'(入力)データ'!$A$6:$D$55,4,0))</f>
        <v/>
      </c>
      <c r="J686" s="1616"/>
      <c r="K686" s="1616"/>
      <c r="L686" s="1616"/>
      <c r="M686" s="1622"/>
      <c r="N686" s="277" t="str">
        <f>IF(ISERROR(VLOOKUP(work4報告書!AK61,Work2工事データ!$G$3:$J$52,4,0)),"",VLOOKUP(work4報告書!AK61,Work2工事データ!$G$3:$J$52,4,0))</f>
        <v/>
      </c>
      <c r="O686" s="125" t="s">
        <v>119</v>
      </c>
      <c r="P686" s="272" t="str">
        <f t="shared" si="110"/>
        <v/>
      </c>
      <c r="Q686" s="125" t="s">
        <v>120</v>
      </c>
      <c r="R686" s="274" t="str">
        <f t="shared" si="111"/>
        <v/>
      </c>
      <c r="S686" s="1625" t="s">
        <v>121</v>
      </c>
      <c r="T686" s="1626"/>
      <c r="U686" s="1728"/>
      <c r="V686" s="1729"/>
      <c r="W686" s="1729"/>
      <c r="X686" s="130"/>
      <c r="Y686" s="946"/>
      <c r="Z686" s="947"/>
      <c r="AA686" s="947"/>
      <c r="AB686" s="130"/>
      <c r="AC686" s="946"/>
      <c r="AD686" s="947"/>
      <c r="AE686" s="947"/>
      <c r="AF686" s="133"/>
      <c r="AG686" s="1568" t="str">
        <f>IF(U686=0,"",SUM(U687:AB687)-AC687)</f>
        <v/>
      </c>
      <c r="AH686" s="1569"/>
      <c r="AI686" s="1569"/>
      <c r="AJ686" s="1570"/>
      <c r="AK686" s="143"/>
      <c r="AL686" s="144"/>
      <c r="AM686" s="1730"/>
      <c r="AN686" s="1731"/>
      <c r="AO686" s="1731"/>
      <c r="AP686" s="1731"/>
      <c r="AQ686" s="1731"/>
      <c r="AR686" s="516"/>
      <c r="AS686" s="119"/>
      <c r="AT686" s="119"/>
      <c r="AW686" s="387"/>
      <c r="AX686" s="387"/>
      <c r="AY686" s="387"/>
      <c r="AZ686" s="386"/>
      <c r="BA686" s="386"/>
      <c r="BB686" s="386"/>
    </row>
    <row r="687" spans="1:54" s="117" customFormat="1" ht="16.5" customHeight="1">
      <c r="A687" s="1618"/>
      <c r="B687" s="1619"/>
      <c r="C687" s="1619"/>
      <c r="D687" s="1619"/>
      <c r="E687" s="1619"/>
      <c r="F687" s="1619"/>
      <c r="G687" s="1619"/>
      <c r="H687" s="1620"/>
      <c r="I687" s="1623"/>
      <c r="J687" s="1619"/>
      <c r="K687" s="1619"/>
      <c r="L687" s="1619"/>
      <c r="M687" s="1624"/>
      <c r="N687" s="278" t="str">
        <f>IF(ISERROR(VLOOKUP(work4報告書!AK61,Work2工事データ!$G$3:$P$52,10,0)),"",VLOOKUP(work4報告書!AK61,Work2工事データ!$G$3:$P$52,10,0))</f>
        <v/>
      </c>
      <c r="O687" s="135" t="s">
        <v>119</v>
      </c>
      <c r="P687" s="273" t="str">
        <f t="shared" si="110"/>
        <v/>
      </c>
      <c r="Q687" s="135" t="s">
        <v>120</v>
      </c>
      <c r="R687" s="276" t="str">
        <f t="shared" si="111"/>
        <v/>
      </c>
      <c r="S687" s="1580" t="s">
        <v>122</v>
      </c>
      <c r="T687" s="1581"/>
      <c r="U687" s="1571" t="str">
        <f>IF(ISERROR(VLOOKUP(work4報告書!AK61,Work2工事データ!$G$3:$R$52,12,0)),"",VLOOKUP(work4報告書!AK61,Work2工事データ!$G$3:$R$52,12,0))</f>
        <v/>
      </c>
      <c r="V687" s="1572"/>
      <c r="W687" s="1572"/>
      <c r="X687" s="1572"/>
      <c r="Y687" s="1732"/>
      <c r="Z687" s="1733"/>
      <c r="AA687" s="1733"/>
      <c r="AB687" s="1733"/>
      <c r="AC687" s="1734"/>
      <c r="AD687" s="1735"/>
      <c r="AE687" s="1735"/>
      <c r="AF687" s="1736"/>
      <c r="AG687" s="1572" t="str">
        <f>IF(U687=0,"",IF(U686&lt;&gt;0,"",IF(SUM(U687:AB687)-AC687=0,"",SUM(U687:AB687)-AC687)))</f>
        <v/>
      </c>
      <c r="AH687" s="1572"/>
      <c r="AI687" s="1572"/>
      <c r="AJ687" s="1573"/>
      <c r="AK687" s="1584" t="str">
        <f>IF(ISERROR(VLOOKUP(work4報告書!AK61,Work2工事データ!$G$3:$O$52,9,0)),"",VLOOKUP(work4報告書!AK61,Work2工事データ!$G$3:$O$52,9,0))</f>
        <v/>
      </c>
      <c r="AL687" s="1585"/>
      <c r="AM687" s="1582" t="str">
        <f>IF(ISERROR(ROUNDDOWN(AG687*AK687/100,0)),"",ROUNDDOWN(AG687*AK687/100,0))</f>
        <v/>
      </c>
      <c r="AN687" s="1583"/>
      <c r="AO687" s="1583"/>
      <c r="AP687" s="1583"/>
      <c r="AQ687" s="1583"/>
      <c r="AR687" s="515"/>
      <c r="AS687" s="119"/>
      <c r="AT687" s="119"/>
      <c r="AW687" s="387"/>
      <c r="AX687" s="387"/>
      <c r="AY687" s="387"/>
      <c r="AZ687" s="386"/>
      <c r="BA687" s="386"/>
      <c r="BB687" s="386"/>
    </row>
    <row r="688" spans="1:54" s="117" customFormat="1" ht="16.5" customHeight="1">
      <c r="A688" s="1615" t="str">
        <f>IF(ISERROR(VLOOKUP(work4報告書!AK62,Work2工事データ!$G$3:$R$52,2,0)),"",VLOOKUP(work4報告書!AK62,Work2工事データ!$G$3:$R$52,2,0))</f>
        <v/>
      </c>
      <c r="B688" s="1616"/>
      <c r="C688" s="1616"/>
      <c r="D688" s="1616"/>
      <c r="E688" s="1616"/>
      <c r="F688" s="1616"/>
      <c r="G688" s="1616"/>
      <c r="H688" s="1617"/>
      <c r="I688" s="1621" t="str">
        <f>IF(ISERROR(VLOOKUP(work4報告書!AK62,'(入力)データ'!$A$6:$D$55,3,0)&amp;VLOOKUP(work4報告書!AK62,'(入力)データ'!$A$6:$D$55,4,0)),"",VLOOKUP(work4報告書!AK62,'(入力)データ'!$A$6:$D$55,3,0)&amp;VLOOKUP(work4報告書!AK62,'(入力)データ'!$A$6:$D$55,4,0))</f>
        <v/>
      </c>
      <c r="J688" s="1616"/>
      <c r="K688" s="1616"/>
      <c r="L688" s="1616"/>
      <c r="M688" s="1622"/>
      <c r="N688" s="277" t="str">
        <f>IF(ISERROR(VLOOKUP(work4報告書!AK62,Work2工事データ!$G$3:$J$52,4,0)),"",VLOOKUP(work4報告書!AK62,Work2工事データ!$G$3:$J$52,4,0))</f>
        <v/>
      </c>
      <c r="O688" s="125" t="s">
        <v>119</v>
      </c>
      <c r="P688" s="272" t="str">
        <f t="shared" si="110"/>
        <v/>
      </c>
      <c r="Q688" s="125" t="s">
        <v>120</v>
      </c>
      <c r="R688" s="274" t="str">
        <f t="shared" si="111"/>
        <v/>
      </c>
      <c r="S688" s="1625" t="s">
        <v>121</v>
      </c>
      <c r="T688" s="1626"/>
      <c r="U688" s="1728"/>
      <c r="V688" s="1729"/>
      <c r="W688" s="1729"/>
      <c r="X688" s="130"/>
      <c r="Y688" s="946"/>
      <c r="Z688" s="947"/>
      <c r="AA688" s="947"/>
      <c r="AB688" s="130"/>
      <c r="AC688" s="946"/>
      <c r="AD688" s="947"/>
      <c r="AE688" s="947"/>
      <c r="AF688" s="133"/>
      <c r="AG688" s="1568" t="str">
        <f>IF(U688=0,"",SUM(U689:AB689)-AC689)</f>
        <v/>
      </c>
      <c r="AH688" s="1569"/>
      <c r="AI688" s="1569"/>
      <c r="AJ688" s="1570"/>
      <c r="AK688" s="141"/>
      <c r="AL688" s="142"/>
      <c r="AM688" s="1730"/>
      <c r="AN688" s="1731"/>
      <c r="AO688" s="1731"/>
      <c r="AP688" s="1731"/>
      <c r="AQ688" s="1731"/>
      <c r="AR688" s="516"/>
      <c r="AS688" s="119"/>
      <c r="AT688" s="119"/>
      <c r="AW688" s="387"/>
      <c r="AX688" s="387"/>
      <c r="AY688" s="387"/>
      <c r="AZ688" s="386"/>
      <c r="BA688" s="386"/>
      <c r="BB688" s="386"/>
    </row>
    <row r="689" spans="1:54" s="117" customFormat="1" ht="16.5" customHeight="1">
      <c r="A689" s="1618"/>
      <c r="B689" s="1619"/>
      <c r="C689" s="1619"/>
      <c r="D689" s="1619"/>
      <c r="E689" s="1619"/>
      <c r="F689" s="1619"/>
      <c r="G689" s="1619"/>
      <c r="H689" s="1620"/>
      <c r="I689" s="1623"/>
      <c r="J689" s="1619"/>
      <c r="K689" s="1619"/>
      <c r="L689" s="1619"/>
      <c r="M689" s="1624"/>
      <c r="N689" s="278" t="str">
        <f>IF(ISERROR(VLOOKUP(work4報告書!AK62,Work2工事データ!$G$3:$P$52,10,0)),"",VLOOKUP(work4報告書!AK62,Work2工事データ!$G$3:$P$52,10,0))</f>
        <v/>
      </c>
      <c r="O689" s="135" t="s">
        <v>119</v>
      </c>
      <c r="P689" s="273" t="str">
        <f t="shared" si="110"/>
        <v/>
      </c>
      <c r="Q689" s="135" t="s">
        <v>120</v>
      </c>
      <c r="R689" s="276" t="str">
        <f t="shared" si="111"/>
        <v/>
      </c>
      <c r="S689" s="1580" t="s">
        <v>122</v>
      </c>
      <c r="T689" s="1581"/>
      <c r="U689" s="1571" t="str">
        <f>IF(ISERROR(VLOOKUP(work4報告書!AK62,Work2工事データ!$G$3:$R$52,12,0)),"",VLOOKUP(work4報告書!AK62,Work2工事データ!$G$3:$R$52,12,0))</f>
        <v/>
      </c>
      <c r="V689" s="1572"/>
      <c r="W689" s="1572"/>
      <c r="X689" s="1572"/>
      <c r="Y689" s="1732"/>
      <c r="Z689" s="1733"/>
      <c r="AA689" s="1733"/>
      <c r="AB689" s="1733"/>
      <c r="AC689" s="1734"/>
      <c r="AD689" s="1735"/>
      <c r="AE689" s="1735"/>
      <c r="AF689" s="1736"/>
      <c r="AG689" s="1572" t="str">
        <f>IF(U689=0,"",IF(U688&lt;&gt;0,"",IF(SUM(U689:AB689)-AC689=0,"",SUM(U689:AB689)-AC689)))</f>
        <v/>
      </c>
      <c r="AH689" s="1572"/>
      <c r="AI689" s="1572"/>
      <c r="AJ689" s="1573"/>
      <c r="AK689" s="1584" t="str">
        <f>IF(ISERROR(VLOOKUP(work4報告書!AK62,Work2工事データ!$G$3:$O$52,9,0)),"",VLOOKUP(work4報告書!AK62,Work2工事データ!$G$3:$O$52,9,0))</f>
        <v/>
      </c>
      <c r="AL689" s="1585"/>
      <c r="AM689" s="1582" t="str">
        <f>IF(ISERROR(ROUNDDOWN(AG689*AK689/100,0)),"",ROUNDDOWN(AG689*AK689/100,0))</f>
        <v/>
      </c>
      <c r="AN689" s="1583"/>
      <c r="AO689" s="1583"/>
      <c r="AP689" s="1583"/>
      <c r="AQ689" s="1583"/>
      <c r="AR689" s="515"/>
      <c r="AS689" s="119"/>
      <c r="AT689" s="119"/>
      <c r="AW689" s="387"/>
      <c r="AX689" s="387"/>
      <c r="AY689" s="387"/>
      <c r="AZ689" s="386"/>
      <c r="BA689" s="386"/>
      <c r="BB689" s="386"/>
    </row>
    <row r="690" spans="1:54" s="117" customFormat="1" ht="16.5" customHeight="1">
      <c r="A690" s="1615" t="str">
        <f>IF(ISERROR(VLOOKUP(work4報告書!AK63,Work2工事データ!$G$3:$R$52,2,0)),"",VLOOKUP(work4報告書!AK63,Work2工事データ!$G$3:$R$52,2,0))</f>
        <v/>
      </c>
      <c r="B690" s="1616"/>
      <c r="C690" s="1616"/>
      <c r="D690" s="1616"/>
      <c r="E690" s="1616"/>
      <c r="F690" s="1616"/>
      <c r="G690" s="1616"/>
      <c r="H690" s="1617"/>
      <c r="I690" s="1621" t="str">
        <f>IF(ISERROR(VLOOKUP(work4報告書!AK63,'(入力)データ'!$A$6:$D$55,3,0)&amp;VLOOKUP(work4報告書!AK63,'(入力)データ'!$A$6:$D$55,4,0)),"",VLOOKUP(work4報告書!AK63,'(入力)データ'!$A$6:$D$55,3,0)&amp;VLOOKUP(work4報告書!AK63,'(入力)データ'!$A$6:$D$55,4,0))</f>
        <v/>
      </c>
      <c r="J690" s="1616"/>
      <c r="K690" s="1616"/>
      <c r="L690" s="1616"/>
      <c r="M690" s="1622"/>
      <c r="N690" s="277" t="str">
        <f>IF(ISERROR(VLOOKUP(work4報告書!AK63,Work2工事データ!$G$3:$J$52,4,0)),"",VLOOKUP(work4報告書!AK63,Work2工事データ!$G$3:$J$52,4,0))</f>
        <v/>
      </c>
      <c r="O690" s="125" t="s">
        <v>119</v>
      </c>
      <c r="P690" s="272" t="str">
        <f t="shared" si="110"/>
        <v/>
      </c>
      <c r="Q690" s="125" t="s">
        <v>120</v>
      </c>
      <c r="R690" s="274" t="str">
        <f t="shared" si="111"/>
        <v/>
      </c>
      <c r="S690" s="1625" t="s">
        <v>121</v>
      </c>
      <c r="T690" s="1626"/>
      <c r="U690" s="1728"/>
      <c r="V690" s="1729"/>
      <c r="W690" s="1729"/>
      <c r="X690" s="130"/>
      <c r="Y690" s="946"/>
      <c r="Z690" s="947"/>
      <c r="AA690" s="947"/>
      <c r="AB690" s="130"/>
      <c r="AC690" s="946"/>
      <c r="AD690" s="947"/>
      <c r="AE690" s="947"/>
      <c r="AF690" s="133"/>
      <c r="AG690" s="1568" t="str">
        <f>IF(U690=0,"",SUM(U691:AB691)-AC691)</f>
        <v/>
      </c>
      <c r="AH690" s="1569"/>
      <c r="AI690" s="1569"/>
      <c r="AJ690" s="1570"/>
      <c r="AK690" s="141"/>
      <c r="AL690" s="142"/>
      <c r="AM690" s="1730"/>
      <c r="AN690" s="1731"/>
      <c r="AO690" s="1731"/>
      <c r="AP690" s="1731"/>
      <c r="AQ690" s="1731"/>
      <c r="AR690" s="516"/>
      <c r="AS690" s="119"/>
      <c r="AT690" s="119"/>
      <c r="AW690" s="387"/>
      <c r="AX690" s="387"/>
      <c r="AY690" s="387"/>
      <c r="AZ690" s="386"/>
      <c r="BA690" s="386"/>
      <c r="BB690" s="386"/>
    </row>
    <row r="691" spans="1:54" s="117" customFormat="1" ht="16.5" customHeight="1">
      <c r="A691" s="1618"/>
      <c r="B691" s="1619"/>
      <c r="C691" s="1619"/>
      <c r="D691" s="1619"/>
      <c r="E691" s="1619"/>
      <c r="F691" s="1619"/>
      <c r="G691" s="1619"/>
      <c r="H691" s="1620"/>
      <c r="I691" s="1623"/>
      <c r="J691" s="1619"/>
      <c r="K691" s="1619"/>
      <c r="L691" s="1619"/>
      <c r="M691" s="1624"/>
      <c r="N691" s="278" t="str">
        <f>IF(ISERROR(VLOOKUP(work4報告書!AK63,Work2工事データ!$G$3:$P$52,10,0)),"",VLOOKUP(work4報告書!AK63,Work2工事データ!$G$3:$P$52,10,0))</f>
        <v/>
      </c>
      <c r="O691" s="145" t="s">
        <v>119</v>
      </c>
      <c r="P691" s="273" t="str">
        <f t="shared" si="110"/>
        <v/>
      </c>
      <c r="Q691" s="135" t="s">
        <v>120</v>
      </c>
      <c r="R691" s="276" t="str">
        <f t="shared" si="111"/>
        <v/>
      </c>
      <c r="S691" s="1580" t="s">
        <v>122</v>
      </c>
      <c r="T691" s="1581"/>
      <c r="U691" s="1571" t="str">
        <f>IF(ISERROR(VLOOKUP(work4報告書!AK63,Work2工事データ!$G$3:$R$52,12,0)),"",VLOOKUP(work4報告書!AK63,Work2工事データ!$G$3:$R$52,12,0))</f>
        <v/>
      </c>
      <c r="V691" s="1572"/>
      <c r="W691" s="1572"/>
      <c r="X691" s="1572"/>
      <c r="Y691" s="1732"/>
      <c r="Z691" s="1733"/>
      <c r="AA691" s="1733"/>
      <c r="AB691" s="1733"/>
      <c r="AC691" s="1734"/>
      <c r="AD691" s="1735"/>
      <c r="AE691" s="1735"/>
      <c r="AF691" s="1736"/>
      <c r="AG691" s="1572" t="str">
        <f>IF(U691=0,"",IF(U690&lt;&gt;0,"",IF(SUM(U691:AB691)-AC691=0,"",SUM(U691:AB691)-AC691)))</f>
        <v/>
      </c>
      <c r="AH691" s="1572"/>
      <c r="AI691" s="1572"/>
      <c r="AJ691" s="1573"/>
      <c r="AK691" s="1584" t="str">
        <f>IF(ISERROR(VLOOKUP(work4報告書!AK63,Work2工事データ!$G$3:$O$52,9,0)),"",VLOOKUP(work4報告書!AK63,Work2工事データ!$G$3:$O$52,9,0))</f>
        <v/>
      </c>
      <c r="AL691" s="1585"/>
      <c r="AM691" s="1582" t="str">
        <f>IF(ISERROR(ROUNDDOWN(AG691*AK691/100,0)),"",ROUNDDOWN(AG691*AK691/100,0))</f>
        <v/>
      </c>
      <c r="AN691" s="1583"/>
      <c r="AO691" s="1583"/>
      <c r="AP691" s="1583"/>
      <c r="AQ691" s="1583"/>
      <c r="AR691" s="515"/>
      <c r="AS691" s="119"/>
      <c r="AT691" s="119"/>
      <c r="AW691" s="387"/>
      <c r="AX691" s="387"/>
      <c r="AY691" s="387"/>
      <c r="AZ691" s="386"/>
      <c r="BA691" s="386"/>
      <c r="BB691" s="386"/>
    </row>
    <row r="692" spans="1:54" s="117" customFormat="1" ht="16.5" customHeight="1">
      <c r="A692" s="1595" t="s">
        <v>561</v>
      </c>
      <c r="B692" s="1596"/>
      <c r="C692" s="1596"/>
      <c r="D692" s="1597"/>
      <c r="E692" s="1604" t="str">
        <f>IF(ISERROR(VLOOKUP(work4報告書!AK55,Work2工事データ!$G$3:$M$52,7,0)),"",VLOOKUP(work4報告書!AK55,Work2工事データ!$G$3:$M$52,7,0))</f>
        <v/>
      </c>
      <c r="F692" s="1605"/>
      <c r="G692" s="1606"/>
      <c r="H692" s="1606"/>
      <c r="I692" s="1606"/>
      <c r="J692" s="1606"/>
      <c r="K692" s="1606"/>
      <c r="L692" s="1606"/>
      <c r="M692" s="1607"/>
      <c r="N692" s="1721" t="s">
        <v>726</v>
      </c>
      <c r="O692" s="1722"/>
      <c r="P692" s="1722"/>
      <c r="Q692" s="1722"/>
      <c r="R692" s="1722"/>
      <c r="S692" s="1722"/>
      <c r="T692" s="1049" t="str">
        <f>IF(work4報告書!AM55=0,"",work4報告書!AN55)</f>
        <v/>
      </c>
      <c r="U692" s="1568" t="str">
        <f ca="1">IF(SUMIF(U674:X691,"賃金で算定",U675:X691)=0,"",SUMIF(U674:X691,"賃金で算定",U675:X691))</f>
        <v/>
      </c>
      <c r="V692" s="1569"/>
      <c r="W692" s="1569"/>
      <c r="X692" s="1569"/>
      <c r="Y692" s="999"/>
      <c r="Z692" s="1000"/>
      <c r="AA692" s="1000"/>
      <c r="AB692" s="133"/>
      <c r="AC692" s="1000"/>
      <c r="AD692" s="947"/>
      <c r="AE692" s="947"/>
      <c r="AF692" s="130"/>
      <c r="AG692" s="1568" t="str">
        <f ca="1">U692</f>
        <v/>
      </c>
      <c r="AH692" s="1569"/>
      <c r="AI692" s="1569"/>
      <c r="AJ692" s="1570"/>
      <c r="AK692" s="946"/>
      <c r="AL692" s="134"/>
      <c r="AM692" s="1568" t="str">
        <f>IF(AM674+AM676+AM678+AM680+AM682+AM684+AM686+AM688+AM690=0,"",AM674+AM676+AM678+AM680+AM682+AM684+AM686+AM688+AM690)</f>
        <v/>
      </c>
      <c r="AN692" s="1569"/>
      <c r="AO692" s="1569"/>
      <c r="AP692" s="1569"/>
      <c r="AQ692" s="1569"/>
      <c r="AR692" s="516"/>
      <c r="AS692" s="119"/>
      <c r="AT692" s="119"/>
      <c r="AW692" s="387"/>
      <c r="AX692" s="387"/>
      <c r="AY692" s="387"/>
      <c r="AZ692" s="386"/>
      <c r="BA692" s="386"/>
      <c r="BB692" s="386"/>
    </row>
    <row r="693" spans="1:54" s="117" customFormat="1" ht="16.5" customHeight="1">
      <c r="A693" s="1598"/>
      <c r="B693" s="1599"/>
      <c r="C693" s="1599"/>
      <c r="D693" s="1600"/>
      <c r="E693" s="1608"/>
      <c r="F693" s="1609"/>
      <c r="G693" s="1610"/>
      <c r="H693" s="1610"/>
      <c r="I693" s="1610"/>
      <c r="J693" s="1610"/>
      <c r="K693" s="1610"/>
      <c r="L693" s="1610"/>
      <c r="M693" s="1611"/>
      <c r="N693" s="1723"/>
      <c r="O693" s="1724"/>
      <c r="P693" s="1724"/>
      <c r="Q693" s="1724"/>
      <c r="R693" s="1724"/>
      <c r="S693" s="1724"/>
      <c r="T693" s="1050"/>
      <c r="U693" s="1571" t="str">
        <f>IF(E692="","",IF(U692="",SUM(U675,U677,U679,U681,U683,U685,U687,U689,U691),SUM(U675,U677,U679,U681,U683,U685,U687,U689,U691)-U692))</f>
        <v/>
      </c>
      <c r="V693" s="1572"/>
      <c r="W693" s="1572"/>
      <c r="X693" s="1572"/>
      <c r="Y693" s="1571" t="str">
        <f>IF(SUM(Y675,Y677,Y679,Y681,Y683,Y685,Y687,Y689,Y691)=0,"",SUM(Y675,Y677,Y679,Y681,Y683,Y685,Y687,Y689,Y691))</f>
        <v/>
      </c>
      <c r="Z693" s="1572"/>
      <c r="AA693" s="1572"/>
      <c r="AB693" s="1573"/>
      <c r="AC693" s="1572" t="str">
        <f>IF(SUM(AC675,AC677,AC679,AC681,AC683,AC685,AC687,AC689,AC691)=0,"",SUM(AC675,AC677,AC679,AC681,AC683,AC685,AC687,AC689,AC691))</f>
        <v/>
      </c>
      <c r="AD693" s="1572"/>
      <c r="AE693" s="1572"/>
      <c r="AF693" s="1573"/>
      <c r="AG693" s="1571" t="str">
        <f>IF(SUM(U693:AB693)-SUM(AC693)=0,"",SUM(U693:AB693)-SUM(AC693))</f>
        <v/>
      </c>
      <c r="AH693" s="1572"/>
      <c r="AI693" s="1572"/>
      <c r="AJ693" s="1573"/>
      <c r="AK693" s="943"/>
      <c r="AL693" s="945"/>
      <c r="AM693" s="1571" t="str">
        <f>IF(SUM(AM675,AM677,AM679,AM681,AM683,AM685,AM687,AM689,AM691)=0,"",SUM(AM675,AM677,AM679,AM681,AM683,AM685,AM687,AM689,AM691))</f>
        <v/>
      </c>
      <c r="AN693" s="1572"/>
      <c r="AO693" s="1572"/>
      <c r="AP693" s="1572"/>
      <c r="AQ693" s="1572"/>
      <c r="AR693" s="948"/>
      <c r="AS693" s="119"/>
      <c r="AT693" s="119"/>
      <c r="AW693" s="387"/>
      <c r="AX693" s="387"/>
      <c r="AY693" s="387"/>
      <c r="AZ693" s="386"/>
      <c r="BA693" s="386"/>
      <c r="BB693" s="386"/>
    </row>
    <row r="694" spans="1:54" s="117" customFormat="1" ht="16.5" customHeight="1" thickBot="1">
      <c r="A694" s="1601"/>
      <c r="B694" s="1602"/>
      <c r="C694" s="1602"/>
      <c r="D694" s="1603"/>
      <c r="E694" s="1612"/>
      <c r="F694" s="1613"/>
      <c r="G694" s="1613"/>
      <c r="H694" s="1613"/>
      <c r="I694" s="1613"/>
      <c r="J694" s="1613"/>
      <c r="K694" s="1613"/>
      <c r="L694" s="1613"/>
      <c r="M694" s="1614"/>
      <c r="N694" s="1725"/>
      <c r="O694" s="1726"/>
      <c r="P694" s="1726"/>
      <c r="Q694" s="1726"/>
      <c r="R694" s="1726"/>
      <c r="S694" s="1726"/>
      <c r="T694" s="1051"/>
      <c r="U694" s="1095"/>
      <c r="V694" s="1096"/>
      <c r="W694" s="1096"/>
      <c r="X694" s="1096"/>
      <c r="Y694" s="1095"/>
      <c r="Z694" s="1096"/>
      <c r="AA694" s="1096"/>
      <c r="AB694" s="1097"/>
      <c r="AC694" s="1096"/>
      <c r="AD694" s="1096"/>
      <c r="AE694" s="1096"/>
      <c r="AF694" s="1097"/>
      <c r="AG694" s="1574" t="str">
        <f>IF(T692&lt;=24,ROUNDDOWN(AG693*105/108,0),"")</f>
        <v/>
      </c>
      <c r="AH694" s="1575"/>
      <c r="AI694" s="1575"/>
      <c r="AJ694" s="1576"/>
      <c r="AK694" s="941"/>
      <c r="AL694" s="942"/>
      <c r="AM694" s="1574" t="str">
        <f>IF(AG694="","",ROUNDDOWN(AG694*AK675/100,0))</f>
        <v/>
      </c>
      <c r="AN694" s="1575"/>
      <c r="AO694" s="1575"/>
      <c r="AP694" s="1575"/>
      <c r="AQ694" s="1575"/>
      <c r="AR694" s="517"/>
      <c r="AS694" s="119"/>
      <c r="AT694" s="146"/>
      <c r="AW694" s="387"/>
      <c r="AX694" s="387"/>
      <c r="AY694" s="387"/>
      <c r="AZ694" s="386"/>
      <c r="BA694" s="386"/>
      <c r="BB694" s="386"/>
    </row>
    <row r="695" spans="1:54" s="117" customFormat="1" ht="18" customHeight="1">
      <c r="A695" s="119"/>
      <c r="B695" s="119"/>
      <c r="C695" s="119"/>
      <c r="D695" s="119"/>
      <c r="E695" s="119"/>
      <c r="F695" s="119"/>
      <c r="G695" s="119"/>
      <c r="H695" s="119"/>
      <c r="I695" s="119"/>
      <c r="J695" s="119"/>
      <c r="K695" s="119"/>
      <c r="L695" s="119"/>
      <c r="M695" s="119"/>
      <c r="N695" s="119"/>
      <c r="O695" s="119"/>
      <c r="P695" s="119"/>
      <c r="Q695" s="119"/>
      <c r="R695" s="119"/>
      <c r="S695" s="119"/>
      <c r="T695" s="119"/>
      <c r="U695" s="119"/>
      <c r="V695" s="119"/>
      <c r="W695" s="119"/>
      <c r="X695" s="119"/>
      <c r="Y695" s="119"/>
      <c r="Z695" s="119"/>
      <c r="AA695" s="119"/>
      <c r="AB695" s="119"/>
      <c r="AC695" s="119"/>
      <c r="AD695" s="119"/>
      <c r="AE695" s="119"/>
      <c r="AF695" s="119"/>
      <c r="AG695" s="119"/>
      <c r="AH695" s="119"/>
      <c r="AI695" s="119"/>
      <c r="AJ695" s="119"/>
      <c r="AK695" s="119"/>
      <c r="AL695" s="119"/>
      <c r="AM695" s="1727" t="str">
        <f>IF(AM692="","",IF(T692&lt;=24,SUM(AM692,AM694),SUM(AM692:AQ693)))</f>
        <v/>
      </c>
      <c r="AN695" s="1727"/>
      <c r="AO695" s="1727"/>
      <c r="AP695" s="1727"/>
      <c r="AQ695" s="1727"/>
      <c r="AR695" s="119"/>
      <c r="AS695" s="119"/>
      <c r="AT695" s="119"/>
      <c r="AW695" s="387"/>
      <c r="AX695" s="387"/>
      <c r="AY695" s="387"/>
      <c r="AZ695" s="386"/>
      <c r="BA695" s="386"/>
      <c r="BB695" s="386"/>
    </row>
    <row r="696" spans="1:54" s="117" customFormat="1" ht="22.5" customHeight="1">
      <c r="A696" s="119"/>
      <c r="B696" s="119"/>
      <c r="C696" s="119"/>
      <c r="D696" s="119"/>
      <c r="E696" s="119"/>
      <c r="F696" s="119"/>
      <c r="G696" s="119"/>
      <c r="H696" s="119"/>
      <c r="I696" s="119"/>
      <c r="J696" s="119"/>
      <c r="K696" s="119"/>
      <c r="L696" s="119"/>
      <c r="M696" s="119"/>
      <c r="N696" s="119"/>
      <c r="O696" s="119"/>
      <c r="P696" s="119"/>
      <c r="Q696" s="119"/>
      <c r="R696" s="119"/>
      <c r="S696" s="119"/>
      <c r="T696" s="119"/>
      <c r="U696" s="119"/>
      <c r="V696" s="119"/>
      <c r="W696" s="551"/>
      <c r="X696" s="551"/>
      <c r="Y696" s="119"/>
      <c r="Z696" s="119"/>
      <c r="AA696" s="119"/>
      <c r="AB696" s="119"/>
      <c r="AC696" s="119"/>
      <c r="AD696" s="119"/>
      <c r="AE696" s="119"/>
      <c r="AF696" s="119"/>
      <c r="AG696" s="119"/>
      <c r="AH696" s="119"/>
      <c r="AI696" s="119"/>
      <c r="AJ696" s="119"/>
      <c r="AK696" s="119"/>
      <c r="AL696" s="119"/>
      <c r="AM696" s="119"/>
      <c r="AN696" s="119"/>
      <c r="AO696" s="119"/>
      <c r="AP696" s="119"/>
      <c r="AQ696" s="119"/>
      <c r="AR696" s="119"/>
      <c r="AS696" s="119"/>
      <c r="AW696" s="387"/>
      <c r="AX696" s="387"/>
      <c r="AY696" s="387"/>
      <c r="AZ696" s="386"/>
      <c r="BA696" s="386"/>
      <c r="BB696" s="386"/>
    </row>
    <row r="697" spans="1:54" s="117" customFormat="1" ht="24" customHeight="1">
      <c r="A697" s="75"/>
      <c r="B697" s="119"/>
      <c r="C697" s="119"/>
      <c r="D697" s="119"/>
      <c r="E697" s="119"/>
      <c r="F697" s="119"/>
      <c r="G697" s="119"/>
      <c r="H697" s="119"/>
      <c r="I697" s="119"/>
      <c r="J697" s="119"/>
      <c r="K697" s="119"/>
      <c r="L697" s="119"/>
      <c r="M697" s="119"/>
      <c r="N697" s="119"/>
      <c r="O697" s="119"/>
      <c r="P697" s="119"/>
      <c r="Q697" s="119"/>
      <c r="R697" s="119"/>
      <c r="S697" s="119"/>
      <c r="T697" s="119"/>
      <c r="U697" s="119"/>
      <c r="V697" s="119"/>
      <c r="W697" s="551"/>
      <c r="X697" s="551"/>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19"/>
      <c r="AW697" s="387"/>
      <c r="AX697" s="387"/>
      <c r="AY697" s="387"/>
      <c r="AZ697" s="386"/>
      <c r="BA697" s="386"/>
      <c r="BB697" s="386"/>
    </row>
    <row r="698" spans="1:54" s="117" customFormat="1" ht="17.25" customHeight="1" thickBot="1">
      <c r="A698" s="533" t="s">
        <v>171</v>
      </c>
      <c r="B698" s="119"/>
      <c r="C698" s="119"/>
      <c r="D698" s="119"/>
      <c r="E698" s="119"/>
      <c r="F698" s="119"/>
      <c r="G698" s="119"/>
      <c r="H698" s="119"/>
      <c r="I698" s="119"/>
      <c r="J698" s="119"/>
      <c r="K698" s="119"/>
      <c r="L698" s="119"/>
      <c r="M698" s="119"/>
      <c r="N698" s="119"/>
      <c r="O698" s="119"/>
      <c r="P698" s="119"/>
      <c r="Q698" s="119"/>
      <c r="R698" s="120"/>
      <c r="S698" s="120"/>
      <c r="T698" s="120"/>
      <c r="U698" s="120"/>
      <c r="V698" s="120"/>
      <c r="W698" s="119"/>
      <c r="X698" s="119"/>
      <c r="Y698" s="119"/>
      <c r="Z698" s="119"/>
      <c r="AA698" s="119"/>
      <c r="AB698" s="119"/>
      <c r="AC698" s="119"/>
      <c r="AD698" s="119"/>
      <c r="AE698" s="119"/>
      <c r="AF698" s="119"/>
      <c r="AG698" s="119"/>
      <c r="AH698" s="119"/>
      <c r="AI698" s="119"/>
      <c r="AJ698" s="119"/>
      <c r="AK698" s="121"/>
      <c r="AL698" s="121"/>
      <c r="AM698" s="121"/>
      <c r="AN698" s="121"/>
      <c r="AO698" s="119"/>
      <c r="AP698" s="119"/>
      <c r="AQ698" s="119"/>
      <c r="AR698" s="119"/>
      <c r="AS698" s="119"/>
      <c r="AW698" s="387"/>
      <c r="AX698" s="387"/>
      <c r="AY698" s="387"/>
      <c r="AZ698" s="386"/>
      <c r="BA698" s="386"/>
      <c r="BB698" s="386"/>
    </row>
    <row r="699" spans="1:54" s="117" customFormat="1" ht="12.75" customHeight="1">
      <c r="A699" s="119"/>
      <c r="B699" s="119"/>
      <c r="C699" s="119"/>
      <c r="D699" s="119"/>
      <c r="E699" s="119"/>
      <c r="F699" s="119"/>
      <c r="G699" s="119"/>
      <c r="H699" s="119"/>
      <c r="I699" s="119"/>
      <c r="J699" s="119"/>
      <c r="K699" s="119"/>
      <c r="L699" s="122"/>
      <c r="M699" s="122"/>
      <c r="N699" s="122"/>
      <c r="O699" s="122"/>
      <c r="P699" s="122"/>
      <c r="Q699" s="122"/>
      <c r="R699" s="122"/>
      <c r="S699" s="123"/>
      <c r="T699" s="123"/>
      <c r="U699" s="123"/>
      <c r="V699" s="123"/>
      <c r="W699" s="123"/>
      <c r="X699" s="123"/>
      <c r="Y699" s="123"/>
      <c r="Z699" s="122"/>
      <c r="AA699" s="122"/>
      <c r="AB699" s="122"/>
      <c r="AC699" s="119"/>
      <c r="AD699" s="119"/>
      <c r="AE699" s="119"/>
      <c r="AF699" s="119"/>
      <c r="AG699" s="119"/>
      <c r="AH699" s="119"/>
      <c r="AI699" s="119"/>
      <c r="AJ699" s="119"/>
      <c r="AK699" s="121"/>
      <c r="AL699" s="121"/>
      <c r="AM699" s="1586" t="s">
        <v>102</v>
      </c>
      <c r="AN699" s="1587"/>
      <c r="AO699" s="119"/>
      <c r="AP699" s="119"/>
      <c r="AQ699" s="119"/>
      <c r="AR699" s="119"/>
      <c r="AS699" s="119"/>
      <c r="AW699" s="387"/>
      <c r="AX699" s="387"/>
      <c r="AY699" s="387"/>
      <c r="AZ699" s="386"/>
      <c r="BA699" s="386"/>
      <c r="BB699" s="386"/>
    </row>
    <row r="700" spans="1:54" s="117" customFormat="1" ht="12.75" customHeight="1">
      <c r="A700" s="119"/>
      <c r="B700" s="119"/>
      <c r="C700" s="119"/>
      <c r="D700" s="119"/>
      <c r="E700" s="119"/>
      <c r="F700" s="119"/>
      <c r="G700" s="119"/>
      <c r="H700" s="119"/>
      <c r="I700" s="119"/>
      <c r="J700" s="119"/>
      <c r="K700" s="119"/>
      <c r="L700" s="122"/>
      <c r="M700" s="122"/>
      <c r="N700" s="122"/>
      <c r="O700" s="122"/>
      <c r="P700" s="122"/>
      <c r="Q700" s="122"/>
      <c r="R700" s="122"/>
      <c r="S700" s="123"/>
      <c r="T700" s="123"/>
      <c r="U700" s="123"/>
      <c r="V700" s="123"/>
      <c r="W700" s="123"/>
      <c r="X700" s="123"/>
      <c r="Y700" s="123"/>
      <c r="Z700" s="122"/>
      <c r="AA700" s="122"/>
      <c r="AB700" s="122"/>
      <c r="AC700" s="119"/>
      <c r="AD700" s="119"/>
      <c r="AE700" s="119"/>
      <c r="AF700" s="119"/>
      <c r="AG700" s="119"/>
      <c r="AH700" s="119"/>
      <c r="AI700" s="119"/>
      <c r="AJ700" s="119"/>
      <c r="AK700" s="121"/>
      <c r="AL700" s="121"/>
      <c r="AM700" s="1588"/>
      <c r="AN700" s="1589"/>
      <c r="AO700" s="119"/>
      <c r="AP700" s="119"/>
      <c r="AQ700" s="119"/>
      <c r="AR700" s="119"/>
      <c r="AS700" s="119"/>
      <c r="AW700" s="387"/>
      <c r="AX700" s="387"/>
      <c r="AY700" s="387"/>
      <c r="AZ700" s="386"/>
      <c r="BA700" s="386"/>
      <c r="BB700" s="386"/>
    </row>
    <row r="701" spans="1:54" s="117" customFormat="1" ht="12.75" customHeight="1" thickBot="1">
      <c r="A701" s="119"/>
      <c r="B701" s="119"/>
      <c r="C701" s="119"/>
      <c r="D701" s="119"/>
      <c r="E701" s="119"/>
      <c r="F701" s="119"/>
      <c r="G701" s="119"/>
      <c r="H701" s="119"/>
      <c r="I701" s="119"/>
      <c r="J701" s="119"/>
      <c r="K701" s="119"/>
      <c r="L701" s="122"/>
      <c r="M701" s="122"/>
      <c r="N701" s="122"/>
      <c r="O701" s="122"/>
      <c r="P701" s="122"/>
      <c r="Q701" s="122"/>
      <c r="R701" s="122"/>
      <c r="S701" s="122"/>
      <c r="T701" s="122"/>
      <c r="U701" s="122"/>
      <c r="V701" s="122"/>
      <c r="W701" s="122"/>
      <c r="X701" s="122"/>
      <c r="Y701" s="122"/>
      <c r="Z701" s="122"/>
      <c r="AA701" s="122"/>
      <c r="AB701" s="122"/>
      <c r="AC701" s="119"/>
      <c r="AD701" s="119"/>
      <c r="AE701" s="119"/>
      <c r="AF701" s="119"/>
      <c r="AG701" s="119"/>
      <c r="AH701" s="119"/>
      <c r="AI701" s="119"/>
      <c r="AJ701" s="119"/>
      <c r="AK701" s="121"/>
      <c r="AL701" s="121"/>
      <c r="AM701" s="1590"/>
      <c r="AN701" s="1591"/>
      <c r="AO701" s="119"/>
      <c r="AP701" s="119"/>
      <c r="AQ701" s="119"/>
      <c r="AR701" s="119"/>
      <c r="AS701" s="119"/>
      <c r="AW701" s="387"/>
      <c r="AX701" s="387"/>
      <c r="AY701" s="387"/>
      <c r="AZ701" s="386"/>
      <c r="BA701" s="386"/>
      <c r="BB701" s="386"/>
    </row>
    <row r="702" spans="1:54" s="117" customFormat="1" ht="6" customHeight="1" thickBot="1">
      <c r="A702" s="119"/>
      <c r="B702" s="119"/>
      <c r="C702" s="119"/>
      <c r="D702" s="119"/>
      <c r="E702" s="119"/>
      <c r="F702" s="119"/>
      <c r="G702" s="119"/>
      <c r="H702" s="119"/>
      <c r="I702" s="119"/>
      <c r="J702" s="119"/>
      <c r="K702" s="119"/>
      <c r="L702" s="122"/>
      <c r="M702" s="122"/>
      <c r="N702" s="122"/>
      <c r="O702" s="122"/>
      <c r="P702" s="122"/>
      <c r="Q702" s="122"/>
      <c r="R702" s="122"/>
      <c r="S702" s="122"/>
      <c r="T702" s="122"/>
      <c r="U702" s="122"/>
      <c r="V702" s="122"/>
      <c r="W702" s="122"/>
      <c r="X702" s="122"/>
      <c r="Y702" s="122"/>
      <c r="Z702" s="122"/>
      <c r="AA702" s="122"/>
      <c r="AB702" s="122"/>
      <c r="AC702" s="119"/>
      <c r="AD702" s="119"/>
      <c r="AE702" s="119"/>
      <c r="AF702" s="119"/>
      <c r="AG702" s="119"/>
      <c r="AH702" s="119"/>
      <c r="AI702" s="119"/>
      <c r="AJ702" s="119"/>
      <c r="AK702" s="121"/>
      <c r="AL702" s="121"/>
      <c r="AM702" s="119"/>
      <c r="AN702" s="119"/>
      <c r="AO702" s="119"/>
      <c r="AP702" s="119"/>
      <c r="AQ702" s="119"/>
      <c r="AR702" s="119"/>
      <c r="AS702" s="119"/>
      <c r="AW702" s="387"/>
      <c r="AX702" s="387"/>
      <c r="AY702" s="387"/>
      <c r="AZ702" s="386"/>
      <c r="BA702" s="386"/>
      <c r="BB702" s="386"/>
    </row>
    <row r="703" spans="1:54" s="117" customFormat="1" ht="12.75" customHeight="1">
      <c r="A703" s="1658" t="s">
        <v>127</v>
      </c>
      <c r="B703" s="1659"/>
      <c r="C703" s="1659"/>
      <c r="D703" s="1659"/>
      <c r="E703" s="1659"/>
      <c r="F703" s="1659"/>
      <c r="G703" s="1659"/>
      <c r="H703" s="1659"/>
      <c r="I703" s="1664" t="s">
        <v>128</v>
      </c>
      <c r="J703" s="1664"/>
      <c r="K703" s="510" t="s">
        <v>129</v>
      </c>
      <c r="L703" s="1664" t="s">
        <v>130</v>
      </c>
      <c r="M703" s="1664"/>
      <c r="N703" s="1665" t="s">
        <v>131</v>
      </c>
      <c r="O703" s="1664"/>
      <c r="P703" s="1664"/>
      <c r="Q703" s="1664"/>
      <c r="R703" s="1664"/>
      <c r="S703" s="1664"/>
      <c r="T703" s="1664" t="s">
        <v>61</v>
      </c>
      <c r="U703" s="1664"/>
      <c r="V703" s="1700"/>
      <c r="W703" s="119"/>
      <c r="X703" s="119"/>
      <c r="Y703" s="119"/>
      <c r="Z703" s="119"/>
      <c r="AA703" s="119"/>
      <c r="AB703" s="119"/>
      <c r="AC703" s="124"/>
      <c r="AD703" s="124"/>
      <c r="AE703" s="124"/>
      <c r="AF703" s="124"/>
      <c r="AG703" s="124"/>
      <c r="AH703" s="124"/>
      <c r="AI703" s="124"/>
      <c r="AJ703" s="119"/>
      <c r="AK703" s="1701" t="str">
        <f>AK667</f>
        <v/>
      </c>
      <c r="AL703" s="1702"/>
      <c r="AM703" s="1710" t="s">
        <v>64</v>
      </c>
      <c r="AN703" s="1710"/>
      <c r="AO703" s="1702" t="str">
        <f>AO667</f>
        <v/>
      </c>
      <c r="AP703" s="1702"/>
      <c r="AQ703" s="1710" t="s">
        <v>65</v>
      </c>
      <c r="AR703" s="1713"/>
      <c r="AS703" s="119"/>
      <c r="AT703" s="119"/>
      <c r="AW703" s="387"/>
      <c r="AX703" s="387"/>
      <c r="AY703" s="387"/>
      <c r="AZ703" s="386"/>
      <c r="BA703" s="386"/>
      <c r="BB703" s="386"/>
    </row>
    <row r="704" spans="1:54" s="117" customFormat="1" ht="13.5" customHeight="1">
      <c r="A704" s="1660"/>
      <c r="B704" s="1661"/>
      <c r="C704" s="1661"/>
      <c r="D704" s="1661"/>
      <c r="E704" s="1661"/>
      <c r="F704" s="1661"/>
      <c r="G704" s="1661"/>
      <c r="H704" s="1661"/>
      <c r="I704" s="1716" t="str">
        <f>I668</f>
        <v/>
      </c>
      <c r="J704" s="1592" t="str">
        <f>J668</f>
        <v/>
      </c>
      <c r="K704" s="1718" t="str">
        <f>K668</f>
        <v/>
      </c>
      <c r="L704" s="1655" t="str">
        <f>L668</f>
        <v/>
      </c>
      <c r="M704" s="1592" t="str">
        <f t="shared" ref="M704:V704" si="112">M668</f>
        <v/>
      </c>
      <c r="N704" s="1655" t="str">
        <f t="shared" si="112"/>
        <v/>
      </c>
      <c r="O704" s="1652" t="str">
        <f t="shared" si="112"/>
        <v/>
      </c>
      <c r="P704" s="1652" t="str">
        <f t="shared" si="112"/>
        <v/>
      </c>
      <c r="Q704" s="1652" t="str">
        <f t="shared" si="112"/>
        <v/>
      </c>
      <c r="R704" s="1652" t="str">
        <f t="shared" si="112"/>
        <v/>
      </c>
      <c r="S704" s="1592" t="str">
        <f t="shared" si="112"/>
        <v/>
      </c>
      <c r="T704" s="1655" t="str">
        <f t="shared" si="112"/>
        <v/>
      </c>
      <c r="U704" s="1652" t="str">
        <f t="shared" si="112"/>
        <v/>
      </c>
      <c r="V704" s="1707" t="str">
        <f t="shared" si="112"/>
        <v/>
      </c>
      <c r="W704" s="119"/>
      <c r="X704" s="119"/>
      <c r="Y704" s="119"/>
      <c r="Z704" s="119"/>
      <c r="AA704" s="119"/>
      <c r="AB704" s="119"/>
      <c r="AC704" s="124"/>
      <c r="AD704" s="124"/>
      <c r="AE704" s="124"/>
      <c r="AF704" s="124"/>
      <c r="AG704" s="124"/>
      <c r="AH704" s="124"/>
      <c r="AI704" s="124"/>
      <c r="AJ704" s="119"/>
      <c r="AK704" s="1703"/>
      <c r="AL704" s="1704"/>
      <c r="AM704" s="1711"/>
      <c r="AN704" s="1711"/>
      <c r="AO704" s="1704"/>
      <c r="AP704" s="1704"/>
      <c r="AQ704" s="1711"/>
      <c r="AR704" s="1714"/>
      <c r="AS704" s="119"/>
      <c r="AT704" s="119"/>
      <c r="AW704" s="387"/>
      <c r="AX704" s="387"/>
      <c r="AY704" s="387"/>
      <c r="AZ704" s="386"/>
      <c r="BA704" s="386"/>
      <c r="BB704" s="386"/>
    </row>
    <row r="705" spans="1:54" s="117" customFormat="1" ht="9" customHeight="1" thickBot="1">
      <c r="A705" s="1660"/>
      <c r="B705" s="1661"/>
      <c r="C705" s="1661"/>
      <c r="D705" s="1661"/>
      <c r="E705" s="1661"/>
      <c r="F705" s="1661"/>
      <c r="G705" s="1661"/>
      <c r="H705" s="1661"/>
      <c r="I705" s="1716"/>
      <c r="J705" s="1593"/>
      <c r="K705" s="1719"/>
      <c r="L705" s="1656"/>
      <c r="M705" s="1593"/>
      <c r="N705" s="1656"/>
      <c r="O705" s="1653"/>
      <c r="P705" s="1653"/>
      <c r="Q705" s="1653"/>
      <c r="R705" s="1653"/>
      <c r="S705" s="1593"/>
      <c r="T705" s="1656"/>
      <c r="U705" s="1653"/>
      <c r="V705" s="1708"/>
      <c r="W705" s="119"/>
      <c r="X705" s="119"/>
      <c r="Y705" s="119"/>
      <c r="Z705" s="119"/>
      <c r="AA705" s="119"/>
      <c r="AB705" s="119"/>
      <c r="AC705" s="124"/>
      <c r="AD705" s="124"/>
      <c r="AE705" s="124"/>
      <c r="AF705" s="124"/>
      <c r="AG705" s="124"/>
      <c r="AH705" s="124"/>
      <c r="AI705" s="124"/>
      <c r="AJ705" s="119"/>
      <c r="AK705" s="1705"/>
      <c r="AL705" s="1706"/>
      <c r="AM705" s="1712"/>
      <c r="AN705" s="1712"/>
      <c r="AO705" s="1706"/>
      <c r="AP705" s="1706"/>
      <c r="AQ705" s="1712"/>
      <c r="AR705" s="1715"/>
      <c r="AS705" s="119"/>
      <c r="AT705" s="119"/>
      <c r="AW705" s="387"/>
      <c r="AX705" s="387"/>
      <c r="AY705" s="387"/>
      <c r="AZ705" s="386"/>
      <c r="BA705" s="386"/>
      <c r="BB705" s="386"/>
    </row>
    <row r="706" spans="1:54" s="117" customFormat="1" ht="6" customHeight="1" thickBot="1">
      <c r="A706" s="1662"/>
      <c r="B706" s="1663"/>
      <c r="C706" s="1663"/>
      <c r="D706" s="1663"/>
      <c r="E706" s="1663"/>
      <c r="F706" s="1663"/>
      <c r="G706" s="1663"/>
      <c r="H706" s="1663"/>
      <c r="I706" s="1717"/>
      <c r="J706" s="1594"/>
      <c r="K706" s="1720"/>
      <c r="L706" s="1657"/>
      <c r="M706" s="1594"/>
      <c r="N706" s="1657"/>
      <c r="O706" s="1654"/>
      <c r="P706" s="1654"/>
      <c r="Q706" s="1654"/>
      <c r="R706" s="1654"/>
      <c r="S706" s="1594"/>
      <c r="T706" s="1657"/>
      <c r="U706" s="1654"/>
      <c r="V706" s="1709"/>
      <c r="W706" s="119"/>
      <c r="X706" s="119"/>
      <c r="Y706" s="119"/>
      <c r="Z706" s="119"/>
      <c r="AA706" s="119"/>
      <c r="AB706" s="119"/>
      <c r="AC706" s="119"/>
      <c r="AD706" s="119"/>
      <c r="AE706" s="119"/>
      <c r="AF706" s="119"/>
      <c r="AG706" s="119"/>
      <c r="AH706" s="119"/>
      <c r="AI706" s="119"/>
      <c r="AJ706" s="119"/>
      <c r="AK706" s="119"/>
      <c r="AL706" s="119"/>
      <c r="AM706" s="119"/>
      <c r="AN706" s="119"/>
      <c r="AO706" s="119"/>
      <c r="AP706" s="119"/>
      <c r="AQ706" s="119"/>
      <c r="AR706" s="119"/>
      <c r="AS706" s="119"/>
      <c r="AT706" s="119"/>
      <c r="AW706" s="387"/>
      <c r="AX706" s="387"/>
      <c r="AY706" s="387"/>
      <c r="AZ706" s="386"/>
      <c r="BA706" s="386"/>
      <c r="BB706" s="386"/>
    </row>
    <row r="707" spans="1:54" s="117" customFormat="1" ht="15" customHeight="1">
      <c r="A707" s="1634" t="s">
        <v>173</v>
      </c>
      <c r="B707" s="1635"/>
      <c r="C707" s="1635"/>
      <c r="D707" s="1635"/>
      <c r="E707" s="1635"/>
      <c r="F707" s="1635"/>
      <c r="G707" s="1635"/>
      <c r="H707" s="1636"/>
      <c r="I707" s="1643" t="s">
        <v>133</v>
      </c>
      <c r="J707" s="1635"/>
      <c r="K707" s="1635"/>
      <c r="L707" s="1635"/>
      <c r="M707" s="1644"/>
      <c r="N707" s="1649" t="s">
        <v>174</v>
      </c>
      <c r="O707" s="1635"/>
      <c r="P707" s="1635"/>
      <c r="Q707" s="1635"/>
      <c r="R707" s="1635"/>
      <c r="S707" s="1635"/>
      <c r="T707" s="1636"/>
      <c r="U707" s="511" t="s">
        <v>135</v>
      </c>
      <c r="V707" s="512"/>
      <c r="W707" s="512"/>
      <c r="X707" s="1666" t="s">
        <v>136</v>
      </c>
      <c r="Y707" s="1666"/>
      <c r="Z707" s="1666"/>
      <c r="AA707" s="1666"/>
      <c r="AB707" s="1666"/>
      <c r="AC707" s="1666"/>
      <c r="AD707" s="1666"/>
      <c r="AE707" s="1666"/>
      <c r="AF707" s="1666"/>
      <c r="AG707" s="1666"/>
      <c r="AH707" s="512"/>
      <c r="AI707" s="512"/>
      <c r="AJ707" s="513"/>
      <c r="AK707" s="1667" t="s">
        <v>137</v>
      </c>
      <c r="AL707" s="1667"/>
      <c r="AM707" s="1668" t="s">
        <v>138</v>
      </c>
      <c r="AN707" s="1668"/>
      <c r="AO707" s="1668"/>
      <c r="AP707" s="1668"/>
      <c r="AQ707" s="1668"/>
      <c r="AR707" s="1669"/>
      <c r="AS707" s="119"/>
      <c r="AT707" s="119"/>
      <c r="AW707" s="387"/>
      <c r="AX707" s="387"/>
      <c r="AY707" s="387"/>
      <c r="AZ707" s="386"/>
      <c r="BA707" s="386"/>
      <c r="BB707" s="386"/>
    </row>
    <row r="708" spans="1:54" s="117" customFormat="1" ht="13.5" customHeight="1">
      <c r="A708" s="1637"/>
      <c r="B708" s="1638"/>
      <c r="C708" s="1638"/>
      <c r="D708" s="1638"/>
      <c r="E708" s="1638"/>
      <c r="F708" s="1638"/>
      <c r="G708" s="1638"/>
      <c r="H708" s="1639"/>
      <c r="I708" s="1645"/>
      <c r="J708" s="1638"/>
      <c r="K708" s="1638"/>
      <c r="L708" s="1638"/>
      <c r="M708" s="1646"/>
      <c r="N708" s="1650"/>
      <c r="O708" s="1638"/>
      <c r="P708" s="1638"/>
      <c r="Q708" s="1638"/>
      <c r="R708" s="1638"/>
      <c r="S708" s="1638"/>
      <c r="T708" s="1639"/>
      <c r="U708" s="1670" t="s">
        <v>139</v>
      </c>
      <c r="V708" s="1671"/>
      <c r="W708" s="1671"/>
      <c r="X708" s="1672"/>
      <c r="Y708" s="1676" t="s">
        <v>140</v>
      </c>
      <c r="Z708" s="1677"/>
      <c r="AA708" s="1677"/>
      <c r="AB708" s="1678"/>
      <c r="AC708" s="1682" t="s">
        <v>141</v>
      </c>
      <c r="AD708" s="1683"/>
      <c r="AE708" s="1683"/>
      <c r="AF708" s="1684"/>
      <c r="AG708" s="1688" t="s">
        <v>142</v>
      </c>
      <c r="AH708" s="1689"/>
      <c r="AI708" s="1689"/>
      <c r="AJ708" s="1690"/>
      <c r="AK708" s="1694" t="s">
        <v>175</v>
      </c>
      <c r="AL708" s="1694"/>
      <c r="AM708" s="1630" t="s">
        <v>144</v>
      </c>
      <c r="AN708" s="1631"/>
      <c r="AO708" s="1631"/>
      <c r="AP708" s="1631"/>
      <c r="AQ708" s="1696"/>
      <c r="AR708" s="1697"/>
      <c r="AS708" s="119"/>
      <c r="AT708" s="119"/>
      <c r="AW708" s="387"/>
      <c r="AX708" s="387"/>
      <c r="AY708" s="387"/>
      <c r="AZ708" s="386"/>
      <c r="BA708" s="386"/>
      <c r="BB708" s="386"/>
    </row>
    <row r="709" spans="1:54" s="117" customFormat="1" ht="13.5" customHeight="1">
      <c r="A709" s="1640"/>
      <c r="B709" s="1641"/>
      <c r="C709" s="1641"/>
      <c r="D709" s="1641"/>
      <c r="E709" s="1641"/>
      <c r="F709" s="1641"/>
      <c r="G709" s="1641"/>
      <c r="H709" s="1642"/>
      <c r="I709" s="1647"/>
      <c r="J709" s="1641"/>
      <c r="K709" s="1641"/>
      <c r="L709" s="1641"/>
      <c r="M709" s="1648"/>
      <c r="N709" s="1651"/>
      <c r="O709" s="1641"/>
      <c r="P709" s="1641"/>
      <c r="Q709" s="1641"/>
      <c r="R709" s="1641"/>
      <c r="S709" s="1641"/>
      <c r="T709" s="1642"/>
      <c r="U709" s="1673"/>
      <c r="V709" s="1674"/>
      <c r="W709" s="1674"/>
      <c r="X709" s="1675"/>
      <c r="Y709" s="1679"/>
      <c r="Z709" s="1680"/>
      <c r="AA709" s="1680"/>
      <c r="AB709" s="1681"/>
      <c r="AC709" s="1685"/>
      <c r="AD709" s="1686"/>
      <c r="AE709" s="1686"/>
      <c r="AF709" s="1687"/>
      <c r="AG709" s="1691"/>
      <c r="AH709" s="1692"/>
      <c r="AI709" s="1692"/>
      <c r="AJ709" s="1693"/>
      <c r="AK709" s="1695"/>
      <c r="AL709" s="1695"/>
      <c r="AM709" s="1698"/>
      <c r="AN709" s="1698"/>
      <c r="AO709" s="1698"/>
      <c r="AP709" s="1698"/>
      <c r="AQ709" s="1698"/>
      <c r="AR709" s="1699"/>
      <c r="AS709" s="119"/>
      <c r="AT709" s="119"/>
      <c r="AW709" s="387"/>
      <c r="AX709" s="387"/>
      <c r="AY709" s="387"/>
      <c r="AZ709" s="386"/>
      <c r="BA709" s="386"/>
      <c r="BB709" s="386"/>
    </row>
    <row r="710" spans="1:54" s="117" customFormat="1" ht="16.5" customHeight="1">
      <c r="A710" s="1615" t="str">
        <f>A674</f>
        <v/>
      </c>
      <c r="B710" s="1616"/>
      <c r="C710" s="1616"/>
      <c r="D710" s="1616"/>
      <c r="E710" s="1616"/>
      <c r="F710" s="1616"/>
      <c r="G710" s="1616"/>
      <c r="H710" s="1617"/>
      <c r="I710" s="1621" t="str">
        <f>I674</f>
        <v/>
      </c>
      <c r="J710" s="1616"/>
      <c r="K710" s="1616"/>
      <c r="L710" s="1616"/>
      <c r="M710" s="1622"/>
      <c r="N710" s="269" t="str">
        <f t="shared" ref="N710:N727" si="113">N674</f>
        <v/>
      </c>
      <c r="O710" s="125" t="s">
        <v>73</v>
      </c>
      <c r="P710" s="272" t="str">
        <f t="shared" ref="P710:P727" si="114">P674</f>
        <v/>
      </c>
      <c r="Q710" s="125" t="s">
        <v>145</v>
      </c>
      <c r="R710" s="274" t="str">
        <f t="shared" ref="R710:R727" si="115">R674</f>
        <v/>
      </c>
      <c r="S710" s="1625" t="s">
        <v>176</v>
      </c>
      <c r="T710" s="1626"/>
      <c r="U710" s="1627">
        <f t="shared" ref="U710:U728" si="116">U674</f>
        <v>0</v>
      </c>
      <c r="V710" s="1628"/>
      <c r="W710" s="1628"/>
      <c r="X710" s="126" t="s">
        <v>76</v>
      </c>
      <c r="Y710" s="127"/>
      <c r="Z710" s="128"/>
      <c r="AA710" s="128"/>
      <c r="AB710" s="126" t="s">
        <v>76</v>
      </c>
      <c r="AC710" s="127"/>
      <c r="AD710" s="128"/>
      <c r="AE710" s="128"/>
      <c r="AF710" s="129" t="s">
        <v>76</v>
      </c>
      <c r="AG710" s="1568" t="str">
        <f t="shared" ref="AG710:AG728" si="117">AG674</f>
        <v/>
      </c>
      <c r="AH710" s="1569"/>
      <c r="AI710" s="1569"/>
      <c r="AJ710" s="1570"/>
      <c r="AK710" s="127"/>
      <c r="AL710" s="147"/>
      <c r="AM710" s="1568" t="str">
        <f>IF(AM674=0,"",AM674)</f>
        <v/>
      </c>
      <c r="AN710" s="1569"/>
      <c r="AO710" s="1569"/>
      <c r="AP710" s="1569"/>
      <c r="AQ710" s="1569"/>
      <c r="AR710" s="514" t="s">
        <v>76</v>
      </c>
      <c r="AS710" s="119"/>
      <c r="AT710" s="119"/>
      <c r="AW710" s="387"/>
      <c r="AX710" s="387"/>
      <c r="AY710" s="387"/>
      <c r="AZ710" s="386"/>
      <c r="BA710" s="386"/>
      <c r="BB710" s="386"/>
    </row>
    <row r="711" spans="1:54" s="117" customFormat="1" ht="16.5" customHeight="1">
      <c r="A711" s="1618"/>
      <c r="B711" s="1619"/>
      <c r="C711" s="1619"/>
      <c r="D711" s="1619"/>
      <c r="E711" s="1619"/>
      <c r="F711" s="1619"/>
      <c r="G711" s="1619"/>
      <c r="H711" s="1620"/>
      <c r="I711" s="1623"/>
      <c r="J711" s="1619"/>
      <c r="K711" s="1619"/>
      <c r="L711" s="1619"/>
      <c r="M711" s="1624"/>
      <c r="N711" s="270" t="str">
        <f t="shared" si="113"/>
        <v/>
      </c>
      <c r="O711" s="124" t="s">
        <v>73</v>
      </c>
      <c r="P711" s="273" t="str">
        <f t="shared" si="114"/>
        <v/>
      </c>
      <c r="Q711" s="124" t="s">
        <v>145</v>
      </c>
      <c r="R711" s="275" t="str">
        <f t="shared" si="115"/>
        <v/>
      </c>
      <c r="S711" s="1630" t="s">
        <v>177</v>
      </c>
      <c r="T711" s="1631"/>
      <c r="U711" s="1582" t="str">
        <f t="shared" si="116"/>
        <v/>
      </c>
      <c r="V711" s="1632"/>
      <c r="W711" s="1632"/>
      <c r="X711" s="1633"/>
      <c r="Y711" s="1571">
        <f>Y675</f>
        <v>0</v>
      </c>
      <c r="Z711" s="1572"/>
      <c r="AA711" s="1572"/>
      <c r="AB711" s="1572"/>
      <c r="AC711" s="1571">
        <f>AC675</f>
        <v>0</v>
      </c>
      <c r="AD711" s="1572"/>
      <c r="AE711" s="1572"/>
      <c r="AF711" s="1573"/>
      <c r="AG711" s="1572" t="str">
        <f t="shared" si="117"/>
        <v/>
      </c>
      <c r="AH711" s="1572"/>
      <c r="AI711" s="1572"/>
      <c r="AJ711" s="1573"/>
      <c r="AK711" s="1584" t="str">
        <f>AK675</f>
        <v/>
      </c>
      <c r="AL711" s="1585"/>
      <c r="AM711" s="1582" t="str">
        <f>AM675</f>
        <v/>
      </c>
      <c r="AN711" s="1583"/>
      <c r="AO711" s="1583"/>
      <c r="AP711" s="1583"/>
      <c r="AQ711" s="1583"/>
      <c r="AR711" s="515"/>
      <c r="AS711" s="119"/>
      <c r="AT711" s="119"/>
      <c r="AW711" s="387"/>
      <c r="AX711" s="387"/>
      <c r="AY711" s="387"/>
      <c r="AZ711" s="386"/>
      <c r="BA711" s="386"/>
      <c r="BB711" s="386"/>
    </row>
    <row r="712" spans="1:54" s="117" customFormat="1" ht="16.5" customHeight="1">
      <c r="A712" s="1615" t="str">
        <f>A676</f>
        <v/>
      </c>
      <c r="B712" s="1616"/>
      <c r="C712" s="1616"/>
      <c r="D712" s="1616"/>
      <c r="E712" s="1616"/>
      <c r="F712" s="1616"/>
      <c r="G712" s="1616"/>
      <c r="H712" s="1617"/>
      <c r="I712" s="1621" t="str">
        <f>I676</f>
        <v/>
      </c>
      <c r="J712" s="1616"/>
      <c r="K712" s="1616"/>
      <c r="L712" s="1616"/>
      <c r="M712" s="1622"/>
      <c r="N712" s="277" t="str">
        <f t="shared" si="113"/>
        <v/>
      </c>
      <c r="O712" s="125" t="s">
        <v>119</v>
      </c>
      <c r="P712" s="272" t="str">
        <f t="shared" si="114"/>
        <v/>
      </c>
      <c r="Q712" s="125" t="s">
        <v>120</v>
      </c>
      <c r="R712" s="274" t="str">
        <f t="shared" si="115"/>
        <v/>
      </c>
      <c r="S712" s="1625" t="s">
        <v>121</v>
      </c>
      <c r="T712" s="1626"/>
      <c r="U712" s="1627">
        <f t="shared" si="116"/>
        <v>0</v>
      </c>
      <c r="V712" s="1628"/>
      <c r="W712" s="1628"/>
      <c r="X712" s="130"/>
      <c r="Y712" s="946"/>
      <c r="Z712" s="947"/>
      <c r="AA712" s="947"/>
      <c r="AB712" s="130"/>
      <c r="AC712" s="946"/>
      <c r="AD712" s="947"/>
      <c r="AE712" s="947"/>
      <c r="AF712" s="133"/>
      <c r="AG712" s="1568" t="str">
        <f t="shared" si="117"/>
        <v/>
      </c>
      <c r="AH712" s="1569"/>
      <c r="AI712" s="1569"/>
      <c r="AJ712" s="1570"/>
      <c r="AK712" s="946"/>
      <c r="AL712" s="134"/>
      <c r="AM712" s="1568" t="str">
        <f>IF(AM676=0,"",AM676)</f>
        <v/>
      </c>
      <c r="AN712" s="1569"/>
      <c r="AO712" s="1569"/>
      <c r="AP712" s="1569"/>
      <c r="AQ712" s="1569"/>
      <c r="AR712" s="516"/>
      <c r="AS712" s="119"/>
      <c r="AT712" s="119"/>
      <c r="AW712" s="387"/>
      <c r="AX712" s="387"/>
      <c r="AY712" s="387"/>
      <c r="AZ712" s="386"/>
      <c r="BA712" s="386"/>
      <c r="BB712" s="386"/>
    </row>
    <row r="713" spans="1:54" s="117" customFormat="1" ht="16.5" customHeight="1">
      <c r="A713" s="1618"/>
      <c r="B713" s="1619"/>
      <c r="C713" s="1619"/>
      <c r="D713" s="1619"/>
      <c r="E713" s="1619"/>
      <c r="F713" s="1619"/>
      <c r="G713" s="1619"/>
      <c r="H713" s="1620"/>
      <c r="I713" s="1623"/>
      <c r="J713" s="1619"/>
      <c r="K713" s="1619"/>
      <c r="L713" s="1619"/>
      <c r="M713" s="1624"/>
      <c r="N713" s="278" t="str">
        <f t="shared" si="113"/>
        <v/>
      </c>
      <c r="O713" s="135" t="s">
        <v>119</v>
      </c>
      <c r="P713" s="273" t="str">
        <f t="shared" si="114"/>
        <v/>
      </c>
      <c r="Q713" s="135" t="s">
        <v>120</v>
      </c>
      <c r="R713" s="276" t="str">
        <f t="shared" si="115"/>
        <v/>
      </c>
      <c r="S713" s="1580" t="s">
        <v>122</v>
      </c>
      <c r="T713" s="1581"/>
      <c r="U713" s="1571" t="str">
        <f t="shared" si="116"/>
        <v/>
      </c>
      <c r="V713" s="1572"/>
      <c r="W713" s="1572"/>
      <c r="X713" s="1572"/>
      <c r="Y713" s="1571">
        <f>Y677</f>
        <v>0</v>
      </c>
      <c r="Z713" s="1572"/>
      <c r="AA713" s="1572"/>
      <c r="AB713" s="1572"/>
      <c r="AC713" s="1571">
        <f>AC677</f>
        <v>0</v>
      </c>
      <c r="AD713" s="1572"/>
      <c r="AE713" s="1572"/>
      <c r="AF713" s="1573"/>
      <c r="AG713" s="1572" t="str">
        <f t="shared" si="117"/>
        <v/>
      </c>
      <c r="AH713" s="1572"/>
      <c r="AI713" s="1572"/>
      <c r="AJ713" s="1573"/>
      <c r="AK713" s="1584" t="str">
        <f>AK677</f>
        <v/>
      </c>
      <c r="AL713" s="1585"/>
      <c r="AM713" s="1582" t="str">
        <f>AM677</f>
        <v/>
      </c>
      <c r="AN713" s="1583"/>
      <c r="AO713" s="1583"/>
      <c r="AP713" s="1583"/>
      <c r="AQ713" s="1583"/>
      <c r="AR713" s="515"/>
      <c r="AS713" s="119"/>
      <c r="AT713" s="119"/>
      <c r="AW713" s="387"/>
      <c r="AX713" s="387"/>
      <c r="AY713" s="387"/>
      <c r="AZ713" s="386"/>
      <c r="BA713" s="386"/>
      <c r="BB713" s="386"/>
    </row>
    <row r="714" spans="1:54" s="117" customFormat="1" ht="16.5" customHeight="1">
      <c r="A714" s="1615" t="str">
        <f>A678</f>
        <v/>
      </c>
      <c r="B714" s="1616"/>
      <c r="C714" s="1616"/>
      <c r="D714" s="1616"/>
      <c r="E714" s="1616"/>
      <c r="F714" s="1616"/>
      <c r="G714" s="1616"/>
      <c r="H714" s="1617"/>
      <c r="I714" s="1621" t="str">
        <f>I678</f>
        <v/>
      </c>
      <c r="J714" s="1616"/>
      <c r="K714" s="1616"/>
      <c r="L714" s="1616"/>
      <c r="M714" s="1622"/>
      <c r="N714" s="277" t="str">
        <f t="shared" si="113"/>
        <v/>
      </c>
      <c r="O714" s="125" t="s">
        <v>119</v>
      </c>
      <c r="P714" s="272" t="str">
        <f t="shared" si="114"/>
        <v/>
      </c>
      <c r="Q714" s="125" t="s">
        <v>120</v>
      </c>
      <c r="R714" s="274" t="str">
        <f t="shared" si="115"/>
        <v/>
      </c>
      <c r="S714" s="1625" t="s">
        <v>121</v>
      </c>
      <c r="T714" s="1626"/>
      <c r="U714" s="1627">
        <f t="shared" si="116"/>
        <v>0</v>
      </c>
      <c r="V714" s="1628"/>
      <c r="W714" s="1628"/>
      <c r="X714" s="130"/>
      <c r="Y714" s="946"/>
      <c r="Z714" s="947"/>
      <c r="AA714" s="947"/>
      <c r="AB714" s="130"/>
      <c r="AC714" s="946"/>
      <c r="AD714" s="947"/>
      <c r="AE714" s="947"/>
      <c r="AF714" s="133"/>
      <c r="AG714" s="1568" t="str">
        <f t="shared" si="117"/>
        <v/>
      </c>
      <c r="AH714" s="1569"/>
      <c r="AI714" s="1569"/>
      <c r="AJ714" s="1570"/>
      <c r="AK714" s="946"/>
      <c r="AL714" s="134"/>
      <c r="AM714" s="1568" t="str">
        <f>IF(AM678=0,"",AM678)</f>
        <v/>
      </c>
      <c r="AN714" s="1569"/>
      <c r="AO714" s="1569"/>
      <c r="AP714" s="1569"/>
      <c r="AQ714" s="1569"/>
      <c r="AR714" s="516"/>
      <c r="AS714" s="119"/>
      <c r="AT714" s="119"/>
      <c r="AW714" s="387"/>
      <c r="AX714" s="387"/>
      <c r="AY714" s="387"/>
      <c r="AZ714" s="386"/>
      <c r="BA714" s="386"/>
      <c r="BB714" s="386"/>
    </row>
    <row r="715" spans="1:54" s="117" customFormat="1" ht="16.5" customHeight="1">
      <c r="A715" s="1618"/>
      <c r="B715" s="1619"/>
      <c r="C715" s="1619"/>
      <c r="D715" s="1619"/>
      <c r="E715" s="1619"/>
      <c r="F715" s="1619"/>
      <c r="G715" s="1619"/>
      <c r="H715" s="1620"/>
      <c r="I715" s="1623"/>
      <c r="J715" s="1619"/>
      <c r="K715" s="1619"/>
      <c r="L715" s="1619"/>
      <c r="M715" s="1624"/>
      <c r="N715" s="278" t="str">
        <f t="shared" si="113"/>
        <v/>
      </c>
      <c r="O715" s="135" t="s">
        <v>119</v>
      </c>
      <c r="P715" s="273" t="str">
        <f t="shared" si="114"/>
        <v/>
      </c>
      <c r="Q715" s="135" t="s">
        <v>120</v>
      </c>
      <c r="R715" s="276" t="str">
        <f t="shared" si="115"/>
        <v/>
      </c>
      <c r="S715" s="1580" t="s">
        <v>122</v>
      </c>
      <c r="T715" s="1581"/>
      <c r="U715" s="1582" t="str">
        <f t="shared" si="116"/>
        <v/>
      </c>
      <c r="V715" s="1583"/>
      <c r="W715" s="1583"/>
      <c r="X715" s="1629"/>
      <c r="Y715" s="1582">
        <f>Y679</f>
        <v>0</v>
      </c>
      <c r="Z715" s="1583"/>
      <c r="AA715" s="1583"/>
      <c r="AB715" s="1583"/>
      <c r="AC715" s="1582">
        <f>AC679</f>
        <v>0</v>
      </c>
      <c r="AD715" s="1583"/>
      <c r="AE715" s="1583"/>
      <c r="AF715" s="1629"/>
      <c r="AG715" s="1572" t="str">
        <f t="shared" si="117"/>
        <v/>
      </c>
      <c r="AH715" s="1572"/>
      <c r="AI715" s="1572"/>
      <c r="AJ715" s="1573"/>
      <c r="AK715" s="1584" t="str">
        <f>AK679</f>
        <v/>
      </c>
      <c r="AL715" s="1585"/>
      <c r="AM715" s="1582" t="str">
        <f>AM679</f>
        <v/>
      </c>
      <c r="AN715" s="1583"/>
      <c r="AO715" s="1583"/>
      <c r="AP715" s="1583"/>
      <c r="AQ715" s="1583"/>
      <c r="AR715" s="515"/>
      <c r="AS715" s="119"/>
      <c r="AT715" s="119"/>
      <c r="AW715" s="387"/>
      <c r="AX715" s="387"/>
      <c r="AY715" s="387"/>
      <c r="AZ715" s="386"/>
      <c r="BA715" s="386"/>
      <c r="BB715" s="386"/>
    </row>
    <row r="716" spans="1:54" s="117" customFormat="1" ht="16.5" customHeight="1">
      <c r="A716" s="1615" t="str">
        <f>A680</f>
        <v/>
      </c>
      <c r="B716" s="1616"/>
      <c r="C716" s="1616"/>
      <c r="D716" s="1616"/>
      <c r="E716" s="1616"/>
      <c r="F716" s="1616"/>
      <c r="G716" s="1616"/>
      <c r="H716" s="1617"/>
      <c r="I716" s="1621" t="str">
        <f>I680</f>
        <v/>
      </c>
      <c r="J716" s="1616"/>
      <c r="K716" s="1616"/>
      <c r="L716" s="1616"/>
      <c r="M716" s="1622"/>
      <c r="N716" s="277" t="str">
        <f t="shared" si="113"/>
        <v/>
      </c>
      <c r="O716" s="125" t="s">
        <v>119</v>
      </c>
      <c r="P716" s="272" t="str">
        <f t="shared" si="114"/>
        <v/>
      </c>
      <c r="Q716" s="125" t="s">
        <v>120</v>
      </c>
      <c r="R716" s="274" t="str">
        <f t="shared" si="115"/>
        <v/>
      </c>
      <c r="S716" s="1625" t="s">
        <v>121</v>
      </c>
      <c r="T716" s="1626"/>
      <c r="U716" s="1571">
        <f t="shared" si="116"/>
        <v>0</v>
      </c>
      <c r="V716" s="1572"/>
      <c r="W716" s="1572"/>
      <c r="X716" s="136"/>
      <c r="Y716" s="943"/>
      <c r="Z716" s="944"/>
      <c r="AA716" s="944"/>
      <c r="AB716" s="136"/>
      <c r="AC716" s="943"/>
      <c r="AD716" s="944"/>
      <c r="AE716" s="944"/>
      <c r="AF716" s="139"/>
      <c r="AG716" s="1568" t="str">
        <f t="shared" si="117"/>
        <v/>
      </c>
      <c r="AH716" s="1569"/>
      <c r="AI716" s="1569"/>
      <c r="AJ716" s="1570"/>
      <c r="AK716" s="943"/>
      <c r="AL716" s="945"/>
      <c r="AM716" s="1568" t="str">
        <f>IF(AM680=0,"",AM680)</f>
        <v/>
      </c>
      <c r="AN716" s="1569"/>
      <c r="AO716" s="1569"/>
      <c r="AP716" s="1569"/>
      <c r="AQ716" s="1569"/>
      <c r="AR716" s="516"/>
      <c r="AS716" s="119"/>
      <c r="AT716" s="119"/>
      <c r="AW716" s="387"/>
      <c r="AX716" s="387"/>
      <c r="AY716" s="387"/>
      <c r="AZ716" s="386"/>
      <c r="BA716" s="386"/>
      <c r="BB716" s="386"/>
    </row>
    <row r="717" spans="1:54" s="117" customFormat="1" ht="16.5" customHeight="1">
      <c r="A717" s="1618"/>
      <c r="B717" s="1619"/>
      <c r="C717" s="1619"/>
      <c r="D717" s="1619"/>
      <c r="E717" s="1619"/>
      <c r="F717" s="1619"/>
      <c r="G717" s="1619"/>
      <c r="H717" s="1620"/>
      <c r="I717" s="1623"/>
      <c r="J717" s="1619"/>
      <c r="K717" s="1619"/>
      <c r="L717" s="1619"/>
      <c r="M717" s="1624"/>
      <c r="N717" s="278" t="str">
        <f t="shared" si="113"/>
        <v/>
      </c>
      <c r="O717" s="135" t="s">
        <v>119</v>
      </c>
      <c r="P717" s="273" t="str">
        <f t="shared" si="114"/>
        <v/>
      </c>
      <c r="Q717" s="135" t="s">
        <v>120</v>
      </c>
      <c r="R717" s="276" t="str">
        <f t="shared" si="115"/>
        <v/>
      </c>
      <c r="S717" s="1580" t="s">
        <v>122</v>
      </c>
      <c r="T717" s="1581"/>
      <c r="U717" s="1571" t="str">
        <f t="shared" si="116"/>
        <v/>
      </c>
      <c r="V717" s="1572"/>
      <c r="W717" s="1572"/>
      <c r="X717" s="1572"/>
      <c r="Y717" s="1571">
        <f>Y681</f>
        <v>0</v>
      </c>
      <c r="Z717" s="1572"/>
      <c r="AA717" s="1572"/>
      <c r="AB717" s="1572"/>
      <c r="AC717" s="1571">
        <f>AC681</f>
        <v>0</v>
      </c>
      <c r="AD717" s="1572"/>
      <c r="AE717" s="1572"/>
      <c r="AF717" s="1573"/>
      <c r="AG717" s="1572" t="str">
        <f t="shared" si="117"/>
        <v/>
      </c>
      <c r="AH717" s="1572"/>
      <c r="AI717" s="1572"/>
      <c r="AJ717" s="1573"/>
      <c r="AK717" s="1584" t="str">
        <f>AK681</f>
        <v/>
      </c>
      <c r="AL717" s="1585"/>
      <c r="AM717" s="1582" t="str">
        <f>AM681</f>
        <v/>
      </c>
      <c r="AN717" s="1583"/>
      <c r="AO717" s="1583"/>
      <c r="AP717" s="1583"/>
      <c r="AQ717" s="1583"/>
      <c r="AR717" s="515"/>
      <c r="AS717" s="119"/>
      <c r="AT717" s="119"/>
      <c r="AW717" s="387"/>
      <c r="AX717" s="387"/>
      <c r="AY717" s="387"/>
      <c r="AZ717" s="386"/>
      <c r="BA717" s="386"/>
      <c r="BB717" s="386"/>
    </row>
    <row r="718" spans="1:54" s="117" customFormat="1" ht="16.5" customHeight="1">
      <c r="A718" s="1615" t="str">
        <f>A682</f>
        <v/>
      </c>
      <c r="B718" s="1616"/>
      <c r="C718" s="1616"/>
      <c r="D718" s="1616"/>
      <c r="E718" s="1616"/>
      <c r="F718" s="1616"/>
      <c r="G718" s="1616"/>
      <c r="H718" s="1617"/>
      <c r="I718" s="1621" t="str">
        <f>I682</f>
        <v/>
      </c>
      <c r="J718" s="1616"/>
      <c r="K718" s="1616"/>
      <c r="L718" s="1616"/>
      <c r="M718" s="1622"/>
      <c r="N718" s="277" t="str">
        <f t="shared" si="113"/>
        <v/>
      </c>
      <c r="O718" s="125" t="s">
        <v>119</v>
      </c>
      <c r="P718" s="272" t="str">
        <f t="shared" si="114"/>
        <v/>
      </c>
      <c r="Q718" s="125" t="s">
        <v>120</v>
      </c>
      <c r="R718" s="274" t="str">
        <f t="shared" si="115"/>
        <v/>
      </c>
      <c r="S718" s="1625" t="s">
        <v>121</v>
      </c>
      <c r="T718" s="1626"/>
      <c r="U718" s="1627">
        <f t="shared" si="116"/>
        <v>0</v>
      </c>
      <c r="V718" s="1628"/>
      <c r="W718" s="1628"/>
      <c r="X718" s="130"/>
      <c r="Y718" s="946"/>
      <c r="Z718" s="947"/>
      <c r="AA718" s="947"/>
      <c r="AB718" s="130"/>
      <c r="AC718" s="946"/>
      <c r="AD718" s="947"/>
      <c r="AE718" s="947"/>
      <c r="AF718" s="133"/>
      <c r="AG718" s="1568" t="str">
        <f t="shared" si="117"/>
        <v/>
      </c>
      <c r="AH718" s="1569"/>
      <c r="AI718" s="1569"/>
      <c r="AJ718" s="1570"/>
      <c r="AK718" s="943"/>
      <c r="AL718" s="945"/>
      <c r="AM718" s="1568" t="str">
        <f>IF(AM682=0,"",AM682)</f>
        <v/>
      </c>
      <c r="AN718" s="1569"/>
      <c r="AO718" s="1569"/>
      <c r="AP718" s="1569"/>
      <c r="AQ718" s="1569"/>
      <c r="AR718" s="516"/>
      <c r="AS718" s="119"/>
      <c r="AT718" s="119"/>
      <c r="AW718" s="387"/>
      <c r="AX718" s="387"/>
      <c r="AY718" s="387"/>
      <c r="AZ718" s="386"/>
      <c r="BA718" s="386"/>
      <c r="BB718" s="386"/>
    </row>
    <row r="719" spans="1:54" s="117" customFormat="1" ht="16.5" customHeight="1">
      <c r="A719" s="1618"/>
      <c r="B719" s="1619"/>
      <c r="C719" s="1619"/>
      <c r="D719" s="1619"/>
      <c r="E719" s="1619"/>
      <c r="F719" s="1619"/>
      <c r="G719" s="1619"/>
      <c r="H719" s="1620"/>
      <c r="I719" s="1623"/>
      <c r="J719" s="1619"/>
      <c r="K719" s="1619"/>
      <c r="L719" s="1619"/>
      <c r="M719" s="1624"/>
      <c r="N719" s="278" t="str">
        <f t="shared" si="113"/>
        <v/>
      </c>
      <c r="O719" s="135" t="s">
        <v>119</v>
      </c>
      <c r="P719" s="273" t="str">
        <f t="shared" si="114"/>
        <v/>
      </c>
      <c r="Q719" s="135" t="s">
        <v>120</v>
      </c>
      <c r="R719" s="276" t="str">
        <f t="shared" si="115"/>
        <v/>
      </c>
      <c r="S719" s="1580" t="s">
        <v>122</v>
      </c>
      <c r="T719" s="1581"/>
      <c r="U719" s="1571" t="str">
        <f t="shared" si="116"/>
        <v/>
      </c>
      <c r="V719" s="1572"/>
      <c r="W719" s="1572"/>
      <c r="X719" s="1572"/>
      <c r="Y719" s="1582">
        <f>Y683</f>
        <v>0</v>
      </c>
      <c r="Z719" s="1583"/>
      <c r="AA719" s="1583"/>
      <c r="AB719" s="1583"/>
      <c r="AC719" s="1571">
        <f>AC683</f>
        <v>0</v>
      </c>
      <c r="AD719" s="1572"/>
      <c r="AE719" s="1572"/>
      <c r="AF719" s="1573"/>
      <c r="AG719" s="1572" t="str">
        <f t="shared" si="117"/>
        <v/>
      </c>
      <c r="AH719" s="1572"/>
      <c r="AI719" s="1572"/>
      <c r="AJ719" s="1573"/>
      <c r="AK719" s="1584" t="str">
        <f>AK683</f>
        <v/>
      </c>
      <c r="AL719" s="1585"/>
      <c r="AM719" s="1582" t="str">
        <f>AM683</f>
        <v/>
      </c>
      <c r="AN719" s="1583"/>
      <c r="AO719" s="1583"/>
      <c r="AP719" s="1583"/>
      <c r="AQ719" s="1583"/>
      <c r="AR719" s="515"/>
      <c r="AS719" s="119"/>
      <c r="AT719" s="119"/>
      <c r="AW719" s="387"/>
      <c r="AX719" s="387"/>
      <c r="AY719" s="387"/>
      <c r="AZ719" s="386"/>
      <c r="BA719" s="386"/>
      <c r="BB719" s="386"/>
    </row>
    <row r="720" spans="1:54" s="117" customFormat="1" ht="16.5" customHeight="1">
      <c r="A720" s="1615" t="str">
        <f>A684</f>
        <v/>
      </c>
      <c r="B720" s="1616"/>
      <c r="C720" s="1616"/>
      <c r="D720" s="1616"/>
      <c r="E720" s="1616"/>
      <c r="F720" s="1616"/>
      <c r="G720" s="1616"/>
      <c r="H720" s="1617"/>
      <c r="I720" s="1621" t="str">
        <f>I684</f>
        <v/>
      </c>
      <c r="J720" s="1616"/>
      <c r="K720" s="1616"/>
      <c r="L720" s="1616"/>
      <c r="M720" s="1622"/>
      <c r="N720" s="277" t="str">
        <f t="shared" si="113"/>
        <v/>
      </c>
      <c r="O720" s="125" t="s">
        <v>119</v>
      </c>
      <c r="P720" s="272" t="str">
        <f t="shared" si="114"/>
        <v/>
      </c>
      <c r="Q720" s="125" t="s">
        <v>120</v>
      </c>
      <c r="R720" s="274" t="str">
        <f t="shared" si="115"/>
        <v/>
      </c>
      <c r="S720" s="1625" t="s">
        <v>121</v>
      </c>
      <c r="T720" s="1626"/>
      <c r="U720" s="1627">
        <f t="shared" si="116"/>
        <v>0</v>
      </c>
      <c r="V720" s="1628"/>
      <c r="W720" s="1628"/>
      <c r="X720" s="130"/>
      <c r="Y720" s="946"/>
      <c r="Z720" s="947"/>
      <c r="AA720" s="947"/>
      <c r="AB720" s="130"/>
      <c r="AC720" s="946"/>
      <c r="AD720" s="947"/>
      <c r="AE720" s="947"/>
      <c r="AF720" s="133"/>
      <c r="AG720" s="1568" t="str">
        <f t="shared" si="117"/>
        <v/>
      </c>
      <c r="AH720" s="1569"/>
      <c r="AI720" s="1569"/>
      <c r="AJ720" s="1570"/>
      <c r="AK720" s="141"/>
      <c r="AL720" s="142"/>
      <c r="AM720" s="1568" t="str">
        <f>IF(AM684=0,"",AM684)</f>
        <v/>
      </c>
      <c r="AN720" s="1569"/>
      <c r="AO720" s="1569"/>
      <c r="AP720" s="1569"/>
      <c r="AQ720" s="1569"/>
      <c r="AR720" s="516"/>
      <c r="AS720" s="119"/>
      <c r="AT720" s="119"/>
      <c r="AW720" s="387"/>
      <c r="AX720" s="387"/>
      <c r="AY720" s="387"/>
      <c r="AZ720" s="386"/>
      <c r="BA720" s="386"/>
      <c r="BB720" s="386"/>
    </row>
    <row r="721" spans="1:54" s="117" customFormat="1" ht="16.5" customHeight="1">
      <c r="A721" s="1618"/>
      <c r="B721" s="1619"/>
      <c r="C721" s="1619"/>
      <c r="D721" s="1619"/>
      <c r="E721" s="1619"/>
      <c r="F721" s="1619"/>
      <c r="G721" s="1619"/>
      <c r="H721" s="1620"/>
      <c r="I721" s="1623"/>
      <c r="J721" s="1619"/>
      <c r="K721" s="1619"/>
      <c r="L721" s="1619"/>
      <c r="M721" s="1624"/>
      <c r="N721" s="278" t="str">
        <f t="shared" si="113"/>
        <v/>
      </c>
      <c r="O721" s="135" t="s">
        <v>119</v>
      </c>
      <c r="P721" s="273" t="str">
        <f t="shared" si="114"/>
        <v/>
      </c>
      <c r="Q721" s="135" t="s">
        <v>120</v>
      </c>
      <c r="R721" s="276" t="str">
        <f t="shared" si="115"/>
        <v/>
      </c>
      <c r="S721" s="1580" t="s">
        <v>122</v>
      </c>
      <c r="T721" s="1581"/>
      <c r="U721" s="1571" t="str">
        <f t="shared" si="116"/>
        <v/>
      </c>
      <c r="V721" s="1572"/>
      <c r="W721" s="1572"/>
      <c r="X721" s="1572"/>
      <c r="Y721" s="1582">
        <f>Y685</f>
        <v>0</v>
      </c>
      <c r="Z721" s="1583"/>
      <c r="AA721" s="1583"/>
      <c r="AB721" s="1583"/>
      <c r="AC721" s="1571">
        <f>AC685</f>
        <v>0</v>
      </c>
      <c r="AD721" s="1572"/>
      <c r="AE721" s="1572"/>
      <c r="AF721" s="1573"/>
      <c r="AG721" s="1572" t="str">
        <f t="shared" si="117"/>
        <v/>
      </c>
      <c r="AH721" s="1572"/>
      <c r="AI721" s="1572"/>
      <c r="AJ721" s="1573"/>
      <c r="AK721" s="1584" t="str">
        <f>AK685</f>
        <v/>
      </c>
      <c r="AL721" s="1585"/>
      <c r="AM721" s="1582" t="str">
        <f>AM685</f>
        <v/>
      </c>
      <c r="AN721" s="1583"/>
      <c r="AO721" s="1583"/>
      <c r="AP721" s="1583"/>
      <c r="AQ721" s="1583"/>
      <c r="AR721" s="515"/>
      <c r="AS721" s="119"/>
      <c r="AT721" s="119"/>
      <c r="AW721" s="387"/>
      <c r="AX721" s="387"/>
      <c r="AY721" s="387"/>
      <c r="AZ721" s="386"/>
      <c r="BA721" s="386"/>
      <c r="BB721" s="386"/>
    </row>
    <row r="722" spans="1:54" s="117" customFormat="1" ht="16.5" customHeight="1">
      <c r="A722" s="1615" t="str">
        <f>A686</f>
        <v/>
      </c>
      <c r="B722" s="1616"/>
      <c r="C722" s="1616"/>
      <c r="D722" s="1616"/>
      <c r="E722" s="1616"/>
      <c r="F722" s="1616"/>
      <c r="G722" s="1616"/>
      <c r="H722" s="1617"/>
      <c r="I722" s="1621" t="str">
        <f>I686</f>
        <v/>
      </c>
      <c r="J722" s="1616"/>
      <c r="K722" s="1616"/>
      <c r="L722" s="1616"/>
      <c r="M722" s="1622"/>
      <c r="N722" s="277" t="str">
        <f t="shared" si="113"/>
        <v/>
      </c>
      <c r="O722" s="125" t="s">
        <v>119</v>
      </c>
      <c r="P722" s="272" t="str">
        <f t="shared" si="114"/>
        <v/>
      </c>
      <c r="Q722" s="125" t="s">
        <v>120</v>
      </c>
      <c r="R722" s="274" t="str">
        <f t="shared" si="115"/>
        <v/>
      </c>
      <c r="S722" s="1625" t="s">
        <v>121</v>
      </c>
      <c r="T722" s="1626"/>
      <c r="U722" s="1627">
        <f t="shared" si="116"/>
        <v>0</v>
      </c>
      <c r="V722" s="1628"/>
      <c r="W722" s="1628"/>
      <c r="X722" s="130"/>
      <c r="Y722" s="946"/>
      <c r="Z722" s="947"/>
      <c r="AA722" s="947"/>
      <c r="AB722" s="130"/>
      <c r="AC722" s="946"/>
      <c r="AD722" s="947"/>
      <c r="AE722" s="947"/>
      <c r="AF722" s="133"/>
      <c r="AG722" s="1568" t="str">
        <f t="shared" si="117"/>
        <v/>
      </c>
      <c r="AH722" s="1569"/>
      <c r="AI722" s="1569"/>
      <c r="AJ722" s="1570"/>
      <c r="AK722" s="143"/>
      <c r="AL722" s="144"/>
      <c r="AM722" s="1568" t="str">
        <f>IF(AM686=0,"",AM686)</f>
        <v/>
      </c>
      <c r="AN722" s="1569"/>
      <c r="AO722" s="1569"/>
      <c r="AP722" s="1569"/>
      <c r="AQ722" s="1569"/>
      <c r="AR722" s="516"/>
      <c r="AS722" s="119"/>
      <c r="AT722" s="119"/>
      <c r="AW722" s="387"/>
      <c r="AX722" s="387"/>
      <c r="AY722" s="387"/>
      <c r="AZ722" s="386"/>
      <c r="BA722" s="386"/>
      <c r="BB722" s="386"/>
    </row>
    <row r="723" spans="1:54" s="117" customFormat="1" ht="16.5" customHeight="1">
      <c r="A723" s="1618"/>
      <c r="B723" s="1619"/>
      <c r="C723" s="1619"/>
      <c r="D723" s="1619"/>
      <c r="E723" s="1619"/>
      <c r="F723" s="1619"/>
      <c r="G723" s="1619"/>
      <c r="H723" s="1620"/>
      <c r="I723" s="1623"/>
      <c r="J723" s="1619"/>
      <c r="K723" s="1619"/>
      <c r="L723" s="1619"/>
      <c r="M723" s="1624"/>
      <c r="N723" s="278" t="str">
        <f t="shared" si="113"/>
        <v/>
      </c>
      <c r="O723" s="135" t="s">
        <v>119</v>
      </c>
      <c r="P723" s="273" t="str">
        <f t="shared" si="114"/>
        <v/>
      </c>
      <c r="Q723" s="135" t="s">
        <v>120</v>
      </c>
      <c r="R723" s="276" t="str">
        <f t="shared" si="115"/>
        <v/>
      </c>
      <c r="S723" s="1580" t="s">
        <v>122</v>
      </c>
      <c r="T723" s="1581"/>
      <c r="U723" s="1571" t="str">
        <f t="shared" si="116"/>
        <v/>
      </c>
      <c r="V723" s="1572"/>
      <c r="W723" s="1572"/>
      <c r="X723" s="1572"/>
      <c r="Y723" s="1582">
        <f>Y687</f>
        <v>0</v>
      </c>
      <c r="Z723" s="1583"/>
      <c r="AA723" s="1583"/>
      <c r="AB723" s="1583"/>
      <c r="AC723" s="1571">
        <f>AC687</f>
        <v>0</v>
      </c>
      <c r="AD723" s="1572"/>
      <c r="AE723" s="1572"/>
      <c r="AF723" s="1573"/>
      <c r="AG723" s="1572" t="str">
        <f t="shared" si="117"/>
        <v/>
      </c>
      <c r="AH723" s="1572"/>
      <c r="AI723" s="1572"/>
      <c r="AJ723" s="1573"/>
      <c r="AK723" s="1584" t="str">
        <f>AK687</f>
        <v/>
      </c>
      <c r="AL723" s="1585"/>
      <c r="AM723" s="1582" t="str">
        <f>AM687</f>
        <v/>
      </c>
      <c r="AN723" s="1583"/>
      <c r="AO723" s="1583"/>
      <c r="AP723" s="1583"/>
      <c r="AQ723" s="1583"/>
      <c r="AR723" s="515"/>
      <c r="AS723" s="119"/>
      <c r="AT723" s="119"/>
      <c r="AW723" s="387"/>
      <c r="AX723" s="387"/>
      <c r="AY723" s="387"/>
      <c r="AZ723" s="386"/>
      <c r="BA723" s="386"/>
      <c r="BB723" s="386"/>
    </row>
    <row r="724" spans="1:54" s="117" customFormat="1" ht="16.5" customHeight="1">
      <c r="A724" s="1615" t="str">
        <f>A688</f>
        <v/>
      </c>
      <c r="B724" s="1616"/>
      <c r="C724" s="1616"/>
      <c r="D724" s="1616"/>
      <c r="E724" s="1616"/>
      <c r="F724" s="1616"/>
      <c r="G724" s="1616"/>
      <c r="H724" s="1617"/>
      <c r="I724" s="1621" t="str">
        <f>I688</f>
        <v/>
      </c>
      <c r="J724" s="1616"/>
      <c r="K724" s="1616"/>
      <c r="L724" s="1616"/>
      <c r="M724" s="1622"/>
      <c r="N724" s="277" t="str">
        <f t="shared" si="113"/>
        <v/>
      </c>
      <c r="O724" s="125" t="s">
        <v>119</v>
      </c>
      <c r="P724" s="272" t="str">
        <f t="shared" si="114"/>
        <v/>
      </c>
      <c r="Q724" s="125" t="s">
        <v>120</v>
      </c>
      <c r="R724" s="274" t="str">
        <f t="shared" si="115"/>
        <v/>
      </c>
      <c r="S724" s="1625" t="s">
        <v>121</v>
      </c>
      <c r="T724" s="1626"/>
      <c r="U724" s="1627">
        <f t="shared" si="116"/>
        <v>0</v>
      </c>
      <c r="V724" s="1628"/>
      <c r="W724" s="1628"/>
      <c r="X724" s="130"/>
      <c r="Y724" s="946"/>
      <c r="Z724" s="947"/>
      <c r="AA724" s="947"/>
      <c r="AB724" s="130"/>
      <c r="AC724" s="946"/>
      <c r="AD724" s="947"/>
      <c r="AE724" s="947"/>
      <c r="AF724" s="133"/>
      <c r="AG724" s="1568" t="str">
        <f t="shared" si="117"/>
        <v/>
      </c>
      <c r="AH724" s="1569"/>
      <c r="AI724" s="1569"/>
      <c r="AJ724" s="1570"/>
      <c r="AK724" s="141"/>
      <c r="AL724" s="142"/>
      <c r="AM724" s="1568" t="str">
        <f>IF(AM688=0,"",AM688)</f>
        <v/>
      </c>
      <c r="AN724" s="1569"/>
      <c r="AO724" s="1569"/>
      <c r="AP724" s="1569"/>
      <c r="AQ724" s="1569"/>
      <c r="AR724" s="516"/>
      <c r="AS724" s="119"/>
      <c r="AT724" s="119"/>
      <c r="AW724" s="387"/>
      <c r="AX724" s="387"/>
      <c r="AY724" s="387"/>
      <c r="AZ724" s="386"/>
      <c r="BA724" s="386"/>
      <c r="BB724" s="386"/>
    </row>
    <row r="725" spans="1:54" s="117" customFormat="1" ht="16.5" customHeight="1">
      <c r="A725" s="1618"/>
      <c r="B725" s="1619"/>
      <c r="C725" s="1619"/>
      <c r="D725" s="1619"/>
      <c r="E725" s="1619"/>
      <c r="F725" s="1619"/>
      <c r="G725" s="1619"/>
      <c r="H725" s="1620"/>
      <c r="I725" s="1623"/>
      <c r="J725" s="1619"/>
      <c r="K725" s="1619"/>
      <c r="L725" s="1619"/>
      <c r="M725" s="1624"/>
      <c r="N725" s="278" t="str">
        <f t="shared" si="113"/>
        <v/>
      </c>
      <c r="O725" s="135" t="s">
        <v>119</v>
      </c>
      <c r="P725" s="273" t="str">
        <f t="shared" si="114"/>
        <v/>
      </c>
      <c r="Q725" s="135" t="s">
        <v>120</v>
      </c>
      <c r="R725" s="276" t="str">
        <f t="shared" si="115"/>
        <v/>
      </c>
      <c r="S725" s="1580" t="s">
        <v>122</v>
      </c>
      <c r="T725" s="1581"/>
      <c r="U725" s="1571" t="str">
        <f t="shared" si="116"/>
        <v/>
      </c>
      <c r="V725" s="1572"/>
      <c r="W725" s="1572"/>
      <c r="X725" s="1572"/>
      <c r="Y725" s="1582">
        <f>Y689</f>
        <v>0</v>
      </c>
      <c r="Z725" s="1583"/>
      <c r="AA725" s="1583"/>
      <c r="AB725" s="1583"/>
      <c r="AC725" s="1571">
        <f>AC689</f>
        <v>0</v>
      </c>
      <c r="AD725" s="1572"/>
      <c r="AE725" s="1572"/>
      <c r="AF725" s="1573"/>
      <c r="AG725" s="1572" t="str">
        <f t="shared" si="117"/>
        <v/>
      </c>
      <c r="AH725" s="1572"/>
      <c r="AI725" s="1572"/>
      <c r="AJ725" s="1573"/>
      <c r="AK725" s="1584" t="str">
        <f>AK689</f>
        <v/>
      </c>
      <c r="AL725" s="1585"/>
      <c r="AM725" s="1582" t="str">
        <f>AM689</f>
        <v/>
      </c>
      <c r="AN725" s="1583"/>
      <c r="AO725" s="1583"/>
      <c r="AP725" s="1583"/>
      <c r="AQ725" s="1583"/>
      <c r="AR725" s="515"/>
      <c r="AS725" s="119"/>
      <c r="AT725" s="119"/>
      <c r="AW725" s="387"/>
      <c r="AX725" s="387"/>
      <c r="AY725" s="387"/>
      <c r="AZ725" s="386"/>
      <c r="BA725" s="386"/>
      <c r="BB725" s="386"/>
    </row>
    <row r="726" spans="1:54" s="117" customFormat="1" ht="16.5" customHeight="1">
      <c r="A726" s="1615" t="str">
        <f>A690</f>
        <v/>
      </c>
      <c r="B726" s="1616"/>
      <c r="C726" s="1616"/>
      <c r="D726" s="1616"/>
      <c r="E726" s="1616"/>
      <c r="F726" s="1616"/>
      <c r="G726" s="1616"/>
      <c r="H726" s="1617"/>
      <c r="I726" s="1621" t="str">
        <f>I690</f>
        <v/>
      </c>
      <c r="J726" s="1616"/>
      <c r="K726" s="1616"/>
      <c r="L726" s="1616"/>
      <c r="M726" s="1622"/>
      <c r="N726" s="277" t="str">
        <f t="shared" si="113"/>
        <v/>
      </c>
      <c r="O726" s="125" t="s">
        <v>119</v>
      </c>
      <c r="P726" s="272" t="str">
        <f t="shared" si="114"/>
        <v/>
      </c>
      <c r="Q726" s="125" t="s">
        <v>120</v>
      </c>
      <c r="R726" s="274" t="str">
        <f t="shared" si="115"/>
        <v/>
      </c>
      <c r="S726" s="1625" t="s">
        <v>121</v>
      </c>
      <c r="T726" s="1626"/>
      <c r="U726" s="1627">
        <f t="shared" si="116"/>
        <v>0</v>
      </c>
      <c r="V726" s="1628"/>
      <c r="W726" s="1628"/>
      <c r="X726" s="130"/>
      <c r="Y726" s="946"/>
      <c r="Z726" s="947"/>
      <c r="AA726" s="947"/>
      <c r="AB726" s="130"/>
      <c r="AC726" s="946"/>
      <c r="AD726" s="947"/>
      <c r="AE726" s="947"/>
      <c r="AF726" s="133"/>
      <c r="AG726" s="1568" t="str">
        <f t="shared" si="117"/>
        <v/>
      </c>
      <c r="AH726" s="1569"/>
      <c r="AI726" s="1569"/>
      <c r="AJ726" s="1570"/>
      <c r="AK726" s="141"/>
      <c r="AL726" s="142"/>
      <c r="AM726" s="1568" t="str">
        <f>IF(AM690=0,"",AM690)</f>
        <v/>
      </c>
      <c r="AN726" s="1569"/>
      <c r="AO726" s="1569"/>
      <c r="AP726" s="1569"/>
      <c r="AQ726" s="1569"/>
      <c r="AR726" s="516"/>
      <c r="AS726" s="119"/>
      <c r="AT726" s="119"/>
      <c r="AW726" s="387"/>
      <c r="AX726" s="387"/>
      <c r="AY726" s="387"/>
      <c r="AZ726" s="386"/>
      <c r="BA726" s="386"/>
      <c r="BB726" s="386"/>
    </row>
    <row r="727" spans="1:54" s="117" customFormat="1" ht="16.5" customHeight="1">
      <c r="A727" s="1618"/>
      <c r="B727" s="1619"/>
      <c r="C727" s="1619"/>
      <c r="D727" s="1619"/>
      <c r="E727" s="1619"/>
      <c r="F727" s="1619"/>
      <c r="G727" s="1619"/>
      <c r="H727" s="1620"/>
      <c r="I727" s="1623"/>
      <c r="J727" s="1619"/>
      <c r="K727" s="1619"/>
      <c r="L727" s="1619"/>
      <c r="M727" s="1624"/>
      <c r="N727" s="278" t="str">
        <f t="shared" si="113"/>
        <v/>
      </c>
      <c r="O727" s="145" t="s">
        <v>119</v>
      </c>
      <c r="P727" s="273" t="str">
        <f t="shared" si="114"/>
        <v/>
      </c>
      <c r="Q727" s="135" t="s">
        <v>120</v>
      </c>
      <c r="R727" s="276" t="str">
        <f t="shared" si="115"/>
        <v/>
      </c>
      <c r="S727" s="1580" t="s">
        <v>122</v>
      </c>
      <c r="T727" s="1581"/>
      <c r="U727" s="1571" t="str">
        <f t="shared" si="116"/>
        <v/>
      </c>
      <c r="V727" s="1572"/>
      <c r="W727" s="1572"/>
      <c r="X727" s="1572"/>
      <c r="Y727" s="1582">
        <f>Y691</f>
        <v>0</v>
      </c>
      <c r="Z727" s="1583"/>
      <c r="AA727" s="1583"/>
      <c r="AB727" s="1583"/>
      <c r="AC727" s="1571">
        <f>AC691</f>
        <v>0</v>
      </c>
      <c r="AD727" s="1572"/>
      <c r="AE727" s="1572"/>
      <c r="AF727" s="1573"/>
      <c r="AG727" s="1572" t="str">
        <f t="shared" si="117"/>
        <v/>
      </c>
      <c r="AH727" s="1572"/>
      <c r="AI727" s="1572"/>
      <c r="AJ727" s="1573"/>
      <c r="AK727" s="1584" t="str">
        <f>AK691</f>
        <v/>
      </c>
      <c r="AL727" s="1585"/>
      <c r="AM727" s="1582" t="str">
        <f>AM691</f>
        <v/>
      </c>
      <c r="AN727" s="1583"/>
      <c r="AO727" s="1583"/>
      <c r="AP727" s="1583"/>
      <c r="AQ727" s="1583"/>
      <c r="AR727" s="515"/>
      <c r="AS727" s="119"/>
      <c r="AT727" s="119"/>
      <c r="AW727" s="387"/>
      <c r="AX727" s="387"/>
      <c r="AY727" s="387"/>
      <c r="AZ727" s="386"/>
      <c r="BA727" s="386"/>
      <c r="BB727" s="386"/>
    </row>
    <row r="728" spans="1:54" s="117" customFormat="1" ht="16.5" customHeight="1">
      <c r="A728" s="1595" t="s">
        <v>561</v>
      </c>
      <c r="B728" s="1596"/>
      <c r="C728" s="1596"/>
      <c r="D728" s="1597"/>
      <c r="E728" s="1604" t="str">
        <f>E692</f>
        <v/>
      </c>
      <c r="F728" s="1605"/>
      <c r="G728" s="1606"/>
      <c r="H728" s="1606"/>
      <c r="I728" s="1606"/>
      <c r="J728" s="1606"/>
      <c r="K728" s="1606"/>
      <c r="L728" s="1606"/>
      <c r="M728" s="1607"/>
      <c r="N728" s="1721" t="s">
        <v>726</v>
      </c>
      <c r="O728" s="1722"/>
      <c r="P728" s="1722"/>
      <c r="Q728" s="1722"/>
      <c r="R728" s="1722"/>
      <c r="S728" s="1722"/>
      <c r="T728" s="1049" t="str">
        <f>T692</f>
        <v/>
      </c>
      <c r="U728" s="1568" t="str">
        <f t="shared" ca="1" si="116"/>
        <v/>
      </c>
      <c r="V728" s="1569"/>
      <c r="W728" s="1569"/>
      <c r="X728" s="1569"/>
      <c r="Y728" s="999"/>
      <c r="Z728" s="1000"/>
      <c r="AA728" s="1000"/>
      <c r="AB728" s="133"/>
      <c r="AC728" s="1000"/>
      <c r="AD728" s="1000"/>
      <c r="AE728" s="1000"/>
      <c r="AF728" s="133"/>
      <c r="AG728" s="1568" t="str">
        <f t="shared" ca="1" si="117"/>
        <v/>
      </c>
      <c r="AH728" s="1569"/>
      <c r="AI728" s="1569"/>
      <c r="AJ728" s="1570"/>
      <c r="AK728" s="946"/>
      <c r="AL728" s="134"/>
      <c r="AM728" s="1568" t="str">
        <f>AM692</f>
        <v/>
      </c>
      <c r="AN728" s="1569"/>
      <c r="AO728" s="1569"/>
      <c r="AP728" s="1569"/>
      <c r="AQ728" s="1569"/>
      <c r="AR728" s="516"/>
      <c r="AS728" s="119"/>
      <c r="AT728" s="119"/>
      <c r="AW728" s="387"/>
      <c r="AX728" s="387"/>
      <c r="AY728" s="387"/>
      <c r="AZ728" s="386"/>
      <c r="BA728" s="386"/>
      <c r="BB728" s="386"/>
    </row>
    <row r="729" spans="1:54" s="117" customFormat="1" ht="16.5" customHeight="1">
      <c r="A729" s="1598"/>
      <c r="B729" s="1599"/>
      <c r="C729" s="1599"/>
      <c r="D729" s="1600"/>
      <c r="E729" s="1608"/>
      <c r="F729" s="1609"/>
      <c r="G729" s="1610"/>
      <c r="H729" s="1610"/>
      <c r="I729" s="1610"/>
      <c r="J729" s="1610"/>
      <c r="K729" s="1610"/>
      <c r="L729" s="1610"/>
      <c r="M729" s="1611"/>
      <c r="N729" s="1723"/>
      <c r="O729" s="1724"/>
      <c r="P729" s="1724"/>
      <c r="Q729" s="1724"/>
      <c r="R729" s="1724"/>
      <c r="S729" s="1724"/>
      <c r="T729" s="1050"/>
      <c r="U729" s="1571" t="str">
        <f>U693</f>
        <v/>
      </c>
      <c r="V729" s="1572"/>
      <c r="W729" s="1572"/>
      <c r="X729" s="1572"/>
      <c r="Y729" s="1571" t="str">
        <f>Y693</f>
        <v/>
      </c>
      <c r="Z729" s="1572"/>
      <c r="AA729" s="1572"/>
      <c r="AB729" s="1573"/>
      <c r="AC729" s="1572" t="str">
        <f>AC693</f>
        <v/>
      </c>
      <c r="AD729" s="1572"/>
      <c r="AE729" s="1572"/>
      <c r="AF729" s="1573"/>
      <c r="AG729" s="1571" t="str">
        <f t="shared" ref="AG729:AG730" si="118">AG693</f>
        <v/>
      </c>
      <c r="AH729" s="1572"/>
      <c r="AI729" s="1572"/>
      <c r="AJ729" s="1573"/>
      <c r="AK729" s="943"/>
      <c r="AL729" s="945"/>
      <c r="AM729" s="1571" t="str">
        <f t="shared" ref="AM729:AM730" si="119">AM693</f>
        <v/>
      </c>
      <c r="AN729" s="1572"/>
      <c r="AO729" s="1572"/>
      <c r="AP729" s="1572"/>
      <c r="AQ729" s="1572"/>
      <c r="AR729" s="948"/>
      <c r="AS729" s="119"/>
      <c r="AT729" s="119"/>
      <c r="AW729" s="387"/>
      <c r="AX729" s="387"/>
      <c r="AY729" s="387"/>
      <c r="AZ729" s="386"/>
      <c r="BA729" s="386"/>
      <c r="BB729" s="386"/>
    </row>
    <row r="730" spans="1:54" s="117" customFormat="1" ht="16.5" customHeight="1" thickBot="1">
      <c r="A730" s="1601"/>
      <c r="B730" s="1602"/>
      <c r="C730" s="1602"/>
      <c r="D730" s="1603"/>
      <c r="E730" s="1612"/>
      <c r="F730" s="1613"/>
      <c r="G730" s="1613"/>
      <c r="H730" s="1613"/>
      <c r="I730" s="1613"/>
      <c r="J730" s="1613"/>
      <c r="K730" s="1613"/>
      <c r="L730" s="1613"/>
      <c r="M730" s="1614"/>
      <c r="N730" s="1725"/>
      <c r="O730" s="1726"/>
      <c r="P730" s="1726"/>
      <c r="Q730" s="1726"/>
      <c r="R730" s="1726"/>
      <c r="S730" s="1726"/>
      <c r="T730" s="1051"/>
      <c r="U730" s="1095"/>
      <c r="V730" s="1096"/>
      <c r="W730" s="1096"/>
      <c r="X730" s="1096"/>
      <c r="Y730" s="1095"/>
      <c r="Z730" s="1096"/>
      <c r="AA730" s="1096"/>
      <c r="AB730" s="1097"/>
      <c r="AC730" s="1096"/>
      <c r="AD730" s="1096"/>
      <c r="AE730" s="1096"/>
      <c r="AF730" s="1097"/>
      <c r="AG730" s="1574" t="str">
        <f t="shared" si="118"/>
        <v/>
      </c>
      <c r="AH730" s="1575"/>
      <c r="AI730" s="1575"/>
      <c r="AJ730" s="1576"/>
      <c r="AK730" s="941"/>
      <c r="AL730" s="942"/>
      <c r="AM730" s="1574" t="str">
        <f t="shared" si="119"/>
        <v/>
      </c>
      <c r="AN730" s="1575"/>
      <c r="AO730" s="1575"/>
      <c r="AP730" s="1575"/>
      <c r="AQ730" s="1575"/>
      <c r="AR730" s="517"/>
      <c r="AS730" s="119"/>
      <c r="AT730" s="146"/>
      <c r="AW730" s="387"/>
      <c r="AX730" s="387"/>
      <c r="AY730" s="387"/>
      <c r="AZ730" s="386"/>
      <c r="BA730" s="386"/>
      <c r="BB730" s="386"/>
    </row>
    <row r="731" spans="1:54" s="117" customFormat="1" ht="18" customHeight="1">
      <c r="A731" s="119"/>
      <c r="B731" s="119"/>
      <c r="C731" s="119"/>
      <c r="D731" s="119"/>
      <c r="E731" s="119"/>
      <c r="F731" s="119"/>
      <c r="G731" s="119"/>
      <c r="H731" s="119"/>
      <c r="I731" s="119"/>
      <c r="J731" s="119"/>
      <c r="K731" s="119"/>
      <c r="L731" s="119"/>
      <c r="M731" s="119"/>
      <c r="N731" s="119"/>
      <c r="O731" s="119"/>
      <c r="P731" s="119"/>
      <c r="Q731" s="119"/>
      <c r="R731" s="119"/>
      <c r="S731" s="119"/>
      <c r="T731" s="119"/>
      <c r="U731" s="119"/>
      <c r="V731" s="119"/>
      <c r="W731" s="119"/>
      <c r="X731" s="119"/>
      <c r="Y731" s="119"/>
      <c r="Z731" s="119"/>
      <c r="AA731" s="119"/>
      <c r="AB731" s="119"/>
      <c r="AC731" s="119"/>
      <c r="AD731" s="119"/>
      <c r="AE731" s="119"/>
      <c r="AF731" s="119"/>
      <c r="AG731" s="75"/>
      <c r="AH731" s="75"/>
      <c r="AI731" s="75"/>
      <c r="AJ731" s="75"/>
      <c r="AK731" s="75"/>
      <c r="AL731" s="75"/>
      <c r="AM731" s="1566" t="str">
        <f>AM695</f>
        <v/>
      </c>
      <c r="AN731" s="1567"/>
      <c r="AO731" s="1567"/>
      <c r="AP731" s="1567"/>
      <c r="AQ731" s="1567"/>
      <c r="AR731" s="119"/>
      <c r="AS731" s="119"/>
      <c r="AT731" s="119"/>
      <c r="AW731" s="387"/>
      <c r="AX731" s="387"/>
      <c r="AY731" s="387"/>
      <c r="AZ731" s="386"/>
      <c r="BA731" s="386"/>
      <c r="BB731" s="386"/>
    </row>
    <row r="732" spans="1:54" s="117" customFormat="1" ht="22.5" customHeight="1">
      <c r="A732" s="119"/>
      <c r="B732" s="119"/>
      <c r="C732" s="119"/>
      <c r="D732" s="119"/>
      <c r="E732" s="119"/>
      <c r="F732" s="119"/>
      <c r="G732" s="119"/>
      <c r="H732" s="119"/>
      <c r="I732" s="119"/>
      <c r="J732" s="119"/>
      <c r="K732" s="119"/>
      <c r="L732" s="119"/>
      <c r="M732" s="119"/>
      <c r="N732" s="119"/>
      <c r="O732" s="119"/>
      <c r="P732" s="119"/>
      <c r="Q732" s="119"/>
      <c r="R732" s="119"/>
      <c r="S732" s="119"/>
      <c r="T732" s="119"/>
      <c r="U732" s="119"/>
      <c r="V732" s="119"/>
      <c r="W732" s="551"/>
      <c r="X732" s="551"/>
      <c r="Y732" s="119"/>
      <c r="Z732" s="119"/>
      <c r="AA732" s="119"/>
      <c r="AB732" s="119"/>
      <c r="AC732" s="119"/>
      <c r="AD732" s="119"/>
      <c r="AE732" s="119"/>
      <c r="AF732" s="119"/>
      <c r="AG732" s="119"/>
      <c r="AH732" s="119"/>
      <c r="AI732" s="119"/>
      <c r="AJ732" s="119"/>
      <c r="AK732" s="119"/>
      <c r="AL732" s="119"/>
      <c r="AM732" s="119"/>
      <c r="AN732" s="119"/>
      <c r="AO732" s="119"/>
      <c r="AP732" s="119"/>
      <c r="AQ732" s="119"/>
      <c r="AR732" s="119"/>
      <c r="AS732" s="119"/>
      <c r="AW732" s="387"/>
      <c r="AX732" s="387"/>
      <c r="AY732" s="387"/>
      <c r="AZ732" s="386"/>
      <c r="BA732" s="386"/>
      <c r="BB732" s="386"/>
    </row>
    <row r="733" spans="1:54" s="117" customFormat="1" ht="24" customHeight="1">
      <c r="A733" s="75"/>
      <c r="B733" s="119"/>
      <c r="C733" s="119"/>
      <c r="D733" s="119"/>
      <c r="E733" s="119"/>
      <c r="F733" s="119"/>
      <c r="G733" s="119"/>
      <c r="H733" s="119"/>
      <c r="I733" s="119"/>
      <c r="J733" s="119"/>
      <c r="K733" s="119"/>
      <c r="L733" s="119"/>
      <c r="M733" s="119"/>
      <c r="N733" s="119"/>
      <c r="O733" s="119"/>
      <c r="P733" s="119"/>
      <c r="Q733" s="119"/>
      <c r="R733" s="119"/>
      <c r="S733" s="119"/>
      <c r="T733" s="119"/>
      <c r="U733" s="119"/>
      <c r="V733" s="119"/>
      <c r="W733" s="551"/>
      <c r="X733" s="551"/>
      <c r="Y733" s="120"/>
      <c r="Z733" s="120"/>
      <c r="AA733" s="120"/>
      <c r="AB733" s="120"/>
      <c r="AC733" s="120"/>
      <c r="AD733" s="120"/>
      <c r="AE733" s="120"/>
      <c r="AF733" s="120"/>
      <c r="AG733" s="120"/>
      <c r="AH733" s="120"/>
      <c r="AI733" s="120"/>
      <c r="AJ733" s="120"/>
      <c r="AK733" s="120"/>
      <c r="AL733" s="120"/>
      <c r="AM733" s="120"/>
      <c r="AN733" s="120"/>
      <c r="AO733" s="120"/>
      <c r="AP733" s="120"/>
      <c r="AQ733" s="120"/>
      <c r="AR733" s="120"/>
      <c r="AS733" s="119"/>
      <c r="AW733" s="387"/>
      <c r="AX733" s="387"/>
      <c r="AY733" s="387"/>
      <c r="AZ733" s="386"/>
      <c r="BA733" s="386"/>
      <c r="BB733" s="386"/>
    </row>
    <row r="734" spans="1:54" s="117" customFormat="1" ht="17.25" customHeight="1" thickBot="1">
      <c r="A734" s="533" t="s">
        <v>171</v>
      </c>
      <c r="B734" s="119"/>
      <c r="C734" s="119"/>
      <c r="D734" s="119"/>
      <c r="E734" s="119"/>
      <c r="F734" s="119"/>
      <c r="G734" s="119"/>
      <c r="H734" s="119"/>
      <c r="I734" s="119"/>
      <c r="J734" s="119"/>
      <c r="K734" s="119"/>
      <c r="L734" s="119"/>
      <c r="M734" s="119"/>
      <c r="N734" s="119"/>
      <c r="O734" s="119"/>
      <c r="P734" s="119"/>
      <c r="Q734" s="119"/>
      <c r="R734" s="120"/>
      <c r="S734" s="120"/>
      <c r="T734" s="120"/>
      <c r="U734" s="120"/>
      <c r="V734" s="120"/>
      <c r="W734" s="119"/>
      <c r="X734" s="119"/>
      <c r="Y734" s="119"/>
      <c r="Z734" s="119"/>
      <c r="AA734" s="119"/>
      <c r="AB734" s="119"/>
      <c r="AC734" s="119"/>
      <c r="AD734" s="119"/>
      <c r="AE734" s="119"/>
      <c r="AF734" s="119"/>
      <c r="AG734" s="119"/>
      <c r="AH734" s="119"/>
      <c r="AI734" s="119"/>
      <c r="AJ734" s="119"/>
      <c r="AK734" s="121"/>
      <c r="AL734" s="121"/>
      <c r="AM734" s="121"/>
      <c r="AN734" s="121"/>
      <c r="AO734" s="119"/>
      <c r="AP734" s="119"/>
      <c r="AQ734" s="119"/>
      <c r="AR734" s="119"/>
      <c r="AS734" s="119"/>
      <c r="AW734" s="387"/>
      <c r="AX734" s="387"/>
      <c r="AY734" s="387"/>
      <c r="AZ734" s="386"/>
      <c r="BA734" s="386"/>
      <c r="BB734" s="386"/>
    </row>
    <row r="735" spans="1:54" s="117" customFormat="1" ht="12.75" customHeight="1">
      <c r="A735" s="119"/>
      <c r="B735" s="119"/>
      <c r="C735" s="119"/>
      <c r="D735" s="119"/>
      <c r="E735" s="119"/>
      <c r="F735" s="119"/>
      <c r="G735" s="119"/>
      <c r="H735" s="119"/>
      <c r="I735" s="119"/>
      <c r="J735" s="119"/>
      <c r="K735" s="119"/>
      <c r="L735" s="122"/>
      <c r="M735" s="122"/>
      <c r="N735" s="122"/>
      <c r="O735" s="122"/>
      <c r="P735" s="122"/>
      <c r="Q735" s="122"/>
      <c r="R735" s="122"/>
      <c r="S735" s="123"/>
      <c r="T735" s="123"/>
      <c r="U735" s="123"/>
      <c r="V735" s="123"/>
      <c r="W735" s="123"/>
      <c r="X735" s="123"/>
      <c r="Y735" s="123"/>
      <c r="Z735" s="122"/>
      <c r="AA735" s="122"/>
      <c r="AB735" s="122"/>
      <c r="AC735" s="119"/>
      <c r="AD735" s="119"/>
      <c r="AE735" s="119"/>
      <c r="AF735" s="119"/>
      <c r="AG735" s="119"/>
      <c r="AH735" s="119"/>
      <c r="AI735" s="119"/>
      <c r="AJ735" s="119"/>
      <c r="AK735" s="121"/>
      <c r="AL735" s="121"/>
      <c r="AM735" s="1586" t="s">
        <v>170</v>
      </c>
      <c r="AN735" s="1587"/>
      <c r="AO735" s="119"/>
      <c r="AP735" s="119"/>
      <c r="AQ735" s="119"/>
      <c r="AR735" s="119"/>
      <c r="AS735" s="119"/>
      <c r="AW735" s="387"/>
      <c r="AX735" s="387"/>
      <c r="AY735" s="387"/>
      <c r="AZ735" s="386"/>
      <c r="BA735" s="386"/>
      <c r="BB735" s="386"/>
    </row>
    <row r="736" spans="1:54" s="117" customFormat="1" ht="12.75" customHeight="1">
      <c r="A736" s="119"/>
      <c r="B736" s="119"/>
      <c r="C736" s="119"/>
      <c r="D736" s="119"/>
      <c r="E736" s="119"/>
      <c r="F736" s="119"/>
      <c r="G736" s="119"/>
      <c r="H736" s="119"/>
      <c r="I736" s="119"/>
      <c r="J736" s="119"/>
      <c r="K736" s="119"/>
      <c r="L736" s="122"/>
      <c r="M736" s="122"/>
      <c r="N736" s="122"/>
      <c r="O736" s="122"/>
      <c r="P736" s="122"/>
      <c r="Q736" s="122"/>
      <c r="R736" s="122"/>
      <c r="S736" s="123"/>
      <c r="T736" s="123"/>
      <c r="U736" s="123"/>
      <c r="V736" s="123"/>
      <c r="W736" s="123"/>
      <c r="X736" s="123"/>
      <c r="Y736" s="123"/>
      <c r="Z736" s="122"/>
      <c r="AA736" s="122"/>
      <c r="AB736" s="122"/>
      <c r="AC736" s="119"/>
      <c r="AD736" s="119"/>
      <c r="AE736" s="119"/>
      <c r="AF736" s="119"/>
      <c r="AG736" s="119"/>
      <c r="AH736" s="119"/>
      <c r="AI736" s="119"/>
      <c r="AJ736" s="119"/>
      <c r="AK736" s="121"/>
      <c r="AL736" s="121"/>
      <c r="AM736" s="1588"/>
      <c r="AN736" s="1589"/>
      <c r="AO736" s="119"/>
      <c r="AP736" s="119"/>
      <c r="AQ736" s="119"/>
      <c r="AR736" s="119"/>
      <c r="AS736" s="119"/>
      <c r="AW736" s="387"/>
      <c r="AX736" s="387"/>
      <c r="AY736" s="387"/>
      <c r="AZ736" s="386"/>
      <c r="BA736" s="386"/>
      <c r="BB736" s="386"/>
    </row>
    <row r="737" spans="1:54" s="117" customFormat="1" ht="12.75" customHeight="1" thickBot="1">
      <c r="A737" s="119"/>
      <c r="B737" s="119"/>
      <c r="C737" s="119"/>
      <c r="D737" s="119"/>
      <c r="E737" s="119"/>
      <c r="F737" s="119"/>
      <c r="G737" s="119"/>
      <c r="H737" s="119"/>
      <c r="I737" s="119"/>
      <c r="J737" s="119"/>
      <c r="K737" s="119"/>
      <c r="L737" s="122"/>
      <c r="M737" s="122"/>
      <c r="N737" s="122"/>
      <c r="O737" s="122"/>
      <c r="P737" s="122"/>
      <c r="Q737" s="122"/>
      <c r="R737" s="122"/>
      <c r="S737" s="122"/>
      <c r="T737" s="122"/>
      <c r="U737" s="122"/>
      <c r="V737" s="122"/>
      <c r="W737" s="122"/>
      <c r="X737" s="122"/>
      <c r="Y737" s="122"/>
      <c r="Z737" s="122"/>
      <c r="AA737" s="122"/>
      <c r="AB737" s="122"/>
      <c r="AC737" s="119"/>
      <c r="AD737" s="119"/>
      <c r="AE737" s="119"/>
      <c r="AF737" s="119"/>
      <c r="AG737" s="119"/>
      <c r="AH737" s="119"/>
      <c r="AI737" s="119"/>
      <c r="AJ737" s="119"/>
      <c r="AK737" s="121"/>
      <c r="AL737" s="121"/>
      <c r="AM737" s="1590"/>
      <c r="AN737" s="1591"/>
      <c r="AO737" s="119"/>
      <c r="AP737" s="119"/>
      <c r="AQ737" s="119"/>
      <c r="AR737" s="119"/>
      <c r="AS737" s="119"/>
      <c r="AW737" s="387"/>
      <c r="AX737" s="387"/>
      <c r="AY737" s="387"/>
      <c r="AZ737" s="386"/>
      <c r="BA737" s="386"/>
      <c r="BB737" s="386"/>
    </row>
    <row r="738" spans="1:54" s="117" customFormat="1" ht="6" customHeight="1" thickBot="1">
      <c r="A738" s="119"/>
      <c r="B738" s="119"/>
      <c r="C738" s="119"/>
      <c r="D738" s="119"/>
      <c r="E738" s="119"/>
      <c r="F738" s="119"/>
      <c r="G738" s="119"/>
      <c r="H738" s="119"/>
      <c r="I738" s="119"/>
      <c r="J738" s="119"/>
      <c r="K738" s="119"/>
      <c r="L738" s="122"/>
      <c r="M738" s="122"/>
      <c r="N738" s="122"/>
      <c r="O738" s="122"/>
      <c r="P738" s="122"/>
      <c r="Q738" s="122"/>
      <c r="R738" s="122"/>
      <c r="S738" s="122"/>
      <c r="T738" s="122"/>
      <c r="U738" s="122"/>
      <c r="V738" s="122"/>
      <c r="W738" s="122"/>
      <c r="X738" s="122"/>
      <c r="Y738" s="122"/>
      <c r="Z738" s="122"/>
      <c r="AA738" s="122"/>
      <c r="AB738" s="122"/>
      <c r="AC738" s="119"/>
      <c r="AD738" s="119"/>
      <c r="AE738" s="119"/>
      <c r="AF738" s="119"/>
      <c r="AG738" s="119"/>
      <c r="AH738" s="119"/>
      <c r="AI738" s="119"/>
      <c r="AJ738" s="119"/>
      <c r="AK738" s="121"/>
      <c r="AL738" s="121"/>
      <c r="AM738" s="119"/>
      <c r="AN738" s="119"/>
      <c r="AO738" s="119"/>
      <c r="AP738" s="119"/>
      <c r="AQ738" s="119"/>
      <c r="AR738" s="119"/>
      <c r="AS738" s="119"/>
      <c r="AW738" s="387"/>
      <c r="AX738" s="387"/>
      <c r="AY738" s="387"/>
      <c r="AZ738" s="386"/>
      <c r="BA738" s="386"/>
      <c r="BB738" s="386"/>
    </row>
    <row r="739" spans="1:54" s="117" customFormat="1" ht="12.75" customHeight="1">
      <c r="A739" s="1658" t="s">
        <v>127</v>
      </c>
      <c r="B739" s="1659"/>
      <c r="C739" s="1659"/>
      <c r="D739" s="1659"/>
      <c r="E739" s="1659"/>
      <c r="F739" s="1659"/>
      <c r="G739" s="1659"/>
      <c r="H739" s="1659"/>
      <c r="I739" s="1664" t="s">
        <v>128</v>
      </c>
      <c r="J739" s="1664"/>
      <c r="K739" s="510" t="s">
        <v>129</v>
      </c>
      <c r="L739" s="1664" t="s">
        <v>130</v>
      </c>
      <c r="M739" s="1664"/>
      <c r="N739" s="1665" t="s">
        <v>131</v>
      </c>
      <c r="O739" s="1664"/>
      <c r="P739" s="1664"/>
      <c r="Q739" s="1664"/>
      <c r="R739" s="1664"/>
      <c r="S739" s="1664"/>
      <c r="T739" s="1664" t="s">
        <v>61</v>
      </c>
      <c r="U739" s="1664"/>
      <c r="V739" s="1700"/>
      <c r="W739" s="119"/>
      <c r="X739" s="119"/>
      <c r="Y739" s="119"/>
      <c r="Z739" s="119"/>
      <c r="AA739" s="119"/>
      <c r="AB739" s="119"/>
      <c r="AC739" s="124"/>
      <c r="AD739" s="124"/>
      <c r="AE739" s="124"/>
      <c r="AF739" s="124"/>
      <c r="AG739" s="124"/>
      <c r="AH739" s="124"/>
      <c r="AI739" s="124"/>
      <c r="AJ739" s="119"/>
      <c r="AK739" s="1701" t="str">
        <f>AK667</f>
        <v/>
      </c>
      <c r="AL739" s="1702"/>
      <c r="AM739" s="1710" t="s">
        <v>64</v>
      </c>
      <c r="AN739" s="1710"/>
      <c r="AO739" s="1702" t="str">
        <f>AO667</f>
        <v/>
      </c>
      <c r="AP739" s="1702"/>
      <c r="AQ739" s="1710" t="s">
        <v>65</v>
      </c>
      <c r="AR739" s="1713"/>
      <c r="AS739" s="119"/>
      <c r="AT739" s="119"/>
      <c r="AW739" s="387"/>
      <c r="AX739" s="387"/>
      <c r="AY739" s="387"/>
      <c r="AZ739" s="386"/>
      <c r="BA739" s="386"/>
      <c r="BB739" s="386"/>
    </row>
    <row r="740" spans="1:54" s="117" customFormat="1" ht="13.5" customHeight="1">
      <c r="A740" s="1660"/>
      <c r="B740" s="1661"/>
      <c r="C740" s="1661"/>
      <c r="D740" s="1661"/>
      <c r="E740" s="1661"/>
      <c r="F740" s="1661"/>
      <c r="G740" s="1661"/>
      <c r="H740" s="1661"/>
      <c r="I740" s="1716" t="str">
        <f>I704</f>
        <v/>
      </c>
      <c r="J740" s="1592" t="str">
        <f>J704</f>
        <v/>
      </c>
      <c r="K740" s="1718" t="str">
        <f>K704</f>
        <v/>
      </c>
      <c r="L740" s="1655" t="str">
        <f>L704</f>
        <v/>
      </c>
      <c r="M740" s="1592" t="str">
        <f t="shared" ref="M740:V740" si="120">M704</f>
        <v/>
      </c>
      <c r="N740" s="1655" t="str">
        <f t="shared" si="120"/>
        <v/>
      </c>
      <c r="O740" s="1652" t="str">
        <f t="shared" si="120"/>
        <v/>
      </c>
      <c r="P740" s="1652" t="str">
        <f t="shared" si="120"/>
        <v/>
      </c>
      <c r="Q740" s="1652" t="str">
        <f t="shared" si="120"/>
        <v/>
      </c>
      <c r="R740" s="1652" t="str">
        <f t="shared" si="120"/>
        <v/>
      </c>
      <c r="S740" s="1592" t="str">
        <f t="shared" si="120"/>
        <v/>
      </c>
      <c r="T740" s="1655" t="str">
        <f t="shared" si="120"/>
        <v/>
      </c>
      <c r="U740" s="1652" t="str">
        <f t="shared" si="120"/>
        <v/>
      </c>
      <c r="V740" s="1707" t="str">
        <f t="shared" si="120"/>
        <v/>
      </c>
      <c r="W740" s="119"/>
      <c r="X740" s="119"/>
      <c r="Y740" s="119"/>
      <c r="Z740" s="119"/>
      <c r="AA740" s="119"/>
      <c r="AB740" s="119"/>
      <c r="AC740" s="124"/>
      <c r="AD740" s="124"/>
      <c r="AE740" s="124"/>
      <c r="AF740" s="124"/>
      <c r="AG740" s="124"/>
      <c r="AH740" s="124"/>
      <c r="AI740" s="124"/>
      <c r="AJ740" s="119"/>
      <c r="AK740" s="1703"/>
      <c r="AL740" s="1704"/>
      <c r="AM740" s="1711"/>
      <c r="AN740" s="1711"/>
      <c r="AO740" s="1704"/>
      <c r="AP740" s="1704"/>
      <c r="AQ740" s="1711"/>
      <c r="AR740" s="1714"/>
      <c r="AS740" s="119"/>
      <c r="AT740" s="119"/>
      <c r="AW740" s="387"/>
      <c r="AX740" s="387"/>
      <c r="AY740" s="387"/>
      <c r="AZ740" s="386"/>
      <c r="BA740" s="386"/>
      <c r="BB740" s="386"/>
    </row>
    <row r="741" spans="1:54" s="117" customFormat="1" ht="9" customHeight="1" thickBot="1">
      <c r="A741" s="1660"/>
      <c r="B741" s="1661"/>
      <c r="C741" s="1661"/>
      <c r="D741" s="1661"/>
      <c r="E741" s="1661"/>
      <c r="F741" s="1661"/>
      <c r="G741" s="1661"/>
      <c r="H741" s="1661"/>
      <c r="I741" s="1716"/>
      <c r="J741" s="1593"/>
      <c r="K741" s="1719"/>
      <c r="L741" s="1656"/>
      <c r="M741" s="1593"/>
      <c r="N741" s="1656"/>
      <c r="O741" s="1653"/>
      <c r="P741" s="1653"/>
      <c r="Q741" s="1653"/>
      <c r="R741" s="1653"/>
      <c r="S741" s="1593"/>
      <c r="T741" s="1656"/>
      <c r="U741" s="1653"/>
      <c r="V741" s="1708"/>
      <c r="W741" s="119"/>
      <c r="X741" s="119"/>
      <c r="Y741" s="119"/>
      <c r="Z741" s="119"/>
      <c r="AA741" s="119"/>
      <c r="AB741" s="119"/>
      <c r="AC741" s="124"/>
      <c r="AD741" s="124"/>
      <c r="AE741" s="124"/>
      <c r="AF741" s="124"/>
      <c r="AG741" s="124"/>
      <c r="AH741" s="124"/>
      <c r="AI741" s="124"/>
      <c r="AJ741" s="119"/>
      <c r="AK741" s="1705"/>
      <c r="AL741" s="1706"/>
      <c r="AM741" s="1712"/>
      <c r="AN741" s="1712"/>
      <c r="AO741" s="1706"/>
      <c r="AP741" s="1706"/>
      <c r="AQ741" s="1712"/>
      <c r="AR741" s="1715"/>
      <c r="AS741" s="119"/>
      <c r="AT741" s="119"/>
      <c r="AW741" s="387"/>
      <c r="AX741" s="387"/>
      <c r="AY741" s="387"/>
      <c r="AZ741" s="386"/>
      <c r="BA741" s="386"/>
      <c r="BB741" s="386"/>
    </row>
    <row r="742" spans="1:54" s="117" customFormat="1" ht="6" customHeight="1" thickBot="1">
      <c r="A742" s="1662"/>
      <c r="B742" s="1663"/>
      <c r="C742" s="1663"/>
      <c r="D742" s="1663"/>
      <c r="E742" s="1663"/>
      <c r="F742" s="1663"/>
      <c r="G742" s="1663"/>
      <c r="H742" s="1663"/>
      <c r="I742" s="1717"/>
      <c r="J742" s="1594"/>
      <c r="K742" s="1720"/>
      <c r="L742" s="1657"/>
      <c r="M742" s="1594"/>
      <c r="N742" s="1657"/>
      <c r="O742" s="1654"/>
      <c r="P742" s="1654"/>
      <c r="Q742" s="1654"/>
      <c r="R742" s="1654"/>
      <c r="S742" s="1594"/>
      <c r="T742" s="1657"/>
      <c r="U742" s="1654"/>
      <c r="V742" s="1709"/>
      <c r="W742" s="119"/>
      <c r="X742" s="119"/>
      <c r="Y742" s="119"/>
      <c r="Z742" s="119"/>
      <c r="AA742" s="119"/>
      <c r="AB742" s="119"/>
      <c r="AC742" s="119"/>
      <c r="AD742" s="119"/>
      <c r="AE742" s="119"/>
      <c r="AF742" s="119"/>
      <c r="AG742" s="119"/>
      <c r="AH742" s="119"/>
      <c r="AI742" s="119"/>
      <c r="AJ742" s="119"/>
      <c r="AK742" s="119"/>
      <c r="AL742" s="119"/>
      <c r="AM742" s="119"/>
      <c r="AN742" s="119"/>
      <c r="AO742" s="119"/>
      <c r="AP742" s="119"/>
      <c r="AQ742" s="119"/>
      <c r="AR742" s="119"/>
      <c r="AS742" s="119"/>
      <c r="AT742" s="119"/>
      <c r="AW742" s="387"/>
      <c r="AX742" s="387"/>
      <c r="AY742" s="387"/>
      <c r="AZ742" s="386"/>
      <c r="BA742" s="386"/>
      <c r="BB742" s="386"/>
    </row>
    <row r="743" spans="1:54" s="117" customFormat="1" ht="15" customHeight="1">
      <c r="A743" s="1634" t="s">
        <v>173</v>
      </c>
      <c r="B743" s="1635"/>
      <c r="C743" s="1635"/>
      <c r="D743" s="1635"/>
      <c r="E743" s="1635"/>
      <c r="F743" s="1635"/>
      <c r="G743" s="1635"/>
      <c r="H743" s="1636"/>
      <c r="I743" s="1643" t="s">
        <v>133</v>
      </c>
      <c r="J743" s="1635"/>
      <c r="K743" s="1635"/>
      <c r="L743" s="1635"/>
      <c r="M743" s="1644"/>
      <c r="N743" s="1649" t="s">
        <v>174</v>
      </c>
      <c r="O743" s="1635"/>
      <c r="P743" s="1635"/>
      <c r="Q743" s="1635"/>
      <c r="R743" s="1635"/>
      <c r="S743" s="1635"/>
      <c r="T743" s="1636"/>
      <c r="U743" s="511" t="s">
        <v>135</v>
      </c>
      <c r="V743" s="512"/>
      <c r="W743" s="512"/>
      <c r="X743" s="1666" t="s">
        <v>136</v>
      </c>
      <c r="Y743" s="1666"/>
      <c r="Z743" s="1666"/>
      <c r="AA743" s="1666"/>
      <c r="AB743" s="1666"/>
      <c r="AC743" s="1666"/>
      <c r="AD743" s="1666"/>
      <c r="AE743" s="1666"/>
      <c r="AF743" s="1666"/>
      <c r="AG743" s="1666"/>
      <c r="AH743" s="512"/>
      <c r="AI743" s="512"/>
      <c r="AJ743" s="513"/>
      <c r="AK743" s="1667" t="s">
        <v>137</v>
      </c>
      <c r="AL743" s="1667"/>
      <c r="AM743" s="1668" t="s">
        <v>138</v>
      </c>
      <c r="AN743" s="1668"/>
      <c r="AO743" s="1668"/>
      <c r="AP743" s="1668"/>
      <c r="AQ743" s="1668"/>
      <c r="AR743" s="1669"/>
      <c r="AS743" s="119"/>
      <c r="AT743" s="119"/>
      <c r="AW743" s="387"/>
      <c r="AX743" s="387"/>
      <c r="AY743" s="387"/>
      <c r="AZ743" s="386"/>
      <c r="BA743" s="386"/>
      <c r="BB743" s="386"/>
    </row>
    <row r="744" spans="1:54" s="117" customFormat="1" ht="13.5" customHeight="1">
      <c r="A744" s="1637"/>
      <c r="B744" s="1638"/>
      <c r="C744" s="1638"/>
      <c r="D744" s="1638"/>
      <c r="E744" s="1638"/>
      <c r="F744" s="1638"/>
      <c r="G744" s="1638"/>
      <c r="H744" s="1639"/>
      <c r="I744" s="1645"/>
      <c r="J744" s="1638"/>
      <c r="K744" s="1638"/>
      <c r="L744" s="1638"/>
      <c r="M744" s="1646"/>
      <c r="N744" s="1650"/>
      <c r="O744" s="1638"/>
      <c r="P744" s="1638"/>
      <c r="Q744" s="1638"/>
      <c r="R744" s="1638"/>
      <c r="S744" s="1638"/>
      <c r="T744" s="1639"/>
      <c r="U744" s="1670" t="s">
        <v>139</v>
      </c>
      <c r="V744" s="1671"/>
      <c r="W744" s="1671"/>
      <c r="X744" s="1672"/>
      <c r="Y744" s="1676" t="s">
        <v>140</v>
      </c>
      <c r="Z744" s="1677"/>
      <c r="AA744" s="1677"/>
      <c r="AB744" s="1678"/>
      <c r="AC744" s="1682" t="s">
        <v>141</v>
      </c>
      <c r="AD744" s="1683"/>
      <c r="AE744" s="1683"/>
      <c r="AF744" s="1684"/>
      <c r="AG744" s="1688" t="s">
        <v>142</v>
      </c>
      <c r="AH744" s="1689"/>
      <c r="AI744" s="1689"/>
      <c r="AJ744" s="1690"/>
      <c r="AK744" s="1694" t="s">
        <v>175</v>
      </c>
      <c r="AL744" s="1694"/>
      <c r="AM744" s="1630" t="s">
        <v>144</v>
      </c>
      <c r="AN744" s="1631"/>
      <c r="AO744" s="1631"/>
      <c r="AP744" s="1631"/>
      <c r="AQ744" s="1696"/>
      <c r="AR744" s="1697"/>
      <c r="AS744" s="119"/>
      <c r="AT744" s="119"/>
      <c r="AW744" s="387"/>
      <c r="AX744" s="387"/>
      <c r="AY744" s="387"/>
      <c r="AZ744" s="386"/>
      <c r="BA744" s="386"/>
      <c r="BB744" s="386"/>
    </row>
    <row r="745" spans="1:54" s="117" customFormat="1" ht="13.5" customHeight="1">
      <c r="A745" s="1640"/>
      <c r="B745" s="1641"/>
      <c r="C745" s="1641"/>
      <c r="D745" s="1641"/>
      <c r="E745" s="1641"/>
      <c r="F745" s="1641"/>
      <c r="G745" s="1641"/>
      <c r="H745" s="1642"/>
      <c r="I745" s="1647"/>
      <c r="J745" s="1641"/>
      <c r="K745" s="1641"/>
      <c r="L745" s="1641"/>
      <c r="M745" s="1648"/>
      <c r="N745" s="1651"/>
      <c r="O745" s="1641"/>
      <c r="P745" s="1641"/>
      <c r="Q745" s="1641"/>
      <c r="R745" s="1641"/>
      <c r="S745" s="1641"/>
      <c r="T745" s="1642"/>
      <c r="U745" s="1673"/>
      <c r="V745" s="1674"/>
      <c r="W745" s="1674"/>
      <c r="X745" s="1675"/>
      <c r="Y745" s="1679"/>
      <c r="Z745" s="1680"/>
      <c r="AA745" s="1680"/>
      <c r="AB745" s="1681"/>
      <c r="AC745" s="1685"/>
      <c r="AD745" s="1686"/>
      <c r="AE745" s="1686"/>
      <c r="AF745" s="1687"/>
      <c r="AG745" s="1691"/>
      <c r="AH745" s="1692"/>
      <c r="AI745" s="1692"/>
      <c r="AJ745" s="1693"/>
      <c r="AK745" s="1695"/>
      <c r="AL745" s="1695"/>
      <c r="AM745" s="1698"/>
      <c r="AN745" s="1698"/>
      <c r="AO745" s="1698"/>
      <c r="AP745" s="1698"/>
      <c r="AQ745" s="1698"/>
      <c r="AR745" s="1699"/>
      <c r="AS745" s="119"/>
      <c r="AT745" s="119"/>
      <c r="AW745" s="387"/>
      <c r="AX745" s="387"/>
      <c r="AY745" s="387"/>
      <c r="AZ745" s="386"/>
      <c r="BA745" s="386"/>
      <c r="BB745" s="386"/>
    </row>
    <row r="746" spans="1:54" s="117" customFormat="1" ht="16.5" customHeight="1">
      <c r="A746" s="1615" t="str">
        <f>A710</f>
        <v/>
      </c>
      <c r="B746" s="1616"/>
      <c r="C746" s="1616"/>
      <c r="D746" s="1616"/>
      <c r="E746" s="1616"/>
      <c r="F746" s="1616"/>
      <c r="G746" s="1616"/>
      <c r="H746" s="1617"/>
      <c r="I746" s="1621" t="str">
        <f>I710</f>
        <v/>
      </c>
      <c r="J746" s="1616"/>
      <c r="K746" s="1616"/>
      <c r="L746" s="1616"/>
      <c r="M746" s="1622"/>
      <c r="N746" s="269" t="str">
        <f t="shared" ref="N746:N763" si="121">N710</f>
        <v/>
      </c>
      <c r="O746" s="125" t="s">
        <v>73</v>
      </c>
      <c r="P746" s="272" t="str">
        <f t="shared" ref="P746:P763" si="122">P710</f>
        <v/>
      </c>
      <c r="Q746" s="125" t="s">
        <v>145</v>
      </c>
      <c r="R746" s="274" t="str">
        <f t="shared" ref="R746:R763" si="123">R710</f>
        <v/>
      </c>
      <c r="S746" s="1625" t="s">
        <v>176</v>
      </c>
      <c r="T746" s="1626"/>
      <c r="U746" s="1627">
        <f t="shared" ref="U746:U764" si="124">U710</f>
        <v>0</v>
      </c>
      <c r="V746" s="1628"/>
      <c r="W746" s="1628"/>
      <c r="X746" s="126" t="s">
        <v>76</v>
      </c>
      <c r="Y746" s="127"/>
      <c r="Z746" s="128"/>
      <c r="AA746" s="128"/>
      <c r="AB746" s="126" t="s">
        <v>76</v>
      </c>
      <c r="AC746" s="127"/>
      <c r="AD746" s="128"/>
      <c r="AE746" s="128"/>
      <c r="AF746" s="129" t="s">
        <v>76</v>
      </c>
      <c r="AG746" s="1568" t="str">
        <f t="shared" ref="AG746:AG764" si="125">AG710</f>
        <v/>
      </c>
      <c r="AH746" s="1569"/>
      <c r="AI746" s="1569"/>
      <c r="AJ746" s="1570"/>
      <c r="AK746" s="127"/>
      <c r="AL746" s="147"/>
      <c r="AM746" s="1568" t="str">
        <f t="shared" ref="AM746:AM764" si="126">AM710</f>
        <v/>
      </c>
      <c r="AN746" s="1569"/>
      <c r="AO746" s="1569"/>
      <c r="AP746" s="1569"/>
      <c r="AQ746" s="1569"/>
      <c r="AR746" s="514" t="s">
        <v>76</v>
      </c>
      <c r="AS746" s="119"/>
      <c r="AT746" s="119"/>
      <c r="AW746" s="387"/>
      <c r="AX746" s="387"/>
      <c r="AY746" s="387"/>
      <c r="AZ746" s="386"/>
      <c r="BA746" s="386"/>
      <c r="BB746" s="386"/>
    </row>
    <row r="747" spans="1:54" s="117" customFormat="1" ht="16.5" customHeight="1">
      <c r="A747" s="1618"/>
      <c r="B747" s="1619"/>
      <c r="C747" s="1619"/>
      <c r="D747" s="1619"/>
      <c r="E747" s="1619"/>
      <c r="F747" s="1619"/>
      <c r="G747" s="1619"/>
      <c r="H747" s="1620"/>
      <c r="I747" s="1623"/>
      <c r="J747" s="1619"/>
      <c r="K747" s="1619"/>
      <c r="L747" s="1619"/>
      <c r="M747" s="1624"/>
      <c r="N747" s="270" t="str">
        <f t="shared" si="121"/>
        <v/>
      </c>
      <c r="O747" s="124" t="s">
        <v>73</v>
      </c>
      <c r="P747" s="273" t="str">
        <f t="shared" si="122"/>
        <v/>
      </c>
      <c r="Q747" s="124" t="s">
        <v>145</v>
      </c>
      <c r="R747" s="275" t="str">
        <f t="shared" si="123"/>
        <v/>
      </c>
      <c r="S747" s="1630" t="s">
        <v>177</v>
      </c>
      <c r="T747" s="1631"/>
      <c r="U747" s="1582" t="str">
        <f t="shared" si="124"/>
        <v/>
      </c>
      <c r="V747" s="1632"/>
      <c r="W747" s="1632"/>
      <c r="X747" s="1633"/>
      <c r="Y747" s="1571">
        <f>Y711</f>
        <v>0</v>
      </c>
      <c r="Z747" s="1572"/>
      <c r="AA747" s="1572"/>
      <c r="AB747" s="1572"/>
      <c r="AC747" s="1571">
        <f>AC711</f>
        <v>0</v>
      </c>
      <c r="AD747" s="1572"/>
      <c r="AE747" s="1572"/>
      <c r="AF747" s="1573"/>
      <c r="AG747" s="1572" t="str">
        <f t="shared" si="125"/>
        <v/>
      </c>
      <c r="AH747" s="1572"/>
      <c r="AI747" s="1572"/>
      <c r="AJ747" s="1573"/>
      <c r="AK747" s="1584" t="str">
        <f>AK711</f>
        <v/>
      </c>
      <c r="AL747" s="1585"/>
      <c r="AM747" s="1582" t="str">
        <f t="shared" si="126"/>
        <v/>
      </c>
      <c r="AN747" s="1583"/>
      <c r="AO747" s="1583"/>
      <c r="AP747" s="1583"/>
      <c r="AQ747" s="1583"/>
      <c r="AR747" s="515"/>
      <c r="AS747" s="119"/>
      <c r="AT747" s="119"/>
      <c r="AW747" s="387"/>
      <c r="AX747" s="387"/>
      <c r="AY747" s="387"/>
      <c r="AZ747" s="386"/>
      <c r="BA747" s="386"/>
      <c r="BB747" s="386"/>
    </row>
    <row r="748" spans="1:54" s="117" customFormat="1" ht="16.5" customHeight="1">
      <c r="A748" s="1615" t="str">
        <f>A712</f>
        <v/>
      </c>
      <c r="B748" s="1616"/>
      <c r="C748" s="1616"/>
      <c r="D748" s="1616"/>
      <c r="E748" s="1616"/>
      <c r="F748" s="1616"/>
      <c r="G748" s="1616"/>
      <c r="H748" s="1617"/>
      <c r="I748" s="1621" t="str">
        <f>I712</f>
        <v/>
      </c>
      <c r="J748" s="1616"/>
      <c r="K748" s="1616"/>
      <c r="L748" s="1616"/>
      <c r="M748" s="1622"/>
      <c r="N748" s="277" t="str">
        <f t="shared" si="121"/>
        <v/>
      </c>
      <c r="O748" s="125" t="s">
        <v>119</v>
      </c>
      <c r="P748" s="272" t="str">
        <f t="shared" si="122"/>
        <v/>
      </c>
      <c r="Q748" s="125" t="s">
        <v>120</v>
      </c>
      <c r="R748" s="274" t="str">
        <f t="shared" si="123"/>
        <v/>
      </c>
      <c r="S748" s="1625" t="s">
        <v>121</v>
      </c>
      <c r="T748" s="1626"/>
      <c r="U748" s="1627">
        <f t="shared" si="124"/>
        <v>0</v>
      </c>
      <c r="V748" s="1628"/>
      <c r="W748" s="1628"/>
      <c r="X748" s="130"/>
      <c r="Y748" s="946"/>
      <c r="Z748" s="947"/>
      <c r="AA748" s="947"/>
      <c r="AB748" s="130"/>
      <c r="AC748" s="946"/>
      <c r="AD748" s="947"/>
      <c r="AE748" s="947"/>
      <c r="AF748" s="133"/>
      <c r="AG748" s="1568" t="str">
        <f t="shared" si="125"/>
        <v/>
      </c>
      <c r="AH748" s="1569"/>
      <c r="AI748" s="1569"/>
      <c r="AJ748" s="1570"/>
      <c r="AK748" s="946"/>
      <c r="AL748" s="134"/>
      <c r="AM748" s="1568" t="str">
        <f t="shared" si="126"/>
        <v/>
      </c>
      <c r="AN748" s="1569"/>
      <c r="AO748" s="1569"/>
      <c r="AP748" s="1569"/>
      <c r="AQ748" s="1569"/>
      <c r="AR748" s="516"/>
      <c r="AS748" s="119"/>
      <c r="AT748" s="119"/>
      <c r="AW748" s="387"/>
      <c r="AX748" s="387"/>
      <c r="AY748" s="387"/>
      <c r="AZ748" s="386"/>
      <c r="BA748" s="386"/>
      <c r="BB748" s="386"/>
    </row>
    <row r="749" spans="1:54" s="117" customFormat="1" ht="16.5" customHeight="1">
      <c r="A749" s="1618"/>
      <c r="B749" s="1619"/>
      <c r="C749" s="1619"/>
      <c r="D749" s="1619"/>
      <c r="E749" s="1619"/>
      <c r="F749" s="1619"/>
      <c r="G749" s="1619"/>
      <c r="H749" s="1620"/>
      <c r="I749" s="1623"/>
      <c r="J749" s="1619"/>
      <c r="K749" s="1619"/>
      <c r="L749" s="1619"/>
      <c r="M749" s="1624"/>
      <c r="N749" s="278" t="str">
        <f t="shared" si="121"/>
        <v/>
      </c>
      <c r="O749" s="135" t="s">
        <v>119</v>
      </c>
      <c r="P749" s="273" t="str">
        <f t="shared" si="122"/>
        <v/>
      </c>
      <c r="Q749" s="135" t="s">
        <v>120</v>
      </c>
      <c r="R749" s="276" t="str">
        <f t="shared" si="123"/>
        <v/>
      </c>
      <c r="S749" s="1580" t="s">
        <v>122</v>
      </c>
      <c r="T749" s="1581"/>
      <c r="U749" s="1571" t="str">
        <f t="shared" si="124"/>
        <v/>
      </c>
      <c r="V749" s="1572"/>
      <c r="W749" s="1572"/>
      <c r="X749" s="1572"/>
      <c r="Y749" s="1571">
        <f>Y713</f>
        <v>0</v>
      </c>
      <c r="Z749" s="1572"/>
      <c r="AA749" s="1572"/>
      <c r="AB749" s="1572"/>
      <c r="AC749" s="1571">
        <f>AC713</f>
        <v>0</v>
      </c>
      <c r="AD749" s="1572"/>
      <c r="AE749" s="1572"/>
      <c r="AF749" s="1573"/>
      <c r="AG749" s="1572" t="str">
        <f t="shared" si="125"/>
        <v/>
      </c>
      <c r="AH749" s="1572"/>
      <c r="AI749" s="1572"/>
      <c r="AJ749" s="1573"/>
      <c r="AK749" s="1584" t="str">
        <f>AK713</f>
        <v/>
      </c>
      <c r="AL749" s="1585"/>
      <c r="AM749" s="1582" t="str">
        <f t="shared" si="126"/>
        <v/>
      </c>
      <c r="AN749" s="1583"/>
      <c r="AO749" s="1583"/>
      <c r="AP749" s="1583"/>
      <c r="AQ749" s="1583"/>
      <c r="AR749" s="515"/>
      <c r="AS749" s="119"/>
      <c r="AT749" s="119"/>
      <c r="AW749" s="387"/>
      <c r="AX749" s="387"/>
      <c r="AY749" s="387"/>
      <c r="AZ749" s="386"/>
      <c r="BA749" s="386"/>
      <c r="BB749" s="386"/>
    </row>
    <row r="750" spans="1:54" s="117" customFormat="1" ht="16.5" customHeight="1">
      <c r="A750" s="1615" t="str">
        <f>A714</f>
        <v/>
      </c>
      <c r="B750" s="1616"/>
      <c r="C750" s="1616"/>
      <c r="D750" s="1616"/>
      <c r="E750" s="1616"/>
      <c r="F750" s="1616"/>
      <c r="G750" s="1616"/>
      <c r="H750" s="1617"/>
      <c r="I750" s="1621" t="str">
        <f>I714</f>
        <v/>
      </c>
      <c r="J750" s="1616"/>
      <c r="K750" s="1616"/>
      <c r="L750" s="1616"/>
      <c r="M750" s="1622"/>
      <c r="N750" s="277" t="str">
        <f t="shared" si="121"/>
        <v/>
      </c>
      <c r="O750" s="125" t="s">
        <v>119</v>
      </c>
      <c r="P750" s="272" t="str">
        <f t="shared" si="122"/>
        <v/>
      </c>
      <c r="Q750" s="125" t="s">
        <v>120</v>
      </c>
      <c r="R750" s="274" t="str">
        <f t="shared" si="123"/>
        <v/>
      </c>
      <c r="S750" s="1625" t="s">
        <v>121</v>
      </c>
      <c r="T750" s="1626"/>
      <c r="U750" s="1627">
        <f t="shared" si="124"/>
        <v>0</v>
      </c>
      <c r="V750" s="1628"/>
      <c r="W750" s="1628"/>
      <c r="X750" s="130"/>
      <c r="Y750" s="946"/>
      <c r="Z750" s="947"/>
      <c r="AA750" s="947"/>
      <c r="AB750" s="130"/>
      <c r="AC750" s="946"/>
      <c r="AD750" s="947"/>
      <c r="AE750" s="947"/>
      <c r="AF750" s="133"/>
      <c r="AG750" s="1568" t="str">
        <f t="shared" si="125"/>
        <v/>
      </c>
      <c r="AH750" s="1569"/>
      <c r="AI750" s="1569"/>
      <c r="AJ750" s="1570"/>
      <c r="AK750" s="946"/>
      <c r="AL750" s="134"/>
      <c r="AM750" s="1568" t="str">
        <f t="shared" si="126"/>
        <v/>
      </c>
      <c r="AN750" s="1569"/>
      <c r="AO750" s="1569"/>
      <c r="AP750" s="1569"/>
      <c r="AQ750" s="1569"/>
      <c r="AR750" s="516"/>
      <c r="AS750" s="119"/>
      <c r="AT750" s="119"/>
      <c r="AW750" s="387"/>
      <c r="AX750" s="387"/>
      <c r="AY750" s="387"/>
      <c r="AZ750" s="386"/>
      <c r="BA750" s="386"/>
      <c r="BB750" s="386"/>
    </row>
    <row r="751" spans="1:54" s="117" customFormat="1" ht="16.5" customHeight="1">
      <c r="A751" s="1618"/>
      <c r="B751" s="1619"/>
      <c r="C751" s="1619"/>
      <c r="D751" s="1619"/>
      <c r="E751" s="1619"/>
      <c r="F751" s="1619"/>
      <c r="G751" s="1619"/>
      <c r="H751" s="1620"/>
      <c r="I751" s="1623"/>
      <c r="J751" s="1619"/>
      <c r="K751" s="1619"/>
      <c r="L751" s="1619"/>
      <c r="M751" s="1624"/>
      <c r="N751" s="278" t="str">
        <f t="shared" si="121"/>
        <v/>
      </c>
      <c r="O751" s="135" t="s">
        <v>119</v>
      </c>
      <c r="P751" s="273" t="str">
        <f t="shared" si="122"/>
        <v/>
      </c>
      <c r="Q751" s="135" t="s">
        <v>120</v>
      </c>
      <c r="R751" s="276" t="str">
        <f t="shared" si="123"/>
        <v/>
      </c>
      <c r="S751" s="1580" t="s">
        <v>122</v>
      </c>
      <c r="T751" s="1581"/>
      <c r="U751" s="1582" t="str">
        <f t="shared" si="124"/>
        <v/>
      </c>
      <c r="V751" s="1583"/>
      <c r="W751" s="1583"/>
      <c r="X751" s="1629"/>
      <c r="Y751" s="1582">
        <f>Y715</f>
        <v>0</v>
      </c>
      <c r="Z751" s="1583"/>
      <c r="AA751" s="1583"/>
      <c r="AB751" s="1583"/>
      <c r="AC751" s="1582">
        <f>AC715</f>
        <v>0</v>
      </c>
      <c r="AD751" s="1583"/>
      <c r="AE751" s="1583"/>
      <c r="AF751" s="1629"/>
      <c r="AG751" s="1572" t="str">
        <f t="shared" si="125"/>
        <v/>
      </c>
      <c r="AH751" s="1572"/>
      <c r="AI751" s="1572"/>
      <c r="AJ751" s="1573"/>
      <c r="AK751" s="1584" t="str">
        <f>AK715</f>
        <v/>
      </c>
      <c r="AL751" s="1585"/>
      <c r="AM751" s="1582" t="str">
        <f t="shared" si="126"/>
        <v/>
      </c>
      <c r="AN751" s="1583"/>
      <c r="AO751" s="1583"/>
      <c r="AP751" s="1583"/>
      <c r="AQ751" s="1583"/>
      <c r="AR751" s="515"/>
      <c r="AS751" s="119"/>
      <c r="AT751" s="119"/>
      <c r="AW751" s="387"/>
      <c r="AX751" s="387"/>
      <c r="AY751" s="387"/>
      <c r="AZ751" s="386"/>
      <c r="BA751" s="386"/>
      <c r="BB751" s="386"/>
    </row>
    <row r="752" spans="1:54" s="117" customFormat="1" ht="16.5" customHeight="1">
      <c r="A752" s="1615" t="str">
        <f>A716</f>
        <v/>
      </c>
      <c r="B752" s="1616"/>
      <c r="C752" s="1616"/>
      <c r="D752" s="1616"/>
      <c r="E752" s="1616"/>
      <c r="F752" s="1616"/>
      <c r="G752" s="1616"/>
      <c r="H752" s="1617"/>
      <c r="I752" s="1621" t="str">
        <f>I716</f>
        <v/>
      </c>
      <c r="J752" s="1616"/>
      <c r="K752" s="1616"/>
      <c r="L752" s="1616"/>
      <c r="M752" s="1622"/>
      <c r="N752" s="277" t="str">
        <f t="shared" si="121"/>
        <v/>
      </c>
      <c r="O752" s="125" t="s">
        <v>119</v>
      </c>
      <c r="P752" s="272" t="str">
        <f t="shared" si="122"/>
        <v/>
      </c>
      <c r="Q752" s="125" t="s">
        <v>120</v>
      </c>
      <c r="R752" s="274" t="str">
        <f t="shared" si="123"/>
        <v/>
      </c>
      <c r="S752" s="1625" t="s">
        <v>121</v>
      </c>
      <c r="T752" s="1626"/>
      <c r="U752" s="1571">
        <f t="shared" si="124"/>
        <v>0</v>
      </c>
      <c r="V752" s="1572"/>
      <c r="W752" s="1572"/>
      <c r="X752" s="136"/>
      <c r="Y752" s="943"/>
      <c r="Z752" s="944"/>
      <c r="AA752" s="944"/>
      <c r="AB752" s="136"/>
      <c r="AC752" s="943"/>
      <c r="AD752" s="944"/>
      <c r="AE752" s="944"/>
      <c r="AF752" s="139"/>
      <c r="AG752" s="1568" t="str">
        <f t="shared" si="125"/>
        <v/>
      </c>
      <c r="AH752" s="1569"/>
      <c r="AI752" s="1569"/>
      <c r="AJ752" s="1570"/>
      <c r="AK752" s="943"/>
      <c r="AL752" s="945"/>
      <c r="AM752" s="1568" t="str">
        <f t="shared" si="126"/>
        <v/>
      </c>
      <c r="AN752" s="1569"/>
      <c r="AO752" s="1569"/>
      <c r="AP752" s="1569"/>
      <c r="AQ752" s="1569"/>
      <c r="AR752" s="516"/>
      <c r="AS752" s="119"/>
      <c r="AT752" s="119"/>
      <c r="AW752" s="387"/>
      <c r="AX752" s="387"/>
      <c r="AY752" s="387"/>
      <c r="AZ752" s="386"/>
      <c r="BA752" s="386"/>
      <c r="BB752" s="386"/>
    </row>
    <row r="753" spans="1:54" s="117" customFormat="1" ht="16.5" customHeight="1">
      <c r="A753" s="1618"/>
      <c r="B753" s="1619"/>
      <c r="C753" s="1619"/>
      <c r="D753" s="1619"/>
      <c r="E753" s="1619"/>
      <c r="F753" s="1619"/>
      <c r="G753" s="1619"/>
      <c r="H753" s="1620"/>
      <c r="I753" s="1623"/>
      <c r="J753" s="1619"/>
      <c r="K753" s="1619"/>
      <c r="L753" s="1619"/>
      <c r="M753" s="1624"/>
      <c r="N753" s="278" t="str">
        <f t="shared" si="121"/>
        <v/>
      </c>
      <c r="O753" s="135" t="s">
        <v>119</v>
      </c>
      <c r="P753" s="273" t="str">
        <f t="shared" si="122"/>
        <v/>
      </c>
      <c r="Q753" s="135" t="s">
        <v>120</v>
      </c>
      <c r="R753" s="276" t="str">
        <f t="shared" si="123"/>
        <v/>
      </c>
      <c r="S753" s="1580" t="s">
        <v>122</v>
      </c>
      <c r="T753" s="1581"/>
      <c r="U753" s="1571" t="str">
        <f t="shared" si="124"/>
        <v/>
      </c>
      <c r="V753" s="1572"/>
      <c r="W753" s="1572"/>
      <c r="X753" s="1572"/>
      <c r="Y753" s="1571">
        <f>Y717</f>
        <v>0</v>
      </c>
      <c r="Z753" s="1572"/>
      <c r="AA753" s="1572"/>
      <c r="AB753" s="1572"/>
      <c r="AC753" s="1571">
        <f>AC717</f>
        <v>0</v>
      </c>
      <c r="AD753" s="1572"/>
      <c r="AE753" s="1572"/>
      <c r="AF753" s="1573"/>
      <c r="AG753" s="1572" t="str">
        <f t="shared" si="125"/>
        <v/>
      </c>
      <c r="AH753" s="1572"/>
      <c r="AI753" s="1572"/>
      <c r="AJ753" s="1573"/>
      <c r="AK753" s="1584" t="str">
        <f>AK717</f>
        <v/>
      </c>
      <c r="AL753" s="1585"/>
      <c r="AM753" s="1582" t="str">
        <f t="shared" si="126"/>
        <v/>
      </c>
      <c r="AN753" s="1583"/>
      <c r="AO753" s="1583"/>
      <c r="AP753" s="1583"/>
      <c r="AQ753" s="1583"/>
      <c r="AR753" s="515"/>
      <c r="AS753" s="119"/>
      <c r="AT753" s="119"/>
      <c r="AW753" s="387"/>
      <c r="AX753" s="387"/>
      <c r="AY753" s="387"/>
      <c r="AZ753" s="386"/>
      <c r="BA753" s="386"/>
      <c r="BB753" s="386"/>
    </row>
    <row r="754" spans="1:54" s="117" customFormat="1" ht="16.5" customHeight="1">
      <c r="A754" s="1615" t="str">
        <f>A718</f>
        <v/>
      </c>
      <c r="B754" s="1616"/>
      <c r="C754" s="1616"/>
      <c r="D754" s="1616"/>
      <c r="E754" s="1616"/>
      <c r="F754" s="1616"/>
      <c r="G754" s="1616"/>
      <c r="H754" s="1617"/>
      <c r="I754" s="1621" t="str">
        <f>I718</f>
        <v/>
      </c>
      <c r="J754" s="1616"/>
      <c r="K754" s="1616"/>
      <c r="L754" s="1616"/>
      <c r="M754" s="1622"/>
      <c r="N754" s="277" t="str">
        <f t="shared" si="121"/>
        <v/>
      </c>
      <c r="O754" s="125" t="s">
        <v>119</v>
      </c>
      <c r="P754" s="272" t="str">
        <f t="shared" si="122"/>
        <v/>
      </c>
      <c r="Q754" s="125" t="s">
        <v>120</v>
      </c>
      <c r="R754" s="274" t="str">
        <f t="shared" si="123"/>
        <v/>
      </c>
      <c r="S754" s="1625" t="s">
        <v>121</v>
      </c>
      <c r="T754" s="1626"/>
      <c r="U754" s="1627">
        <f t="shared" si="124"/>
        <v>0</v>
      </c>
      <c r="V754" s="1628"/>
      <c r="W754" s="1628"/>
      <c r="X754" s="130"/>
      <c r="Y754" s="946"/>
      <c r="Z754" s="947"/>
      <c r="AA754" s="947"/>
      <c r="AB754" s="130"/>
      <c r="AC754" s="946"/>
      <c r="AD754" s="947"/>
      <c r="AE754" s="947"/>
      <c r="AF754" s="133"/>
      <c r="AG754" s="1568" t="str">
        <f t="shared" si="125"/>
        <v/>
      </c>
      <c r="AH754" s="1569"/>
      <c r="AI754" s="1569"/>
      <c r="AJ754" s="1570"/>
      <c r="AK754" s="943"/>
      <c r="AL754" s="945"/>
      <c r="AM754" s="1568" t="str">
        <f t="shared" si="126"/>
        <v/>
      </c>
      <c r="AN754" s="1569"/>
      <c r="AO754" s="1569"/>
      <c r="AP754" s="1569"/>
      <c r="AQ754" s="1569"/>
      <c r="AR754" s="516"/>
      <c r="AS754" s="119"/>
      <c r="AT754" s="119"/>
      <c r="AW754" s="387"/>
      <c r="AX754" s="387"/>
      <c r="AY754" s="387"/>
      <c r="AZ754" s="386"/>
      <c r="BA754" s="386"/>
      <c r="BB754" s="386"/>
    </row>
    <row r="755" spans="1:54" s="117" customFormat="1" ht="16.5" customHeight="1">
      <c r="A755" s="1618"/>
      <c r="B755" s="1619"/>
      <c r="C755" s="1619"/>
      <c r="D755" s="1619"/>
      <c r="E755" s="1619"/>
      <c r="F755" s="1619"/>
      <c r="G755" s="1619"/>
      <c r="H755" s="1620"/>
      <c r="I755" s="1623"/>
      <c r="J755" s="1619"/>
      <c r="K755" s="1619"/>
      <c r="L755" s="1619"/>
      <c r="M755" s="1624"/>
      <c r="N755" s="278" t="str">
        <f t="shared" si="121"/>
        <v/>
      </c>
      <c r="O755" s="135" t="s">
        <v>119</v>
      </c>
      <c r="P755" s="273" t="str">
        <f t="shared" si="122"/>
        <v/>
      </c>
      <c r="Q755" s="135" t="s">
        <v>120</v>
      </c>
      <c r="R755" s="276" t="str">
        <f t="shared" si="123"/>
        <v/>
      </c>
      <c r="S755" s="1580" t="s">
        <v>122</v>
      </c>
      <c r="T755" s="1581"/>
      <c r="U755" s="1571" t="str">
        <f t="shared" si="124"/>
        <v/>
      </c>
      <c r="V755" s="1572"/>
      <c r="W755" s="1572"/>
      <c r="X755" s="1572"/>
      <c r="Y755" s="1582">
        <f>Y719</f>
        <v>0</v>
      </c>
      <c r="Z755" s="1583"/>
      <c r="AA755" s="1583"/>
      <c r="AB755" s="1583"/>
      <c r="AC755" s="1571">
        <f>AC719</f>
        <v>0</v>
      </c>
      <c r="AD755" s="1572"/>
      <c r="AE755" s="1572"/>
      <c r="AF755" s="1573"/>
      <c r="AG755" s="1572" t="str">
        <f t="shared" si="125"/>
        <v/>
      </c>
      <c r="AH755" s="1572"/>
      <c r="AI755" s="1572"/>
      <c r="AJ755" s="1573"/>
      <c r="AK755" s="1584" t="str">
        <f>AK719</f>
        <v/>
      </c>
      <c r="AL755" s="1585"/>
      <c r="AM755" s="1582" t="str">
        <f t="shared" si="126"/>
        <v/>
      </c>
      <c r="AN755" s="1583"/>
      <c r="AO755" s="1583"/>
      <c r="AP755" s="1583"/>
      <c r="AQ755" s="1583"/>
      <c r="AR755" s="515"/>
      <c r="AS755" s="119"/>
      <c r="AT755" s="119"/>
      <c r="AW755" s="387"/>
      <c r="AX755" s="387"/>
      <c r="AY755" s="387"/>
      <c r="AZ755" s="386"/>
      <c r="BA755" s="386"/>
      <c r="BB755" s="386"/>
    </row>
    <row r="756" spans="1:54" s="117" customFormat="1" ht="16.5" customHeight="1">
      <c r="A756" s="1615" t="str">
        <f>A720</f>
        <v/>
      </c>
      <c r="B756" s="1616"/>
      <c r="C756" s="1616"/>
      <c r="D756" s="1616"/>
      <c r="E756" s="1616"/>
      <c r="F756" s="1616"/>
      <c r="G756" s="1616"/>
      <c r="H756" s="1617"/>
      <c r="I756" s="1621" t="str">
        <f>I720</f>
        <v/>
      </c>
      <c r="J756" s="1616"/>
      <c r="K756" s="1616"/>
      <c r="L756" s="1616"/>
      <c r="M756" s="1622"/>
      <c r="N756" s="277" t="str">
        <f t="shared" si="121"/>
        <v/>
      </c>
      <c r="O756" s="125" t="s">
        <v>119</v>
      </c>
      <c r="P756" s="272" t="str">
        <f t="shared" si="122"/>
        <v/>
      </c>
      <c r="Q756" s="125" t="s">
        <v>120</v>
      </c>
      <c r="R756" s="274" t="str">
        <f t="shared" si="123"/>
        <v/>
      </c>
      <c r="S756" s="1625" t="s">
        <v>121</v>
      </c>
      <c r="T756" s="1626"/>
      <c r="U756" s="1627">
        <f t="shared" si="124"/>
        <v>0</v>
      </c>
      <c r="V756" s="1628"/>
      <c r="W756" s="1628"/>
      <c r="X756" s="130"/>
      <c r="Y756" s="946"/>
      <c r="Z756" s="947"/>
      <c r="AA756" s="947"/>
      <c r="AB756" s="130"/>
      <c r="AC756" s="946"/>
      <c r="AD756" s="947"/>
      <c r="AE756" s="947"/>
      <c r="AF756" s="133"/>
      <c r="AG756" s="1568" t="str">
        <f t="shared" si="125"/>
        <v/>
      </c>
      <c r="AH756" s="1569"/>
      <c r="AI756" s="1569"/>
      <c r="AJ756" s="1570"/>
      <c r="AK756" s="141"/>
      <c r="AL756" s="142"/>
      <c r="AM756" s="1568" t="str">
        <f t="shared" si="126"/>
        <v/>
      </c>
      <c r="AN756" s="1569"/>
      <c r="AO756" s="1569"/>
      <c r="AP756" s="1569"/>
      <c r="AQ756" s="1569"/>
      <c r="AR756" s="516"/>
      <c r="AS756" s="119"/>
      <c r="AT756" s="119"/>
      <c r="AW756" s="387"/>
      <c r="AX756" s="387"/>
      <c r="AY756" s="387"/>
      <c r="AZ756" s="386"/>
      <c r="BA756" s="386"/>
      <c r="BB756" s="386"/>
    </row>
    <row r="757" spans="1:54" s="117" customFormat="1" ht="16.5" customHeight="1">
      <c r="A757" s="1618"/>
      <c r="B757" s="1619"/>
      <c r="C757" s="1619"/>
      <c r="D757" s="1619"/>
      <c r="E757" s="1619"/>
      <c r="F757" s="1619"/>
      <c r="G757" s="1619"/>
      <c r="H757" s="1620"/>
      <c r="I757" s="1623"/>
      <c r="J757" s="1619"/>
      <c r="K757" s="1619"/>
      <c r="L757" s="1619"/>
      <c r="M757" s="1624"/>
      <c r="N757" s="278" t="str">
        <f t="shared" si="121"/>
        <v/>
      </c>
      <c r="O757" s="135" t="s">
        <v>119</v>
      </c>
      <c r="P757" s="273" t="str">
        <f t="shared" si="122"/>
        <v/>
      </c>
      <c r="Q757" s="135" t="s">
        <v>120</v>
      </c>
      <c r="R757" s="276" t="str">
        <f t="shared" si="123"/>
        <v/>
      </c>
      <c r="S757" s="1580" t="s">
        <v>122</v>
      </c>
      <c r="T757" s="1581"/>
      <c r="U757" s="1571" t="str">
        <f t="shared" si="124"/>
        <v/>
      </c>
      <c r="V757" s="1572"/>
      <c r="W757" s="1572"/>
      <c r="X757" s="1572"/>
      <c r="Y757" s="1582">
        <f>Y721</f>
        <v>0</v>
      </c>
      <c r="Z757" s="1583"/>
      <c r="AA757" s="1583"/>
      <c r="AB757" s="1583"/>
      <c r="AC757" s="1571">
        <f>AC721</f>
        <v>0</v>
      </c>
      <c r="AD757" s="1572"/>
      <c r="AE757" s="1572"/>
      <c r="AF757" s="1573"/>
      <c r="AG757" s="1572" t="str">
        <f t="shared" si="125"/>
        <v/>
      </c>
      <c r="AH757" s="1572"/>
      <c r="AI757" s="1572"/>
      <c r="AJ757" s="1573"/>
      <c r="AK757" s="1584" t="str">
        <f>AK721</f>
        <v/>
      </c>
      <c r="AL757" s="1585"/>
      <c r="AM757" s="1582" t="str">
        <f t="shared" si="126"/>
        <v/>
      </c>
      <c r="AN757" s="1583"/>
      <c r="AO757" s="1583"/>
      <c r="AP757" s="1583"/>
      <c r="AQ757" s="1583"/>
      <c r="AR757" s="515"/>
      <c r="AS757" s="119"/>
      <c r="AT757" s="119"/>
      <c r="AW757" s="387"/>
      <c r="AX757" s="387"/>
      <c r="AY757" s="387"/>
      <c r="AZ757" s="386"/>
      <c r="BA757" s="386"/>
      <c r="BB757" s="386"/>
    </row>
    <row r="758" spans="1:54" s="117" customFormat="1" ht="16.5" customHeight="1">
      <c r="A758" s="1615" t="str">
        <f>A722</f>
        <v/>
      </c>
      <c r="B758" s="1616"/>
      <c r="C758" s="1616"/>
      <c r="D758" s="1616"/>
      <c r="E758" s="1616"/>
      <c r="F758" s="1616"/>
      <c r="G758" s="1616"/>
      <c r="H758" s="1617"/>
      <c r="I758" s="1621" t="str">
        <f>I722</f>
        <v/>
      </c>
      <c r="J758" s="1616"/>
      <c r="K758" s="1616"/>
      <c r="L758" s="1616"/>
      <c r="M758" s="1622"/>
      <c r="N758" s="277" t="str">
        <f t="shared" si="121"/>
        <v/>
      </c>
      <c r="O758" s="125" t="s">
        <v>119</v>
      </c>
      <c r="P758" s="272" t="str">
        <f t="shared" si="122"/>
        <v/>
      </c>
      <c r="Q758" s="125" t="s">
        <v>120</v>
      </c>
      <c r="R758" s="274" t="str">
        <f t="shared" si="123"/>
        <v/>
      </c>
      <c r="S758" s="1625" t="s">
        <v>121</v>
      </c>
      <c r="T758" s="1626"/>
      <c r="U758" s="1627">
        <f t="shared" si="124"/>
        <v>0</v>
      </c>
      <c r="V758" s="1628"/>
      <c r="W758" s="1628"/>
      <c r="X758" s="130"/>
      <c r="Y758" s="946"/>
      <c r="Z758" s="947"/>
      <c r="AA758" s="947"/>
      <c r="AB758" s="130"/>
      <c r="AC758" s="946"/>
      <c r="AD758" s="947"/>
      <c r="AE758" s="947"/>
      <c r="AF758" s="133"/>
      <c r="AG758" s="1568" t="str">
        <f t="shared" si="125"/>
        <v/>
      </c>
      <c r="AH758" s="1569"/>
      <c r="AI758" s="1569"/>
      <c r="AJ758" s="1570"/>
      <c r="AK758" s="143"/>
      <c r="AL758" s="144"/>
      <c r="AM758" s="1568" t="str">
        <f t="shared" si="126"/>
        <v/>
      </c>
      <c r="AN758" s="1569"/>
      <c r="AO758" s="1569"/>
      <c r="AP758" s="1569"/>
      <c r="AQ758" s="1569"/>
      <c r="AR758" s="516"/>
      <c r="AS758" s="119"/>
      <c r="AT758" s="119"/>
      <c r="AW758" s="387"/>
      <c r="AX758" s="387"/>
      <c r="AY758" s="387"/>
      <c r="AZ758" s="386"/>
      <c r="BA758" s="386"/>
      <c r="BB758" s="386"/>
    </row>
    <row r="759" spans="1:54" s="117" customFormat="1" ht="16.5" customHeight="1">
      <c r="A759" s="1618"/>
      <c r="B759" s="1619"/>
      <c r="C759" s="1619"/>
      <c r="D759" s="1619"/>
      <c r="E759" s="1619"/>
      <c r="F759" s="1619"/>
      <c r="G759" s="1619"/>
      <c r="H759" s="1620"/>
      <c r="I759" s="1623"/>
      <c r="J759" s="1619"/>
      <c r="K759" s="1619"/>
      <c r="L759" s="1619"/>
      <c r="M759" s="1624"/>
      <c r="N759" s="278" t="str">
        <f t="shared" si="121"/>
        <v/>
      </c>
      <c r="O759" s="135" t="s">
        <v>119</v>
      </c>
      <c r="P759" s="273" t="str">
        <f t="shared" si="122"/>
        <v/>
      </c>
      <c r="Q759" s="135" t="s">
        <v>120</v>
      </c>
      <c r="R759" s="276" t="str">
        <f t="shared" si="123"/>
        <v/>
      </c>
      <c r="S759" s="1580" t="s">
        <v>122</v>
      </c>
      <c r="T759" s="1581"/>
      <c r="U759" s="1571" t="str">
        <f t="shared" si="124"/>
        <v/>
      </c>
      <c r="V759" s="1572"/>
      <c r="W759" s="1572"/>
      <c r="X759" s="1572"/>
      <c r="Y759" s="1582">
        <f>Y723</f>
        <v>0</v>
      </c>
      <c r="Z759" s="1583"/>
      <c r="AA759" s="1583"/>
      <c r="AB759" s="1583"/>
      <c r="AC759" s="1571">
        <f>AC723</f>
        <v>0</v>
      </c>
      <c r="AD759" s="1572"/>
      <c r="AE759" s="1572"/>
      <c r="AF759" s="1573"/>
      <c r="AG759" s="1572" t="str">
        <f t="shared" si="125"/>
        <v/>
      </c>
      <c r="AH759" s="1572"/>
      <c r="AI759" s="1572"/>
      <c r="AJ759" s="1573"/>
      <c r="AK759" s="1584" t="str">
        <f>AK723</f>
        <v/>
      </c>
      <c r="AL759" s="1585"/>
      <c r="AM759" s="1582" t="str">
        <f t="shared" si="126"/>
        <v/>
      </c>
      <c r="AN759" s="1583"/>
      <c r="AO759" s="1583"/>
      <c r="AP759" s="1583"/>
      <c r="AQ759" s="1583"/>
      <c r="AR759" s="515"/>
      <c r="AS759" s="119"/>
      <c r="AT759" s="119"/>
      <c r="AW759" s="387"/>
      <c r="AX759" s="387"/>
      <c r="AY759" s="387"/>
      <c r="AZ759" s="386"/>
      <c r="BA759" s="386"/>
      <c r="BB759" s="386"/>
    </row>
    <row r="760" spans="1:54" s="117" customFormat="1" ht="16.5" customHeight="1">
      <c r="A760" s="1615" t="str">
        <f>A724</f>
        <v/>
      </c>
      <c r="B760" s="1616"/>
      <c r="C760" s="1616"/>
      <c r="D760" s="1616"/>
      <c r="E760" s="1616"/>
      <c r="F760" s="1616"/>
      <c r="G760" s="1616"/>
      <c r="H760" s="1617"/>
      <c r="I760" s="1621" t="str">
        <f>I724</f>
        <v/>
      </c>
      <c r="J760" s="1616"/>
      <c r="K760" s="1616"/>
      <c r="L760" s="1616"/>
      <c r="M760" s="1622"/>
      <c r="N760" s="277" t="str">
        <f t="shared" si="121"/>
        <v/>
      </c>
      <c r="O760" s="125" t="s">
        <v>119</v>
      </c>
      <c r="P760" s="272" t="str">
        <f t="shared" si="122"/>
        <v/>
      </c>
      <c r="Q760" s="125" t="s">
        <v>120</v>
      </c>
      <c r="R760" s="274" t="str">
        <f t="shared" si="123"/>
        <v/>
      </c>
      <c r="S760" s="1625" t="s">
        <v>121</v>
      </c>
      <c r="T760" s="1626"/>
      <c r="U760" s="1627">
        <f t="shared" si="124"/>
        <v>0</v>
      </c>
      <c r="V760" s="1628"/>
      <c r="W760" s="1628"/>
      <c r="X760" s="130"/>
      <c r="Y760" s="946"/>
      <c r="Z760" s="947"/>
      <c r="AA760" s="947"/>
      <c r="AB760" s="130"/>
      <c r="AC760" s="946"/>
      <c r="AD760" s="947"/>
      <c r="AE760" s="947"/>
      <c r="AF760" s="133"/>
      <c r="AG760" s="1568" t="str">
        <f t="shared" si="125"/>
        <v/>
      </c>
      <c r="AH760" s="1569"/>
      <c r="AI760" s="1569"/>
      <c r="AJ760" s="1570"/>
      <c r="AK760" s="141"/>
      <c r="AL760" s="142"/>
      <c r="AM760" s="1568" t="str">
        <f t="shared" si="126"/>
        <v/>
      </c>
      <c r="AN760" s="1569"/>
      <c r="AO760" s="1569"/>
      <c r="AP760" s="1569"/>
      <c r="AQ760" s="1569"/>
      <c r="AR760" s="516"/>
      <c r="AS760" s="119"/>
      <c r="AT760" s="119"/>
      <c r="AW760" s="387"/>
      <c r="AX760" s="387"/>
      <c r="AY760" s="387"/>
      <c r="AZ760" s="386"/>
      <c r="BA760" s="386"/>
      <c r="BB760" s="386"/>
    </row>
    <row r="761" spans="1:54" s="117" customFormat="1" ht="16.5" customHeight="1">
      <c r="A761" s="1618"/>
      <c r="B761" s="1619"/>
      <c r="C761" s="1619"/>
      <c r="D761" s="1619"/>
      <c r="E761" s="1619"/>
      <c r="F761" s="1619"/>
      <c r="G761" s="1619"/>
      <c r="H761" s="1620"/>
      <c r="I761" s="1623"/>
      <c r="J761" s="1619"/>
      <c r="K761" s="1619"/>
      <c r="L761" s="1619"/>
      <c r="M761" s="1624"/>
      <c r="N761" s="278" t="str">
        <f t="shared" si="121"/>
        <v/>
      </c>
      <c r="O761" s="135" t="s">
        <v>119</v>
      </c>
      <c r="P761" s="273" t="str">
        <f t="shared" si="122"/>
        <v/>
      </c>
      <c r="Q761" s="135" t="s">
        <v>120</v>
      </c>
      <c r="R761" s="276" t="str">
        <f t="shared" si="123"/>
        <v/>
      </c>
      <c r="S761" s="1580" t="s">
        <v>122</v>
      </c>
      <c r="T761" s="1581"/>
      <c r="U761" s="1571" t="str">
        <f t="shared" si="124"/>
        <v/>
      </c>
      <c r="V761" s="1572"/>
      <c r="W761" s="1572"/>
      <c r="X761" s="1572"/>
      <c r="Y761" s="1582">
        <f>Y725</f>
        <v>0</v>
      </c>
      <c r="Z761" s="1583"/>
      <c r="AA761" s="1583"/>
      <c r="AB761" s="1583"/>
      <c r="AC761" s="1571">
        <f>AC725</f>
        <v>0</v>
      </c>
      <c r="AD761" s="1572"/>
      <c r="AE761" s="1572"/>
      <c r="AF761" s="1573"/>
      <c r="AG761" s="1572" t="str">
        <f t="shared" si="125"/>
        <v/>
      </c>
      <c r="AH761" s="1572"/>
      <c r="AI761" s="1572"/>
      <c r="AJ761" s="1573"/>
      <c r="AK761" s="1584" t="str">
        <f>AK725</f>
        <v/>
      </c>
      <c r="AL761" s="1585"/>
      <c r="AM761" s="1582" t="str">
        <f t="shared" si="126"/>
        <v/>
      </c>
      <c r="AN761" s="1583"/>
      <c r="AO761" s="1583"/>
      <c r="AP761" s="1583"/>
      <c r="AQ761" s="1583"/>
      <c r="AR761" s="515"/>
      <c r="AS761" s="119"/>
      <c r="AT761" s="119"/>
      <c r="AW761" s="387"/>
      <c r="AX761" s="387"/>
      <c r="AY761" s="387"/>
      <c r="AZ761" s="386"/>
      <c r="BA761" s="386"/>
      <c r="BB761" s="386"/>
    </row>
    <row r="762" spans="1:54" s="117" customFormat="1" ht="16.5" customHeight="1">
      <c r="A762" s="1615" t="str">
        <f>A726</f>
        <v/>
      </c>
      <c r="B762" s="1616"/>
      <c r="C762" s="1616"/>
      <c r="D762" s="1616"/>
      <c r="E762" s="1616"/>
      <c r="F762" s="1616"/>
      <c r="G762" s="1616"/>
      <c r="H762" s="1617"/>
      <c r="I762" s="1621" t="str">
        <f>I726</f>
        <v/>
      </c>
      <c r="J762" s="1616"/>
      <c r="K762" s="1616"/>
      <c r="L762" s="1616"/>
      <c r="M762" s="1622"/>
      <c r="N762" s="277" t="str">
        <f t="shared" si="121"/>
        <v/>
      </c>
      <c r="O762" s="125" t="s">
        <v>119</v>
      </c>
      <c r="P762" s="272" t="str">
        <f t="shared" si="122"/>
        <v/>
      </c>
      <c r="Q762" s="125" t="s">
        <v>120</v>
      </c>
      <c r="R762" s="274" t="str">
        <f t="shared" si="123"/>
        <v/>
      </c>
      <c r="S762" s="1625" t="s">
        <v>121</v>
      </c>
      <c r="T762" s="1626"/>
      <c r="U762" s="1627">
        <f t="shared" si="124"/>
        <v>0</v>
      </c>
      <c r="V762" s="1628"/>
      <c r="W762" s="1628"/>
      <c r="X762" s="130"/>
      <c r="Y762" s="946"/>
      <c r="Z762" s="947"/>
      <c r="AA762" s="947"/>
      <c r="AB762" s="130"/>
      <c r="AC762" s="946"/>
      <c r="AD762" s="947"/>
      <c r="AE762" s="947"/>
      <c r="AF762" s="133"/>
      <c r="AG762" s="1568" t="str">
        <f t="shared" si="125"/>
        <v/>
      </c>
      <c r="AH762" s="1569"/>
      <c r="AI762" s="1569"/>
      <c r="AJ762" s="1570"/>
      <c r="AK762" s="141"/>
      <c r="AL762" s="142"/>
      <c r="AM762" s="1568" t="str">
        <f t="shared" si="126"/>
        <v/>
      </c>
      <c r="AN762" s="1569"/>
      <c r="AO762" s="1569"/>
      <c r="AP762" s="1569"/>
      <c r="AQ762" s="1569"/>
      <c r="AR762" s="516"/>
      <c r="AS762" s="119"/>
      <c r="AT762" s="119"/>
      <c r="AW762" s="387"/>
      <c r="AX762" s="387"/>
      <c r="AY762" s="387"/>
      <c r="AZ762" s="386"/>
      <c r="BA762" s="386"/>
      <c r="BB762" s="386"/>
    </row>
    <row r="763" spans="1:54" s="117" customFormat="1" ht="16.5" customHeight="1">
      <c r="A763" s="1618"/>
      <c r="B763" s="1619"/>
      <c r="C763" s="1619"/>
      <c r="D763" s="1619"/>
      <c r="E763" s="1619"/>
      <c r="F763" s="1619"/>
      <c r="G763" s="1619"/>
      <c r="H763" s="1620"/>
      <c r="I763" s="1623"/>
      <c r="J763" s="1619"/>
      <c r="K763" s="1619"/>
      <c r="L763" s="1619"/>
      <c r="M763" s="1624"/>
      <c r="N763" s="278" t="str">
        <f t="shared" si="121"/>
        <v/>
      </c>
      <c r="O763" s="145" t="s">
        <v>119</v>
      </c>
      <c r="P763" s="273" t="str">
        <f t="shared" si="122"/>
        <v/>
      </c>
      <c r="Q763" s="135" t="s">
        <v>120</v>
      </c>
      <c r="R763" s="276" t="str">
        <f t="shared" si="123"/>
        <v/>
      </c>
      <c r="S763" s="1580" t="s">
        <v>122</v>
      </c>
      <c r="T763" s="1581"/>
      <c r="U763" s="1571" t="str">
        <f t="shared" si="124"/>
        <v/>
      </c>
      <c r="V763" s="1572"/>
      <c r="W763" s="1572"/>
      <c r="X763" s="1572"/>
      <c r="Y763" s="1582">
        <f>Y727</f>
        <v>0</v>
      </c>
      <c r="Z763" s="1583"/>
      <c r="AA763" s="1583"/>
      <c r="AB763" s="1583"/>
      <c r="AC763" s="1571">
        <f>AC727</f>
        <v>0</v>
      </c>
      <c r="AD763" s="1572"/>
      <c r="AE763" s="1572"/>
      <c r="AF763" s="1573"/>
      <c r="AG763" s="1572" t="str">
        <f t="shared" si="125"/>
        <v/>
      </c>
      <c r="AH763" s="1572"/>
      <c r="AI763" s="1572"/>
      <c r="AJ763" s="1573"/>
      <c r="AK763" s="1584" t="str">
        <f>AK727</f>
        <v/>
      </c>
      <c r="AL763" s="1585"/>
      <c r="AM763" s="1582" t="str">
        <f t="shared" si="126"/>
        <v/>
      </c>
      <c r="AN763" s="1583"/>
      <c r="AO763" s="1583"/>
      <c r="AP763" s="1583"/>
      <c r="AQ763" s="1583"/>
      <c r="AR763" s="515"/>
      <c r="AS763" s="119"/>
      <c r="AT763" s="119"/>
      <c r="AW763" s="387"/>
      <c r="AX763" s="387"/>
      <c r="AY763" s="387"/>
      <c r="AZ763" s="386"/>
      <c r="BA763" s="386"/>
      <c r="BB763" s="386"/>
    </row>
    <row r="764" spans="1:54" s="117" customFormat="1" ht="16.5" customHeight="1">
      <c r="A764" s="1595" t="s">
        <v>561</v>
      </c>
      <c r="B764" s="1596"/>
      <c r="C764" s="1596"/>
      <c r="D764" s="1597"/>
      <c r="E764" s="1604" t="str">
        <f>E728</f>
        <v/>
      </c>
      <c r="F764" s="1605"/>
      <c r="G764" s="1606"/>
      <c r="H764" s="1606"/>
      <c r="I764" s="1606"/>
      <c r="J764" s="1606"/>
      <c r="K764" s="1606"/>
      <c r="L764" s="1606"/>
      <c r="M764" s="1607"/>
      <c r="N764" s="1721" t="s">
        <v>726</v>
      </c>
      <c r="O764" s="1722"/>
      <c r="P764" s="1722"/>
      <c r="Q764" s="1722"/>
      <c r="R764" s="1722"/>
      <c r="S764" s="1722"/>
      <c r="T764" s="1049" t="str">
        <f>T728</f>
        <v/>
      </c>
      <c r="U764" s="1568" t="str">
        <f t="shared" ca="1" si="124"/>
        <v/>
      </c>
      <c r="V764" s="1569"/>
      <c r="W764" s="1569"/>
      <c r="X764" s="1569"/>
      <c r="Y764" s="999"/>
      <c r="Z764" s="1000"/>
      <c r="AA764" s="1000"/>
      <c r="AB764" s="133"/>
      <c r="AC764" s="1000"/>
      <c r="AD764" s="1000"/>
      <c r="AE764" s="1000"/>
      <c r="AF764" s="133"/>
      <c r="AG764" s="1568" t="str">
        <f t="shared" ca="1" si="125"/>
        <v/>
      </c>
      <c r="AH764" s="1569"/>
      <c r="AI764" s="1569"/>
      <c r="AJ764" s="1570"/>
      <c r="AK764" s="946"/>
      <c r="AL764" s="134"/>
      <c r="AM764" s="1568" t="str">
        <f t="shared" si="126"/>
        <v/>
      </c>
      <c r="AN764" s="1569"/>
      <c r="AO764" s="1569"/>
      <c r="AP764" s="1569"/>
      <c r="AQ764" s="1569"/>
      <c r="AR764" s="516"/>
      <c r="AS764" s="119"/>
      <c r="AT764" s="119"/>
      <c r="AW764" s="387"/>
      <c r="AX764" s="387"/>
      <c r="AY764" s="387"/>
      <c r="AZ764" s="386"/>
      <c r="BA764" s="386"/>
      <c r="BB764" s="386"/>
    </row>
    <row r="765" spans="1:54" s="117" customFormat="1" ht="16.5" customHeight="1">
      <c r="A765" s="1598"/>
      <c r="B765" s="1599"/>
      <c r="C765" s="1599"/>
      <c r="D765" s="1600"/>
      <c r="E765" s="1608"/>
      <c r="F765" s="1609"/>
      <c r="G765" s="1610"/>
      <c r="H765" s="1610"/>
      <c r="I765" s="1610"/>
      <c r="J765" s="1610"/>
      <c r="K765" s="1610"/>
      <c r="L765" s="1610"/>
      <c r="M765" s="1611"/>
      <c r="N765" s="1723"/>
      <c r="O765" s="1724"/>
      <c r="P765" s="1724"/>
      <c r="Q765" s="1724"/>
      <c r="R765" s="1724"/>
      <c r="S765" s="1724"/>
      <c r="T765" s="1050"/>
      <c r="U765" s="1571" t="str">
        <f>U729</f>
        <v/>
      </c>
      <c r="V765" s="1572"/>
      <c r="W765" s="1572"/>
      <c r="X765" s="1572"/>
      <c r="Y765" s="1571" t="str">
        <f>Y729</f>
        <v/>
      </c>
      <c r="Z765" s="1572"/>
      <c r="AA765" s="1572"/>
      <c r="AB765" s="1573"/>
      <c r="AC765" s="1572" t="str">
        <f>AC729</f>
        <v/>
      </c>
      <c r="AD765" s="1572"/>
      <c r="AE765" s="1572"/>
      <c r="AF765" s="1573"/>
      <c r="AG765" s="1571" t="str">
        <f t="shared" ref="AG765:AG766" si="127">AG729</f>
        <v/>
      </c>
      <c r="AH765" s="1572"/>
      <c r="AI765" s="1572"/>
      <c r="AJ765" s="1573"/>
      <c r="AK765" s="943"/>
      <c r="AL765" s="945"/>
      <c r="AM765" s="1571" t="str">
        <f t="shared" ref="AM765:AM766" si="128">AM729</f>
        <v/>
      </c>
      <c r="AN765" s="1572"/>
      <c r="AO765" s="1572"/>
      <c r="AP765" s="1572"/>
      <c r="AQ765" s="1572"/>
      <c r="AR765" s="948"/>
      <c r="AS765" s="119"/>
      <c r="AT765" s="119"/>
      <c r="AW765" s="387"/>
      <c r="AX765" s="387"/>
      <c r="AY765" s="387"/>
      <c r="AZ765" s="386"/>
      <c r="BA765" s="386"/>
      <c r="BB765" s="386"/>
    </row>
    <row r="766" spans="1:54" s="117" customFormat="1" ht="16.5" customHeight="1" thickBot="1">
      <c r="A766" s="1601"/>
      <c r="B766" s="1602"/>
      <c r="C766" s="1602"/>
      <c r="D766" s="1603"/>
      <c r="E766" s="1612"/>
      <c r="F766" s="1613"/>
      <c r="G766" s="1613"/>
      <c r="H766" s="1613"/>
      <c r="I766" s="1613"/>
      <c r="J766" s="1613"/>
      <c r="K766" s="1613"/>
      <c r="L766" s="1613"/>
      <c r="M766" s="1614"/>
      <c r="N766" s="1725"/>
      <c r="O766" s="1726"/>
      <c r="P766" s="1726"/>
      <c r="Q766" s="1726"/>
      <c r="R766" s="1726"/>
      <c r="S766" s="1726"/>
      <c r="T766" s="1051"/>
      <c r="U766" s="1095"/>
      <c r="V766" s="1096"/>
      <c r="W766" s="1096"/>
      <c r="X766" s="1096"/>
      <c r="Y766" s="1095"/>
      <c r="Z766" s="1096"/>
      <c r="AA766" s="1096"/>
      <c r="AB766" s="1097"/>
      <c r="AC766" s="1096"/>
      <c r="AD766" s="1096"/>
      <c r="AE766" s="1096"/>
      <c r="AF766" s="1097"/>
      <c r="AG766" s="1574" t="str">
        <f t="shared" si="127"/>
        <v/>
      </c>
      <c r="AH766" s="1575"/>
      <c r="AI766" s="1575"/>
      <c r="AJ766" s="1576"/>
      <c r="AK766" s="941"/>
      <c r="AL766" s="942"/>
      <c r="AM766" s="1574" t="str">
        <f t="shared" si="128"/>
        <v/>
      </c>
      <c r="AN766" s="1575"/>
      <c r="AO766" s="1575"/>
      <c r="AP766" s="1575"/>
      <c r="AQ766" s="1575"/>
      <c r="AR766" s="517"/>
      <c r="AS766" s="119"/>
      <c r="AT766" s="146"/>
      <c r="AW766" s="387"/>
      <c r="AX766" s="387"/>
      <c r="AY766" s="387"/>
      <c r="AZ766" s="386"/>
      <c r="BA766" s="386"/>
      <c r="BB766" s="386"/>
    </row>
    <row r="767" spans="1:54" ht="18" customHeight="1">
      <c r="A767" s="75"/>
      <c r="B767" s="75"/>
      <c r="C767" s="75"/>
      <c r="D767" s="75"/>
      <c r="E767" s="75"/>
      <c r="F767" s="75"/>
      <c r="G767" s="75"/>
      <c r="H767" s="75"/>
      <c r="I767" s="75"/>
      <c r="J767" s="75"/>
      <c r="K767" s="75"/>
      <c r="L767" s="75"/>
      <c r="M767" s="75"/>
      <c r="N767" s="75"/>
      <c r="O767" s="75"/>
      <c r="P767" s="75"/>
      <c r="Q767" s="75"/>
      <c r="R767" s="75"/>
      <c r="S767" s="75"/>
      <c r="T767" s="75"/>
      <c r="U767" s="75"/>
      <c r="V767" s="75"/>
      <c r="W767" s="90"/>
      <c r="X767" s="90"/>
      <c r="Y767" s="75"/>
      <c r="Z767" s="75"/>
      <c r="AA767" s="75"/>
      <c r="AB767" s="75"/>
      <c r="AC767" s="75"/>
      <c r="AD767" s="75"/>
      <c r="AE767" s="75"/>
      <c r="AF767" s="75"/>
      <c r="AG767" s="75"/>
      <c r="AH767" s="75"/>
      <c r="AI767" s="75"/>
      <c r="AJ767" s="75"/>
      <c r="AK767" s="75"/>
      <c r="AL767" s="75"/>
      <c r="AM767" s="1566" t="str">
        <f>AM731</f>
        <v/>
      </c>
      <c r="AN767" s="1567"/>
      <c r="AO767" s="1567"/>
      <c r="AP767" s="1567"/>
      <c r="AQ767" s="1567"/>
      <c r="AR767" s="75"/>
      <c r="AS767" s="75"/>
    </row>
    <row r="768" spans="1:54" ht="18" customHeight="1">
      <c r="A768" s="75"/>
      <c r="B768" s="75"/>
      <c r="C768" s="75"/>
      <c r="D768" s="75"/>
      <c r="E768" s="75"/>
      <c r="F768" s="75"/>
      <c r="G768" s="75"/>
      <c r="H768" s="75"/>
      <c r="I768" s="75"/>
      <c r="J768" s="75"/>
      <c r="K768" s="75"/>
      <c r="L768" s="75"/>
      <c r="M768" s="75"/>
      <c r="N768" s="75"/>
      <c r="O768" s="75"/>
      <c r="P768" s="75"/>
      <c r="Q768" s="75"/>
      <c r="R768" s="75"/>
      <c r="S768" s="75"/>
      <c r="T768" s="75"/>
      <c r="U768" s="75"/>
      <c r="V768" s="75"/>
      <c r="W768" s="90"/>
      <c r="X768" s="90"/>
      <c r="Y768" s="75"/>
      <c r="Z768" s="75"/>
      <c r="AA768" s="75"/>
      <c r="AB768" s="75"/>
      <c r="AC768" s="75"/>
      <c r="AD768" s="75"/>
      <c r="AE768" s="75"/>
      <c r="AF768" s="75"/>
      <c r="AG768" s="75"/>
      <c r="AH768" s="75"/>
      <c r="AI768" s="75"/>
      <c r="AJ768" s="75"/>
      <c r="AK768" s="75"/>
      <c r="AL768" s="75"/>
      <c r="AM768" s="279"/>
      <c r="AN768" s="280"/>
      <c r="AO768" s="280"/>
      <c r="AP768" s="280"/>
      <c r="AQ768" s="280"/>
      <c r="AR768" s="75"/>
      <c r="AS768" s="75"/>
    </row>
    <row r="769" spans="1:54" s="117" customFormat="1" ht="23.25" customHeight="1">
      <c r="A769" s="75"/>
      <c r="B769" s="119"/>
      <c r="C769" s="119"/>
      <c r="D769" s="119"/>
      <c r="E769" s="119"/>
      <c r="F769" s="119"/>
      <c r="G769" s="119"/>
      <c r="H769" s="119"/>
      <c r="I769" s="119"/>
      <c r="J769" s="119"/>
      <c r="K769" s="119"/>
      <c r="L769" s="119"/>
      <c r="M769" s="119"/>
      <c r="N769" s="119"/>
      <c r="O769" s="119"/>
      <c r="P769" s="119"/>
      <c r="Q769" s="119"/>
      <c r="R769" s="119"/>
      <c r="S769" s="119"/>
      <c r="T769" s="119"/>
      <c r="U769" s="119"/>
      <c r="V769" s="119"/>
      <c r="W769" s="551"/>
      <c r="X769" s="551"/>
      <c r="Y769" s="119"/>
      <c r="Z769" s="119"/>
      <c r="AA769" s="119"/>
      <c r="AB769" s="119"/>
      <c r="AC769" s="119"/>
      <c r="AD769" s="119"/>
      <c r="AE769" s="119"/>
      <c r="AF769" s="119"/>
      <c r="AG769" s="119"/>
      <c r="AH769" s="119"/>
      <c r="AI769" s="119"/>
      <c r="AJ769" s="119"/>
      <c r="AK769" s="119"/>
      <c r="AL769" s="119"/>
      <c r="AM769" s="119"/>
      <c r="AN769" s="119"/>
      <c r="AO769" s="119"/>
      <c r="AP769" s="119"/>
      <c r="AQ769" s="119"/>
      <c r="AR769" s="119"/>
      <c r="AS769" s="119"/>
      <c r="AT769" s="119"/>
      <c r="AW769" s="387"/>
      <c r="AX769" s="387"/>
      <c r="AY769" s="387"/>
      <c r="AZ769" s="386"/>
      <c r="BA769" s="386"/>
      <c r="BB769" s="386"/>
    </row>
    <row r="770" spans="1:54" s="117" customFormat="1" ht="17.25" customHeight="1" thickBot="1">
      <c r="A770" s="533" t="s">
        <v>171</v>
      </c>
      <c r="B770" s="119"/>
      <c r="C770" s="119"/>
      <c r="D770" s="119"/>
      <c r="E770" s="119"/>
      <c r="F770" s="119"/>
      <c r="G770" s="119"/>
      <c r="H770" s="119"/>
      <c r="I770" s="119"/>
      <c r="J770" s="119"/>
      <c r="K770" s="119"/>
      <c r="L770" s="119"/>
      <c r="M770" s="119"/>
      <c r="N770" s="119"/>
      <c r="O770" s="119"/>
      <c r="P770" s="119"/>
      <c r="Q770" s="119"/>
      <c r="R770" s="120"/>
      <c r="S770" s="120"/>
      <c r="T770" s="120"/>
      <c r="U770" s="120"/>
      <c r="V770" s="120"/>
      <c r="W770" s="119"/>
      <c r="X770" s="119"/>
      <c r="Y770" s="119"/>
      <c r="Z770" s="119"/>
      <c r="AA770" s="119"/>
      <c r="AB770" s="119"/>
      <c r="AC770" s="119"/>
      <c r="AD770" s="119"/>
      <c r="AE770" s="119"/>
      <c r="AF770" s="119"/>
      <c r="AG770" s="119"/>
      <c r="AH770" s="119"/>
      <c r="AI770" s="119"/>
      <c r="AJ770" s="119"/>
      <c r="AK770" s="121"/>
      <c r="AL770" s="121"/>
      <c r="AM770" s="121"/>
      <c r="AN770" s="121"/>
      <c r="AO770" s="119"/>
      <c r="AP770" s="119"/>
      <c r="AQ770" s="119"/>
      <c r="AR770" s="119"/>
      <c r="AS770" s="119"/>
      <c r="AW770" s="387"/>
      <c r="AX770" s="387"/>
      <c r="AY770" s="387"/>
      <c r="AZ770" s="386"/>
      <c r="BA770" s="386"/>
      <c r="BB770" s="386"/>
    </row>
    <row r="771" spans="1:54" s="117" customFormat="1" ht="12.75" customHeight="1">
      <c r="A771" s="119"/>
      <c r="B771" s="119"/>
      <c r="C771" s="119"/>
      <c r="D771" s="119"/>
      <c r="E771" s="119"/>
      <c r="F771" s="119"/>
      <c r="G771" s="119"/>
      <c r="H771" s="119"/>
      <c r="I771" s="119"/>
      <c r="J771" s="119"/>
      <c r="K771" s="119"/>
      <c r="L771" s="122"/>
      <c r="M771" s="122"/>
      <c r="N771" s="122"/>
      <c r="O771" s="122"/>
      <c r="P771" s="122"/>
      <c r="Q771" s="122"/>
      <c r="R771" s="122"/>
      <c r="S771" s="123"/>
      <c r="T771" s="123"/>
      <c r="U771" s="123"/>
      <c r="V771" s="123"/>
      <c r="W771" s="123"/>
      <c r="X771" s="123"/>
      <c r="Y771" s="123"/>
      <c r="Z771" s="122"/>
      <c r="AA771" s="122"/>
      <c r="AB771" s="122"/>
      <c r="AC771" s="119"/>
      <c r="AD771" s="119"/>
      <c r="AE771" s="119"/>
      <c r="AF771" s="119"/>
      <c r="AG771" s="119"/>
      <c r="AH771" s="119"/>
      <c r="AI771" s="119"/>
      <c r="AJ771" s="119"/>
      <c r="AK771" s="121"/>
      <c r="AL771" s="121"/>
      <c r="AM771" s="1738" t="s">
        <v>172</v>
      </c>
      <c r="AN771" s="1587"/>
      <c r="AO771" s="119"/>
      <c r="AP771" s="119"/>
      <c r="AQ771" s="119"/>
      <c r="AR771" s="119"/>
      <c r="AS771" s="119"/>
      <c r="AW771" s="387"/>
      <c r="AX771" s="387"/>
      <c r="AY771" s="387"/>
      <c r="AZ771" s="386"/>
      <c r="BA771" s="386"/>
      <c r="BB771" s="386"/>
    </row>
    <row r="772" spans="1:54" s="117" customFormat="1" ht="12.75" customHeight="1">
      <c r="A772" s="119"/>
      <c r="B772" s="119"/>
      <c r="C772" s="119"/>
      <c r="D772" s="119"/>
      <c r="E772" s="119"/>
      <c r="F772" s="119"/>
      <c r="G772" s="119"/>
      <c r="H772" s="119"/>
      <c r="I772" s="119"/>
      <c r="J772" s="119"/>
      <c r="K772" s="119"/>
      <c r="L772" s="122"/>
      <c r="M772" s="122"/>
      <c r="N772" s="122"/>
      <c r="O772" s="122"/>
      <c r="P772" s="122"/>
      <c r="Q772" s="122"/>
      <c r="R772" s="122"/>
      <c r="S772" s="123"/>
      <c r="T772" s="123"/>
      <c r="U772" s="123"/>
      <c r="V772" s="123"/>
      <c r="W772" s="123"/>
      <c r="X772" s="123"/>
      <c r="Y772" s="123"/>
      <c r="Z772" s="122"/>
      <c r="AA772" s="122"/>
      <c r="AB772" s="122"/>
      <c r="AC772" s="119"/>
      <c r="AD772" s="119"/>
      <c r="AE772" s="119"/>
      <c r="AF772" s="119"/>
      <c r="AG772" s="119"/>
      <c r="AH772" s="119"/>
      <c r="AI772" s="119"/>
      <c r="AJ772" s="119"/>
      <c r="AK772" s="121"/>
      <c r="AL772" s="121"/>
      <c r="AM772" s="1588"/>
      <c r="AN772" s="1589"/>
      <c r="AO772" s="119"/>
      <c r="AP772" s="119"/>
      <c r="AQ772" s="119"/>
      <c r="AR772" s="119"/>
      <c r="AS772" s="119"/>
      <c r="AW772" s="387"/>
      <c r="AX772" s="387"/>
      <c r="AY772" s="387"/>
      <c r="AZ772" s="386"/>
      <c r="BA772" s="386"/>
      <c r="BB772" s="386"/>
    </row>
    <row r="773" spans="1:54" s="117" customFormat="1" ht="12.75" customHeight="1" thickBot="1">
      <c r="A773" s="119"/>
      <c r="B773" s="119"/>
      <c r="C773" s="119"/>
      <c r="D773" s="119"/>
      <c r="E773" s="119"/>
      <c r="F773" s="119"/>
      <c r="G773" s="119"/>
      <c r="H773" s="119"/>
      <c r="I773" s="119"/>
      <c r="J773" s="119"/>
      <c r="K773" s="119"/>
      <c r="L773" s="122"/>
      <c r="M773" s="122"/>
      <c r="N773" s="122"/>
      <c r="O773" s="122"/>
      <c r="P773" s="122"/>
      <c r="Q773" s="122"/>
      <c r="R773" s="122"/>
      <c r="S773" s="122"/>
      <c r="T773" s="122"/>
      <c r="U773" s="122"/>
      <c r="V773" s="122"/>
      <c r="W773" s="122"/>
      <c r="X773" s="122"/>
      <c r="Y773" s="122"/>
      <c r="Z773" s="122"/>
      <c r="AA773" s="122"/>
      <c r="AB773" s="122"/>
      <c r="AC773" s="119"/>
      <c r="AD773" s="119"/>
      <c r="AE773" s="119"/>
      <c r="AF773" s="119"/>
      <c r="AG773" s="119"/>
      <c r="AH773" s="119"/>
      <c r="AI773" s="119"/>
      <c r="AJ773" s="119"/>
      <c r="AK773" s="121"/>
      <c r="AL773" s="121"/>
      <c r="AM773" s="1590"/>
      <c r="AN773" s="1591"/>
      <c r="AO773" s="119"/>
      <c r="AP773" s="119"/>
      <c r="AQ773" s="119"/>
      <c r="AR773" s="119"/>
      <c r="AS773" s="119"/>
      <c r="AW773" s="387"/>
      <c r="AX773" s="387"/>
      <c r="AY773" s="387"/>
      <c r="AZ773" s="386"/>
      <c r="BA773" s="386"/>
      <c r="BB773" s="386"/>
    </row>
    <row r="774" spans="1:54" s="117" customFormat="1" ht="6" customHeight="1" thickBot="1">
      <c r="A774" s="119"/>
      <c r="B774" s="119"/>
      <c r="C774" s="119"/>
      <c r="D774" s="119"/>
      <c r="E774" s="119"/>
      <c r="F774" s="119"/>
      <c r="G774" s="119"/>
      <c r="H774" s="119"/>
      <c r="I774" s="119"/>
      <c r="J774" s="119"/>
      <c r="K774" s="119"/>
      <c r="L774" s="122"/>
      <c r="M774" s="122"/>
      <c r="N774" s="122"/>
      <c r="O774" s="122"/>
      <c r="P774" s="122"/>
      <c r="Q774" s="122"/>
      <c r="R774" s="122"/>
      <c r="S774" s="122"/>
      <c r="T774" s="122"/>
      <c r="U774" s="122"/>
      <c r="V774" s="122"/>
      <c r="W774" s="122"/>
      <c r="X774" s="122"/>
      <c r="Y774" s="122"/>
      <c r="Z774" s="122"/>
      <c r="AA774" s="122"/>
      <c r="AB774" s="122"/>
      <c r="AC774" s="119"/>
      <c r="AD774" s="119"/>
      <c r="AE774" s="119"/>
      <c r="AF774" s="119"/>
      <c r="AG774" s="119"/>
      <c r="AH774" s="119"/>
      <c r="AI774" s="119"/>
      <c r="AJ774" s="119"/>
      <c r="AK774" s="121"/>
      <c r="AL774" s="121"/>
      <c r="AM774" s="119"/>
      <c r="AN774" s="119"/>
      <c r="AO774" s="119"/>
      <c r="AP774" s="119"/>
      <c r="AQ774" s="119"/>
      <c r="AR774" s="119"/>
      <c r="AS774" s="119"/>
      <c r="AW774" s="387"/>
      <c r="AX774" s="387"/>
      <c r="AY774" s="387"/>
      <c r="AZ774" s="386"/>
      <c r="BA774" s="386"/>
      <c r="BB774" s="386"/>
    </row>
    <row r="775" spans="1:54" s="117" customFormat="1" ht="12.75" customHeight="1">
      <c r="A775" s="1658" t="s">
        <v>127</v>
      </c>
      <c r="B775" s="1659"/>
      <c r="C775" s="1659"/>
      <c r="D775" s="1659"/>
      <c r="E775" s="1659"/>
      <c r="F775" s="1659"/>
      <c r="G775" s="1659"/>
      <c r="H775" s="1659"/>
      <c r="I775" s="1664" t="s">
        <v>128</v>
      </c>
      <c r="J775" s="1664"/>
      <c r="K775" s="510" t="s">
        <v>129</v>
      </c>
      <c r="L775" s="1664" t="s">
        <v>130</v>
      </c>
      <c r="M775" s="1664"/>
      <c r="N775" s="1665" t="s">
        <v>131</v>
      </c>
      <c r="O775" s="1664"/>
      <c r="P775" s="1664"/>
      <c r="Q775" s="1664"/>
      <c r="R775" s="1664"/>
      <c r="S775" s="1664"/>
      <c r="T775" s="1664" t="s">
        <v>61</v>
      </c>
      <c r="U775" s="1664"/>
      <c r="V775" s="1700"/>
      <c r="W775" s="119"/>
      <c r="X775" s="119"/>
      <c r="Y775" s="119"/>
      <c r="Z775" s="119"/>
      <c r="AA775" s="119"/>
      <c r="AB775" s="119"/>
      <c r="AC775" s="124"/>
      <c r="AD775" s="124"/>
      <c r="AE775" s="124"/>
      <c r="AF775" s="124"/>
      <c r="AG775" s="124"/>
      <c r="AH775" s="124"/>
      <c r="AI775" s="124"/>
      <c r="AJ775" s="119"/>
      <c r="AK775" s="1739" t="str">
        <f>IF(work4報告書!AJ64=0,"",$AK$13)</f>
        <v/>
      </c>
      <c r="AL775" s="1740"/>
      <c r="AM775" s="1710" t="s">
        <v>64</v>
      </c>
      <c r="AN775" s="1710"/>
      <c r="AO775" s="1740" t="str">
        <f>IF(AK775="","",8)</f>
        <v/>
      </c>
      <c r="AP775" s="1740"/>
      <c r="AQ775" s="1710" t="s">
        <v>65</v>
      </c>
      <c r="AR775" s="1713"/>
      <c r="AS775" s="119"/>
      <c r="AT775" s="119"/>
      <c r="AW775" s="387"/>
      <c r="AX775" s="387"/>
      <c r="AY775" s="387"/>
      <c r="AZ775" s="386"/>
      <c r="BA775" s="386"/>
      <c r="BB775" s="386"/>
    </row>
    <row r="776" spans="1:54" s="117" customFormat="1" ht="13.5" customHeight="1">
      <c r="A776" s="1660"/>
      <c r="B776" s="1661"/>
      <c r="C776" s="1661"/>
      <c r="D776" s="1661"/>
      <c r="E776" s="1661"/>
      <c r="F776" s="1661"/>
      <c r="G776" s="1661"/>
      <c r="H776" s="1661"/>
      <c r="I776" s="1716" t="str">
        <f>IF(work4報告書!$AJ$64=0,"",work1基本情報!C$9)</f>
        <v/>
      </c>
      <c r="J776" s="1592" t="str">
        <f>IF(work4報告書!$AJ$64=0,"",work1基本情報!D$9)</f>
        <v/>
      </c>
      <c r="K776" s="1718" t="str">
        <f>IF(work4報告書!$AJ$64=0,"",work1基本情報!E$9)</f>
        <v/>
      </c>
      <c r="L776" s="1655" t="str">
        <f>IF(work4報告書!$AJ$64=0,"",work1基本情報!F$9)</f>
        <v/>
      </c>
      <c r="M776" s="1592" t="str">
        <f>IF(work4報告書!$AJ$64=0,"",work1基本情報!G$9)</f>
        <v/>
      </c>
      <c r="N776" s="1655" t="str">
        <f>IF(work4報告書!$AJ$64=0,"",work1基本情報!H$9)</f>
        <v/>
      </c>
      <c r="O776" s="1652" t="str">
        <f>IF(work4報告書!$AJ$64=0,"",work1基本情報!I$9)</f>
        <v/>
      </c>
      <c r="P776" s="1652" t="str">
        <f>IF(work4報告書!$AJ$64=0,"",work1基本情報!J$9)</f>
        <v/>
      </c>
      <c r="Q776" s="1652" t="str">
        <f>IF(work4報告書!$AJ$64=0,"",work1基本情報!K$9)</f>
        <v/>
      </c>
      <c r="R776" s="1652" t="str">
        <f>IF(work4報告書!$AJ$64=0,"",work1基本情報!L$9)</f>
        <v/>
      </c>
      <c r="S776" s="1592" t="str">
        <f>IF(work4報告書!$AJ$64=0,"",work1基本情報!M$9)</f>
        <v/>
      </c>
      <c r="T776" s="1655" t="str">
        <f>IF(work4報告書!$AJ$64=0,"",work1基本情報!O$9)</f>
        <v/>
      </c>
      <c r="U776" s="1652" t="str">
        <f>IF(work4報告書!$AJ$64=0,"",work1基本情報!P$9)</f>
        <v/>
      </c>
      <c r="V776" s="1707" t="str">
        <f>IF(work4報告書!$AJ$64=0,"",work1基本情報!Q$9)</f>
        <v/>
      </c>
      <c r="W776" s="119"/>
      <c r="X776" s="119"/>
      <c r="Y776" s="119"/>
      <c r="Z776" s="119"/>
      <c r="AA776" s="119"/>
      <c r="AB776" s="119"/>
      <c r="AC776" s="124"/>
      <c r="AD776" s="124"/>
      <c r="AE776" s="124"/>
      <c r="AF776" s="124"/>
      <c r="AG776" s="124"/>
      <c r="AH776" s="124"/>
      <c r="AI776" s="124"/>
      <c r="AJ776" s="119"/>
      <c r="AK776" s="1741"/>
      <c r="AL776" s="1742"/>
      <c r="AM776" s="1711"/>
      <c r="AN776" s="1711"/>
      <c r="AO776" s="1742"/>
      <c r="AP776" s="1742"/>
      <c r="AQ776" s="1711"/>
      <c r="AR776" s="1714"/>
      <c r="AS776" s="119"/>
      <c r="AT776" s="119"/>
      <c r="AW776" s="387"/>
      <c r="AX776" s="387"/>
      <c r="AY776" s="387"/>
      <c r="AZ776" s="386"/>
      <c r="BA776" s="386"/>
      <c r="BB776" s="386"/>
    </row>
    <row r="777" spans="1:54" s="117" customFormat="1" ht="9" customHeight="1" thickBot="1">
      <c r="A777" s="1660"/>
      <c r="B777" s="1661"/>
      <c r="C777" s="1661"/>
      <c r="D777" s="1661"/>
      <c r="E777" s="1661"/>
      <c r="F777" s="1661"/>
      <c r="G777" s="1661"/>
      <c r="H777" s="1661"/>
      <c r="I777" s="1716"/>
      <c r="J777" s="1593"/>
      <c r="K777" s="1719"/>
      <c r="L777" s="1656"/>
      <c r="M777" s="1593"/>
      <c r="N777" s="1656"/>
      <c r="O777" s="1653"/>
      <c r="P777" s="1653"/>
      <c r="Q777" s="1653"/>
      <c r="R777" s="1653"/>
      <c r="S777" s="1593"/>
      <c r="T777" s="1656"/>
      <c r="U777" s="1653"/>
      <c r="V777" s="1708"/>
      <c r="W777" s="119"/>
      <c r="X777" s="119"/>
      <c r="Y777" s="119"/>
      <c r="Z777" s="119"/>
      <c r="AA777" s="119"/>
      <c r="AB777" s="119"/>
      <c r="AC777" s="124"/>
      <c r="AD777" s="124"/>
      <c r="AE777" s="124"/>
      <c r="AF777" s="124"/>
      <c r="AG777" s="124"/>
      <c r="AH777" s="124"/>
      <c r="AI777" s="124"/>
      <c r="AJ777" s="119"/>
      <c r="AK777" s="1743"/>
      <c r="AL777" s="1744"/>
      <c r="AM777" s="1712"/>
      <c r="AN777" s="1712"/>
      <c r="AO777" s="1744"/>
      <c r="AP777" s="1744"/>
      <c r="AQ777" s="1712"/>
      <c r="AR777" s="1715"/>
      <c r="AS777" s="119"/>
      <c r="AT777" s="119"/>
      <c r="AW777" s="387"/>
      <c r="AX777" s="387"/>
      <c r="AY777" s="387"/>
      <c r="AZ777" s="386"/>
      <c r="BA777" s="386"/>
      <c r="BB777" s="386"/>
    </row>
    <row r="778" spans="1:54" s="117" customFormat="1" ht="6" customHeight="1" thickBot="1">
      <c r="A778" s="1662"/>
      <c r="B778" s="1663"/>
      <c r="C778" s="1663"/>
      <c r="D778" s="1663"/>
      <c r="E778" s="1663"/>
      <c r="F778" s="1663"/>
      <c r="G778" s="1663"/>
      <c r="H778" s="1663"/>
      <c r="I778" s="1717"/>
      <c r="J778" s="1594"/>
      <c r="K778" s="1720"/>
      <c r="L778" s="1657"/>
      <c r="M778" s="1594"/>
      <c r="N778" s="1657"/>
      <c r="O778" s="1654"/>
      <c r="P778" s="1654"/>
      <c r="Q778" s="1654"/>
      <c r="R778" s="1654"/>
      <c r="S778" s="1594"/>
      <c r="T778" s="1657"/>
      <c r="U778" s="1654"/>
      <c r="V778" s="1709"/>
      <c r="W778" s="119"/>
      <c r="X778" s="119"/>
      <c r="Y778" s="119"/>
      <c r="Z778" s="119"/>
      <c r="AA778" s="119"/>
      <c r="AB778" s="119"/>
      <c r="AC778" s="119"/>
      <c r="AD778" s="119"/>
      <c r="AE778" s="119"/>
      <c r="AF778" s="119"/>
      <c r="AG778" s="119"/>
      <c r="AH778" s="119"/>
      <c r="AI778" s="119"/>
      <c r="AJ778" s="119"/>
      <c r="AK778" s="119"/>
      <c r="AL778" s="119"/>
      <c r="AM778" s="119"/>
      <c r="AN778" s="119"/>
      <c r="AO778" s="119"/>
      <c r="AP778" s="119"/>
      <c r="AQ778" s="119"/>
      <c r="AR778" s="119"/>
      <c r="AS778" s="119"/>
      <c r="AT778" s="119"/>
      <c r="AW778" s="387"/>
      <c r="AX778" s="387"/>
      <c r="AY778" s="387"/>
      <c r="AZ778" s="386"/>
      <c r="BA778" s="386"/>
      <c r="BB778" s="386"/>
    </row>
    <row r="779" spans="1:54" s="117" customFormat="1" ht="15" customHeight="1">
      <c r="A779" s="1634" t="s">
        <v>173</v>
      </c>
      <c r="B779" s="1635"/>
      <c r="C779" s="1635"/>
      <c r="D779" s="1635"/>
      <c r="E779" s="1635"/>
      <c r="F779" s="1635"/>
      <c r="G779" s="1635"/>
      <c r="H779" s="1636"/>
      <c r="I779" s="1643" t="s">
        <v>133</v>
      </c>
      <c r="J779" s="1635"/>
      <c r="K779" s="1635"/>
      <c r="L779" s="1635"/>
      <c r="M779" s="1644"/>
      <c r="N779" s="1649" t="s">
        <v>174</v>
      </c>
      <c r="O779" s="1635"/>
      <c r="P779" s="1635"/>
      <c r="Q779" s="1635"/>
      <c r="R779" s="1635"/>
      <c r="S779" s="1635"/>
      <c r="T779" s="1636"/>
      <c r="U779" s="511" t="s">
        <v>135</v>
      </c>
      <c r="V779" s="512"/>
      <c r="W779" s="512"/>
      <c r="X779" s="1666" t="s">
        <v>136</v>
      </c>
      <c r="Y779" s="1666"/>
      <c r="Z779" s="1666"/>
      <c r="AA779" s="1666"/>
      <c r="AB779" s="1666"/>
      <c r="AC779" s="1666"/>
      <c r="AD779" s="1666"/>
      <c r="AE779" s="1666"/>
      <c r="AF779" s="1666"/>
      <c r="AG779" s="1666"/>
      <c r="AH779" s="512"/>
      <c r="AI779" s="512"/>
      <c r="AJ779" s="513"/>
      <c r="AK779" s="1667" t="s">
        <v>137</v>
      </c>
      <c r="AL779" s="1667"/>
      <c r="AM779" s="1668" t="s">
        <v>138</v>
      </c>
      <c r="AN779" s="1668"/>
      <c r="AO779" s="1668"/>
      <c r="AP779" s="1668"/>
      <c r="AQ779" s="1668"/>
      <c r="AR779" s="1669"/>
      <c r="AS779" s="119"/>
      <c r="AT779" s="119"/>
      <c r="AW779" s="387"/>
      <c r="AX779" s="387"/>
      <c r="AY779" s="387"/>
      <c r="AZ779" s="386"/>
      <c r="BA779" s="386"/>
      <c r="BB779" s="386"/>
    </row>
    <row r="780" spans="1:54" s="117" customFormat="1" ht="13.5" customHeight="1">
      <c r="A780" s="1637"/>
      <c r="B780" s="1638"/>
      <c r="C780" s="1638"/>
      <c r="D780" s="1638"/>
      <c r="E780" s="1638"/>
      <c r="F780" s="1638"/>
      <c r="G780" s="1638"/>
      <c r="H780" s="1639"/>
      <c r="I780" s="1645"/>
      <c r="J780" s="1638"/>
      <c r="K780" s="1638"/>
      <c r="L780" s="1638"/>
      <c r="M780" s="1646"/>
      <c r="N780" s="1650"/>
      <c r="O780" s="1638"/>
      <c r="P780" s="1638"/>
      <c r="Q780" s="1638"/>
      <c r="R780" s="1638"/>
      <c r="S780" s="1638"/>
      <c r="T780" s="1639"/>
      <c r="U780" s="1670" t="s">
        <v>139</v>
      </c>
      <c r="V780" s="1671"/>
      <c r="W780" s="1671"/>
      <c r="X780" s="1672"/>
      <c r="Y780" s="1676" t="s">
        <v>140</v>
      </c>
      <c r="Z780" s="1677"/>
      <c r="AA780" s="1677"/>
      <c r="AB780" s="1678"/>
      <c r="AC780" s="1682" t="s">
        <v>141</v>
      </c>
      <c r="AD780" s="1683"/>
      <c r="AE780" s="1683"/>
      <c r="AF780" s="1684"/>
      <c r="AG780" s="1688" t="s">
        <v>142</v>
      </c>
      <c r="AH780" s="1689"/>
      <c r="AI780" s="1689"/>
      <c r="AJ780" s="1690"/>
      <c r="AK780" s="1694" t="s">
        <v>175</v>
      </c>
      <c r="AL780" s="1694"/>
      <c r="AM780" s="1630" t="s">
        <v>144</v>
      </c>
      <c r="AN780" s="1631"/>
      <c r="AO780" s="1631"/>
      <c r="AP780" s="1631"/>
      <c r="AQ780" s="1696"/>
      <c r="AR780" s="1697"/>
      <c r="AS780" s="119"/>
      <c r="AT780" s="119"/>
      <c r="AW780" s="387"/>
      <c r="AX780" s="387"/>
      <c r="AY780" s="387"/>
      <c r="AZ780" s="386"/>
      <c r="BA780" s="386"/>
      <c r="BB780" s="386"/>
    </row>
    <row r="781" spans="1:54" s="117" customFormat="1" ht="13.5" customHeight="1">
      <c r="A781" s="1640"/>
      <c r="B781" s="1641"/>
      <c r="C781" s="1641"/>
      <c r="D781" s="1641"/>
      <c r="E781" s="1641"/>
      <c r="F781" s="1641"/>
      <c r="G781" s="1641"/>
      <c r="H781" s="1642"/>
      <c r="I781" s="1647"/>
      <c r="J781" s="1641"/>
      <c r="K781" s="1641"/>
      <c r="L781" s="1641"/>
      <c r="M781" s="1648"/>
      <c r="N781" s="1651"/>
      <c r="O781" s="1641"/>
      <c r="P781" s="1641"/>
      <c r="Q781" s="1641"/>
      <c r="R781" s="1641"/>
      <c r="S781" s="1641"/>
      <c r="T781" s="1642"/>
      <c r="U781" s="1673"/>
      <c r="V781" s="1674"/>
      <c r="W781" s="1674"/>
      <c r="X781" s="1675"/>
      <c r="Y781" s="1679"/>
      <c r="Z781" s="1680"/>
      <c r="AA781" s="1680"/>
      <c r="AB781" s="1681"/>
      <c r="AC781" s="1685"/>
      <c r="AD781" s="1686"/>
      <c r="AE781" s="1686"/>
      <c r="AF781" s="1687"/>
      <c r="AG781" s="1691"/>
      <c r="AH781" s="1692"/>
      <c r="AI781" s="1692"/>
      <c r="AJ781" s="1693"/>
      <c r="AK781" s="1695"/>
      <c r="AL781" s="1695"/>
      <c r="AM781" s="1698"/>
      <c r="AN781" s="1698"/>
      <c r="AO781" s="1698"/>
      <c r="AP781" s="1698"/>
      <c r="AQ781" s="1698"/>
      <c r="AR781" s="1699"/>
      <c r="AS781" s="119"/>
      <c r="AT781" s="119"/>
      <c r="AW781" s="387"/>
      <c r="AX781" s="387"/>
      <c r="AY781" s="387"/>
      <c r="AZ781" s="386"/>
      <c r="BA781" s="386"/>
      <c r="BB781" s="386"/>
    </row>
    <row r="782" spans="1:54" s="117" customFormat="1" ht="16.5" customHeight="1">
      <c r="A782" s="1615" t="str">
        <f>IF(ISERROR(VLOOKUP(work4報告書!AK64,Work2工事データ!$G$3:$R$52,2,0)),"",VLOOKUP(work4報告書!AK64,Work2工事データ!$G$3:$R$52,2,0))</f>
        <v/>
      </c>
      <c r="B782" s="1616"/>
      <c r="C782" s="1616"/>
      <c r="D782" s="1616"/>
      <c r="E782" s="1616"/>
      <c r="F782" s="1616"/>
      <c r="G782" s="1616"/>
      <c r="H782" s="1617"/>
      <c r="I782" s="1621" t="str">
        <f>IF(ISERROR(VLOOKUP(work4報告書!AK64,'(入力)データ'!$A$6:$D$55,3,0)&amp;VLOOKUP(work4報告書!AK64,'(入力)データ'!$A$6:$D$55,4,0)),"",VLOOKUP(work4報告書!AK64,'(入力)データ'!$A$6:$D$55,3,0)&amp;VLOOKUP(work4報告書!AK64,'(入力)データ'!$A$6:$D$55,4,0))</f>
        <v/>
      </c>
      <c r="J782" s="1616"/>
      <c r="K782" s="1616"/>
      <c r="L782" s="1616"/>
      <c r="M782" s="1622"/>
      <c r="N782" s="269" t="str">
        <f>IF(ISERROR(VLOOKUP(work4報告書!AK64,Work2工事データ!$G$3:$J$52,4,0)),"",VLOOKUP(work4報告書!AK64,Work2工事データ!$G$3:$J$52,4,0))</f>
        <v/>
      </c>
      <c r="O782" s="125" t="s">
        <v>73</v>
      </c>
      <c r="P782" s="272" t="str">
        <f>N782</f>
        <v/>
      </c>
      <c r="Q782" s="125" t="s">
        <v>145</v>
      </c>
      <c r="R782" s="274" t="str">
        <f>P782</f>
        <v/>
      </c>
      <c r="S782" s="1625" t="s">
        <v>176</v>
      </c>
      <c r="T782" s="1626"/>
      <c r="U782" s="1728"/>
      <c r="V782" s="1729"/>
      <c r="W782" s="1729"/>
      <c r="X782" s="126" t="s">
        <v>76</v>
      </c>
      <c r="Y782" s="127"/>
      <c r="Z782" s="128"/>
      <c r="AA782" s="128"/>
      <c r="AB782" s="126" t="s">
        <v>76</v>
      </c>
      <c r="AC782" s="127"/>
      <c r="AD782" s="128"/>
      <c r="AE782" s="128"/>
      <c r="AF782" s="129" t="s">
        <v>76</v>
      </c>
      <c r="AG782" s="1568" t="str">
        <f>IF(U782=0,"",SUM(U783:AB783)-AC783)</f>
        <v/>
      </c>
      <c r="AH782" s="1569"/>
      <c r="AI782" s="1569"/>
      <c r="AJ782" s="1570"/>
      <c r="AK782" s="127"/>
      <c r="AL782" s="147"/>
      <c r="AM782" s="1730"/>
      <c r="AN782" s="1731"/>
      <c r="AO782" s="1731"/>
      <c r="AP782" s="1731"/>
      <c r="AQ782" s="1731"/>
      <c r="AR782" s="514" t="s">
        <v>76</v>
      </c>
      <c r="AS782" s="119"/>
      <c r="AT782" s="119"/>
      <c r="AW782" s="387"/>
      <c r="AX782" s="387"/>
      <c r="AY782" s="387"/>
      <c r="AZ782" s="386"/>
      <c r="BA782" s="386"/>
      <c r="BB782" s="386"/>
    </row>
    <row r="783" spans="1:54" s="117" customFormat="1" ht="16.5" customHeight="1">
      <c r="A783" s="1618"/>
      <c r="B783" s="1619"/>
      <c r="C783" s="1619"/>
      <c r="D783" s="1619"/>
      <c r="E783" s="1619"/>
      <c r="F783" s="1619"/>
      <c r="G783" s="1619"/>
      <c r="H783" s="1620"/>
      <c r="I783" s="1623"/>
      <c r="J783" s="1619"/>
      <c r="K783" s="1619"/>
      <c r="L783" s="1619"/>
      <c r="M783" s="1624"/>
      <c r="N783" s="270" t="str">
        <f>IF(ISERROR(VLOOKUP(work4報告書!AK64,Work2工事データ!$G$3:$P$52,10,0)),"",VLOOKUP(work4報告書!AK64,Work2工事データ!$G$3:$P$52,10,0))</f>
        <v/>
      </c>
      <c r="O783" s="124" t="s">
        <v>73</v>
      </c>
      <c r="P783" s="273" t="str">
        <f t="shared" ref="P783:P799" si="129">N783</f>
        <v/>
      </c>
      <c r="Q783" s="124" t="s">
        <v>145</v>
      </c>
      <c r="R783" s="275" t="str">
        <f t="shared" ref="R783:R799" si="130">P783</f>
        <v/>
      </c>
      <c r="S783" s="1630" t="s">
        <v>177</v>
      </c>
      <c r="T783" s="1631"/>
      <c r="U783" s="1582" t="str">
        <f>IF(ISERROR(VLOOKUP(work4報告書!AK64,Work2工事データ!$G$3:$R$52,12,0)),"",VLOOKUP(work4報告書!AK64,Work2工事データ!$G$3:$R$52,12,0))</f>
        <v/>
      </c>
      <c r="V783" s="1632"/>
      <c r="W783" s="1632"/>
      <c r="X783" s="1633"/>
      <c r="Y783" s="1734"/>
      <c r="Z783" s="1735"/>
      <c r="AA783" s="1735"/>
      <c r="AB783" s="1735"/>
      <c r="AC783" s="1734"/>
      <c r="AD783" s="1735"/>
      <c r="AE783" s="1735"/>
      <c r="AF783" s="1736"/>
      <c r="AG783" s="1572" t="str">
        <f>IF(U783=0,"",IF(U782&lt;&gt;0,"",IF(SUM(U783:AB783)-AC783=0,"",SUM(U783:AB783)-AC783)))</f>
        <v/>
      </c>
      <c r="AH783" s="1572"/>
      <c r="AI783" s="1572"/>
      <c r="AJ783" s="1573"/>
      <c r="AK783" s="1584" t="str">
        <f>IF(ISERROR(VLOOKUP(work4報告書!AK64,Work2工事データ!$G$3:$O$52,9,0)),"",VLOOKUP(work4報告書!AK64,Work2工事データ!$G$3:$O$52,9,0))</f>
        <v/>
      </c>
      <c r="AL783" s="1585"/>
      <c r="AM783" s="1582" t="str">
        <f>IF(ISERROR(ROUNDDOWN(AG783*AK783/100,0)),"",ROUNDDOWN(AG783*AK783/100,0))</f>
        <v/>
      </c>
      <c r="AN783" s="1583"/>
      <c r="AO783" s="1583"/>
      <c r="AP783" s="1583"/>
      <c r="AQ783" s="1583"/>
      <c r="AR783" s="515"/>
      <c r="AS783" s="119"/>
      <c r="AT783" s="119"/>
      <c r="AW783" s="387"/>
      <c r="AX783" s="387"/>
      <c r="AY783" s="387"/>
      <c r="AZ783" s="386"/>
      <c r="BA783" s="386"/>
      <c r="BB783" s="386"/>
    </row>
    <row r="784" spans="1:54" s="117" customFormat="1" ht="16.5" customHeight="1">
      <c r="A784" s="1615" t="str">
        <f>IF(ISERROR(VLOOKUP(work4報告書!AK65,Work2工事データ!$G$3:$R$52,2,0)),"",VLOOKUP(work4報告書!AK65,Work2工事データ!$G$3:$R$52,2,0))</f>
        <v/>
      </c>
      <c r="B784" s="1616"/>
      <c r="C784" s="1616"/>
      <c r="D784" s="1616"/>
      <c r="E784" s="1616"/>
      <c r="F784" s="1616"/>
      <c r="G784" s="1616"/>
      <c r="H784" s="1617"/>
      <c r="I784" s="1621" t="str">
        <f>IF(ISERROR(VLOOKUP(work4報告書!AK65,'(入力)データ'!$A$6:$D$55,3,0)&amp;VLOOKUP(work4報告書!AK65,'(入力)データ'!$A$6:$D$55,4,0)),"",VLOOKUP(work4報告書!AK65,'(入力)データ'!$A$6:$D$55,3,0)&amp;VLOOKUP(work4報告書!AK65,'(入力)データ'!$A$6:$D$55,4,0))</f>
        <v/>
      </c>
      <c r="J784" s="1616"/>
      <c r="K784" s="1616"/>
      <c r="L784" s="1616"/>
      <c r="M784" s="1622"/>
      <c r="N784" s="277" t="str">
        <f>IF(ISERROR(VLOOKUP(work4報告書!AK65,Work2工事データ!$G$3:$J$52,4,0)),"",VLOOKUP(work4報告書!AK65,Work2工事データ!$G$3:$J$52,4,0))</f>
        <v/>
      </c>
      <c r="O784" s="125" t="s">
        <v>119</v>
      </c>
      <c r="P784" s="272" t="str">
        <f t="shared" si="129"/>
        <v/>
      </c>
      <c r="Q784" s="125" t="s">
        <v>120</v>
      </c>
      <c r="R784" s="274" t="str">
        <f t="shared" si="130"/>
        <v/>
      </c>
      <c r="S784" s="1625" t="s">
        <v>121</v>
      </c>
      <c r="T784" s="1626"/>
      <c r="U784" s="1728"/>
      <c r="V784" s="1729"/>
      <c r="W784" s="1729"/>
      <c r="X784" s="130"/>
      <c r="Y784" s="946"/>
      <c r="Z784" s="947"/>
      <c r="AA784" s="947"/>
      <c r="AB784" s="130"/>
      <c r="AC784" s="946"/>
      <c r="AD784" s="947"/>
      <c r="AE784" s="947"/>
      <c r="AF784" s="133"/>
      <c r="AG784" s="1568" t="str">
        <f>IF(U784=0,"",SUM(U785:AB785)-AC785)</f>
        <v/>
      </c>
      <c r="AH784" s="1569"/>
      <c r="AI784" s="1569"/>
      <c r="AJ784" s="1570"/>
      <c r="AK784" s="946"/>
      <c r="AL784" s="134"/>
      <c r="AM784" s="1730"/>
      <c r="AN784" s="1731"/>
      <c r="AO784" s="1731"/>
      <c r="AP784" s="1731"/>
      <c r="AQ784" s="1731"/>
      <c r="AR784" s="516"/>
      <c r="AS784" s="119"/>
      <c r="AT784" s="119"/>
      <c r="AW784" s="387"/>
      <c r="AX784" s="387"/>
      <c r="AY784" s="387"/>
      <c r="AZ784" s="386"/>
      <c r="BA784" s="386"/>
      <c r="BB784" s="386"/>
    </row>
    <row r="785" spans="1:54" s="117" customFormat="1" ht="16.5" customHeight="1">
      <c r="A785" s="1618"/>
      <c r="B785" s="1619"/>
      <c r="C785" s="1619"/>
      <c r="D785" s="1619"/>
      <c r="E785" s="1619"/>
      <c r="F785" s="1619"/>
      <c r="G785" s="1619"/>
      <c r="H785" s="1620"/>
      <c r="I785" s="1623"/>
      <c r="J785" s="1619"/>
      <c r="K785" s="1619"/>
      <c r="L785" s="1619"/>
      <c r="M785" s="1624"/>
      <c r="N785" s="278" t="str">
        <f>IF(ISERROR(VLOOKUP(work4報告書!AK65,Work2工事データ!$G$3:$P$52,10,0)),"",VLOOKUP(work4報告書!AK65,Work2工事データ!$G$3:$P$52,10,0))</f>
        <v/>
      </c>
      <c r="O785" s="135" t="s">
        <v>119</v>
      </c>
      <c r="P785" s="273" t="str">
        <f t="shared" si="129"/>
        <v/>
      </c>
      <c r="Q785" s="135" t="s">
        <v>120</v>
      </c>
      <c r="R785" s="276" t="str">
        <f t="shared" si="130"/>
        <v/>
      </c>
      <c r="S785" s="1580" t="s">
        <v>122</v>
      </c>
      <c r="T785" s="1581"/>
      <c r="U785" s="1571" t="str">
        <f>IF(ISERROR(VLOOKUP(work4報告書!AK65,Work2工事データ!$G$3:$R$52,12,0)),"",VLOOKUP(work4報告書!AK65,Work2工事データ!$G$3:$R$52,12,0))</f>
        <v/>
      </c>
      <c r="V785" s="1572"/>
      <c r="W785" s="1572"/>
      <c r="X785" s="1572"/>
      <c r="Y785" s="1734"/>
      <c r="Z785" s="1735"/>
      <c r="AA785" s="1735"/>
      <c r="AB785" s="1735"/>
      <c r="AC785" s="1734"/>
      <c r="AD785" s="1735"/>
      <c r="AE785" s="1735"/>
      <c r="AF785" s="1736"/>
      <c r="AG785" s="1572" t="str">
        <f>IF(U785=0,"",IF(U784&lt;&gt;0,"",IF(SUM(U785:AB785)-AC785=0,"",SUM(U785:AB785)-AC785)))</f>
        <v/>
      </c>
      <c r="AH785" s="1572"/>
      <c r="AI785" s="1572"/>
      <c r="AJ785" s="1573"/>
      <c r="AK785" s="1584" t="str">
        <f>IF(ISERROR(VLOOKUP(work4報告書!AK65,Work2工事データ!$G$3:$O$52,9,0)),"",VLOOKUP(work4報告書!AK65,Work2工事データ!$G$3:$O$52,9,0))</f>
        <v/>
      </c>
      <c r="AL785" s="1585"/>
      <c r="AM785" s="1582" t="str">
        <f>IF(ISERROR(ROUNDDOWN(AG785*AK785/100,0)),"",ROUNDDOWN(AG785*AK785/100,0))</f>
        <v/>
      </c>
      <c r="AN785" s="1583"/>
      <c r="AO785" s="1583"/>
      <c r="AP785" s="1583"/>
      <c r="AQ785" s="1583"/>
      <c r="AR785" s="515"/>
      <c r="AS785" s="119"/>
      <c r="AT785" s="119"/>
      <c r="AW785" s="387"/>
      <c r="AX785" s="387"/>
      <c r="AY785" s="387"/>
      <c r="AZ785" s="386"/>
      <c r="BA785" s="386"/>
      <c r="BB785" s="386"/>
    </row>
    <row r="786" spans="1:54" s="117" customFormat="1" ht="16.5" customHeight="1">
      <c r="A786" s="1615" t="str">
        <f>IF(ISERROR(VLOOKUP(work4報告書!AK66,Work2工事データ!$G$3:$R$52,2,0)),"",VLOOKUP(work4報告書!AK66,Work2工事データ!$G$3:$R$52,2,0))</f>
        <v/>
      </c>
      <c r="B786" s="1616"/>
      <c r="C786" s="1616"/>
      <c r="D786" s="1616"/>
      <c r="E786" s="1616"/>
      <c r="F786" s="1616"/>
      <c r="G786" s="1616"/>
      <c r="H786" s="1617"/>
      <c r="I786" s="1621" t="str">
        <f>IF(ISERROR(VLOOKUP(work4報告書!AK66,'(入力)データ'!$A$6:$D$55,3,0)&amp;VLOOKUP(work4報告書!AK66,'(入力)データ'!$A$6:$D$55,4,0)),"",VLOOKUP(work4報告書!AK66,'(入力)データ'!$A$6:$D$55,3,0)&amp;VLOOKUP(work4報告書!AK66,'(入力)データ'!$A$6:$D$55,4,0))</f>
        <v/>
      </c>
      <c r="J786" s="1616"/>
      <c r="K786" s="1616"/>
      <c r="L786" s="1616"/>
      <c r="M786" s="1622"/>
      <c r="N786" s="277" t="str">
        <f>IF(ISERROR(VLOOKUP(work4報告書!AK66,Work2工事データ!$G$3:$J$52,4,0)),"",VLOOKUP(work4報告書!AK66,Work2工事データ!$G$3:$J$52,4,0))</f>
        <v/>
      </c>
      <c r="O786" s="125" t="s">
        <v>119</v>
      </c>
      <c r="P786" s="272" t="str">
        <f t="shared" si="129"/>
        <v/>
      </c>
      <c r="Q786" s="125" t="s">
        <v>120</v>
      </c>
      <c r="R786" s="274" t="str">
        <f t="shared" si="130"/>
        <v/>
      </c>
      <c r="S786" s="1625" t="s">
        <v>121</v>
      </c>
      <c r="T786" s="1626"/>
      <c r="U786" s="1728"/>
      <c r="V786" s="1729"/>
      <c r="W786" s="1729"/>
      <c r="X786" s="130"/>
      <c r="Y786" s="946"/>
      <c r="Z786" s="947"/>
      <c r="AA786" s="947"/>
      <c r="AB786" s="130"/>
      <c r="AC786" s="946"/>
      <c r="AD786" s="947"/>
      <c r="AE786" s="947"/>
      <c r="AF786" s="133"/>
      <c r="AG786" s="1568" t="str">
        <f>IF(U786=0,"",SUM(U787:AB787)-AC787)</f>
        <v/>
      </c>
      <c r="AH786" s="1569"/>
      <c r="AI786" s="1569"/>
      <c r="AJ786" s="1570"/>
      <c r="AK786" s="946"/>
      <c r="AL786" s="134"/>
      <c r="AM786" s="1730"/>
      <c r="AN786" s="1731"/>
      <c r="AO786" s="1731"/>
      <c r="AP786" s="1731"/>
      <c r="AQ786" s="1731"/>
      <c r="AR786" s="516"/>
      <c r="AS786" s="119"/>
      <c r="AT786" s="119"/>
      <c r="AW786" s="387"/>
      <c r="AX786" s="387"/>
      <c r="AY786" s="387"/>
      <c r="AZ786" s="386"/>
      <c r="BA786" s="386"/>
      <c r="BB786" s="386"/>
    </row>
    <row r="787" spans="1:54" s="117" customFormat="1" ht="16.5" customHeight="1">
      <c r="A787" s="1618"/>
      <c r="B787" s="1619"/>
      <c r="C787" s="1619"/>
      <c r="D787" s="1619"/>
      <c r="E787" s="1619"/>
      <c r="F787" s="1619"/>
      <c r="G787" s="1619"/>
      <c r="H787" s="1620"/>
      <c r="I787" s="1623"/>
      <c r="J787" s="1619"/>
      <c r="K787" s="1619"/>
      <c r="L787" s="1619"/>
      <c r="M787" s="1624"/>
      <c r="N787" s="278" t="str">
        <f>IF(ISERROR(VLOOKUP(work4報告書!AK66,Work2工事データ!$G$3:$P$52,10,0)),"",VLOOKUP(work4報告書!AK66,Work2工事データ!$G$3:$P$52,10,0))</f>
        <v/>
      </c>
      <c r="O787" s="135" t="s">
        <v>119</v>
      </c>
      <c r="P787" s="273" t="str">
        <f t="shared" si="129"/>
        <v/>
      </c>
      <c r="Q787" s="135" t="s">
        <v>120</v>
      </c>
      <c r="R787" s="276" t="str">
        <f t="shared" si="130"/>
        <v/>
      </c>
      <c r="S787" s="1580" t="s">
        <v>122</v>
      </c>
      <c r="T787" s="1581"/>
      <c r="U787" s="1582" t="str">
        <f>IF(ISERROR(VLOOKUP(work4報告書!AK66,Work2工事データ!$G$3:$R$52,12,0)),"",VLOOKUP(work4報告書!AK66,Work2工事データ!$G$3:$R$52,12,0))</f>
        <v/>
      </c>
      <c r="V787" s="1583"/>
      <c r="W787" s="1583"/>
      <c r="X787" s="1629"/>
      <c r="Y787" s="1732"/>
      <c r="Z787" s="1733"/>
      <c r="AA787" s="1733"/>
      <c r="AB787" s="1733"/>
      <c r="AC787" s="1732"/>
      <c r="AD787" s="1733"/>
      <c r="AE787" s="1733"/>
      <c r="AF787" s="1737"/>
      <c r="AG787" s="1572" t="str">
        <f>IF(U787=0,"",IF(U786&lt;&gt;0,"",IF(SUM(U787:AB787)-AC787=0,"",SUM(U787:AB787)-AC787)))</f>
        <v/>
      </c>
      <c r="AH787" s="1572"/>
      <c r="AI787" s="1572"/>
      <c r="AJ787" s="1573"/>
      <c r="AK787" s="1584" t="str">
        <f>IF(ISERROR(VLOOKUP(work4報告書!AK66,Work2工事データ!$G$3:$O$52,9,0)),"",VLOOKUP(work4報告書!AK66,Work2工事データ!$G$3:$O$52,9,0))</f>
        <v/>
      </c>
      <c r="AL787" s="1585"/>
      <c r="AM787" s="1582" t="str">
        <f>IF(ISERROR(ROUNDDOWN(AG787*AK787/100,0)),"",ROUNDDOWN(AG787*AK787/100,0))</f>
        <v/>
      </c>
      <c r="AN787" s="1583"/>
      <c r="AO787" s="1583"/>
      <c r="AP787" s="1583"/>
      <c r="AQ787" s="1583"/>
      <c r="AR787" s="515"/>
      <c r="AS787" s="119"/>
      <c r="AT787" s="119"/>
      <c r="AW787" s="387"/>
      <c r="AX787" s="387"/>
      <c r="AY787" s="387"/>
      <c r="AZ787" s="386"/>
      <c r="BA787" s="386"/>
      <c r="BB787" s="386"/>
    </row>
    <row r="788" spans="1:54" s="117" customFormat="1" ht="16.5" customHeight="1">
      <c r="A788" s="1615" t="str">
        <f>IF(ISERROR(VLOOKUP(work4報告書!AK67,Work2工事データ!$G$3:$R$52,2,0)),"",VLOOKUP(work4報告書!AK67,Work2工事データ!$G$3:$R$52,2,0))</f>
        <v/>
      </c>
      <c r="B788" s="1616"/>
      <c r="C788" s="1616"/>
      <c r="D788" s="1616"/>
      <c r="E788" s="1616"/>
      <c r="F788" s="1616"/>
      <c r="G788" s="1616"/>
      <c r="H788" s="1617"/>
      <c r="I788" s="1621" t="str">
        <f>IF(ISERROR(VLOOKUP(work4報告書!AK67,'(入力)データ'!$A$6:$D$55,3,0)&amp;VLOOKUP(work4報告書!AK67,'(入力)データ'!$A$6:$D$55,4,0)),"",VLOOKUP(work4報告書!AK67,'(入力)データ'!$A$6:$D$55,3,0)&amp;VLOOKUP(work4報告書!AK67,'(入力)データ'!$A$6:$D$55,4,0))</f>
        <v/>
      </c>
      <c r="J788" s="1616"/>
      <c r="K788" s="1616"/>
      <c r="L788" s="1616"/>
      <c r="M788" s="1622"/>
      <c r="N788" s="277" t="str">
        <f>IF(ISERROR(VLOOKUP(work4報告書!AK67,Work2工事データ!$G$3:$J$52,4,0)),"",VLOOKUP(work4報告書!AK67,Work2工事データ!$G$3:$J$52,4,0))</f>
        <v/>
      </c>
      <c r="O788" s="125" t="s">
        <v>119</v>
      </c>
      <c r="P788" s="272" t="str">
        <f t="shared" si="129"/>
        <v/>
      </c>
      <c r="Q788" s="125" t="s">
        <v>120</v>
      </c>
      <c r="R788" s="274" t="str">
        <f t="shared" si="130"/>
        <v/>
      </c>
      <c r="S788" s="1625" t="s">
        <v>121</v>
      </c>
      <c r="T788" s="1626"/>
      <c r="U788" s="1734"/>
      <c r="V788" s="1735"/>
      <c r="W788" s="1735"/>
      <c r="X788" s="136"/>
      <c r="Y788" s="943"/>
      <c r="Z788" s="944"/>
      <c r="AA788" s="944"/>
      <c r="AB788" s="136"/>
      <c r="AC788" s="943"/>
      <c r="AD788" s="944"/>
      <c r="AE788" s="944"/>
      <c r="AF788" s="139"/>
      <c r="AG788" s="1568" t="str">
        <f>IF(U788=0,"",SUM(U789:AB789)-AC789)</f>
        <v/>
      </c>
      <c r="AH788" s="1569"/>
      <c r="AI788" s="1569"/>
      <c r="AJ788" s="1570"/>
      <c r="AK788" s="943"/>
      <c r="AL788" s="945"/>
      <c r="AM788" s="1730"/>
      <c r="AN788" s="1731"/>
      <c r="AO788" s="1731"/>
      <c r="AP788" s="1731"/>
      <c r="AQ788" s="1731"/>
      <c r="AR788" s="516"/>
      <c r="AS788" s="119"/>
      <c r="AT788" s="119"/>
      <c r="AW788" s="387"/>
      <c r="AX788" s="387"/>
      <c r="AY788" s="387"/>
      <c r="AZ788" s="386"/>
      <c r="BA788" s="386"/>
      <c r="BB788" s="386"/>
    </row>
    <row r="789" spans="1:54" s="117" customFormat="1" ht="16.5" customHeight="1">
      <c r="A789" s="1618"/>
      <c r="B789" s="1619"/>
      <c r="C789" s="1619"/>
      <c r="D789" s="1619"/>
      <c r="E789" s="1619"/>
      <c r="F789" s="1619"/>
      <c r="G789" s="1619"/>
      <c r="H789" s="1620"/>
      <c r="I789" s="1623"/>
      <c r="J789" s="1619"/>
      <c r="K789" s="1619"/>
      <c r="L789" s="1619"/>
      <c r="M789" s="1624"/>
      <c r="N789" s="278" t="str">
        <f>IF(ISERROR(VLOOKUP(work4報告書!AK67,Work2工事データ!$G$3:$P$52,10,0)),"",VLOOKUP(work4報告書!AK67,Work2工事データ!$G$3:$P$52,10,0))</f>
        <v/>
      </c>
      <c r="O789" s="135" t="s">
        <v>119</v>
      </c>
      <c r="P789" s="273" t="str">
        <f t="shared" si="129"/>
        <v/>
      </c>
      <c r="Q789" s="135" t="s">
        <v>120</v>
      </c>
      <c r="R789" s="276" t="str">
        <f t="shared" si="130"/>
        <v/>
      </c>
      <c r="S789" s="1580" t="s">
        <v>122</v>
      </c>
      <c r="T789" s="1581"/>
      <c r="U789" s="1571" t="str">
        <f>IF(ISERROR(VLOOKUP(work4報告書!AK67,Work2工事データ!$G$3:$R$52,12,0)),"",VLOOKUP(work4報告書!AK67,Work2工事データ!$G$3:$R$52,12,0))</f>
        <v/>
      </c>
      <c r="V789" s="1572"/>
      <c r="W789" s="1572"/>
      <c r="X789" s="1572"/>
      <c r="Y789" s="1734"/>
      <c r="Z789" s="1735"/>
      <c r="AA789" s="1735"/>
      <c r="AB789" s="1735"/>
      <c r="AC789" s="1734"/>
      <c r="AD789" s="1735"/>
      <c r="AE789" s="1735"/>
      <c r="AF789" s="1736"/>
      <c r="AG789" s="1572" t="str">
        <f>IF(U789=0,"",IF(U788&lt;&gt;0,"",IF(SUM(U789:AB789)-AC789=0,"",SUM(U789:AB789)-AC789)))</f>
        <v/>
      </c>
      <c r="AH789" s="1572"/>
      <c r="AI789" s="1572"/>
      <c r="AJ789" s="1573"/>
      <c r="AK789" s="1584" t="str">
        <f>IF(ISERROR(VLOOKUP(work4報告書!AK67,Work2工事データ!$G$3:$O$52,9,0)),"",VLOOKUP(work4報告書!AK67,Work2工事データ!$G$3:$O$52,9,0))</f>
        <v/>
      </c>
      <c r="AL789" s="1585"/>
      <c r="AM789" s="1582" t="str">
        <f>IF(ISERROR(ROUNDDOWN(AG789*AK789/100,0)),"",ROUNDDOWN(AG789*AK789/100,0))</f>
        <v/>
      </c>
      <c r="AN789" s="1583"/>
      <c r="AO789" s="1583"/>
      <c r="AP789" s="1583"/>
      <c r="AQ789" s="1583"/>
      <c r="AR789" s="515"/>
      <c r="AS789" s="119"/>
      <c r="AT789" s="119"/>
      <c r="AW789" s="387"/>
      <c r="AX789" s="387"/>
      <c r="AY789" s="387"/>
      <c r="AZ789" s="386"/>
      <c r="BA789" s="386"/>
      <c r="BB789" s="386"/>
    </row>
    <row r="790" spans="1:54" s="117" customFormat="1" ht="16.5" customHeight="1">
      <c r="A790" s="1615" t="str">
        <f>IF(ISERROR(VLOOKUP(work4報告書!AK68,Work2工事データ!$G$3:$R$52,2,0)),"",VLOOKUP(work4報告書!AK68,Work2工事データ!$G$3:$R$52,2,0))</f>
        <v/>
      </c>
      <c r="B790" s="1616"/>
      <c r="C790" s="1616"/>
      <c r="D790" s="1616"/>
      <c r="E790" s="1616"/>
      <c r="F790" s="1616"/>
      <c r="G790" s="1616"/>
      <c r="H790" s="1617"/>
      <c r="I790" s="1621" t="str">
        <f>IF(ISERROR(VLOOKUP(work4報告書!AK68,'(入力)データ'!$A$6:$D$55,3,0)&amp;VLOOKUP(work4報告書!AK68,'(入力)データ'!$A$6:$D$55,4,0)),"",VLOOKUP(work4報告書!AK68,'(入力)データ'!$A$6:$D$55,3,0)&amp;VLOOKUP(work4報告書!AK68,'(入力)データ'!$A$6:$D$55,4,0))</f>
        <v/>
      </c>
      <c r="J790" s="1616"/>
      <c r="K790" s="1616"/>
      <c r="L790" s="1616"/>
      <c r="M790" s="1622"/>
      <c r="N790" s="277" t="str">
        <f>IF(ISERROR(VLOOKUP(work4報告書!AK68,Work2工事データ!$G$3:$J$52,4,0)),"",VLOOKUP(work4報告書!AK68,Work2工事データ!$G$3:$J$52,4,0))</f>
        <v/>
      </c>
      <c r="O790" s="125" t="s">
        <v>119</v>
      </c>
      <c r="P790" s="272" t="str">
        <f t="shared" si="129"/>
        <v/>
      </c>
      <c r="Q790" s="125" t="s">
        <v>120</v>
      </c>
      <c r="R790" s="274" t="str">
        <f t="shared" si="130"/>
        <v/>
      </c>
      <c r="S790" s="1625" t="s">
        <v>121</v>
      </c>
      <c r="T790" s="1626"/>
      <c r="U790" s="1728"/>
      <c r="V790" s="1729"/>
      <c r="W790" s="1729"/>
      <c r="X790" s="130"/>
      <c r="Y790" s="946"/>
      <c r="Z790" s="947"/>
      <c r="AA790" s="947"/>
      <c r="AB790" s="130"/>
      <c r="AC790" s="946"/>
      <c r="AD790" s="947"/>
      <c r="AE790" s="947"/>
      <c r="AF790" s="133"/>
      <c r="AG790" s="1568" t="str">
        <f>IF(U790=0,"",SUM(U791:AB791)-AC791)</f>
        <v/>
      </c>
      <c r="AH790" s="1569"/>
      <c r="AI790" s="1569"/>
      <c r="AJ790" s="1570"/>
      <c r="AK790" s="943"/>
      <c r="AL790" s="945"/>
      <c r="AM790" s="1730"/>
      <c r="AN790" s="1731"/>
      <c r="AO790" s="1731"/>
      <c r="AP790" s="1731"/>
      <c r="AQ790" s="1731"/>
      <c r="AR790" s="516"/>
      <c r="AS790" s="119"/>
      <c r="AT790" s="119"/>
      <c r="AW790" s="387"/>
      <c r="AX790" s="387"/>
      <c r="AY790" s="387"/>
      <c r="AZ790" s="386"/>
      <c r="BA790" s="386"/>
      <c r="BB790" s="386"/>
    </row>
    <row r="791" spans="1:54" s="117" customFormat="1" ht="16.5" customHeight="1">
      <c r="A791" s="1618"/>
      <c r="B791" s="1619"/>
      <c r="C791" s="1619"/>
      <c r="D791" s="1619"/>
      <c r="E791" s="1619"/>
      <c r="F791" s="1619"/>
      <c r="G791" s="1619"/>
      <c r="H791" s="1620"/>
      <c r="I791" s="1623"/>
      <c r="J791" s="1619"/>
      <c r="K791" s="1619"/>
      <c r="L791" s="1619"/>
      <c r="M791" s="1624"/>
      <c r="N791" s="278" t="str">
        <f>IF(ISERROR(VLOOKUP(work4報告書!AK68,Work2工事データ!$G$3:$P$52,10,0)),"",VLOOKUP(work4報告書!AK68,Work2工事データ!$G$3:$P$52,10,0))</f>
        <v/>
      </c>
      <c r="O791" s="135" t="s">
        <v>119</v>
      </c>
      <c r="P791" s="273" t="str">
        <f t="shared" si="129"/>
        <v/>
      </c>
      <c r="Q791" s="135" t="s">
        <v>120</v>
      </c>
      <c r="R791" s="276" t="str">
        <f t="shared" si="130"/>
        <v/>
      </c>
      <c r="S791" s="1580" t="s">
        <v>122</v>
      </c>
      <c r="T791" s="1581"/>
      <c r="U791" s="1571" t="str">
        <f>IF(ISERROR(VLOOKUP(work4報告書!AK68,Work2工事データ!$G$3:$R$52,12,0)),"",VLOOKUP(work4報告書!AK68,Work2工事データ!$G$3:$R$52,12,0))</f>
        <v/>
      </c>
      <c r="V791" s="1572"/>
      <c r="W791" s="1572"/>
      <c r="X791" s="1572"/>
      <c r="Y791" s="1732"/>
      <c r="Z791" s="1733"/>
      <c r="AA791" s="1733"/>
      <c r="AB791" s="1733"/>
      <c r="AC791" s="1734"/>
      <c r="AD791" s="1735"/>
      <c r="AE791" s="1735"/>
      <c r="AF791" s="1736"/>
      <c r="AG791" s="1572" t="str">
        <f>IF(U791=0,"",IF(U790&lt;&gt;0,"",IF(SUM(U791:AB791)-AC791=0,"",SUM(U791:AB791)-AC791)))</f>
        <v/>
      </c>
      <c r="AH791" s="1572"/>
      <c r="AI791" s="1572"/>
      <c r="AJ791" s="1573"/>
      <c r="AK791" s="1584" t="str">
        <f>IF(ISERROR(VLOOKUP(work4報告書!AK68,Work2工事データ!$G$3:$O$52,9,0)),"",VLOOKUP(work4報告書!AK68,Work2工事データ!$G$3:$O$52,9,0))</f>
        <v/>
      </c>
      <c r="AL791" s="1585"/>
      <c r="AM791" s="1582" t="str">
        <f>IF(ISERROR(ROUNDDOWN(AG791*AK791/100,0)),"",ROUNDDOWN(AG791*AK791/100,0))</f>
        <v/>
      </c>
      <c r="AN791" s="1583"/>
      <c r="AO791" s="1583"/>
      <c r="AP791" s="1583"/>
      <c r="AQ791" s="1583"/>
      <c r="AR791" s="515"/>
      <c r="AS791" s="119"/>
      <c r="AT791" s="119"/>
      <c r="AW791" s="387"/>
      <c r="AX791" s="387"/>
      <c r="AY791" s="387"/>
      <c r="AZ791" s="386"/>
      <c r="BA791" s="386"/>
      <c r="BB791" s="386"/>
    </row>
    <row r="792" spans="1:54" s="117" customFormat="1" ht="16.5" customHeight="1">
      <c r="A792" s="1615" t="str">
        <f>IF(ISERROR(VLOOKUP(work4報告書!AK69,Work2工事データ!$G$3:$R$52,2,0)),"",VLOOKUP(work4報告書!AK69,Work2工事データ!$G$3:$R$52,2,0))</f>
        <v/>
      </c>
      <c r="B792" s="1616"/>
      <c r="C792" s="1616"/>
      <c r="D792" s="1616"/>
      <c r="E792" s="1616"/>
      <c r="F792" s="1616"/>
      <c r="G792" s="1616"/>
      <c r="H792" s="1617"/>
      <c r="I792" s="1621" t="str">
        <f>IF(ISERROR(VLOOKUP(work4報告書!AK69,'(入力)データ'!$A$6:$D$55,3,0)&amp;VLOOKUP(work4報告書!AK69,'(入力)データ'!$A$6:$D$55,4,0)),"",VLOOKUP(work4報告書!AK69,'(入力)データ'!$A$6:$D$55,3,0)&amp;VLOOKUP(work4報告書!AK69,'(入力)データ'!$A$6:$D$55,4,0))</f>
        <v/>
      </c>
      <c r="J792" s="1616"/>
      <c r="K792" s="1616"/>
      <c r="L792" s="1616"/>
      <c r="M792" s="1622"/>
      <c r="N792" s="277" t="str">
        <f>IF(ISERROR(VLOOKUP(work4報告書!AK69,Work2工事データ!$G$3:$J$52,4,0)),"",VLOOKUP(work4報告書!AK69,Work2工事データ!$G$3:$J$52,4,0))</f>
        <v/>
      </c>
      <c r="O792" s="125" t="s">
        <v>119</v>
      </c>
      <c r="P792" s="272" t="str">
        <f t="shared" si="129"/>
        <v/>
      </c>
      <c r="Q792" s="125" t="s">
        <v>120</v>
      </c>
      <c r="R792" s="274" t="str">
        <f t="shared" si="130"/>
        <v/>
      </c>
      <c r="S792" s="1625" t="s">
        <v>121</v>
      </c>
      <c r="T792" s="1626"/>
      <c r="U792" s="1728"/>
      <c r="V792" s="1729"/>
      <c r="W792" s="1729"/>
      <c r="X792" s="130"/>
      <c r="Y792" s="946"/>
      <c r="Z792" s="947"/>
      <c r="AA792" s="947"/>
      <c r="AB792" s="130"/>
      <c r="AC792" s="946"/>
      <c r="AD792" s="947"/>
      <c r="AE792" s="947"/>
      <c r="AF792" s="133"/>
      <c r="AG792" s="1568" t="str">
        <f>IF(U792=0,"",SUM(U793:AB793)-AC793)</f>
        <v/>
      </c>
      <c r="AH792" s="1569"/>
      <c r="AI792" s="1569"/>
      <c r="AJ792" s="1570"/>
      <c r="AK792" s="141"/>
      <c r="AL792" s="142"/>
      <c r="AM792" s="1730"/>
      <c r="AN792" s="1731"/>
      <c r="AO792" s="1731"/>
      <c r="AP792" s="1731"/>
      <c r="AQ792" s="1731"/>
      <c r="AR792" s="516"/>
      <c r="AS792" s="119"/>
      <c r="AT792" s="119"/>
      <c r="AW792" s="387"/>
      <c r="AX792" s="387"/>
      <c r="AY792" s="387"/>
      <c r="AZ792" s="386"/>
      <c r="BA792" s="386"/>
      <c r="BB792" s="386"/>
    </row>
    <row r="793" spans="1:54" s="117" customFormat="1" ht="16.5" customHeight="1">
      <c r="A793" s="1618"/>
      <c r="B793" s="1619"/>
      <c r="C793" s="1619"/>
      <c r="D793" s="1619"/>
      <c r="E793" s="1619"/>
      <c r="F793" s="1619"/>
      <c r="G793" s="1619"/>
      <c r="H793" s="1620"/>
      <c r="I793" s="1623"/>
      <c r="J793" s="1619"/>
      <c r="K793" s="1619"/>
      <c r="L793" s="1619"/>
      <c r="M793" s="1624"/>
      <c r="N793" s="278" t="str">
        <f>IF(ISERROR(VLOOKUP(work4報告書!AK69,Work2工事データ!$G$3:$P$52,10,0)),"",VLOOKUP(work4報告書!AK69,Work2工事データ!$G$3:$P$52,10,0))</f>
        <v/>
      </c>
      <c r="O793" s="135" t="s">
        <v>119</v>
      </c>
      <c r="P793" s="273" t="str">
        <f t="shared" si="129"/>
        <v/>
      </c>
      <c r="Q793" s="135" t="s">
        <v>120</v>
      </c>
      <c r="R793" s="276" t="str">
        <f t="shared" si="130"/>
        <v/>
      </c>
      <c r="S793" s="1580" t="s">
        <v>122</v>
      </c>
      <c r="T793" s="1581"/>
      <c r="U793" s="1571" t="str">
        <f>IF(ISERROR(VLOOKUP(work4報告書!AK69,Work2工事データ!$G$3:$R$52,12,0)),"",VLOOKUP(work4報告書!AK69,Work2工事データ!$G$3:$R$52,12,0))</f>
        <v/>
      </c>
      <c r="V793" s="1572"/>
      <c r="W793" s="1572"/>
      <c r="X793" s="1572"/>
      <c r="Y793" s="1732"/>
      <c r="Z793" s="1733"/>
      <c r="AA793" s="1733"/>
      <c r="AB793" s="1733"/>
      <c r="AC793" s="1734"/>
      <c r="AD793" s="1735"/>
      <c r="AE793" s="1735"/>
      <c r="AF793" s="1736"/>
      <c r="AG793" s="1572" t="str">
        <f>IF(U793=0,"",IF(U792&lt;&gt;0,"",IF(SUM(U793:AB793)-AC793=0,"",SUM(U793:AB793)-AC793)))</f>
        <v/>
      </c>
      <c r="AH793" s="1572"/>
      <c r="AI793" s="1572"/>
      <c r="AJ793" s="1573"/>
      <c r="AK793" s="1584" t="str">
        <f>IF(ISERROR(VLOOKUP(work4報告書!AK69,Work2工事データ!$G$3:$O$52,9,0)),"",VLOOKUP(work4報告書!AK69,Work2工事データ!$G$3:$O$52,9,0))</f>
        <v/>
      </c>
      <c r="AL793" s="1585"/>
      <c r="AM793" s="1582" t="str">
        <f>IF(ISERROR(ROUNDDOWN(AG793*AK793/100,0)),"",ROUNDDOWN(AG793*AK793/100,0))</f>
        <v/>
      </c>
      <c r="AN793" s="1583"/>
      <c r="AO793" s="1583"/>
      <c r="AP793" s="1583"/>
      <c r="AQ793" s="1583"/>
      <c r="AR793" s="515"/>
      <c r="AS793" s="119"/>
      <c r="AT793" s="119"/>
      <c r="AW793" s="387"/>
      <c r="AX793" s="387"/>
      <c r="AY793" s="387"/>
      <c r="AZ793" s="386"/>
      <c r="BA793" s="386"/>
      <c r="BB793" s="386"/>
    </row>
    <row r="794" spans="1:54" s="117" customFormat="1" ht="16.5" customHeight="1">
      <c r="A794" s="1615" t="str">
        <f>IF(ISERROR(VLOOKUP(work4報告書!AK70,Work2工事データ!$G$3:$R$52,2,0)),"",VLOOKUP(work4報告書!AK70,Work2工事データ!$G$3:$R$52,2,0))</f>
        <v/>
      </c>
      <c r="B794" s="1616"/>
      <c r="C794" s="1616"/>
      <c r="D794" s="1616"/>
      <c r="E794" s="1616"/>
      <c r="F794" s="1616"/>
      <c r="G794" s="1616"/>
      <c r="H794" s="1617"/>
      <c r="I794" s="1621" t="str">
        <f>IF(ISERROR(VLOOKUP(work4報告書!AK70,'(入力)データ'!$A$6:$D$55,3,0)&amp;VLOOKUP(work4報告書!AK70,'(入力)データ'!$A$6:$D$55,4,0)),"",VLOOKUP(work4報告書!AK70,'(入力)データ'!$A$6:$D$55,3,0)&amp;VLOOKUP(work4報告書!AK70,'(入力)データ'!$A$6:$D$55,4,0))</f>
        <v/>
      </c>
      <c r="J794" s="1616"/>
      <c r="K794" s="1616"/>
      <c r="L794" s="1616"/>
      <c r="M794" s="1622"/>
      <c r="N794" s="277" t="str">
        <f>IF(ISERROR(VLOOKUP(work4報告書!AK70,Work2工事データ!$G$3:$J$52,4,0)),"",VLOOKUP(work4報告書!AK70,Work2工事データ!$G$3:$J$52,4,0))</f>
        <v/>
      </c>
      <c r="O794" s="125" t="s">
        <v>119</v>
      </c>
      <c r="P794" s="272" t="str">
        <f t="shared" si="129"/>
        <v/>
      </c>
      <c r="Q794" s="125" t="s">
        <v>120</v>
      </c>
      <c r="R794" s="274" t="str">
        <f t="shared" si="130"/>
        <v/>
      </c>
      <c r="S794" s="1625" t="s">
        <v>121</v>
      </c>
      <c r="T794" s="1626"/>
      <c r="U794" s="1728"/>
      <c r="V794" s="1729"/>
      <c r="W794" s="1729"/>
      <c r="X794" s="130"/>
      <c r="Y794" s="946"/>
      <c r="Z794" s="947"/>
      <c r="AA794" s="947"/>
      <c r="AB794" s="130"/>
      <c r="AC794" s="946"/>
      <c r="AD794" s="947"/>
      <c r="AE794" s="947"/>
      <c r="AF794" s="133"/>
      <c r="AG794" s="1568" t="str">
        <f>IF(U794=0,"",SUM(U795:AB795)-AC795)</f>
        <v/>
      </c>
      <c r="AH794" s="1569"/>
      <c r="AI794" s="1569"/>
      <c r="AJ794" s="1570"/>
      <c r="AK794" s="143"/>
      <c r="AL794" s="144"/>
      <c r="AM794" s="1730"/>
      <c r="AN794" s="1731"/>
      <c r="AO794" s="1731"/>
      <c r="AP794" s="1731"/>
      <c r="AQ794" s="1731"/>
      <c r="AR794" s="516"/>
      <c r="AS794" s="119"/>
      <c r="AT794" s="119"/>
      <c r="AW794" s="387"/>
      <c r="AX794" s="387"/>
      <c r="AY794" s="387"/>
      <c r="AZ794" s="386"/>
      <c r="BA794" s="386"/>
      <c r="BB794" s="386"/>
    </row>
    <row r="795" spans="1:54" s="117" customFormat="1" ht="16.5" customHeight="1">
      <c r="A795" s="1618"/>
      <c r="B795" s="1619"/>
      <c r="C795" s="1619"/>
      <c r="D795" s="1619"/>
      <c r="E795" s="1619"/>
      <c r="F795" s="1619"/>
      <c r="G795" s="1619"/>
      <c r="H795" s="1620"/>
      <c r="I795" s="1623"/>
      <c r="J795" s="1619"/>
      <c r="K795" s="1619"/>
      <c r="L795" s="1619"/>
      <c r="M795" s="1624"/>
      <c r="N795" s="278" t="str">
        <f>IF(ISERROR(VLOOKUP(work4報告書!AK70,Work2工事データ!$G$3:$P$52,10,0)),"",VLOOKUP(work4報告書!AK70,Work2工事データ!$G$3:$P$52,10,0))</f>
        <v/>
      </c>
      <c r="O795" s="135" t="s">
        <v>119</v>
      </c>
      <c r="P795" s="273" t="str">
        <f t="shared" si="129"/>
        <v/>
      </c>
      <c r="Q795" s="135" t="s">
        <v>120</v>
      </c>
      <c r="R795" s="276" t="str">
        <f t="shared" si="130"/>
        <v/>
      </c>
      <c r="S795" s="1580" t="s">
        <v>122</v>
      </c>
      <c r="T795" s="1581"/>
      <c r="U795" s="1571" t="str">
        <f>IF(ISERROR(VLOOKUP(work4報告書!AK70,Work2工事データ!$G$3:$R$52,12,0)),"",VLOOKUP(work4報告書!AK70,Work2工事データ!$G$3:$R$52,12,0))</f>
        <v/>
      </c>
      <c r="V795" s="1572"/>
      <c r="W795" s="1572"/>
      <c r="X795" s="1572"/>
      <c r="Y795" s="1732"/>
      <c r="Z795" s="1733"/>
      <c r="AA795" s="1733"/>
      <c r="AB795" s="1733"/>
      <c r="AC795" s="1734"/>
      <c r="AD795" s="1735"/>
      <c r="AE795" s="1735"/>
      <c r="AF795" s="1736"/>
      <c r="AG795" s="1572" t="str">
        <f>IF(U795=0,"",IF(U794&lt;&gt;0,"",IF(SUM(U795:AB795)-AC795=0,"",SUM(U795:AB795)-AC795)))</f>
        <v/>
      </c>
      <c r="AH795" s="1572"/>
      <c r="AI795" s="1572"/>
      <c r="AJ795" s="1573"/>
      <c r="AK795" s="1584" t="str">
        <f>IF(ISERROR(VLOOKUP(work4報告書!AK70,Work2工事データ!$G$3:$O$52,9,0)),"",VLOOKUP(work4報告書!AK70,Work2工事データ!$G$3:$O$52,9,0))</f>
        <v/>
      </c>
      <c r="AL795" s="1585"/>
      <c r="AM795" s="1582" t="str">
        <f>IF(ISERROR(ROUNDDOWN(AG795*AK795/100,0)),"",ROUNDDOWN(AG795*AK795/100,0))</f>
        <v/>
      </c>
      <c r="AN795" s="1583"/>
      <c r="AO795" s="1583"/>
      <c r="AP795" s="1583"/>
      <c r="AQ795" s="1583"/>
      <c r="AR795" s="515"/>
      <c r="AS795" s="119"/>
      <c r="AT795" s="119"/>
      <c r="AW795" s="387"/>
      <c r="AX795" s="387"/>
      <c r="AY795" s="387"/>
      <c r="AZ795" s="386"/>
      <c r="BA795" s="386"/>
      <c r="BB795" s="386"/>
    </row>
    <row r="796" spans="1:54" s="117" customFormat="1" ht="16.5" customHeight="1">
      <c r="A796" s="1615" t="str">
        <f>IF(ISERROR(VLOOKUP(work4報告書!AK71,Work2工事データ!$G$3:$R$52,2,0)),"",VLOOKUP(work4報告書!AK71,Work2工事データ!$G$3:$R$52,2,0))</f>
        <v/>
      </c>
      <c r="B796" s="1616"/>
      <c r="C796" s="1616"/>
      <c r="D796" s="1616"/>
      <c r="E796" s="1616"/>
      <c r="F796" s="1616"/>
      <c r="G796" s="1616"/>
      <c r="H796" s="1617"/>
      <c r="I796" s="1621" t="str">
        <f>IF(ISERROR(VLOOKUP(work4報告書!AK71,'(入力)データ'!$A$6:$D$55,3,0)&amp;VLOOKUP(work4報告書!AK71,'(入力)データ'!$A$6:$D$55,4,0)),"",VLOOKUP(work4報告書!AK71,'(入力)データ'!$A$6:$D$55,3,0)&amp;VLOOKUP(work4報告書!AK71,'(入力)データ'!$A$6:$D$55,4,0))</f>
        <v/>
      </c>
      <c r="J796" s="1616"/>
      <c r="K796" s="1616"/>
      <c r="L796" s="1616"/>
      <c r="M796" s="1622"/>
      <c r="N796" s="277" t="str">
        <f>IF(ISERROR(VLOOKUP(work4報告書!AK71,Work2工事データ!$G$3:$J$52,4,0)),"",VLOOKUP(work4報告書!AK71,Work2工事データ!$G$3:$J$52,4,0))</f>
        <v/>
      </c>
      <c r="O796" s="125" t="s">
        <v>119</v>
      </c>
      <c r="P796" s="272" t="str">
        <f t="shared" si="129"/>
        <v/>
      </c>
      <c r="Q796" s="125" t="s">
        <v>120</v>
      </c>
      <c r="R796" s="274" t="str">
        <f t="shared" si="130"/>
        <v/>
      </c>
      <c r="S796" s="1625" t="s">
        <v>121</v>
      </c>
      <c r="T796" s="1626"/>
      <c r="U796" s="1728"/>
      <c r="V796" s="1729"/>
      <c r="W796" s="1729"/>
      <c r="X796" s="130"/>
      <c r="Y796" s="946"/>
      <c r="Z796" s="947"/>
      <c r="AA796" s="947"/>
      <c r="AB796" s="130"/>
      <c r="AC796" s="946"/>
      <c r="AD796" s="947"/>
      <c r="AE796" s="947"/>
      <c r="AF796" s="133"/>
      <c r="AG796" s="1568" t="str">
        <f>IF(U796=0,"",SUM(U797:AB797)-AC797)</f>
        <v/>
      </c>
      <c r="AH796" s="1569"/>
      <c r="AI796" s="1569"/>
      <c r="AJ796" s="1570"/>
      <c r="AK796" s="141"/>
      <c r="AL796" s="142"/>
      <c r="AM796" s="1730"/>
      <c r="AN796" s="1731"/>
      <c r="AO796" s="1731"/>
      <c r="AP796" s="1731"/>
      <c r="AQ796" s="1731"/>
      <c r="AR796" s="516"/>
      <c r="AS796" s="119"/>
      <c r="AT796" s="119"/>
      <c r="AW796" s="387"/>
      <c r="AX796" s="387"/>
      <c r="AY796" s="387"/>
      <c r="AZ796" s="386"/>
      <c r="BA796" s="386"/>
      <c r="BB796" s="386"/>
    </row>
    <row r="797" spans="1:54" s="117" customFormat="1" ht="16.5" customHeight="1">
      <c r="A797" s="1618"/>
      <c r="B797" s="1619"/>
      <c r="C797" s="1619"/>
      <c r="D797" s="1619"/>
      <c r="E797" s="1619"/>
      <c r="F797" s="1619"/>
      <c r="G797" s="1619"/>
      <c r="H797" s="1620"/>
      <c r="I797" s="1623"/>
      <c r="J797" s="1619"/>
      <c r="K797" s="1619"/>
      <c r="L797" s="1619"/>
      <c r="M797" s="1624"/>
      <c r="N797" s="278" t="str">
        <f>IF(ISERROR(VLOOKUP(work4報告書!AK71,Work2工事データ!$G$3:$P$52,10,0)),"",VLOOKUP(work4報告書!AK71,Work2工事データ!$G$3:$P$52,10,0))</f>
        <v/>
      </c>
      <c r="O797" s="135" t="s">
        <v>119</v>
      </c>
      <c r="P797" s="273" t="str">
        <f t="shared" si="129"/>
        <v/>
      </c>
      <c r="Q797" s="135" t="s">
        <v>120</v>
      </c>
      <c r="R797" s="276" t="str">
        <f t="shared" si="130"/>
        <v/>
      </c>
      <c r="S797" s="1580" t="s">
        <v>122</v>
      </c>
      <c r="T797" s="1581"/>
      <c r="U797" s="1571" t="str">
        <f>IF(ISERROR(VLOOKUP(work4報告書!AK71,Work2工事データ!$G$3:$R$52,12,0)),"",VLOOKUP(work4報告書!AK71,Work2工事データ!$G$3:$R$52,12,0))</f>
        <v/>
      </c>
      <c r="V797" s="1572"/>
      <c r="W797" s="1572"/>
      <c r="X797" s="1572"/>
      <c r="Y797" s="1732"/>
      <c r="Z797" s="1733"/>
      <c r="AA797" s="1733"/>
      <c r="AB797" s="1733"/>
      <c r="AC797" s="1734"/>
      <c r="AD797" s="1735"/>
      <c r="AE797" s="1735"/>
      <c r="AF797" s="1736"/>
      <c r="AG797" s="1572" t="str">
        <f>IF(U797=0,"",IF(U796&lt;&gt;0,"",IF(SUM(U797:AB797)-AC797=0,"",SUM(U797:AB797)-AC797)))</f>
        <v/>
      </c>
      <c r="AH797" s="1572"/>
      <c r="AI797" s="1572"/>
      <c r="AJ797" s="1573"/>
      <c r="AK797" s="1584" t="str">
        <f>IF(ISERROR(VLOOKUP(work4報告書!AK71,Work2工事データ!$G$3:$O$52,9,0)),"",VLOOKUP(work4報告書!AK71,Work2工事データ!$G$3:$O$52,9,0))</f>
        <v/>
      </c>
      <c r="AL797" s="1585"/>
      <c r="AM797" s="1582" t="str">
        <f>IF(ISERROR(ROUNDDOWN(AG797*AK797/100,0)),"",ROUNDDOWN(AG797*AK797/100,0))</f>
        <v/>
      </c>
      <c r="AN797" s="1583"/>
      <c r="AO797" s="1583"/>
      <c r="AP797" s="1583"/>
      <c r="AQ797" s="1583"/>
      <c r="AR797" s="515"/>
      <c r="AS797" s="119"/>
      <c r="AT797" s="119"/>
      <c r="AW797" s="387"/>
      <c r="AX797" s="387"/>
      <c r="AY797" s="387"/>
      <c r="AZ797" s="386"/>
      <c r="BA797" s="386"/>
      <c r="BB797" s="386"/>
    </row>
    <row r="798" spans="1:54" s="117" customFormat="1" ht="16.5" customHeight="1">
      <c r="A798" s="1615" t="str">
        <f>IF(ISERROR(VLOOKUP(work4報告書!AK72,Work2工事データ!$G$3:$R$52,2,0)),"",VLOOKUP(work4報告書!AK72,Work2工事データ!$G$3:$R$52,2,0))</f>
        <v/>
      </c>
      <c r="B798" s="1616"/>
      <c r="C798" s="1616"/>
      <c r="D798" s="1616"/>
      <c r="E798" s="1616"/>
      <c r="F798" s="1616"/>
      <c r="G798" s="1616"/>
      <c r="H798" s="1617"/>
      <c r="I798" s="1621" t="str">
        <f>IF(ISERROR(VLOOKUP(work4報告書!AK72,'(入力)データ'!$A$6:$D$55,3,0)&amp;VLOOKUP(work4報告書!AK72,'(入力)データ'!$A$6:$D$55,4,0)),"",VLOOKUP(work4報告書!AK72,'(入力)データ'!$A$6:$D$55,3,0)&amp;VLOOKUP(work4報告書!AK72,'(入力)データ'!$A$6:$D$55,4,0))</f>
        <v/>
      </c>
      <c r="J798" s="1616"/>
      <c r="K798" s="1616"/>
      <c r="L798" s="1616"/>
      <c r="M798" s="1622"/>
      <c r="N798" s="277" t="str">
        <f>IF(ISERROR(VLOOKUP(work4報告書!AK72,Work2工事データ!$G$3:$J$52,4,0)),"",VLOOKUP(work4報告書!AK72,Work2工事データ!$G$3:$J$52,4,0))</f>
        <v/>
      </c>
      <c r="O798" s="125" t="s">
        <v>119</v>
      </c>
      <c r="P798" s="272" t="str">
        <f t="shared" si="129"/>
        <v/>
      </c>
      <c r="Q798" s="125" t="s">
        <v>120</v>
      </c>
      <c r="R798" s="274" t="str">
        <f t="shared" si="130"/>
        <v/>
      </c>
      <c r="S798" s="1625" t="s">
        <v>121</v>
      </c>
      <c r="T798" s="1626"/>
      <c r="U798" s="1728"/>
      <c r="V798" s="1729"/>
      <c r="W798" s="1729"/>
      <c r="X798" s="130"/>
      <c r="Y798" s="946"/>
      <c r="Z798" s="947"/>
      <c r="AA798" s="947"/>
      <c r="AB798" s="130"/>
      <c r="AC798" s="946"/>
      <c r="AD798" s="947"/>
      <c r="AE798" s="947"/>
      <c r="AF798" s="133"/>
      <c r="AG798" s="1568" t="str">
        <f>IF(U798=0,"",SUM(U799:AB799)-AC799)</f>
        <v/>
      </c>
      <c r="AH798" s="1569"/>
      <c r="AI798" s="1569"/>
      <c r="AJ798" s="1570"/>
      <c r="AK798" s="141"/>
      <c r="AL798" s="142"/>
      <c r="AM798" s="1730"/>
      <c r="AN798" s="1731"/>
      <c r="AO798" s="1731"/>
      <c r="AP798" s="1731"/>
      <c r="AQ798" s="1731"/>
      <c r="AR798" s="516"/>
      <c r="AS798" s="119"/>
      <c r="AT798" s="119"/>
      <c r="AW798" s="387"/>
      <c r="AX798" s="387"/>
      <c r="AY798" s="387"/>
      <c r="AZ798" s="386"/>
      <c r="BA798" s="386"/>
      <c r="BB798" s="386"/>
    </row>
    <row r="799" spans="1:54" s="117" customFormat="1" ht="16.5" customHeight="1">
      <c r="A799" s="1618"/>
      <c r="B799" s="1619"/>
      <c r="C799" s="1619"/>
      <c r="D799" s="1619"/>
      <c r="E799" s="1619"/>
      <c r="F799" s="1619"/>
      <c r="G799" s="1619"/>
      <c r="H799" s="1620"/>
      <c r="I799" s="1623"/>
      <c r="J799" s="1619"/>
      <c r="K799" s="1619"/>
      <c r="L799" s="1619"/>
      <c r="M799" s="1624"/>
      <c r="N799" s="278" t="str">
        <f>IF(ISERROR(VLOOKUP(work4報告書!AK72,Work2工事データ!$G$3:$P$52,10,0)),"",VLOOKUP(work4報告書!AK72,Work2工事データ!$G$3:$P$52,10,0))</f>
        <v/>
      </c>
      <c r="O799" s="145" t="s">
        <v>119</v>
      </c>
      <c r="P799" s="273" t="str">
        <f t="shared" si="129"/>
        <v/>
      </c>
      <c r="Q799" s="135" t="s">
        <v>120</v>
      </c>
      <c r="R799" s="276" t="str">
        <f t="shared" si="130"/>
        <v/>
      </c>
      <c r="S799" s="1580" t="s">
        <v>122</v>
      </c>
      <c r="T799" s="1581"/>
      <c r="U799" s="1571" t="str">
        <f>IF(ISERROR(VLOOKUP(work4報告書!AK72,Work2工事データ!$G$3:$R$52,12,0)),"",VLOOKUP(work4報告書!AK72,Work2工事データ!$G$3:$R$52,12,0))</f>
        <v/>
      </c>
      <c r="V799" s="1572"/>
      <c r="W799" s="1572"/>
      <c r="X799" s="1572"/>
      <c r="Y799" s="1732"/>
      <c r="Z799" s="1733"/>
      <c r="AA799" s="1733"/>
      <c r="AB799" s="1733"/>
      <c r="AC799" s="1734"/>
      <c r="AD799" s="1735"/>
      <c r="AE799" s="1735"/>
      <c r="AF799" s="1736"/>
      <c r="AG799" s="1572" t="str">
        <f>IF(U799=0,"",IF(U798&lt;&gt;0,"",IF(SUM(U799:AB799)-AC799=0,"",SUM(U799:AB799)-AC799)))</f>
        <v/>
      </c>
      <c r="AH799" s="1572"/>
      <c r="AI799" s="1572"/>
      <c r="AJ799" s="1573"/>
      <c r="AK799" s="1584" t="str">
        <f>IF(ISERROR(VLOOKUP(work4報告書!AK72,Work2工事データ!$G$3:$O$52,9,0)),"",VLOOKUP(work4報告書!AK72,Work2工事データ!$G$3:$O$52,9,0))</f>
        <v/>
      </c>
      <c r="AL799" s="1585"/>
      <c r="AM799" s="1582" t="str">
        <f>IF(ISERROR(ROUNDDOWN(AG799*AK799/100,0)),"",ROUNDDOWN(AG799*AK799/100,0))</f>
        <v/>
      </c>
      <c r="AN799" s="1583"/>
      <c r="AO799" s="1583"/>
      <c r="AP799" s="1583"/>
      <c r="AQ799" s="1583"/>
      <c r="AR799" s="515"/>
      <c r="AS799" s="119"/>
      <c r="AT799" s="119"/>
      <c r="AW799" s="387"/>
      <c r="AX799" s="387"/>
      <c r="AY799" s="387"/>
      <c r="AZ799" s="386"/>
      <c r="BA799" s="386"/>
      <c r="BB799" s="386"/>
    </row>
    <row r="800" spans="1:54" s="117" customFormat="1" ht="16.5" customHeight="1">
      <c r="A800" s="1595" t="s">
        <v>561</v>
      </c>
      <c r="B800" s="1596"/>
      <c r="C800" s="1596"/>
      <c r="D800" s="1597"/>
      <c r="E800" s="1604" t="str">
        <f>IF(ISERROR(VLOOKUP(work4報告書!AK64,Work2工事データ!$G$3:$M$52,7,0)),"",VLOOKUP(work4報告書!AK64,Work2工事データ!$G$3:$M$52,7,0))</f>
        <v/>
      </c>
      <c r="F800" s="1605"/>
      <c r="G800" s="1606"/>
      <c r="H800" s="1606"/>
      <c r="I800" s="1606"/>
      <c r="J800" s="1606"/>
      <c r="K800" s="1606"/>
      <c r="L800" s="1606"/>
      <c r="M800" s="1607"/>
      <c r="N800" s="1721" t="s">
        <v>726</v>
      </c>
      <c r="O800" s="1722"/>
      <c r="P800" s="1722"/>
      <c r="Q800" s="1722"/>
      <c r="R800" s="1722"/>
      <c r="S800" s="1722"/>
      <c r="T800" s="1049" t="str">
        <f>IF(work4報告書!AM64=0,"",work4報告書!AN64)</f>
        <v/>
      </c>
      <c r="U800" s="1568" t="str">
        <f ca="1">IF(SUMIF(U782:X799,"賃金で算定",U783:X799)=0,"",SUMIF(U782:X799,"賃金で算定",U783:X799))</f>
        <v/>
      </c>
      <c r="V800" s="1569"/>
      <c r="W800" s="1569"/>
      <c r="X800" s="1569"/>
      <c r="Y800" s="999"/>
      <c r="Z800" s="1000"/>
      <c r="AA800" s="1000"/>
      <c r="AB800" s="133"/>
      <c r="AC800" s="1000"/>
      <c r="AD800" s="1000"/>
      <c r="AE800" s="1000"/>
      <c r="AF800" s="133"/>
      <c r="AG800" s="1568" t="str">
        <f ca="1">U800</f>
        <v/>
      </c>
      <c r="AH800" s="1569"/>
      <c r="AI800" s="1569"/>
      <c r="AJ800" s="1570"/>
      <c r="AK800" s="946"/>
      <c r="AL800" s="134"/>
      <c r="AM800" s="1568" t="str">
        <f>IF(AM782+AM784+AM786+AM788+AM790+AM792+AM794+AM796+AM798=0,"",AM782+AM784+AM786+AM788+AM790+AM792+AM794+AM796+AM798)</f>
        <v/>
      </c>
      <c r="AN800" s="1569"/>
      <c r="AO800" s="1569"/>
      <c r="AP800" s="1569"/>
      <c r="AQ800" s="1569"/>
      <c r="AR800" s="516"/>
      <c r="AS800" s="119"/>
      <c r="AT800" s="119"/>
      <c r="AW800" s="387"/>
      <c r="AX800" s="387"/>
      <c r="AY800" s="387"/>
      <c r="AZ800" s="386"/>
      <c r="BA800" s="386"/>
      <c r="BB800" s="386"/>
    </row>
    <row r="801" spans="1:54" s="117" customFormat="1" ht="16.5" customHeight="1">
      <c r="A801" s="1598"/>
      <c r="B801" s="1599"/>
      <c r="C801" s="1599"/>
      <c r="D801" s="1600"/>
      <c r="E801" s="1608"/>
      <c r="F801" s="1609"/>
      <c r="G801" s="1610"/>
      <c r="H801" s="1610"/>
      <c r="I801" s="1610"/>
      <c r="J801" s="1610"/>
      <c r="K801" s="1610"/>
      <c r="L801" s="1610"/>
      <c r="M801" s="1611"/>
      <c r="N801" s="1723"/>
      <c r="O801" s="1724"/>
      <c r="P801" s="1724"/>
      <c r="Q801" s="1724"/>
      <c r="R801" s="1724"/>
      <c r="S801" s="1724"/>
      <c r="T801" s="1050"/>
      <c r="U801" s="1571" t="str">
        <f>IF(E800="","",IF(U800="",SUM(U783,U785,U787,U789,U791,U793,U795,U797,U799),SUM(U783,U785,U787,U789,U791,U793,U795,U797,U799)-U800))</f>
        <v/>
      </c>
      <c r="V801" s="1572"/>
      <c r="W801" s="1572"/>
      <c r="X801" s="1572"/>
      <c r="Y801" s="1571" t="str">
        <f>IF(SUM(Y783,Y785,Y787,Y789,Y791,Y793,Y795,Y797,Y799)=0,"",SUM(Y783,Y785,Y787,Y789,Y791,Y793,Y795,Y797,Y799))</f>
        <v/>
      </c>
      <c r="Z801" s="1572"/>
      <c r="AA801" s="1572"/>
      <c r="AB801" s="1573"/>
      <c r="AC801" s="1572" t="str">
        <f>IF(SUM(AC783,AC785,AC787,AC789,AC791,AC793,AC795,AC797,AC799)=0,"",SUM(AC783,AC785,AC787,AC789,AC791,AC793,AC795,AC797,AC799))</f>
        <v/>
      </c>
      <c r="AD801" s="1572"/>
      <c r="AE801" s="1572"/>
      <c r="AF801" s="1573"/>
      <c r="AG801" s="1571" t="str">
        <f>IF(SUM(U801:AB801)-SUM(AC801)=0,"",SUM(U801:AB801)-SUM(AC801))</f>
        <v/>
      </c>
      <c r="AH801" s="1572"/>
      <c r="AI801" s="1572"/>
      <c r="AJ801" s="1573"/>
      <c r="AK801" s="943"/>
      <c r="AL801" s="945"/>
      <c r="AM801" s="1571" t="str">
        <f>IF(SUM(AM783,AM785,AM787,AM789,AM791,AM793,AM795,AM797,AM799)=0,"",SUM(AM783,AM785,AM787,AM789,AM791,AM793,AM795,AM797,AM799))</f>
        <v/>
      </c>
      <c r="AN801" s="1572"/>
      <c r="AO801" s="1572"/>
      <c r="AP801" s="1572"/>
      <c r="AQ801" s="1572"/>
      <c r="AR801" s="948"/>
      <c r="AS801" s="119"/>
      <c r="AT801" s="119"/>
      <c r="AW801" s="387"/>
      <c r="AX801" s="387"/>
      <c r="AY801" s="387"/>
      <c r="AZ801" s="386"/>
      <c r="BA801" s="386"/>
      <c r="BB801" s="386"/>
    </row>
    <row r="802" spans="1:54" s="117" customFormat="1" ht="16.5" customHeight="1" thickBot="1">
      <c r="A802" s="1601"/>
      <c r="B802" s="1602"/>
      <c r="C802" s="1602"/>
      <c r="D802" s="1603"/>
      <c r="E802" s="1612"/>
      <c r="F802" s="1613"/>
      <c r="G802" s="1613"/>
      <c r="H802" s="1613"/>
      <c r="I802" s="1613"/>
      <c r="J802" s="1613"/>
      <c r="K802" s="1613"/>
      <c r="L802" s="1613"/>
      <c r="M802" s="1614"/>
      <c r="N802" s="1725"/>
      <c r="O802" s="1726"/>
      <c r="P802" s="1726"/>
      <c r="Q802" s="1726"/>
      <c r="R802" s="1726"/>
      <c r="S802" s="1726"/>
      <c r="T802" s="1051"/>
      <c r="U802" s="1095"/>
      <c r="V802" s="1096"/>
      <c r="W802" s="1096"/>
      <c r="X802" s="1096"/>
      <c r="Y802" s="1095"/>
      <c r="Z802" s="1096"/>
      <c r="AA802" s="1096"/>
      <c r="AB802" s="1097"/>
      <c r="AC802" s="1096"/>
      <c r="AD802" s="1096"/>
      <c r="AE802" s="1096"/>
      <c r="AF802" s="1097"/>
      <c r="AG802" s="1574" t="str">
        <f>IF(T800&lt;=24,ROUNDDOWN(AG801*105/108,0),"")</f>
        <v/>
      </c>
      <c r="AH802" s="1575"/>
      <c r="AI802" s="1575"/>
      <c r="AJ802" s="1576"/>
      <c r="AK802" s="941"/>
      <c r="AL802" s="942"/>
      <c r="AM802" s="1574" t="str">
        <f>IF(AG802="","",ROUNDDOWN(AG802*AK783/100,0))</f>
        <v/>
      </c>
      <c r="AN802" s="1575"/>
      <c r="AO802" s="1575"/>
      <c r="AP802" s="1575"/>
      <c r="AQ802" s="1575"/>
      <c r="AR802" s="517"/>
      <c r="AS802" s="119"/>
      <c r="AT802" s="146"/>
      <c r="AW802" s="387"/>
      <c r="AX802" s="387"/>
      <c r="AY802" s="387"/>
      <c r="AZ802" s="386"/>
      <c r="BA802" s="386"/>
      <c r="BB802" s="386"/>
    </row>
    <row r="803" spans="1:54" s="117" customFormat="1" ht="18" customHeight="1">
      <c r="A803" s="119"/>
      <c r="B803" s="119"/>
      <c r="C803" s="119"/>
      <c r="D803" s="119"/>
      <c r="E803" s="119"/>
      <c r="F803" s="119"/>
      <c r="G803" s="119"/>
      <c r="H803" s="119"/>
      <c r="I803" s="119"/>
      <c r="J803" s="119"/>
      <c r="K803" s="119"/>
      <c r="L803" s="119"/>
      <c r="M803" s="119"/>
      <c r="N803" s="119"/>
      <c r="O803" s="119"/>
      <c r="P803" s="119"/>
      <c r="Q803" s="119"/>
      <c r="R803" s="119"/>
      <c r="S803" s="119"/>
      <c r="T803" s="119"/>
      <c r="U803" s="119"/>
      <c r="V803" s="119"/>
      <c r="W803" s="119"/>
      <c r="X803" s="119"/>
      <c r="Y803" s="119"/>
      <c r="Z803" s="119"/>
      <c r="AA803" s="119"/>
      <c r="AB803" s="119"/>
      <c r="AC803" s="119"/>
      <c r="AD803" s="119"/>
      <c r="AE803" s="119"/>
      <c r="AF803" s="119"/>
      <c r="AG803" s="119"/>
      <c r="AH803" s="119"/>
      <c r="AI803" s="119"/>
      <c r="AJ803" s="119"/>
      <c r="AK803" s="119"/>
      <c r="AL803" s="119"/>
      <c r="AM803" s="1727" t="str">
        <f>IF(AM800="","",IF(T800&lt;=24,SUM(AM800,AM802),SUM(AM800:AQ801)))</f>
        <v/>
      </c>
      <c r="AN803" s="1727"/>
      <c r="AO803" s="1727"/>
      <c r="AP803" s="1727"/>
      <c r="AQ803" s="1727"/>
      <c r="AR803" s="119"/>
      <c r="AS803" s="119"/>
      <c r="AT803" s="119"/>
      <c r="AW803" s="387"/>
      <c r="AX803" s="387"/>
      <c r="AY803" s="387"/>
      <c r="AZ803" s="386"/>
      <c r="BA803" s="386"/>
      <c r="BB803" s="386"/>
    </row>
    <row r="804" spans="1:54" s="117" customFormat="1" ht="22.5" customHeight="1">
      <c r="A804" s="119"/>
      <c r="B804" s="119"/>
      <c r="C804" s="119"/>
      <c r="D804" s="119"/>
      <c r="E804" s="119"/>
      <c r="F804" s="119"/>
      <c r="G804" s="119"/>
      <c r="H804" s="119"/>
      <c r="I804" s="119"/>
      <c r="J804" s="119"/>
      <c r="K804" s="119"/>
      <c r="L804" s="119"/>
      <c r="M804" s="119"/>
      <c r="N804" s="119"/>
      <c r="O804" s="119"/>
      <c r="P804" s="119"/>
      <c r="Q804" s="119"/>
      <c r="R804" s="119"/>
      <c r="S804" s="119"/>
      <c r="T804" s="119"/>
      <c r="U804" s="119"/>
      <c r="V804" s="119"/>
      <c r="W804" s="551"/>
      <c r="X804" s="551"/>
      <c r="Y804" s="119"/>
      <c r="Z804" s="119"/>
      <c r="AA804" s="119"/>
      <c r="AB804" s="119"/>
      <c r="AC804" s="119"/>
      <c r="AD804" s="119"/>
      <c r="AE804" s="119"/>
      <c r="AF804" s="119"/>
      <c r="AG804" s="119"/>
      <c r="AH804" s="119"/>
      <c r="AI804" s="119"/>
      <c r="AJ804" s="119"/>
      <c r="AK804" s="119"/>
      <c r="AL804" s="119"/>
      <c r="AM804" s="119"/>
      <c r="AN804" s="119"/>
      <c r="AO804" s="119"/>
      <c r="AP804" s="119"/>
      <c r="AQ804" s="119"/>
      <c r="AR804" s="119"/>
      <c r="AS804" s="119"/>
      <c r="AW804" s="387"/>
      <c r="AX804" s="387"/>
      <c r="AY804" s="387"/>
      <c r="AZ804" s="386"/>
      <c r="BA804" s="386"/>
      <c r="BB804" s="386"/>
    </row>
    <row r="805" spans="1:54" s="117" customFormat="1" ht="24" customHeight="1">
      <c r="A805" s="75"/>
      <c r="B805" s="119"/>
      <c r="C805" s="119"/>
      <c r="D805" s="119"/>
      <c r="E805" s="119"/>
      <c r="F805" s="119"/>
      <c r="G805" s="119"/>
      <c r="H805" s="119"/>
      <c r="I805" s="119"/>
      <c r="J805" s="119"/>
      <c r="K805" s="119"/>
      <c r="L805" s="119"/>
      <c r="M805" s="119"/>
      <c r="N805" s="119"/>
      <c r="O805" s="119"/>
      <c r="P805" s="119"/>
      <c r="Q805" s="119"/>
      <c r="R805" s="119"/>
      <c r="S805" s="119"/>
      <c r="T805" s="119"/>
      <c r="U805" s="119"/>
      <c r="V805" s="119"/>
      <c r="W805" s="551"/>
      <c r="X805" s="551"/>
      <c r="Y805" s="120"/>
      <c r="Z805" s="120"/>
      <c r="AA805" s="120"/>
      <c r="AB805" s="120"/>
      <c r="AC805" s="120"/>
      <c r="AD805" s="120"/>
      <c r="AE805" s="120"/>
      <c r="AF805" s="120"/>
      <c r="AG805" s="120"/>
      <c r="AH805" s="120"/>
      <c r="AI805" s="120"/>
      <c r="AJ805" s="120"/>
      <c r="AK805" s="120"/>
      <c r="AL805" s="120"/>
      <c r="AM805" s="120"/>
      <c r="AN805" s="120"/>
      <c r="AO805" s="120"/>
      <c r="AP805" s="120"/>
      <c r="AQ805" s="120"/>
      <c r="AR805" s="120"/>
      <c r="AS805" s="119"/>
      <c r="AW805" s="387"/>
      <c r="AX805" s="387"/>
      <c r="AY805" s="387"/>
      <c r="AZ805" s="386"/>
      <c r="BA805" s="386"/>
      <c r="BB805" s="386"/>
    </row>
    <row r="806" spans="1:54" s="117" customFormat="1" ht="17.25" customHeight="1" thickBot="1">
      <c r="A806" s="533" t="s">
        <v>171</v>
      </c>
      <c r="B806" s="119"/>
      <c r="C806" s="119"/>
      <c r="D806" s="119"/>
      <c r="E806" s="119"/>
      <c r="F806" s="119"/>
      <c r="G806" s="119"/>
      <c r="H806" s="119"/>
      <c r="I806" s="119"/>
      <c r="J806" s="119"/>
      <c r="K806" s="119"/>
      <c r="L806" s="119"/>
      <c r="M806" s="119"/>
      <c r="N806" s="119"/>
      <c r="O806" s="119"/>
      <c r="P806" s="119"/>
      <c r="Q806" s="119"/>
      <c r="R806" s="120"/>
      <c r="S806" s="120"/>
      <c r="T806" s="120"/>
      <c r="U806" s="120"/>
      <c r="V806" s="120"/>
      <c r="W806" s="119"/>
      <c r="X806" s="119"/>
      <c r="Y806" s="119"/>
      <c r="Z806" s="119"/>
      <c r="AA806" s="119"/>
      <c r="AB806" s="119"/>
      <c r="AC806" s="119"/>
      <c r="AD806" s="119"/>
      <c r="AE806" s="119"/>
      <c r="AF806" s="119"/>
      <c r="AG806" s="119"/>
      <c r="AH806" s="119"/>
      <c r="AI806" s="119"/>
      <c r="AJ806" s="119"/>
      <c r="AK806" s="121"/>
      <c r="AL806" s="121"/>
      <c r="AM806" s="121"/>
      <c r="AN806" s="121"/>
      <c r="AO806" s="119"/>
      <c r="AP806" s="119"/>
      <c r="AQ806" s="119"/>
      <c r="AR806" s="119"/>
      <c r="AS806" s="119"/>
      <c r="AW806" s="387"/>
      <c r="AX806" s="387"/>
      <c r="AY806" s="387"/>
      <c r="AZ806" s="386"/>
      <c r="BA806" s="386"/>
      <c r="BB806" s="386"/>
    </row>
    <row r="807" spans="1:54" s="117" customFormat="1" ht="12.75" customHeight="1">
      <c r="A807" s="119"/>
      <c r="B807" s="119"/>
      <c r="C807" s="119"/>
      <c r="D807" s="119"/>
      <c r="E807" s="119"/>
      <c r="F807" s="119"/>
      <c r="G807" s="119"/>
      <c r="H807" s="119"/>
      <c r="I807" s="119"/>
      <c r="J807" s="119"/>
      <c r="K807" s="119"/>
      <c r="L807" s="122"/>
      <c r="M807" s="122"/>
      <c r="N807" s="122"/>
      <c r="O807" s="122"/>
      <c r="P807" s="122"/>
      <c r="Q807" s="122"/>
      <c r="R807" s="122"/>
      <c r="S807" s="123"/>
      <c r="T807" s="123"/>
      <c r="U807" s="123"/>
      <c r="V807" s="123"/>
      <c r="W807" s="123"/>
      <c r="X807" s="123"/>
      <c r="Y807" s="123"/>
      <c r="Z807" s="122"/>
      <c r="AA807" s="122"/>
      <c r="AB807" s="122"/>
      <c r="AC807" s="119"/>
      <c r="AD807" s="119"/>
      <c r="AE807" s="119"/>
      <c r="AF807" s="119"/>
      <c r="AG807" s="119"/>
      <c r="AH807" s="119"/>
      <c r="AI807" s="119"/>
      <c r="AJ807" s="119"/>
      <c r="AK807" s="121"/>
      <c r="AL807" s="121"/>
      <c r="AM807" s="1586" t="s">
        <v>102</v>
      </c>
      <c r="AN807" s="1587"/>
      <c r="AO807" s="119"/>
      <c r="AP807" s="119"/>
      <c r="AQ807" s="119"/>
      <c r="AR807" s="119"/>
      <c r="AS807" s="119"/>
      <c r="AW807" s="387"/>
      <c r="AX807" s="387"/>
      <c r="AY807" s="387"/>
      <c r="AZ807" s="386"/>
      <c r="BA807" s="386"/>
      <c r="BB807" s="386"/>
    </row>
    <row r="808" spans="1:54" s="117" customFormat="1" ht="12.75" customHeight="1">
      <c r="A808" s="119"/>
      <c r="B808" s="119"/>
      <c r="C808" s="119"/>
      <c r="D808" s="119"/>
      <c r="E808" s="119"/>
      <c r="F808" s="119"/>
      <c r="G808" s="119"/>
      <c r="H808" s="119"/>
      <c r="I808" s="119"/>
      <c r="J808" s="119"/>
      <c r="K808" s="119"/>
      <c r="L808" s="122"/>
      <c r="M808" s="122"/>
      <c r="N808" s="122"/>
      <c r="O808" s="122"/>
      <c r="P808" s="122"/>
      <c r="Q808" s="122"/>
      <c r="R808" s="122"/>
      <c r="S808" s="123"/>
      <c r="T808" s="123"/>
      <c r="U808" s="123"/>
      <c r="V808" s="123"/>
      <c r="W808" s="123"/>
      <c r="X808" s="123"/>
      <c r="Y808" s="123"/>
      <c r="Z808" s="122"/>
      <c r="AA808" s="122"/>
      <c r="AB808" s="122"/>
      <c r="AC808" s="119"/>
      <c r="AD808" s="119"/>
      <c r="AE808" s="119"/>
      <c r="AF808" s="119"/>
      <c r="AG808" s="119"/>
      <c r="AH808" s="119"/>
      <c r="AI808" s="119"/>
      <c r="AJ808" s="119"/>
      <c r="AK808" s="121"/>
      <c r="AL808" s="121"/>
      <c r="AM808" s="1588"/>
      <c r="AN808" s="1589"/>
      <c r="AO808" s="119"/>
      <c r="AP808" s="119"/>
      <c r="AQ808" s="119"/>
      <c r="AR808" s="119"/>
      <c r="AS808" s="119"/>
      <c r="AW808" s="387"/>
      <c r="AX808" s="387"/>
      <c r="AY808" s="387"/>
      <c r="AZ808" s="386"/>
      <c r="BA808" s="386"/>
      <c r="BB808" s="386"/>
    </row>
    <row r="809" spans="1:54" s="117" customFormat="1" ht="12.75" customHeight="1" thickBot="1">
      <c r="A809" s="119"/>
      <c r="B809" s="119"/>
      <c r="C809" s="119"/>
      <c r="D809" s="119"/>
      <c r="E809" s="119"/>
      <c r="F809" s="119"/>
      <c r="G809" s="119"/>
      <c r="H809" s="119"/>
      <c r="I809" s="119"/>
      <c r="J809" s="119"/>
      <c r="K809" s="119"/>
      <c r="L809" s="122"/>
      <c r="M809" s="122"/>
      <c r="N809" s="122"/>
      <c r="O809" s="122"/>
      <c r="P809" s="122"/>
      <c r="Q809" s="122"/>
      <c r="R809" s="122"/>
      <c r="S809" s="122"/>
      <c r="T809" s="122"/>
      <c r="U809" s="122"/>
      <c r="V809" s="122"/>
      <c r="W809" s="122"/>
      <c r="X809" s="122"/>
      <c r="Y809" s="122"/>
      <c r="Z809" s="122"/>
      <c r="AA809" s="122"/>
      <c r="AB809" s="122"/>
      <c r="AC809" s="119"/>
      <c r="AD809" s="119"/>
      <c r="AE809" s="119"/>
      <c r="AF809" s="119"/>
      <c r="AG809" s="119"/>
      <c r="AH809" s="119"/>
      <c r="AI809" s="119"/>
      <c r="AJ809" s="119"/>
      <c r="AK809" s="121"/>
      <c r="AL809" s="121"/>
      <c r="AM809" s="1590"/>
      <c r="AN809" s="1591"/>
      <c r="AO809" s="119"/>
      <c r="AP809" s="119"/>
      <c r="AQ809" s="119"/>
      <c r="AR809" s="119"/>
      <c r="AS809" s="119"/>
      <c r="AW809" s="387"/>
      <c r="AX809" s="387"/>
      <c r="AY809" s="387"/>
      <c r="AZ809" s="386"/>
      <c r="BA809" s="386"/>
      <c r="BB809" s="386"/>
    </row>
    <row r="810" spans="1:54" s="117" customFormat="1" ht="6" customHeight="1" thickBot="1">
      <c r="A810" s="119"/>
      <c r="B810" s="119"/>
      <c r="C810" s="119"/>
      <c r="D810" s="119"/>
      <c r="E810" s="119"/>
      <c r="F810" s="119"/>
      <c r="G810" s="119"/>
      <c r="H810" s="119"/>
      <c r="I810" s="119"/>
      <c r="J810" s="119"/>
      <c r="K810" s="119"/>
      <c r="L810" s="122"/>
      <c r="M810" s="122"/>
      <c r="N810" s="122"/>
      <c r="O810" s="122"/>
      <c r="P810" s="122"/>
      <c r="Q810" s="122"/>
      <c r="R810" s="122"/>
      <c r="S810" s="122"/>
      <c r="T810" s="122"/>
      <c r="U810" s="122"/>
      <c r="V810" s="122"/>
      <c r="W810" s="122"/>
      <c r="X810" s="122"/>
      <c r="Y810" s="122"/>
      <c r="Z810" s="122"/>
      <c r="AA810" s="122"/>
      <c r="AB810" s="122"/>
      <c r="AC810" s="119"/>
      <c r="AD810" s="119"/>
      <c r="AE810" s="119"/>
      <c r="AF810" s="119"/>
      <c r="AG810" s="119"/>
      <c r="AH810" s="119"/>
      <c r="AI810" s="119"/>
      <c r="AJ810" s="119"/>
      <c r="AK810" s="121"/>
      <c r="AL810" s="121"/>
      <c r="AM810" s="119"/>
      <c r="AN810" s="119"/>
      <c r="AO810" s="119"/>
      <c r="AP810" s="119"/>
      <c r="AQ810" s="119"/>
      <c r="AR810" s="119"/>
      <c r="AS810" s="119"/>
      <c r="AW810" s="387"/>
      <c r="AX810" s="387"/>
      <c r="AY810" s="387"/>
      <c r="AZ810" s="386"/>
      <c r="BA810" s="386"/>
      <c r="BB810" s="386"/>
    </row>
    <row r="811" spans="1:54" s="117" customFormat="1" ht="12.75" customHeight="1">
      <c r="A811" s="1658" t="s">
        <v>127</v>
      </c>
      <c r="B811" s="1659"/>
      <c r="C811" s="1659"/>
      <c r="D811" s="1659"/>
      <c r="E811" s="1659"/>
      <c r="F811" s="1659"/>
      <c r="G811" s="1659"/>
      <c r="H811" s="1659"/>
      <c r="I811" s="1664" t="s">
        <v>128</v>
      </c>
      <c r="J811" s="1664"/>
      <c r="K811" s="510" t="s">
        <v>129</v>
      </c>
      <c r="L811" s="1664" t="s">
        <v>130</v>
      </c>
      <c r="M811" s="1664"/>
      <c r="N811" s="1665" t="s">
        <v>131</v>
      </c>
      <c r="O811" s="1664"/>
      <c r="P811" s="1664"/>
      <c r="Q811" s="1664"/>
      <c r="R811" s="1664"/>
      <c r="S811" s="1664"/>
      <c r="T811" s="1664" t="s">
        <v>61</v>
      </c>
      <c r="U811" s="1664"/>
      <c r="V811" s="1700"/>
      <c r="W811" s="119"/>
      <c r="X811" s="119"/>
      <c r="Y811" s="119"/>
      <c r="Z811" s="119"/>
      <c r="AA811" s="119"/>
      <c r="AB811" s="119"/>
      <c r="AC811" s="124"/>
      <c r="AD811" s="124"/>
      <c r="AE811" s="124"/>
      <c r="AF811" s="124"/>
      <c r="AG811" s="124"/>
      <c r="AH811" s="124"/>
      <c r="AI811" s="124"/>
      <c r="AJ811" s="119"/>
      <c r="AK811" s="1701" t="str">
        <f>AK775</f>
        <v/>
      </c>
      <c r="AL811" s="1702"/>
      <c r="AM811" s="1710" t="s">
        <v>64</v>
      </c>
      <c r="AN811" s="1710"/>
      <c r="AO811" s="1702" t="str">
        <f>AO775</f>
        <v/>
      </c>
      <c r="AP811" s="1702"/>
      <c r="AQ811" s="1710" t="s">
        <v>65</v>
      </c>
      <c r="AR811" s="1713"/>
      <c r="AS811" s="119"/>
      <c r="AT811" s="119"/>
      <c r="AW811" s="387"/>
      <c r="AX811" s="387"/>
      <c r="AY811" s="387"/>
      <c r="AZ811" s="386"/>
      <c r="BA811" s="386"/>
      <c r="BB811" s="386"/>
    </row>
    <row r="812" spans="1:54" s="117" customFormat="1" ht="13.5" customHeight="1">
      <c r="A812" s="1660"/>
      <c r="B812" s="1661"/>
      <c r="C812" s="1661"/>
      <c r="D812" s="1661"/>
      <c r="E812" s="1661"/>
      <c r="F812" s="1661"/>
      <c r="G812" s="1661"/>
      <c r="H812" s="1661"/>
      <c r="I812" s="1716" t="str">
        <f>I776</f>
        <v/>
      </c>
      <c r="J812" s="1592" t="str">
        <f>J776</f>
        <v/>
      </c>
      <c r="K812" s="1718" t="str">
        <f>K776</f>
        <v/>
      </c>
      <c r="L812" s="1655" t="str">
        <f>L776</f>
        <v/>
      </c>
      <c r="M812" s="1592" t="str">
        <f t="shared" ref="M812:V812" si="131">M776</f>
        <v/>
      </c>
      <c r="N812" s="1655" t="str">
        <f t="shared" si="131"/>
        <v/>
      </c>
      <c r="O812" s="1652" t="str">
        <f t="shared" si="131"/>
        <v/>
      </c>
      <c r="P812" s="1652" t="str">
        <f t="shared" si="131"/>
        <v/>
      </c>
      <c r="Q812" s="1652" t="str">
        <f t="shared" si="131"/>
        <v/>
      </c>
      <c r="R812" s="1652" t="str">
        <f t="shared" si="131"/>
        <v/>
      </c>
      <c r="S812" s="1592" t="str">
        <f t="shared" si="131"/>
        <v/>
      </c>
      <c r="T812" s="1655" t="str">
        <f t="shared" si="131"/>
        <v/>
      </c>
      <c r="U812" s="1652" t="str">
        <f t="shared" si="131"/>
        <v/>
      </c>
      <c r="V812" s="1707" t="str">
        <f t="shared" si="131"/>
        <v/>
      </c>
      <c r="W812" s="119"/>
      <c r="X812" s="119"/>
      <c r="Y812" s="119"/>
      <c r="Z812" s="119"/>
      <c r="AA812" s="119"/>
      <c r="AB812" s="119"/>
      <c r="AC812" s="124"/>
      <c r="AD812" s="124"/>
      <c r="AE812" s="124"/>
      <c r="AF812" s="124"/>
      <c r="AG812" s="124"/>
      <c r="AH812" s="124"/>
      <c r="AI812" s="124"/>
      <c r="AJ812" s="119"/>
      <c r="AK812" s="1703"/>
      <c r="AL812" s="1704"/>
      <c r="AM812" s="1711"/>
      <c r="AN812" s="1711"/>
      <c r="AO812" s="1704"/>
      <c r="AP812" s="1704"/>
      <c r="AQ812" s="1711"/>
      <c r="AR812" s="1714"/>
      <c r="AS812" s="119"/>
      <c r="AT812" s="119"/>
      <c r="AW812" s="387"/>
      <c r="AX812" s="387"/>
      <c r="AY812" s="387"/>
      <c r="AZ812" s="386"/>
      <c r="BA812" s="386"/>
      <c r="BB812" s="386"/>
    </row>
    <row r="813" spans="1:54" s="117" customFormat="1" ht="9" customHeight="1" thickBot="1">
      <c r="A813" s="1660"/>
      <c r="B813" s="1661"/>
      <c r="C813" s="1661"/>
      <c r="D813" s="1661"/>
      <c r="E813" s="1661"/>
      <c r="F813" s="1661"/>
      <c r="G813" s="1661"/>
      <c r="H813" s="1661"/>
      <c r="I813" s="1716"/>
      <c r="J813" s="1593"/>
      <c r="K813" s="1719"/>
      <c r="L813" s="1656"/>
      <c r="M813" s="1593"/>
      <c r="N813" s="1656"/>
      <c r="O813" s="1653"/>
      <c r="P813" s="1653"/>
      <c r="Q813" s="1653"/>
      <c r="R813" s="1653"/>
      <c r="S813" s="1593"/>
      <c r="T813" s="1656"/>
      <c r="U813" s="1653"/>
      <c r="V813" s="1708"/>
      <c r="W813" s="119"/>
      <c r="X813" s="119"/>
      <c r="Y813" s="119"/>
      <c r="Z813" s="119"/>
      <c r="AA813" s="119"/>
      <c r="AB813" s="119"/>
      <c r="AC813" s="124"/>
      <c r="AD813" s="124"/>
      <c r="AE813" s="124"/>
      <c r="AF813" s="124"/>
      <c r="AG813" s="124"/>
      <c r="AH813" s="124"/>
      <c r="AI813" s="124"/>
      <c r="AJ813" s="119"/>
      <c r="AK813" s="1705"/>
      <c r="AL813" s="1706"/>
      <c r="AM813" s="1712"/>
      <c r="AN813" s="1712"/>
      <c r="AO813" s="1706"/>
      <c r="AP813" s="1706"/>
      <c r="AQ813" s="1712"/>
      <c r="AR813" s="1715"/>
      <c r="AS813" s="119"/>
      <c r="AT813" s="119"/>
      <c r="AW813" s="387"/>
      <c r="AX813" s="387"/>
      <c r="AY813" s="387"/>
      <c r="AZ813" s="386"/>
      <c r="BA813" s="386"/>
      <c r="BB813" s="386"/>
    </row>
    <row r="814" spans="1:54" s="117" customFormat="1" ht="6" customHeight="1" thickBot="1">
      <c r="A814" s="1662"/>
      <c r="B814" s="1663"/>
      <c r="C814" s="1663"/>
      <c r="D814" s="1663"/>
      <c r="E814" s="1663"/>
      <c r="F814" s="1663"/>
      <c r="G814" s="1663"/>
      <c r="H814" s="1663"/>
      <c r="I814" s="1717"/>
      <c r="J814" s="1594"/>
      <c r="K814" s="1720"/>
      <c r="L814" s="1657"/>
      <c r="M814" s="1594"/>
      <c r="N814" s="1657"/>
      <c r="O814" s="1654"/>
      <c r="P814" s="1654"/>
      <c r="Q814" s="1654"/>
      <c r="R814" s="1654"/>
      <c r="S814" s="1594"/>
      <c r="T814" s="1657"/>
      <c r="U814" s="1654"/>
      <c r="V814" s="1709"/>
      <c r="W814" s="119"/>
      <c r="X814" s="119"/>
      <c r="Y814" s="119"/>
      <c r="Z814" s="119"/>
      <c r="AA814" s="119"/>
      <c r="AB814" s="119"/>
      <c r="AC814" s="119"/>
      <c r="AD814" s="119"/>
      <c r="AE814" s="119"/>
      <c r="AF814" s="119"/>
      <c r="AG814" s="119"/>
      <c r="AH814" s="119"/>
      <c r="AI814" s="119"/>
      <c r="AJ814" s="119"/>
      <c r="AK814" s="119"/>
      <c r="AL814" s="119"/>
      <c r="AM814" s="119"/>
      <c r="AN814" s="119"/>
      <c r="AO814" s="119"/>
      <c r="AP814" s="119"/>
      <c r="AQ814" s="119"/>
      <c r="AR814" s="119"/>
      <c r="AS814" s="119"/>
      <c r="AT814" s="119"/>
      <c r="AW814" s="387"/>
      <c r="AX814" s="387"/>
      <c r="AY814" s="387"/>
      <c r="AZ814" s="386"/>
      <c r="BA814" s="386"/>
      <c r="BB814" s="386"/>
    </row>
    <row r="815" spans="1:54" s="117" customFormat="1" ht="15" customHeight="1">
      <c r="A815" s="1634" t="s">
        <v>173</v>
      </c>
      <c r="B815" s="1635"/>
      <c r="C815" s="1635"/>
      <c r="D815" s="1635"/>
      <c r="E815" s="1635"/>
      <c r="F815" s="1635"/>
      <c r="G815" s="1635"/>
      <c r="H815" s="1636"/>
      <c r="I815" s="1643" t="s">
        <v>133</v>
      </c>
      <c r="J815" s="1635"/>
      <c r="K815" s="1635"/>
      <c r="L815" s="1635"/>
      <c r="M815" s="1644"/>
      <c r="N815" s="1649" t="s">
        <v>174</v>
      </c>
      <c r="O815" s="1635"/>
      <c r="P815" s="1635"/>
      <c r="Q815" s="1635"/>
      <c r="R815" s="1635"/>
      <c r="S815" s="1635"/>
      <c r="T815" s="1636"/>
      <c r="U815" s="511" t="s">
        <v>135</v>
      </c>
      <c r="V815" s="512"/>
      <c r="W815" s="512"/>
      <c r="X815" s="1666" t="s">
        <v>136</v>
      </c>
      <c r="Y815" s="1666"/>
      <c r="Z815" s="1666"/>
      <c r="AA815" s="1666"/>
      <c r="AB815" s="1666"/>
      <c r="AC815" s="1666"/>
      <c r="AD815" s="1666"/>
      <c r="AE815" s="1666"/>
      <c r="AF815" s="1666"/>
      <c r="AG815" s="1666"/>
      <c r="AH815" s="512"/>
      <c r="AI815" s="512"/>
      <c r="AJ815" s="513"/>
      <c r="AK815" s="1667" t="s">
        <v>137</v>
      </c>
      <c r="AL815" s="1667"/>
      <c r="AM815" s="1668" t="s">
        <v>138</v>
      </c>
      <c r="AN815" s="1668"/>
      <c r="AO815" s="1668"/>
      <c r="AP815" s="1668"/>
      <c r="AQ815" s="1668"/>
      <c r="AR815" s="1669"/>
      <c r="AS815" s="119"/>
      <c r="AT815" s="119"/>
      <c r="AW815" s="387"/>
      <c r="AX815" s="387"/>
      <c r="AY815" s="387"/>
      <c r="AZ815" s="386"/>
      <c r="BA815" s="386"/>
      <c r="BB815" s="386"/>
    </row>
    <row r="816" spans="1:54" s="117" customFormat="1" ht="13.5" customHeight="1">
      <c r="A816" s="1637"/>
      <c r="B816" s="1638"/>
      <c r="C816" s="1638"/>
      <c r="D816" s="1638"/>
      <c r="E816" s="1638"/>
      <c r="F816" s="1638"/>
      <c r="G816" s="1638"/>
      <c r="H816" s="1639"/>
      <c r="I816" s="1645"/>
      <c r="J816" s="1638"/>
      <c r="K816" s="1638"/>
      <c r="L816" s="1638"/>
      <c r="M816" s="1646"/>
      <c r="N816" s="1650"/>
      <c r="O816" s="1638"/>
      <c r="P816" s="1638"/>
      <c r="Q816" s="1638"/>
      <c r="R816" s="1638"/>
      <c r="S816" s="1638"/>
      <c r="T816" s="1639"/>
      <c r="U816" s="1670" t="s">
        <v>139</v>
      </c>
      <c r="V816" s="1671"/>
      <c r="W816" s="1671"/>
      <c r="X816" s="1672"/>
      <c r="Y816" s="1676" t="s">
        <v>140</v>
      </c>
      <c r="Z816" s="1677"/>
      <c r="AA816" s="1677"/>
      <c r="AB816" s="1678"/>
      <c r="AC816" s="1682" t="s">
        <v>141</v>
      </c>
      <c r="AD816" s="1683"/>
      <c r="AE816" s="1683"/>
      <c r="AF816" s="1684"/>
      <c r="AG816" s="1688" t="s">
        <v>142</v>
      </c>
      <c r="AH816" s="1689"/>
      <c r="AI816" s="1689"/>
      <c r="AJ816" s="1690"/>
      <c r="AK816" s="1694" t="s">
        <v>175</v>
      </c>
      <c r="AL816" s="1694"/>
      <c r="AM816" s="1630" t="s">
        <v>144</v>
      </c>
      <c r="AN816" s="1631"/>
      <c r="AO816" s="1631"/>
      <c r="AP816" s="1631"/>
      <c r="AQ816" s="1696"/>
      <c r="AR816" s="1697"/>
      <c r="AS816" s="119"/>
      <c r="AT816" s="119"/>
      <c r="AW816" s="387"/>
      <c r="AX816" s="387"/>
      <c r="AY816" s="387"/>
      <c r="AZ816" s="386"/>
      <c r="BA816" s="386"/>
      <c r="BB816" s="386"/>
    </row>
    <row r="817" spans="1:54" s="117" customFormat="1" ht="13.5" customHeight="1">
      <c r="A817" s="1640"/>
      <c r="B817" s="1641"/>
      <c r="C817" s="1641"/>
      <c r="D817" s="1641"/>
      <c r="E817" s="1641"/>
      <c r="F817" s="1641"/>
      <c r="G817" s="1641"/>
      <c r="H817" s="1642"/>
      <c r="I817" s="1647"/>
      <c r="J817" s="1641"/>
      <c r="K817" s="1641"/>
      <c r="L817" s="1641"/>
      <c r="M817" s="1648"/>
      <c r="N817" s="1651"/>
      <c r="O817" s="1641"/>
      <c r="P817" s="1641"/>
      <c r="Q817" s="1641"/>
      <c r="R817" s="1641"/>
      <c r="S817" s="1641"/>
      <c r="T817" s="1642"/>
      <c r="U817" s="1673"/>
      <c r="V817" s="1674"/>
      <c r="W817" s="1674"/>
      <c r="X817" s="1675"/>
      <c r="Y817" s="1679"/>
      <c r="Z817" s="1680"/>
      <c r="AA817" s="1680"/>
      <c r="AB817" s="1681"/>
      <c r="AC817" s="1685"/>
      <c r="AD817" s="1686"/>
      <c r="AE817" s="1686"/>
      <c r="AF817" s="1687"/>
      <c r="AG817" s="1691"/>
      <c r="AH817" s="1692"/>
      <c r="AI817" s="1692"/>
      <c r="AJ817" s="1693"/>
      <c r="AK817" s="1695"/>
      <c r="AL817" s="1695"/>
      <c r="AM817" s="1698"/>
      <c r="AN817" s="1698"/>
      <c r="AO817" s="1698"/>
      <c r="AP817" s="1698"/>
      <c r="AQ817" s="1698"/>
      <c r="AR817" s="1699"/>
      <c r="AS817" s="119"/>
      <c r="AT817" s="119"/>
      <c r="AW817" s="387"/>
      <c r="AX817" s="387"/>
      <c r="AY817" s="387"/>
      <c r="AZ817" s="386"/>
      <c r="BA817" s="386"/>
      <c r="BB817" s="386"/>
    </row>
    <row r="818" spans="1:54" s="117" customFormat="1" ht="16.5" customHeight="1">
      <c r="A818" s="1615" t="str">
        <f>A782</f>
        <v/>
      </c>
      <c r="B818" s="1616"/>
      <c r="C818" s="1616"/>
      <c r="D818" s="1616"/>
      <c r="E818" s="1616"/>
      <c r="F818" s="1616"/>
      <c r="G818" s="1616"/>
      <c r="H818" s="1617"/>
      <c r="I818" s="1621" t="str">
        <f>I782</f>
        <v/>
      </c>
      <c r="J818" s="1616"/>
      <c r="K818" s="1616"/>
      <c r="L818" s="1616"/>
      <c r="M818" s="1622"/>
      <c r="N818" s="269" t="str">
        <f t="shared" ref="N818:N835" si="132">N782</f>
        <v/>
      </c>
      <c r="O818" s="125" t="s">
        <v>73</v>
      </c>
      <c r="P818" s="272" t="str">
        <f t="shared" ref="P818:P835" si="133">P782</f>
        <v/>
      </c>
      <c r="Q818" s="125" t="s">
        <v>145</v>
      </c>
      <c r="R818" s="274" t="str">
        <f t="shared" ref="R818:R835" si="134">R782</f>
        <v/>
      </c>
      <c r="S818" s="1625" t="s">
        <v>176</v>
      </c>
      <c r="T818" s="1626"/>
      <c r="U818" s="1627">
        <f t="shared" ref="U818:U836" si="135">U782</f>
        <v>0</v>
      </c>
      <c r="V818" s="1628"/>
      <c r="W818" s="1628"/>
      <c r="X818" s="126" t="s">
        <v>76</v>
      </c>
      <c r="Y818" s="127"/>
      <c r="Z818" s="128"/>
      <c r="AA818" s="128"/>
      <c r="AB818" s="126" t="s">
        <v>76</v>
      </c>
      <c r="AC818" s="127"/>
      <c r="AD818" s="128"/>
      <c r="AE818" s="128"/>
      <c r="AF818" s="129" t="s">
        <v>76</v>
      </c>
      <c r="AG818" s="1568" t="str">
        <f t="shared" ref="AG818:AG836" si="136">AG782</f>
        <v/>
      </c>
      <c r="AH818" s="1569"/>
      <c r="AI818" s="1569"/>
      <c r="AJ818" s="1570"/>
      <c r="AK818" s="127"/>
      <c r="AL818" s="147"/>
      <c r="AM818" s="1568" t="str">
        <f>IF(AM782=0,"",AM782)</f>
        <v/>
      </c>
      <c r="AN818" s="1569"/>
      <c r="AO818" s="1569"/>
      <c r="AP818" s="1569"/>
      <c r="AQ818" s="1569"/>
      <c r="AR818" s="514" t="s">
        <v>76</v>
      </c>
      <c r="AS818" s="119"/>
      <c r="AT818" s="119"/>
      <c r="AW818" s="387"/>
      <c r="AX818" s="387"/>
      <c r="AY818" s="387"/>
      <c r="AZ818" s="386"/>
      <c r="BA818" s="386"/>
      <c r="BB818" s="386"/>
    </row>
    <row r="819" spans="1:54" s="117" customFormat="1" ht="16.5" customHeight="1">
      <c r="A819" s="1618"/>
      <c r="B819" s="1619"/>
      <c r="C819" s="1619"/>
      <c r="D819" s="1619"/>
      <c r="E819" s="1619"/>
      <c r="F819" s="1619"/>
      <c r="G819" s="1619"/>
      <c r="H819" s="1620"/>
      <c r="I819" s="1623"/>
      <c r="J819" s="1619"/>
      <c r="K819" s="1619"/>
      <c r="L819" s="1619"/>
      <c r="M819" s="1624"/>
      <c r="N819" s="270" t="str">
        <f t="shared" si="132"/>
        <v/>
      </c>
      <c r="O819" s="124" t="s">
        <v>73</v>
      </c>
      <c r="P819" s="273" t="str">
        <f t="shared" si="133"/>
        <v/>
      </c>
      <c r="Q819" s="124" t="s">
        <v>145</v>
      </c>
      <c r="R819" s="275" t="str">
        <f t="shared" si="134"/>
        <v/>
      </c>
      <c r="S819" s="1630" t="s">
        <v>177</v>
      </c>
      <c r="T819" s="1631"/>
      <c r="U819" s="1582" t="str">
        <f t="shared" si="135"/>
        <v/>
      </c>
      <c r="V819" s="1632"/>
      <c r="W819" s="1632"/>
      <c r="X819" s="1633"/>
      <c r="Y819" s="1571">
        <f>Y783</f>
        <v>0</v>
      </c>
      <c r="Z819" s="1572"/>
      <c r="AA819" s="1572"/>
      <c r="AB819" s="1572"/>
      <c r="AC819" s="1571">
        <f>AC783</f>
        <v>0</v>
      </c>
      <c r="AD819" s="1572"/>
      <c r="AE819" s="1572"/>
      <c r="AF819" s="1573"/>
      <c r="AG819" s="1572" t="str">
        <f t="shared" si="136"/>
        <v/>
      </c>
      <c r="AH819" s="1572"/>
      <c r="AI819" s="1572"/>
      <c r="AJ819" s="1573"/>
      <c r="AK819" s="1584" t="str">
        <f>AK783</f>
        <v/>
      </c>
      <c r="AL819" s="1585"/>
      <c r="AM819" s="1582" t="str">
        <f>AM783</f>
        <v/>
      </c>
      <c r="AN819" s="1583"/>
      <c r="AO819" s="1583"/>
      <c r="AP819" s="1583"/>
      <c r="AQ819" s="1583"/>
      <c r="AR819" s="515"/>
      <c r="AS819" s="119"/>
      <c r="AT819" s="119"/>
      <c r="AW819" s="387"/>
      <c r="AX819" s="387"/>
      <c r="AY819" s="387"/>
      <c r="AZ819" s="386"/>
      <c r="BA819" s="386"/>
      <c r="BB819" s="386"/>
    </row>
    <row r="820" spans="1:54" s="117" customFormat="1" ht="16.5" customHeight="1">
      <c r="A820" s="1615" t="str">
        <f>A784</f>
        <v/>
      </c>
      <c r="B820" s="1616"/>
      <c r="C820" s="1616"/>
      <c r="D820" s="1616"/>
      <c r="E820" s="1616"/>
      <c r="F820" s="1616"/>
      <c r="G820" s="1616"/>
      <c r="H820" s="1617"/>
      <c r="I820" s="1621" t="str">
        <f>I784</f>
        <v/>
      </c>
      <c r="J820" s="1616"/>
      <c r="K820" s="1616"/>
      <c r="L820" s="1616"/>
      <c r="M820" s="1622"/>
      <c r="N820" s="277" t="str">
        <f t="shared" si="132"/>
        <v/>
      </c>
      <c r="O820" s="125" t="s">
        <v>119</v>
      </c>
      <c r="P820" s="272" t="str">
        <f t="shared" si="133"/>
        <v/>
      </c>
      <c r="Q820" s="125" t="s">
        <v>120</v>
      </c>
      <c r="R820" s="274" t="str">
        <f t="shared" si="134"/>
        <v/>
      </c>
      <c r="S820" s="1625" t="s">
        <v>121</v>
      </c>
      <c r="T820" s="1626"/>
      <c r="U820" s="1627">
        <f t="shared" si="135"/>
        <v>0</v>
      </c>
      <c r="V820" s="1628"/>
      <c r="W820" s="1628"/>
      <c r="X820" s="130"/>
      <c r="Y820" s="946"/>
      <c r="Z820" s="947"/>
      <c r="AA820" s="947"/>
      <c r="AB820" s="130"/>
      <c r="AC820" s="946"/>
      <c r="AD820" s="947"/>
      <c r="AE820" s="947"/>
      <c r="AF820" s="133"/>
      <c r="AG820" s="1568" t="str">
        <f t="shared" si="136"/>
        <v/>
      </c>
      <c r="AH820" s="1569"/>
      <c r="AI820" s="1569"/>
      <c r="AJ820" s="1570"/>
      <c r="AK820" s="946"/>
      <c r="AL820" s="134"/>
      <c r="AM820" s="1568" t="str">
        <f>IF(AM784=0,"",AM784)</f>
        <v/>
      </c>
      <c r="AN820" s="1569"/>
      <c r="AO820" s="1569"/>
      <c r="AP820" s="1569"/>
      <c r="AQ820" s="1569"/>
      <c r="AR820" s="516"/>
      <c r="AS820" s="119"/>
      <c r="AT820" s="119"/>
      <c r="AW820" s="387"/>
      <c r="AX820" s="387"/>
      <c r="AY820" s="387"/>
      <c r="AZ820" s="386"/>
      <c r="BA820" s="386"/>
      <c r="BB820" s="386"/>
    </row>
    <row r="821" spans="1:54" s="117" customFormat="1" ht="16.5" customHeight="1">
      <c r="A821" s="1618"/>
      <c r="B821" s="1619"/>
      <c r="C821" s="1619"/>
      <c r="D821" s="1619"/>
      <c r="E821" s="1619"/>
      <c r="F821" s="1619"/>
      <c r="G821" s="1619"/>
      <c r="H821" s="1620"/>
      <c r="I821" s="1623"/>
      <c r="J821" s="1619"/>
      <c r="K821" s="1619"/>
      <c r="L821" s="1619"/>
      <c r="M821" s="1624"/>
      <c r="N821" s="278" t="str">
        <f t="shared" si="132"/>
        <v/>
      </c>
      <c r="O821" s="135" t="s">
        <v>119</v>
      </c>
      <c r="P821" s="273" t="str">
        <f t="shared" si="133"/>
        <v/>
      </c>
      <c r="Q821" s="135" t="s">
        <v>120</v>
      </c>
      <c r="R821" s="276" t="str">
        <f t="shared" si="134"/>
        <v/>
      </c>
      <c r="S821" s="1580" t="s">
        <v>122</v>
      </c>
      <c r="T821" s="1581"/>
      <c r="U821" s="1571" t="str">
        <f t="shared" si="135"/>
        <v/>
      </c>
      <c r="V821" s="1572"/>
      <c r="W821" s="1572"/>
      <c r="X821" s="1572"/>
      <c r="Y821" s="1571">
        <f>Y785</f>
        <v>0</v>
      </c>
      <c r="Z821" s="1572"/>
      <c r="AA821" s="1572"/>
      <c r="AB821" s="1572"/>
      <c r="AC821" s="1571">
        <f>AC785</f>
        <v>0</v>
      </c>
      <c r="AD821" s="1572"/>
      <c r="AE821" s="1572"/>
      <c r="AF821" s="1573"/>
      <c r="AG821" s="1572" t="str">
        <f t="shared" si="136"/>
        <v/>
      </c>
      <c r="AH821" s="1572"/>
      <c r="AI821" s="1572"/>
      <c r="AJ821" s="1573"/>
      <c r="AK821" s="1584" t="str">
        <f>AK785</f>
        <v/>
      </c>
      <c r="AL821" s="1585"/>
      <c r="AM821" s="1582" t="str">
        <f>AM785</f>
        <v/>
      </c>
      <c r="AN821" s="1583"/>
      <c r="AO821" s="1583"/>
      <c r="AP821" s="1583"/>
      <c r="AQ821" s="1583"/>
      <c r="AR821" s="515"/>
      <c r="AS821" s="119"/>
      <c r="AT821" s="119"/>
      <c r="AW821" s="387"/>
      <c r="AX821" s="387"/>
      <c r="AY821" s="387"/>
      <c r="AZ821" s="386"/>
      <c r="BA821" s="386"/>
      <c r="BB821" s="386"/>
    </row>
    <row r="822" spans="1:54" s="117" customFormat="1" ht="16.5" customHeight="1">
      <c r="A822" s="1615" t="str">
        <f>A786</f>
        <v/>
      </c>
      <c r="B822" s="1616"/>
      <c r="C822" s="1616"/>
      <c r="D822" s="1616"/>
      <c r="E822" s="1616"/>
      <c r="F822" s="1616"/>
      <c r="G822" s="1616"/>
      <c r="H822" s="1617"/>
      <c r="I822" s="1621" t="str">
        <f>I786</f>
        <v/>
      </c>
      <c r="J822" s="1616"/>
      <c r="K822" s="1616"/>
      <c r="L822" s="1616"/>
      <c r="M822" s="1622"/>
      <c r="N822" s="277" t="str">
        <f t="shared" si="132"/>
        <v/>
      </c>
      <c r="O822" s="125" t="s">
        <v>119</v>
      </c>
      <c r="P822" s="272" t="str">
        <f t="shared" si="133"/>
        <v/>
      </c>
      <c r="Q822" s="125" t="s">
        <v>120</v>
      </c>
      <c r="R822" s="274" t="str">
        <f t="shared" si="134"/>
        <v/>
      </c>
      <c r="S822" s="1625" t="s">
        <v>121</v>
      </c>
      <c r="T822" s="1626"/>
      <c r="U822" s="1627">
        <f t="shared" si="135"/>
        <v>0</v>
      </c>
      <c r="V822" s="1628"/>
      <c r="W822" s="1628"/>
      <c r="X822" s="130"/>
      <c r="Y822" s="946"/>
      <c r="Z822" s="947"/>
      <c r="AA822" s="947"/>
      <c r="AB822" s="130"/>
      <c r="AC822" s="946"/>
      <c r="AD822" s="947"/>
      <c r="AE822" s="947"/>
      <c r="AF822" s="133"/>
      <c r="AG822" s="1568" t="str">
        <f t="shared" si="136"/>
        <v/>
      </c>
      <c r="AH822" s="1569"/>
      <c r="AI822" s="1569"/>
      <c r="AJ822" s="1570"/>
      <c r="AK822" s="946"/>
      <c r="AL822" s="134"/>
      <c r="AM822" s="1568" t="str">
        <f>IF(AM786=0,"",AM786)</f>
        <v/>
      </c>
      <c r="AN822" s="1569"/>
      <c r="AO822" s="1569"/>
      <c r="AP822" s="1569"/>
      <c r="AQ822" s="1569"/>
      <c r="AR822" s="516"/>
      <c r="AS822" s="119"/>
      <c r="AT822" s="119"/>
      <c r="AW822" s="387"/>
      <c r="AX822" s="387"/>
      <c r="AY822" s="387"/>
      <c r="AZ822" s="386"/>
      <c r="BA822" s="386"/>
      <c r="BB822" s="386"/>
    </row>
    <row r="823" spans="1:54" s="117" customFormat="1" ht="16.5" customHeight="1">
      <c r="A823" s="1618"/>
      <c r="B823" s="1619"/>
      <c r="C823" s="1619"/>
      <c r="D823" s="1619"/>
      <c r="E823" s="1619"/>
      <c r="F823" s="1619"/>
      <c r="G823" s="1619"/>
      <c r="H823" s="1620"/>
      <c r="I823" s="1623"/>
      <c r="J823" s="1619"/>
      <c r="K823" s="1619"/>
      <c r="L823" s="1619"/>
      <c r="M823" s="1624"/>
      <c r="N823" s="278" t="str">
        <f t="shared" si="132"/>
        <v/>
      </c>
      <c r="O823" s="135" t="s">
        <v>119</v>
      </c>
      <c r="P823" s="273" t="str">
        <f t="shared" si="133"/>
        <v/>
      </c>
      <c r="Q823" s="135" t="s">
        <v>120</v>
      </c>
      <c r="R823" s="276" t="str">
        <f t="shared" si="134"/>
        <v/>
      </c>
      <c r="S823" s="1580" t="s">
        <v>122</v>
      </c>
      <c r="T823" s="1581"/>
      <c r="U823" s="1582" t="str">
        <f t="shared" si="135"/>
        <v/>
      </c>
      <c r="V823" s="1583"/>
      <c r="W823" s="1583"/>
      <c r="X823" s="1629"/>
      <c r="Y823" s="1582">
        <f>Y787</f>
        <v>0</v>
      </c>
      <c r="Z823" s="1583"/>
      <c r="AA823" s="1583"/>
      <c r="AB823" s="1583"/>
      <c r="AC823" s="1582">
        <f>AC787</f>
        <v>0</v>
      </c>
      <c r="AD823" s="1583"/>
      <c r="AE823" s="1583"/>
      <c r="AF823" s="1629"/>
      <c r="AG823" s="1572" t="str">
        <f t="shared" si="136"/>
        <v/>
      </c>
      <c r="AH823" s="1572"/>
      <c r="AI823" s="1572"/>
      <c r="AJ823" s="1573"/>
      <c r="AK823" s="1584" t="str">
        <f>AK787</f>
        <v/>
      </c>
      <c r="AL823" s="1585"/>
      <c r="AM823" s="1582" t="str">
        <f>AM787</f>
        <v/>
      </c>
      <c r="AN823" s="1583"/>
      <c r="AO823" s="1583"/>
      <c r="AP823" s="1583"/>
      <c r="AQ823" s="1583"/>
      <c r="AR823" s="515"/>
      <c r="AS823" s="119"/>
      <c r="AT823" s="119"/>
      <c r="AW823" s="387"/>
      <c r="AX823" s="387"/>
      <c r="AY823" s="387"/>
      <c r="AZ823" s="386"/>
      <c r="BA823" s="386"/>
      <c r="BB823" s="386"/>
    </row>
    <row r="824" spans="1:54" s="117" customFormat="1" ht="16.5" customHeight="1">
      <c r="A824" s="1615" t="str">
        <f>A788</f>
        <v/>
      </c>
      <c r="B824" s="1616"/>
      <c r="C824" s="1616"/>
      <c r="D824" s="1616"/>
      <c r="E824" s="1616"/>
      <c r="F824" s="1616"/>
      <c r="G824" s="1616"/>
      <c r="H824" s="1617"/>
      <c r="I824" s="1621" t="str">
        <f>I788</f>
        <v/>
      </c>
      <c r="J824" s="1616"/>
      <c r="K824" s="1616"/>
      <c r="L824" s="1616"/>
      <c r="M824" s="1622"/>
      <c r="N824" s="277" t="str">
        <f t="shared" si="132"/>
        <v/>
      </c>
      <c r="O824" s="125" t="s">
        <v>119</v>
      </c>
      <c r="P824" s="272" t="str">
        <f t="shared" si="133"/>
        <v/>
      </c>
      <c r="Q824" s="125" t="s">
        <v>120</v>
      </c>
      <c r="R824" s="274" t="str">
        <f t="shared" si="134"/>
        <v/>
      </c>
      <c r="S824" s="1625" t="s">
        <v>121</v>
      </c>
      <c r="T824" s="1626"/>
      <c r="U824" s="1571">
        <f t="shared" si="135"/>
        <v>0</v>
      </c>
      <c r="V824" s="1572"/>
      <c r="W824" s="1572"/>
      <c r="X824" s="136"/>
      <c r="Y824" s="943"/>
      <c r="Z824" s="944"/>
      <c r="AA824" s="944"/>
      <c r="AB824" s="136"/>
      <c r="AC824" s="943"/>
      <c r="AD824" s="944"/>
      <c r="AE824" s="944"/>
      <c r="AF824" s="139"/>
      <c r="AG824" s="1568" t="str">
        <f t="shared" si="136"/>
        <v/>
      </c>
      <c r="AH824" s="1569"/>
      <c r="AI824" s="1569"/>
      <c r="AJ824" s="1570"/>
      <c r="AK824" s="943"/>
      <c r="AL824" s="945"/>
      <c r="AM824" s="1568" t="str">
        <f>IF(AM788=0,"",AM788)</f>
        <v/>
      </c>
      <c r="AN824" s="1569"/>
      <c r="AO824" s="1569"/>
      <c r="AP824" s="1569"/>
      <c r="AQ824" s="1569"/>
      <c r="AR824" s="516"/>
      <c r="AS824" s="119"/>
      <c r="AT824" s="119"/>
      <c r="AW824" s="387"/>
      <c r="AX824" s="387"/>
      <c r="AY824" s="387"/>
      <c r="AZ824" s="386"/>
      <c r="BA824" s="386"/>
      <c r="BB824" s="386"/>
    </row>
    <row r="825" spans="1:54" s="117" customFormat="1" ht="16.5" customHeight="1">
      <c r="A825" s="1618"/>
      <c r="B825" s="1619"/>
      <c r="C825" s="1619"/>
      <c r="D825" s="1619"/>
      <c r="E825" s="1619"/>
      <c r="F825" s="1619"/>
      <c r="G825" s="1619"/>
      <c r="H825" s="1620"/>
      <c r="I825" s="1623"/>
      <c r="J825" s="1619"/>
      <c r="K825" s="1619"/>
      <c r="L825" s="1619"/>
      <c r="M825" s="1624"/>
      <c r="N825" s="278" t="str">
        <f t="shared" si="132"/>
        <v/>
      </c>
      <c r="O825" s="135" t="s">
        <v>119</v>
      </c>
      <c r="P825" s="273" t="str">
        <f t="shared" si="133"/>
        <v/>
      </c>
      <c r="Q825" s="135" t="s">
        <v>120</v>
      </c>
      <c r="R825" s="276" t="str">
        <f t="shared" si="134"/>
        <v/>
      </c>
      <c r="S825" s="1580" t="s">
        <v>122</v>
      </c>
      <c r="T825" s="1581"/>
      <c r="U825" s="1571" t="str">
        <f t="shared" si="135"/>
        <v/>
      </c>
      <c r="V825" s="1572"/>
      <c r="W825" s="1572"/>
      <c r="X825" s="1572"/>
      <c r="Y825" s="1571">
        <f>Y789</f>
        <v>0</v>
      </c>
      <c r="Z825" s="1572"/>
      <c r="AA825" s="1572"/>
      <c r="AB825" s="1572"/>
      <c r="AC825" s="1571">
        <f>AC789</f>
        <v>0</v>
      </c>
      <c r="AD825" s="1572"/>
      <c r="AE825" s="1572"/>
      <c r="AF825" s="1573"/>
      <c r="AG825" s="1572" t="str">
        <f t="shared" si="136"/>
        <v/>
      </c>
      <c r="AH825" s="1572"/>
      <c r="AI825" s="1572"/>
      <c r="AJ825" s="1573"/>
      <c r="AK825" s="1584" t="str">
        <f>AK789</f>
        <v/>
      </c>
      <c r="AL825" s="1585"/>
      <c r="AM825" s="1582" t="str">
        <f>AM789</f>
        <v/>
      </c>
      <c r="AN825" s="1583"/>
      <c r="AO825" s="1583"/>
      <c r="AP825" s="1583"/>
      <c r="AQ825" s="1583"/>
      <c r="AR825" s="515"/>
      <c r="AS825" s="119"/>
      <c r="AT825" s="119"/>
      <c r="AW825" s="387"/>
      <c r="AX825" s="387"/>
      <c r="AY825" s="387"/>
      <c r="AZ825" s="386"/>
      <c r="BA825" s="386"/>
      <c r="BB825" s="386"/>
    </row>
    <row r="826" spans="1:54" s="117" customFormat="1" ht="16.5" customHeight="1">
      <c r="A826" s="1615" t="str">
        <f>A790</f>
        <v/>
      </c>
      <c r="B826" s="1616"/>
      <c r="C826" s="1616"/>
      <c r="D826" s="1616"/>
      <c r="E826" s="1616"/>
      <c r="F826" s="1616"/>
      <c r="G826" s="1616"/>
      <c r="H826" s="1617"/>
      <c r="I826" s="1621" t="str">
        <f>I790</f>
        <v/>
      </c>
      <c r="J826" s="1616"/>
      <c r="K826" s="1616"/>
      <c r="L826" s="1616"/>
      <c r="M826" s="1622"/>
      <c r="N826" s="277" t="str">
        <f t="shared" si="132"/>
        <v/>
      </c>
      <c r="O826" s="125" t="s">
        <v>119</v>
      </c>
      <c r="P826" s="272" t="str">
        <f t="shared" si="133"/>
        <v/>
      </c>
      <c r="Q826" s="125" t="s">
        <v>120</v>
      </c>
      <c r="R826" s="274" t="str">
        <f t="shared" si="134"/>
        <v/>
      </c>
      <c r="S826" s="1625" t="s">
        <v>121</v>
      </c>
      <c r="T826" s="1626"/>
      <c r="U826" s="1627">
        <f t="shared" si="135"/>
        <v>0</v>
      </c>
      <c r="V826" s="1628"/>
      <c r="W826" s="1628"/>
      <c r="X826" s="130"/>
      <c r="Y826" s="946"/>
      <c r="Z826" s="947"/>
      <c r="AA826" s="947"/>
      <c r="AB826" s="130"/>
      <c r="AC826" s="946"/>
      <c r="AD826" s="947"/>
      <c r="AE826" s="947"/>
      <c r="AF826" s="133"/>
      <c r="AG826" s="1568" t="str">
        <f t="shared" si="136"/>
        <v/>
      </c>
      <c r="AH826" s="1569"/>
      <c r="AI826" s="1569"/>
      <c r="AJ826" s="1570"/>
      <c r="AK826" s="943"/>
      <c r="AL826" s="945"/>
      <c r="AM826" s="1568" t="str">
        <f>IF(AM790=0,"",AM790)</f>
        <v/>
      </c>
      <c r="AN826" s="1569"/>
      <c r="AO826" s="1569"/>
      <c r="AP826" s="1569"/>
      <c r="AQ826" s="1569"/>
      <c r="AR826" s="516"/>
      <c r="AS826" s="119"/>
      <c r="AT826" s="119"/>
      <c r="AW826" s="387"/>
      <c r="AX826" s="387"/>
      <c r="AY826" s="387"/>
      <c r="AZ826" s="386"/>
      <c r="BA826" s="386"/>
      <c r="BB826" s="386"/>
    </row>
    <row r="827" spans="1:54" s="117" customFormat="1" ht="16.5" customHeight="1">
      <c r="A827" s="1618"/>
      <c r="B827" s="1619"/>
      <c r="C827" s="1619"/>
      <c r="D827" s="1619"/>
      <c r="E827" s="1619"/>
      <c r="F827" s="1619"/>
      <c r="G827" s="1619"/>
      <c r="H827" s="1620"/>
      <c r="I827" s="1623"/>
      <c r="J827" s="1619"/>
      <c r="K827" s="1619"/>
      <c r="L827" s="1619"/>
      <c r="M827" s="1624"/>
      <c r="N827" s="278" t="str">
        <f t="shared" si="132"/>
        <v/>
      </c>
      <c r="O827" s="135" t="s">
        <v>119</v>
      </c>
      <c r="P827" s="273" t="str">
        <f t="shared" si="133"/>
        <v/>
      </c>
      <c r="Q827" s="135" t="s">
        <v>120</v>
      </c>
      <c r="R827" s="276" t="str">
        <f t="shared" si="134"/>
        <v/>
      </c>
      <c r="S827" s="1580" t="s">
        <v>122</v>
      </c>
      <c r="T827" s="1581"/>
      <c r="U827" s="1571" t="str">
        <f t="shared" si="135"/>
        <v/>
      </c>
      <c r="V827" s="1572"/>
      <c r="W827" s="1572"/>
      <c r="X827" s="1572"/>
      <c r="Y827" s="1582">
        <f>Y791</f>
        <v>0</v>
      </c>
      <c r="Z827" s="1583"/>
      <c r="AA827" s="1583"/>
      <c r="AB827" s="1583"/>
      <c r="AC827" s="1571">
        <f>AC791</f>
        <v>0</v>
      </c>
      <c r="AD827" s="1572"/>
      <c r="AE827" s="1572"/>
      <c r="AF827" s="1573"/>
      <c r="AG827" s="1572" t="str">
        <f t="shared" si="136"/>
        <v/>
      </c>
      <c r="AH827" s="1572"/>
      <c r="AI827" s="1572"/>
      <c r="AJ827" s="1573"/>
      <c r="AK827" s="1584" t="str">
        <f>AK791</f>
        <v/>
      </c>
      <c r="AL827" s="1585"/>
      <c r="AM827" s="1582" t="str">
        <f>AM791</f>
        <v/>
      </c>
      <c r="AN827" s="1583"/>
      <c r="AO827" s="1583"/>
      <c r="AP827" s="1583"/>
      <c r="AQ827" s="1583"/>
      <c r="AR827" s="515"/>
      <c r="AS827" s="119"/>
      <c r="AT827" s="119"/>
      <c r="AW827" s="387"/>
      <c r="AX827" s="387"/>
      <c r="AY827" s="387"/>
      <c r="AZ827" s="386"/>
      <c r="BA827" s="386"/>
      <c r="BB827" s="386"/>
    </row>
    <row r="828" spans="1:54" s="117" customFormat="1" ht="16.5" customHeight="1">
      <c r="A828" s="1615" t="str">
        <f>A792</f>
        <v/>
      </c>
      <c r="B828" s="1616"/>
      <c r="C828" s="1616"/>
      <c r="D828" s="1616"/>
      <c r="E828" s="1616"/>
      <c r="F828" s="1616"/>
      <c r="G828" s="1616"/>
      <c r="H828" s="1617"/>
      <c r="I828" s="1621" t="str">
        <f>I792</f>
        <v/>
      </c>
      <c r="J828" s="1616"/>
      <c r="K828" s="1616"/>
      <c r="L828" s="1616"/>
      <c r="M828" s="1622"/>
      <c r="N828" s="277" t="str">
        <f t="shared" si="132"/>
        <v/>
      </c>
      <c r="O828" s="125" t="s">
        <v>119</v>
      </c>
      <c r="P828" s="272" t="str">
        <f t="shared" si="133"/>
        <v/>
      </c>
      <c r="Q828" s="125" t="s">
        <v>120</v>
      </c>
      <c r="R828" s="274" t="str">
        <f t="shared" si="134"/>
        <v/>
      </c>
      <c r="S828" s="1625" t="s">
        <v>121</v>
      </c>
      <c r="T828" s="1626"/>
      <c r="U828" s="1627">
        <f t="shared" si="135"/>
        <v>0</v>
      </c>
      <c r="V828" s="1628"/>
      <c r="W828" s="1628"/>
      <c r="X828" s="130"/>
      <c r="Y828" s="946"/>
      <c r="Z828" s="947"/>
      <c r="AA828" s="947"/>
      <c r="AB828" s="130"/>
      <c r="AC828" s="946"/>
      <c r="AD828" s="947"/>
      <c r="AE828" s="947"/>
      <c r="AF828" s="133"/>
      <c r="AG828" s="1568" t="str">
        <f t="shared" si="136"/>
        <v/>
      </c>
      <c r="AH828" s="1569"/>
      <c r="AI828" s="1569"/>
      <c r="AJ828" s="1570"/>
      <c r="AK828" s="141"/>
      <c r="AL828" s="142"/>
      <c r="AM828" s="1568" t="str">
        <f>IF(AM792=0,"",AM792)</f>
        <v/>
      </c>
      <c r="AN828" s="1569"/>
      <c r="AO828" s="1569"/>
      <c r="AP828" s="1569"/>
      <c r="AQ828" s="1569"/>
      <c r="AR828" s="516"/>
      <c r="AS828" s="119"/>
      <c r="AT828" s="119"/>
      <c r="AW828" s="387"/>
      <c r="AX828" s="387"/>
      <c r="AY828" s="387"/>
      <c r="AZ828" s="386"/>
      <c r="BA828" s="386"/>
      <c r="BB828" s="386"/>
    </row>
    <row r="829" spans="1:54" s="117" customFormat="1" ht="16.5" customHeight="1">
      <c r="A829" s="1618"/>
      <c r="B829" s="1619"/>
      <c r="C829" s="1619"/>
      <c r="D829" s="1619"/>
      <c r="E829" s="1619"/>
      <c r="F829" s="1619"/>
      <c r="G829" s="1619"/>
      <c r="H829" s="1620"/>
      <c r="I829" s="1623"/>
      <c r="J829" s="1619"/>
      <c r="K829" s="1619"/>
      <c r="L829" s="1619"/>
      <c r="M829" s="1624"/>
      <c r="N829" s="278" t="str">
        <f t="shared" si="132"/>
        <v/>
      </c>
      <c r="O829" s="135" t="s">
        <v>119</v>
      </c>
      <c r="P829" s="273" t="str">
        <f t="shared" si="133"/>
        <v/>
      </c>
      <c r="Q829" s="135" t="s">
        <v>120</v>
      </c>
      <c r="R829" s="276" t="str">
        <f t="shared" si="134"/>
        <v/>
      </c>
      <c r="S829" s="1580" t="s">
        <v>122</v>
      </c>
      <c r="T829" s="1581"/>
      <c r="U829" s="1571" t="str">
        <f t="shared" si="135"/>
        <v/>
      </c>
      <c r="V829" s="1572"/>
      <c r="W829" s="1572"/>
      <c r="X829" s="1572"/>
      <c r="Y829" s="1582">
        <f>Y793</f>
        <v>0</v>
      </c>
      <c r="Z829" s="1583"/>
      <c r="AA829" s="1583"/>
      <c r="AB829" s="1583"/>
      <c r="AC829" s="1571">
        <f>AC793</f>
        <v>0</v>
      </c>
      <c r="AD829" s="1572"/>
      <c r="AE829" s="1572"/>
      <c r="AF829" s="1573"/>
      <c r="AG829" s="1572" t="str">
        <f t="shared" si="136"/>
        <v/>
      </c>
      <c r="AH829" s="1572"/>
      <c r="AI829" s="1572"/>
      <c r="AJ829" s="1573"/>
      <c r="AK829" s="1584" t="str">
        <f>AK793</f>
        <v/>
      </c>
      <c r="AL829" s="1585"/>
      <c r="AM829" s="1582" t="str">
        <f>AM793</f>
        <v/>
      </c>
      <c r="AN829" s="1583"/>
      <c r="AO829" s="1583"/>
      <c r="AP829" s="1583"/>
      <c r="AQ829" s="1583"/>
      <c r="AR829" s="515"/>
      <c r="AS829" s="119"/>
      <c r="AT829" s="119"/>
      <c r="AW829" s="387"/>
      <c r="AX829" s="387"/>
      <c r="AY829" s="387"/>
      <c r="AZ829" s="386"/>
      <c r="BA829" s="386"/>
      <c r="BB829" s="386"/>
    </row>
    <row r="830" spans="1:54" s="117" customFormat="1" ht="16.5" customHeight="1">
      <c r="A830" s="1615" t="str">
        <f>A794</f>
        <v/>
      </c>
      <c r="B830" s="1616"/>
      <c r="C830" s="1616"/>
      <c r="D830" s="1616"/>
      <c r="E830" s="1616"/>
      <c r="F830" s="1616"/>
      <c r="G830" s="1616"/>
      <c r="H830" s="1617"/>
      <c r="I830" s="1621" t="str">
        <f>I794</f>
        <v/>
      </c>
      <c r="J830" s="1616"/>
      <c r="K830" s="1616"/>
      <c r="L830" s="1616"/>
      <c r="M830" s="1622"/>
      <c r="N830" s="277" t="str">
        <f t="shared" si="132"/>
        <v/>
      </c>
      <c r="O830" s="125" t="s">
        <v>119</v>
      </c>
      <c r="P830" s="272" t="str">
        <f t="shared" si="133"/>
        <v/>
      </c>
      <c r="Q830" s="125" t="s">
        <v>120</v>
      </c>
      <c r="R830" s="274" t="str">
        <f t="shared" si="134"/>
        <v/>
      </c>
      <c r="S830" s="1625" t="s">
        <v>121</v>
      </c>
      <c r="T830" s="1626"/>
      <c r="U830" s="1627">
        <f t="shared" si="135"/>
        <v>0</v>
      </c>
      <c r="V830" s="1628"/>
      <c r="W830" s="1628"/>
      <c r="X830" s="130"/>
      <c r="Y830" s="946"/>
      <c r="Z830" s="947"/>
      <c r="AA830" s="947"/>
      <c r="AB830" s="130"/>
      <c r="AC830" s="946"/>
      <c r="AD830" s="947"/>
      <c r="AE830" s="947"/>
      <c r="AF830" s="133"/>
      <c r="AG830" s="1568" t="str">
        <f t="shared" si="136"/>
        <v/>
      </c>
      <c r="AH830" s="1569"/>
      <c r="AI830" s="1569"/>
      <c r="AJ830" s="1570"/>
      <c r="AK830" s="143"/>
      <c r="AL830" s="144"/>
      <c r="AM830" s="1568" t="str">
        <f>IF(AM794=0,"",AM794)</f>
        <v/>
      </c>
      <c r="AN830" s="1569"/>
      <c r="AO830" s="1569"/>
      <c r="AP830" s="1569"/>
      <c r="AQ830" s="1569"/>
      <c r="AR830" s="516"/>
      <c r="AS830" s="119"/>
      <c r="AT830" s="119"/>
      <c r="AW830" s="387"/>
      <c r="AX830" s="387"/>
      <c r="AY830" s="387"/>
      <c r="AZ830" s="386"/>
      <c r="BA830" s="386"/>
      <c r="BB830" s="386"/>
    </row>
    <row r="831" spans="1:54" s="117" customFormat="1" ht="16.5" customHeight="1">
      <c r="A831" s="1618"/>
      <c r="B831" s="1619"/>
      <c r="C831" s="1619"/>
      <c r="D831" s="1619"/>
      <c r="E831" s="1619"/>
      <c r="F831" s="1619"/>
      <c r="G831" s="1619"/>
      <c r="H831" s="1620"/>
      <c r="I831" s="1623"/>
      <c r="J831" s="1619"/>
      <c r="K831" s="1619"/>
      <c r="L831" s="1619"/>
      <c r="M831" s="1624"/>
      <c r="N831" s="278" t="str">
        <f t="shared" si="132"/>
        <v/>
      </c>
      <c r="O831" s="135" t="s">
        <v>119</v>
      </c>
      <c r="P831" s="273" t="str">
        <f t="shared" si="133"/>
        <v/>
      </c>
      <c r="Q831" s="135" t="s">
        <v>120</v>
      </c>
      <c r="R831" s="276" t="str">
        <f t="shared" si="134"/>
        <v/>
      </c>
      <c r="S831" s="1580" t="s">
        <v>122</v>
      </c>
      <c r="T831" s="1581"/>
      <c r="U831" s="1571" t="str">
        <f t="shared" si="135"/>
        <v/>
      </c>
      <c r="V831" s="1572"/>
      <c r="W831" s="1572"/>
      <c r="X831" s="1572"/>
      <c r="Y831" s="1582">
        <f>Y795</f>
        <v>0</v>
      </c>
      <c r="Z831" s="1583"/>
      <c r="AA831" s="1583"/>
      <c r="AB831" s="1583"/>
      <c r="AC831" s="1571">
        <f>AC795</f>
        <v>0</v>
      </c>
      <c r="AD831" s="1572"/>
      <c r="AE831" s="1572"/>
      <c r="AF831" s="1573"/>
      <c r="AG831" s="1572" t="str">
        <f t="shared" si="136"/>
        <v/>
      </c>
      <c r="AH831" s="1572"/>
      <c r="AI831" s="1572"/>
      <c r="AJ831" s="1573"/>
      <c r="AK831" s="1584" t="str">
        <f>AK795</f>
        <v/>
      </c>
      <c r="AL831" s="1585"/>
      <c r="AM831" s="1582" t="str">
        <f>AM795</f>
        <v/>
      </c>
      <c r="AN831" s="1583"/>
      <c r="AO831" s="1583"/>
      <c r="AP831" s="1583"/>
      <c r="AQ831" s="1583"/>
      <c r="AR831" s="515"/>
      <c r="AS831" s="119"/>
      <c r="AT831" s="119"/>
      <c r="AW831" s="387"/>
      <c r="AX831" s="387"/>
      <c r="AY831" s="387"/>
      <c r="AZ831" s="386"/>
      <c r="BA831" s="386"/>
      <c r="BB831" s="386"/>
    </row>
    <row r="832" spans="1:54" s="117" customFormat="1" ht="16.5" customHeight="1">
      <c r="A832" s="1615" t="str">
        <f>A796</f>
        <v/>
      </c>
      <c r="B832" s="1616"/>
      <c r="C832" s="1616"/>
      <c r="D832" s="1616"/>
      <c r="E832" s="1616"/>
      <c r="F832" s="1616"/>
      <c r="G832" s="1616"/>
      <c r="H832" s="1617"/>
      <c r="I832" s="1621" t="str">
        <f>I796</f>
        <v/>
      </c>
      <c r="J832" s="1616"/>
      <c r="K832" s="1616"/>
      <c r="L832" s="1616"/>
      <c r="M832" s="1622"/>
      <c r="N832" s="277" t="str">
        <f t="shared" si="132"/>
        <v/>
      </c>
      <c r="O832" s="125" t="s">
        <v>119</v>
      </c>
      <c r="P832" s="272" t="str">
        <f t="shared" si="133"/>
        <v/>
      </c>
      <c r="Q832" s="125" t="s">
        <v>120</v>
      </c>
      <c r="R832" s="274" t="str">
        <f t="shared" si="134"/>
        <v/>
      </c>
      <c r="S832" s="1625" t="s">
        <v>121</v>
      </c>
      <c r="T832" s="1626"/>
      <c r="U832" s="1627">
        <f t="shared" si="135"/>
        <v>0</v>
      </c>
      <c r="V832" s="1628"/>
      <c r="W832" s="1628"/>
      <c r="X832" s="130"/>
      <c r="Y832" s="946"/>
      <c r="Z832" s="947"/>
      <c r="AA832" s="947"/>
      <c r="AB832" s="130"/>
      <c r="AC832" s="946"/>
      <c r="AD832" s="947"/>
      <c r="AE832" s="947"/>
      <c r="AF832" s="133"/>
      <c r="AG832" s="1568" t="str">
        <f t="shared" si="136"/>
        <v/>
      </c>
      <c r="AH832" s="1569"/>
      <c r="AI832" s="1569"/>
      <c r="AJ832" s="1570"/>
      <c r="AK832" s="141"/>
      <c r="AL832" s="142"/>
      <c r="AM832" s="1568" t="str">
        <f>IF(AM796=0,"",AM796)</f>
        <v/>
      </c>
      <c r="AN832" s="1569"/>
      <c r="AO832" s="1569"/>
      <c r="AP832" s="1569"/>
      <c r="AQ832" s="1569"/>
      <c r="AR832" s="516"/>
      <c r="AS832" s="119"/>
      <c r="AT832" s="119"/>
      <c r="AW832" s="387"/>
      <c r="AX832" s="387"/>
      <c r="AY832" s="387"/>
      <c r="AZ832" s="386"/>
      <c r="BA832" s="386"/>
      <c r="BB832" s="386"/>
    </row>
    <row r="833" spans="1:54" s="117" customFormat="1" ht="16.5" customHeight="1">
      <c r="A833" s="1618"/>
      <c r="B833" s="1619"/>
      <c r="C833" s="1619"/>
      <c r="D833" s="1619"/>
      <c r="E833" s="1619"/>
      <c r="F833" s="1619"/>
      <c r="G833" s="1619"/>
      <c r="H833" s="1620"/>
      <c r="I833" s="1623"/>
      <c r="J833" s="1619"/>
      <c r="K833" s="1619"/>
      <c r="L833" s="1619"/>
      <c r="M833" s="1624"/>
      <c r="N833" s="278" t="str">
        <f t="shared" si="132"/>
        <v/>
      </c>
      <c r="O833" s="135" t="s">
        <v>119</v>
      </c>
      <c r="P833" s="273" t="str">
        <f t="shared" si="133"/>
        <v/>
      </c>
      <c r="Q833" s="135" t="s">
        <v>120</v>
      </c>
      <c r="R833" s="276" t="str">
        <f t="shared" si="134"/>
        <v/>
      </c>
      <c r="S833" s="1580" t="s">
        <v>122</v>
      </c>
      <c r="T833" s="1581"/>
      <c r="U833" s="1571" t="str">
        <f t="shared" si="135"/>
        <v/>
      </c>
      <c r="V833" s="1572"/>
      <c r="W833" s="1572"/>
      <c r="X833" s="1572"/>
      <c r="Y833" s="1582">
        <f>Y797</f>
        <v>0</v>
      </c>
      <c r="Z833" s="1583"/>
      <c r="AA833" s="1583"/>
      <c r="AB833" s="1583"/>
      <c r="AC833" s="1571">
        <f>AC797</f>
        <v>0</v>
      </c>
      <c r="AD833" s="1572"/>
      <c r="AE833" s="1572"/>
      <c r="AF833" s="1573"/>
      <c r="AG833" s="1572" t="str">
        <f t="shared" si="136"/>
        <v/>
      </c>
      <c r="AH833" s="1572"/>
      <c r="AI833" s="1572"/>
      <c r="AJ833" s="1573"/>
      <c r="AK833" s="1584" t="str">
        <f>AK797</f>
        <v/>
      </c>
      <c r="AL833" s="1585"/>
      <c r="AM833" s="1582" t="str">
        <f>AM797</f>
        <v/>
      </c>
      <c r="AN833" s="1583"/>
      <c r="AO833" s="1583"/>
      <c r="AP833" s="1583"/>
      <c r="AQ833" s="1583"/>
      <c r="AR833" s="515"/>
      <c r="AS833" s="119"/>
      <c r="AT833" s="119"/>
      <c r="AW833" s="387"/>
      <c r="AX833" s="387"/>
      <c r="AY833" s="387"/>
      <c r="AZ833" s="386"/>
      <c r="BA833" s="386"/>
      <c r="BB833" s="386"/>
    </row>
    <row r="834" spans="1:54" s="117" customFormat="1" ht="16.5" customHeight="1">
      <c r="A834" s="1615" t="str">
        <f>A798</f>
        <v/>
      </c>
      <c r="B834" s="1616"/>
      <c r="C834" s="1616"/>
      <c r="D834" s="1616"/>
      <c r="E834" s="1616"/>
      <c r="F834" s="1616"/>
      <c r="G834" s="1616"/>
      <c r="H834" s="1617"/>
      <c r="I834" s="1621" t="str">
        <f>I798</f>
        <v/>
      </c>
      <c r="J834" s="1616"/>
      <c r="K834" s="1616"/>
      <c r="L834" s="1616"/>
      <c r="M834" s="1622"/>
      <c r="N834" s="277" t="str">
        <f t="shared" si="132"/>
        <v/>
      </c>
      <c r="O834" s="125" t="s">
        <v>119</v>
      </c>
      <c r="P834" s="272" t="str">
        <f t="shared" si="133"/>
        <v/>
      </c>
      <c r="Q834" s="125" t="s">
        <v>120</v>
      </c>
      <c r="R834" s="274" t="str">
        <f t="shared" si="134"/>
        <v/>
      </c>
      <c r="S834" s="1625" t="s">
        <v>121</v>
      </c>
      <c r="T834" s="1626"/>
      <c r="U834" s="1627">
        <f t="shared" si="135"/>
        <v>0</v>
      </c>
      <c r="V834" s="1628"/>
      <c r="W834" s="1628"/>
      <c r="X834" s="130"/>
      <c r="Y834" s="946"/>
      <c r="Z834" s="947"/>
      <c r="AA834" s="947"/>
      <c r="AB834" s="130"/>
      <c r="AC834" s="946"/>
      <c r="AD834" s="947"/>
      <c r="AE834" s="947"/>
      <c r="AF834" s="133"/>
      <c r="AG834" s="1568" t="str">
        <f t="shared" si="136"/>
        <v/>
      </c>
      <c r="AH834" s="1569"/>
      <c r="AI834" s="1569"/>
      <c r="AJ834" s="1570"/>
      <c r="AK834" s="141"/>
      <c r="AL834" s="142"/>
      <c r="AM834" s="1568" t="str">
        <f>IF(AM798=0,"",AM798)</f>
        <v/>
      </c>
      <c r="AN834" s="1569"/>
      <c r="AO834" s="1569"/>
      <c r="AP834" s="1569"/>
      <c r="AQ834" s="1569"/>
      <c r="AR834" s="516"/>
      <c r="AS834" s="119"/>
      <c r="AT834" s="119"/>
      <c r="AW834" s="387"/>
      <c r="AX834" s="387"/>
      <c r="AY834" s="387"/>
      <c r="AZ834" s="386"/>
      <c r="BA834" s="386"/>
      <c r="BB834" s="386"/>
    </row>
    <row r="835" spans="1:54" s="117" customFormat="1" ht="16.5" customHeight="1">
      <c r="A835" s="1618"/>
      <c r="B835" s="1619"/>
      <c r="C835" s="1619"/>
      <c r="D835" s="1619"/>
      <c r="E835" s="1619"/>
      <c r="F835" s="1619"/>
      <c r="G835" s="1619"/>
      <c r="H835" s="1620"/>
      <c r="I835" s="1623"/>
      <c r="J835" s="1619"/>
      <c r="K835" s="1619"/>
      <c r="L835" s="1619"/>
      <c r="M835" s="1624"/>
      <c r="N835" s="278" t="str">
        <f t="shared" si="132"/>
        <v/>
      </c>
      <c r="O835" s="145" t="s">
        <v>119</v>
      </c>
      <c r="P835" s="273" t="str">
        <f t="shared" si="133"/>
        <v/>
      </c>
      <c r="Q835" s="135" t="s">
        <v>120</v>
      </c>
      <c r="R835" s="276" t="str">
        <f t="shared" si="134"/>
        <v/>
      </c>
      <c r="S835" s="1580" t="s">
        <v>122</v>
      </c>
      <c r="T835" s="1581"/>
      <c r="U835" s="1571" t="str">
        <f t="shared" si="135"/>
        <v/>
      </c>
      <c r="V835" s="1572"/>
      <c r="W835" s="1572"/>
      <c r="X835" s="1572"/>
      <c r="Y835" s="1582">
        <f>Y799</f>
        <v>0</v>
      </c>
      <c r="Z835" s="1583"/>
      <c r="AA835" s="1583"/>
      <c r="AB835" s="1583"/>
      <c r="AC835" s="1571">
        <f>AC799</f>
        <v>0</v>
      </c>
      <c r="AD835" s="1572"/>
      <c r="AE835" s="1572"/>
      <c r="AF835" s="1573"/>
      <c r="AG835" s="1572" t="str">
        <f t="shared" si="136"/>
        <v/>
      </c>
      <c r="AH835" s="1572"/>
      <c r="AI835" s="1572"/>
      <c r="AJ835" s="1573"/>
      <c r="AK835" s="1584" t="str">
        <f>AK799</f>
        <v/>
      </c>
      <c r="AL835" s="1585"/>
      <c r="AM835" s="1582" t="str">
        <f>AM799</f>
        <v/>
      </c>
      <c r="AN835" s="1583"/>
      <c r="AO835" s="1583"/>
      <c r="AP835" s="1583"/>
      <c r="AQ835" s="1583"/>
      <c r="AR835" s="515"/>
      <c r="AS835" s="119"/>
      <c r="AT835" s="119"/>
      <c r="AW835" s="387"/>
      <c r="AX835" s="387"/>
      <c r="AY835" s="387"/>
      <c r="AZ835" s="386"/>
      <c r="BA835" s="386"/>
      <c r="BB835" s="386"/>
    </row>
    <row r="836" spans="1:54" s="117" customFormat="1" ht="16.5" customHeight="1">
      <c r="A836" s="1595" t="s">
        <v>561</v>
      </c>
      <c r="B836" s="1596"/>
      <c r="C836" s="1596"/>
      <c r="D836" s="1597"/>
      <c r="E836" s="1604" t="str">
        <f>E800</f>
        <v/>
      </c>
      <c r="F836" s="1605"/>
      <c r="G836" s="1606"/>
      <c r="H836" s="1606"/>
      <c r="I836" s="1606"/>
      <c r="J836" s="1606"/>
      <c r="K836" s="1606"/>
      <c r="L836" s="1606"/>
      <c r="M836" s="1607"/>
      <c r="N836" s="1721" t="s">
        <v>726</v>
      </c>
      <c r="O836" s="1722"/>
      <c r="P836" s="1722"/>
      <c r="Q836" s="1722"/>
      <c r="R836" s="1722"/>
      <c r="S836" s="1722"/>
      <c r="T836" s="1049" t="str">
        <f>T800</f>
        <v/>
      </c>
      <c r="U836" s="1568" t="str">
        <f t="shared" ca="1" si="135"/>
        <v/>
      </c>
      <c r="V836" s="1569"/>
      <c r="W836" s="1569"/>
      <c r="X836" s="1569"/>
      <c r="Y836" s="999"/>
      <c r="Z836" s="1000"/>
      <c r="AA836" s="1000"/>
      <c r="AB836" s="133"/>
      <c r="AC836" s="1000"/>
      <c r="AD836" s="1000"/>
      <c r="AE836" s="1000"/>
      <c r="AF836" s="133"/>
      <c r="AG836" s="1568" t="str">
        <f t="shared" ca="1" si="136"/>
        <v/>
      </c>
      <c r="AH836" s="1569"/>
      <c r="AI836" s="1569"/>
      <c r="AJ836" s="1570"/>
      <c r="AK836" s="946"/>
      <c r="AL836" s="134"/>
      <c r="AM836" s="1568" t="str">
        <f>AM800</f>
        <v/>
      </c>
      <c r="AN836" s="1569"/>
      <c r="AO836" s="1569"/>
      <c r="AP836" s="1569"/>
      <c r="AQ836" s="1569"/>
      <c r="AR836" s="516"/>
      <c r="AS836" s="119"/>
      <c r="AT836" s="119"/>
      <c r="AW836" s="387"/>
      <c r="AX836" s="387"/>
      <c r="AY836" s="387"/>
      <c r="AZ836" s="386"/>
      <c r="BA836" s="386"/>
      <c r="BB836" s="386"/>
    </row>
    <row r="837" spans="1:54" s="117" customFormat="1" ht="16.5" customHeight="1">
      <c r="A837" s="1598"/>
      <c r="B837" s="1599"/>
      <c r="C837" s="1599"/>
      <c r="D837" s="1600"/>
      <c r="E837" s="1608"/>
      <c r="F837" s="1609"/>
      <c r="G837" s="1610"/>
      <c r="H837" s="1610"/>
      <c r="I837" s="1610"/>
      <c r="J837" s="1610"/>
      <c r="K837" s="1610"/>
      <c r="L837" s="1610"/>
      <c r="M837" s="1611"/>
      <c r="N837" s="1723"/>
      <c r="O837" s="1724"/>
      <c r="P837" s="1724"/>
      <c r="Q837" s="1724"/>
      <c r="R837" s="1724"/>
      <c r="S837" s="1724"/>
      <c r="T837" s="1050"/>
      <c r="U837" s="1571" t="str">
        <f>U801</f>
        <v/>
      </c>
      <c r="V837" s="1572"/>
      <c r="W837" s="1572"/>
      <c r="X837" s="1572"/>
      <c r="Y837" s="1571" t="str">
        <f>Y801</f>
        <v/>
      </c>
      <c r="Z837" s="1572"/>
      <c r="AA837" s="1572"/>
      <c r="AB837" s="1573"/>
      <c r="AC837" s="1572" t="str">
        <f>AC801</f>
        <v/>
      </c>
      <c r="AD837" s="1572"/>
      <c r="AE837" s="1572"/>
      <c r="AF837" s="1573"/>
      <c r="AG837" s="1571" t="str">
        <f t="shared" ref="AG837:AG838" si="137">AG801</f>
        <v/>
      </c>
      <c r="AH837" s="1572"/>
      <c r="AI837" s="1572"/>
      <c r="AJ837" s="1573"/>
      <c r="AK837" s="943"/>
      <c r="AL837" s="945"/>
      <c r="AM837" s="1571" t="str">
        <f t="shared" ref="AM837:AM838" si="138">AM801</f>
        <v/>
      </c>
      <c r="AN837" s="1572"/>
      <c r="AO837" s="1572"/>
      <c r="AP837" s="1572"/>
      <c r="AQ837" s="1572"/>
      <c r="AR837" s="948"/>
      <c r="AS837" s="119"/>
      <c r="AT837" s="119"/>
      <c r="AW837" s="387"/>
      <c r="AX837" s="387"/>
      <c r="AY837" s="387"/>
      <c r="AZ837" s="386"/>
      <c r="BA837" s="386"/>
      <c r="BB837" s="386"/>
    </row>
    <row r="838" spans="1:54" s="117" customFormat="1" ht="16.5" customHeight="1" thickBot="1">
      <c r="A838" s="1601"/>
      <c r="B838" s="1602"/>
      <c r="C838" s="1602"/>
      <c r="D838" s="1603"/>
      <c r="E838" s="1612"/>
      <c r="F838" s="1613"/>
      <c r="G838" s="1613"/>
      <c r="H838" s="1613"/>
      <c r="I838" s="1613"/>
      <c r="J838" s="1613"/>
      <c r="K838" s="1613"/>
      <c r="L838" s="1613"/>
      <c r="M838" s="1614"/>
      <c r="N838" s="1725"/>
      <c r="O838" s="1726"/>
      <c r="P838" s="1726"/>
      <c r="Q838" s="1726"/>
      <c r="R838" s="1726"/>
      <c r="S838" s="1726"/>
      <c r="T838" s="1051"/>
      <c r="U838" s="1095"/>
      <c r="V838" s="1096"/>
      <c r="W838" s="1096"/>
      <c r="X838" s="1096"/>
      <c r="Y838" s="1095"/>
      <c r="Z838" s="1096"/>
      <c r="AA838" s="1096"/>
      <c r="AB838" s="1097"/>
      <c r="AC838" s="1096"/>
      <c r="AD838" s="1096"/>
      <c r="AE838" s="1096"/>
      <c r="AF838" s="1097"/>
      <c r="AG838" s="1574" t="str">
        <f t="shared" si="137"/>
        <v/>
      </c>
      <c r="AH838" s="1575"/>
      <c r="AI838" s="1575"/>
      <c r="AJ838" s="1576"/>
      <c r="AK838" s="941"/>
      <c r="AL838" s="942"/>
      <c r="AM838" s="1574" t="str">
        <f t="shared" si="138"/>
        <v/>
      </c>
      <c r="AN838" s="1575"/>
      <c r="AO838" s="1575"/>
      <c r="AP838" s="1575"/>
      <c r="AQ838" s="1575"/>
      <c r="AR838" s="517"/>
      <c r="AS838" s="119"/>
      <c r="AT838" s="146"/>
      <c r="AW838" s="387"/>
      <c r="AX838" s="387"/>
      <c r="AY838" s="387"/>
      <c r="AZ838" s="386"/>
      <c r="BA838" s="386"/>
      <c r="BB838" s="386"/>
    </row>
    <row r="839" spans="1:54" s="117" customFormat="1" ht="18" customHeight="1">
      <c r="A839" s="119"/>
      <c r="B839" s="119"/>
      <c r="C839" s="119"/>
      <c r="D839" s="119"/>
      <c r="E839" s="119"/>
      <c r="F839" s="119"/>
      <c r="G839" s="119"/>
      <c r="H839" s="119"/>
      <c r="I839" s="119"/>
      <c r="J839" s="119"/>
      <c r="K839" s="119"/>
      <c r="L839" s="119"/>
      <c r="M839" s="119"/>
      <c r="N839" s="119"/>
      <c r="O839" s="119"/>
      <c r="P839" s="119"/>
      <c r="Q839" s="119"/>
      <c r="R839" s="119"/>
      <c r="S839" s="119"/>
      <c r="T839" s="119"/>
      <c r="U839" s="119"/>
      <c r="V839" s="119"/>
      <c r="W839" s="119"/>
      <c r="X839" s="119"/>
      <c r="Y839" s="119"/>
      <c r="Z839" s="119"/>
      <c r="AA839" s="119"/>
      <c r="AB839" s="119"/>
      <c r="AC839" s="119"/>
      <c r="AD839" s="119"/>
      <c r="AE839" s="119"/>
      <c r="AF839" s="119"/>
      <c r="AG839" s="75"/>
      <c r="AH839" s="75"/>
      <c r="AI839" s="75"/>
      <c r="AJ839" s="75"/>
      <c r="AK839" s="75"/>
      <c r="AL839" s="75"/>
      <c r="AM839" s="1566" t="str">
        <f>AM803</f>
        <v/>
      </c>
      <c r="AN839" s="1567"/>
      <c r="AO839" s="1567"/>
      <c r="AP839" s="1567"/>
      <c r="AQ839" s="1567"/>
      <c r="AR839" s="119"/>
      <c r="AS839" s="119"/>
      <c r="AT839" s="119"/>
      <c r="AW839" s="387"/>
      <c r="AX839" s="387"/>
      <c r="AY839" s="387"/>
      <c r="AZ839" s="386"/>
      <c r="BA839" s="386"/>
      <c r="BB839" s="386"/>
    </row>
    <row r="840" spans="1:54" s="117" customFormat="1" ht="22.5" customHeight="1">
      <c r="A840" s="119"/>
      <c r="B840" s="119"/>
      <c r="C840" s="119"/>
      <c r="D840" s="119"/>
      <c r="E840" s="119"/>
      <c r="F840" s="119"/>
      <c r="G840" s="119"/>
      <c r="H840" s="119"/>
      <c r="I840" s="119"/>
      <c r="J840" s="119"/>
      <c r="K840" s="119"/>
      <c r="L840" s="119"/>
      <c r="M840" s="119"/>
      <c r="N840" s="119"/>
      <c r="O840" s="119"/>
      <c r="P840" s="119"/>
      <c r="Q840" s="119"/>
      <c r="R840" s="119"/>
      <c r="S840" s="119"/>
      <c r="T840" s="119"/>
      <c r="U840" s="119"/>
      <c r="V840" s="119"/>
      <c r="W840" s="551"/>
      <c r="X840" s="551"/>
      <c r="Y840" s="119"/>
      <c r="Z840" s="119"/>
      <c r="AA840" s="119"/>
      <c r="AB840" s="119"/>
      <c r="AC840" s="119"/>
      <c r="AD840" s="119"/>
      <c r="AE840" s="119"/>
      <c r="AF840" s="119"/>
      <c r="AG840" s="119"/>
      <c r="AH840" s="119"/>
      <c r="AI840" s="119"/>
      <c r="AJ840" s="119"/>
      <c r="AK840" s="119"/>
      <c r="AL840" s="119"/>
      <c r="AM840" s="119"/>
      <c r="AN840" s="119"/>
      <c r="AO840" s="119"/>
      <c r="AP840" s="119"/>
      <c r="AQ840" s="119"/>
      <c r="AR840" s="119"/>
      <c r="AS840" s="119"/>
      <c r="AW840" s="387"/>
      <c r="AX840" s="387"/>
      <c r="AY840" s="387"/>
      <c r="AZ840" s="386"/>
      <c r="BA840" s="386"/>
      <c r="BB840" s="386"/>
    </row>
    <row r="841" spans="1:54" s="117" customFormat="1" ht="24" customHeight="1">
      <c r="A841" s="75"/>
      <c r="B841" s="119"/>
      <c r="C841" s="119"/>
      <c r="D841" s="119"/>
      <c r="E841" s="119"/>
      <c r="F841" s="119"/>
      <c r="G841" s="119"/>
      <c r="H841" s="119"/>
      <c r="I841" s="119"/>
      <c r="J841" s="119"/>
      <c r="K841" s="119"/>
      <c r="L841" s="119"/>
      <c r="M841" s="119"/>
      <c r="N841" s="119"/>
      <c r="O841" s="119"/>
      <c r="P841" s="119"/>
      <c r="Q841" s="119"/>
      <c r="R841" s="119"/>
      <c r="S841" s="119"/>
      <c r="T841" s="119"/>
      <c r="U841" s="119"/>
      <c r="V841" s="119"/>
      <c r="W841" s="551"/>
      <c r="X841" s="551"/>
      <c r="Y841" s="120"/>
      <c r="Z841" s="120"/>
      <c r="AA841" s="120"/>
      <c r="AB841" s="120"/>
      <c r="AC841" s="120"/>
      <c r="AD841" s="120"/>
      <c r="AE841" s="120"/>
      <c r="AF841" s="120"/>
      <c r="AG841" s="120"/>
      <c r="AH841" s="120"/>
      <c r="AI841" s="120"/>
      <c r="AJ841" s="120"/>
      <c r="AK841" s="120"/>
      <c r="AL841" s="120"/>
      <c r="AM841" s="120"/>
      <c r="AN841" s="120"/>
      <c r="AO841" s="120"/>
      <c r="AP841" s="120"/>
      <c r="AQ841" s="120"/>
      <c r="AR841" s="120"/>
      <c r="AS841" s="119"/>
      <c r="AW841" s="387"/>
      <c r="AX841" s="387"/>
      <c r="AY841" s="387"/>
      <c r="AZ841" s="386"/>
      <c r="BA841" s="386"/>
      <c r="BB841" s="386"/>
    </row>
    <row r="842" spans="1:54" s="117" customFormat="1" ht="17.25" customHeight="1" thickBot="1">
      <c r="A842" s="533" t="s">
        <v>171</v>
      </c>
      <c r="B842" s="119"/>
      <c r="C842" s="119"/>
      <c r="D842" s="119"/>
      <c r="E842" s="119"/>
      <c r="F842" s="119"/>
      <c r="G842" s="119"/>
      <c r="H842" s="119"/>
      <c r="I842" s="119"/>
      <c r="J842" s="119"/>
      <c r="K842" s="119"/>
      <c r="L842" s="119"/>
      <c r="M842" s="119"/>
      <c r="N842" s="119"/>
      <c r="O842" s="119"/>
      <c r="P842" s="119"/>
      <c r="Q842" s="119"/>
      <c r="R842" s="120"/>
      <c r="S842" s="120"/>
      <c r="T842" s="120"/>
      <c r="U842" s="120"/>
      <c r="V842" s="120"/>
      <c r="W842" s="119"/>
      <c r="X842" s="119"/>
      <c r="Y842" s="119"/>
      <c r="Z842" s="119"/>
      <c r="AA842" s="119"/>
      <c r="AB842" s="119"/>
      <c r="AC842" s="119"/>
      <c r="AD842" s="119"/>
      <c r="AE842" s="119"/>
      <c r="AF842" s="119"/>
      <c r="AG842" s="119"/>
      <c r="AH842" s="119"/>
      <c r="AI842" s="119"/>
      <c r="AJ842" s="119"/>
      <c r="AK842" s="121"/>
      <c r="AL842" s="121"/>
      <c r="AM842" s="121"/>
      <c r="AN842" s="121"/>
      <c r="AO842" s="119"/>
      <c r="AP842" s="119"/>
      <c r="AQ842" s="119"/>
      <c r="AR842" s="119"/>
      <c r="AS842" s="119"/>
      <c r="AW842" s="387"/>
      <c r="AX842" s="387"/>
      <c r="AY842" s="387"/>
      <c r="AZ842" s="386"/>
      <c r="BA842" s="386"/>
      <c r="BB842" s="386"/>
    </row>
    <row r="843" spans="1:54" s="117" customFormat="1" ht="12.75" customHeight="1">
      <c r="A843" s="119"/>
      <c r="B843" s="119"/>
      <c r="C843" s="119"/>
      <c r="D843" s="119"/>
      <c r="E843" s="119"/>
      <c r="F843" s="119"/>
      <c r="G843" s="119"/>
      <c r="H843" s="119"/>
      <c r="I843" s="119"/>
      <c r="J843" s="119"/>
      <c r="K843" s="119"/>
      <c r="L843" s="122"/>
      <c r="M843" s="122"/>
      <c r="N843" s="122"/>
      <c r="O843" s="122"/>
      <c r="P843" s="122"/>
      <c r="Q843" s="122"/>
      <c r="R843" s="122"/>
      <c r="S843" s="123"/>
      <c r="T843" s="123"/>
      <c r="U843" s="123"/>
      <c r="V843" s="123"/>
      <c r="W843" s="123"/>
      <c r="X843" s="123"/>
      <c r="Y843" s="123"/>
      <c r="Z843" s="122"/>
      <c r="AA843" s="122"/>
      <c r="AB843" s="122"/>
      <c r="AC843" s="119"/>
      <c r="AD843" s="119"/>
      <c r="AE843" s="119"/>
      <c r="AF843" s="119"/>
      <c r="AG843" s="119"/>
      <c r="AH843" s="119"/>
      <c r="AI843" s="119"/>
      <c r="AJ843" s="119"/>
      <c r="AK843" s="121"/>
      <c r="AL843" s="121"/>
      <c r="AM843" s="1586" t="s">
        <v>170</v>
      </c>
      <c r="AN843" s="1587"/>
      <c r="AO843" s="119"/>
      <c r="AP843" s="119"/>
      <c r="AQ843" s="119"/>
      <c r="AR843" s="119"/>
      <c r="AS843" s="119"/>
      <c r="AW843" s="387"/>
      <c r="AX843" s="387"/>
      <c r="AY843" s="387"/>
      <c r="AZ843" s="386"/>
      <c r="BA843" s="386"/>
      <c r="BB843" s="386"/>
    </row>
    <row r="844" spans="1:54" s="117" customFormat="1" ht="12.75" customHeight="1">
      <c r="A844" s="119"/>
      <c r="B844" s="119"/>
      <c r="C844" s="119"/>
      <c r="D844" s="119"/>
      <c r="E844" s="119"/>
      <c r="F844" s="119"/>
      <c r="G844" s="119"/>
      <c r="H844" s="119"/>
      <c r="I844" s="119"/>
      <c r="J844" s="119"/>
      <c r="K844" s="119"/>
      <c r="L844" s="122"/>
      <c r="M844" s="122"/>
      <c r="N844" s="122"/>
      <c r="O844" s="122"/>
      <c r="P844" s="122"/>
      <c r="Q844" s="122"/>
      <c r="R844" s="122"/>
      <c r="S844" s="123"/>
      <c r="T844" s="123"/>
      <c r="U844" s="123"/>
      <c r="V844" s="123"/>
      <c r="W844" s="123"/>
      <c r="X844" s="123"/>
      <c r="Y844" s="123"/>
      <c r="Z844" s="122"/>
      <c r="AA844" s="122"/>
      <c r="AB844" s="122"/>
      <c r="AC844" s="119"/>
      <c r="AD844" s="119"/>
      <c r="AE844" s="119"/>
      <c r="AF844" s="119"/>
      <c r="AG844" s="119"/>
      <c r="AH844" s="119"/>
      <c r="AI844" s="119"/>
      <c r="AJ844" s="119"/>
      <c r="AK844" s="121"/>
      <c r="AL844" s="121"/>
      <c r="AM844" s="1588"/>
      <c r="AN844" s="1589"/>
      <c r="AO844" s="119"/>
      <c r="AP844" s="119"/>
      <c r="AQ844" s="119"/>
      <c r="AR844" s="119"/>
      <c r="AS844" s="119"/>
      <c r="AW844" s="387"/>
      <c r="AX844" s="387"/>
      <c r="AY844" s="387"/>
      <c r="AZ844" s="386"/>
      <c r="BA844" s="386"/>
      <c r="BB844" s="386"/>
    </row>
    <row r="845" spans="1:54" s="117" customFormat="1" ht="12.75" customHeight="1" thickBot="1">
      <c r="A845" s="119"/>
      <c r="B845" s="119"/>
      <c r="C845" s="119"/>
      <c r="D845" s="119"/>
      <c r="E845" s="119"/>
      <c r="F845" s="119"/>
      <c r="G845" s="119"/>
      <c r="H845" s="119"/>
      <c r="I845" s="119"/>
      <c r="J845" s="119"/>
      <c r="K845" s="119"/>
      <c r="L845" s="122"/>
      <c r="M845" s="122"/>
      <c r="N845" s="122"/>
      <c r="O845" s="122"/>
      <c r="P845" s="122"/>
      <c r="Q845" s="122"/>
      <c r="R845" s="122"/>
      <c r="S845" s="122"/>
      <c r="T845" s="122"/>
      <c r="U845" s="122"/>
      <c r="V845" s="122"/>
      <c r="W845" s="122"/>
      <c r="X845" s="122"/>
      <c r="Y845" s="122"/>
      <c r="Z845" s="122"/>
      <c r="AA845" s="122"/>
      <c r="AB845" s="122"/>
      <c r="AC845" s="119"/>
      <c r="AD845" s="119"/>
      <c r="AE845" s="119"/>
      <c r="AF845" s="119"/>
      <c r="AG845" s="119"/>
      <c r="AH845" s="119"/>
      <c r="AI845" s="119"/>
      <c r="AJ845" s="119"/>
      <c r="AK845" s="121"/>
      <c r="AL845" s="121"/>
      <c r="AM845" s="1590"/>
      <c r="AN845" s="1591"/>
      <c r="AO845" s="119"/>
      <c r="AP845" s="119"/>
      <c r="AQ845" s="119"/>
      <c r="AR845" s="119"/>
      <c r="AS845" s="119"/>
      <c r="AW845" s="387"/>
      <c r="AX845" s="387"/>
      <c r="AY845" s="387"/>
      <c r="AZ845" s="386"/>
      <c r="BA845" s="386"/>
      <c r="BB845" s="386"/>
    </row>
    <row r="846" spans="1:54" s="117" customFormat="1" ht="6" customHeight="1" thickBot="1">
      <c r="A846" s="119"/>
      <c r="B846" s="119"/>
      <c r="C846" s="119"/>
      <c r="D846" s="119"/>
      <c r="E846" s="119"/>
      <c r="F846" s="119"/>
      <c r="G846" s="119"/>
      <c r="H846" s="119"/>
      <c r="I846" s="119"/>
      <c r="J846" s="119"/>
      <c r="K846" s="119"/>
      <c r="L846" s="122"/>
      <c r="M846" s="122"/>
      <c r="N846" s="122"/>
      <c r="O846" s="122"/>
      <c r="P846" s="122"/>
      <c r="Q846" s="122"/>
      <c r="R846" s="122"/>
      <c r="S846" s="122"/>
      <c r="T846" s="122"/>
      <c r="U846" s="122"/>
      <c r="V846" s="122"/>
      <c r="W846" s="122"/>
      <c r="X846" s="122"/>
      <c r="Y846" s="122"/>
      <c r="Z846" s="122"/>
      <c r="AA846" s="122"/>
      <c r="AB846" s="122"/>
      <c r="AC846" s="119"/>
      <c r="AD846" s="119"/>
      <c r="AE846" s="119"/>
      <c r="AF846" s="119"/>
      <c r="AG846" s="119"/>
      <c r="AH846" s="119"/>
      <c r="AI846" s="119"/>
      <c r="AJ846" s="119"/>
      <c r="AK846" s="121"/>
      <c r="AL846" s="121"/>
      <c r="AM846" s="119"/>
      <c r="AN846" s="119"/>
      <c r="AO846" s="119"/>
      <c r="AP846" s="119"/>
      <c r="AQ846" s="119"/>
      <c r="AR846" s="119"/>
      <c r="AS846" s="119"/>
      <c r="AW846" s="387"/>
      <c r="AX846" s="387"/>
      <c r="AY846" s="387"/>
      <c r="AZ846" s="386"/>
      <c r="BA846" s="386"/>
      <c r="BB846" s="386"/>
    </row>
    <row r="847" spans="1:54" s="117" customFormat="1" ht="12.75" customHeight="1">
      <c r="A847" s="1658" t="s">
        <v>127</v>
      </c>
      <c r="B847" s="1659"/>
      <c r="C847" s="1659"/>
      <c r="D847" s="1659"/>
      <c r="E847" s="1659"/>
      <c r="F847" s="1659"/>
      <c r="G847" s="1659"/>
      <c r="H847" s="1659"/>
      <c r="I847" s="1664" t="s">
        <v>128</v>
      </c>
      <c r="J847" s="1664"/>
      <c r="K847" s="510" t="s">
        <v>129</v>
      </c>
      <c r="L847" s="1664" t="s">
        <v>130</v>
      </c>
      <c r="M847" s="1664"/>
      <c r="N847" s="1665" t="s">
        <v>131</v>
      </c>
      <c r="O847" s="1664"/>
      <c r="P847" s="1664"/>
      <c r="Q847" s="1664"/>
      <c r="R847" s="1664"/>
      <c r="S847" s="1664"/>
      <c r="T847" s="1664" t="s">
        <v>61</v>
      </c>
      <c r="U847" s="1664"/>
      <c r="V847" s="1700"/>
      <c r="W847" s="119"/>
      <c r="X847" s="119"/>
      <c r="Y847" s="119"/>
      <c r="Z847" s="119"/>
      <c r="AA847" s="119"/>
      <c r="AB847" s="119"/>
      <c r="AC847" s="124"/>
      <c r="AD847" s="124"/>
      <c r="AE847" s="124"/>
      <c r="AF847" s="124"/>
      <c r="AG847" s="124"/>
      <c r="AH847" s="124"/>
      <c r="AI847" s="124"/>
      <c r="AJ847" s="119"/>
      <c r="AK847" s="1701" t="str">
        <f>AK775</f>
        <v/>
      </c>
      <c r="AL847" s="1702"/>
      <c r="AM847" s="1710" t="s">
        <v>64</v>
      </c>
      <c r="AN847" s="1710"/>
      <c r="AO847" s="1702" t="str">
        <f>AO775</f>
        <v/>
      </c>
      <c r="AP847" s="1702"/>
      <c r="AQ847" s="1710" t="s">
        <v>65</v>
      </c>
      <c r="AR847" s="1713"/>
      <c r="AS847" s="119"/>
      <c r="AT847" s="119"/>
      <c r="AW847" s="387"/>
      <c r="AX847" s="387"/>
      <c r="AY847" s="387"/>
      <c r="AZ847" s="386"/>
      <c r="BA847" s="386"/>
      <c r="BB847" s="386"/>
    </row>
    <row r="848" spans="1:54" s="117" customFormat="1" ht="13.5" customHeight="1">
      <c r="A848" s="1660"/>
      <c r="B848" s="1661"/>
      <c r="C848" s="1661"/>
      <c r="D848" s="1661"/>
      <c r="E848" s="1661"/>
      <c r="F848" s="1661"/>
      <c r="G848" s="1661"/>
      <c r="H848" s="1661"/>
      <c r="I848" s="1716" t="str">
        <f>I812</f>
        <v/>
      </c>
      <c r="J848" s="1592" t="str">
        <f>J812</f>
        <v/>
      </c>
      <c r="K848" s="1718" t="str">
        <f>K812</f>
        <v/>
      </c>
      <c r="L848" s="1592" t="str">
        <f>L812</f>
        <v/>
      </c>
      <c r="M848" s="1592" t="str">
        <f t="shared" ref="M848:V848" si="139">M812</f>
        <v/>
      </c>
      <c r="N848" s="1655" t="str">
        <f t="shared" si="139"/>
        <v/>
      </c>
      <c r="O848" s="1652" t="str">
        <f t="shared" si="139"/>
        <v/>
      </c>
      <c r="P848" s="1652" t="str">
        <f t="shared" si="139"/>
        <v/>
      </c>
      <c r="Q848" s="1652" t="str">
        <f t="shared" si="139"/>
        <v/>
      </c>
      <c r="R848" s="1652" t="str">
        <f t="shared" si="139"/>
        <v/>
      </c>
      <c r="S848" s="1592" t="str">
        <f t="shared" si="139"/>
        <v/>
      </c>
      <c r="T848" s="1655" t="str">
        <f t="shared" si="139"/>
        <v/>
      </c>
      <c r="U848" s="1652" t="str">
        <f t="shared" si="139"/>
        <v/>
      </c>
      <c r="V848" s="1707" t="str">
        <f t="shared" si="139"/>
        <v/>
      </c>
      <c r="W848" s="119"/>
      <c r="X848" s="119"/>
      <c r="Y848" s="119"/>
      <c r="Z848" s="119"/>
      <c r="AA848" s="119"/>
      <c r="AB848" s="119"/>
      <c r="AC848" s="124"/>
      <c r="AD848" s="124"/>
      <c r="AE848" s="124"/>
      <c r="AF848" s="124"/>
      <c r="AG848" s="124"/>
      <c r="AH848" s="124"/>
      <c r="AI848" s="124"/>
      <c r="AJ848" s="119"/>
      <c r="AK848" s="1703"/>
      <c r="AL848" s="1704"/>
      <c r="AM848" s="1711"/>
      <c r="AN848" s="1711"/>
      <c r="AO848" s="1704"/>
      <c r="AP848" s="1704"/>
      <c r="AQ848" s="1711"/>
      <c r="AR848" s="1714"/>
      <c r="AS848" s="119"/>
      <c r="AT848" s="119"/>
      <c r="AW848" s="387"/>
      <c r="AX848" s="387"/>
      <c r="AY848" s="387"/>
      <c r="AZ848" s="386"/>
      <c r="BA848" s="386"/>
      <c r="BB848" s="386"/>
    </row>
    <row r="849" spans="1:54" s="117" customFormat="1" ht="9" customHeight="1" thickBot="1">
      <c r="A849" s="1660"/>
      <c r="B849" s="1661"/>
      <c r="C849" s="1661"/>
      <c r="D849" s="1661"/>
      <c r="E849" s="1661"/>
      <c r="F849" s="1661"/>
      <c r="G849" s="1661"/>
      <c r="H849" s="1661"/>
      <c r="I849" s="1716"/>
      <c r="J849" s="1593"/>
      <c r="K849" s="1719"/>
      <c r="L849" s="1593"/>
      <c r="M849" s="1593"/>
      <c r="N849" s="1656"/>
      <c r="O849" s="1653"/>
      <c r="P849" s="1653"/>
      <c r="Q849" s="1653"/>
      <c r="R849" s="1653"/>
      <c r="S849" s="1593"/>
      <c r="T849" s="1656"/>
      <c r="U849" s="1653"/>
      <c r="V849" s="1708"/>
      <c r="W849" s="119"/>
      <c r="X849" s="119"/>
      <c r="Y849" s="119"/>
      <c r="Z849" s="119"/>
      <c r="AA849" s="119"/>
      <c r="AB849" s="119"/>
      <c r="AC849" s="124"/>
      <c r="AD849" s="124"/>
      <c r="AE849" s="124"/>
      <c r="AF849" s="124"/>
      <c r="AG849" s="124"/>
      <c r="AH849" s="124"/>
      <c r="AI849" s="124"/>
      <c r="AJ849" s="119"/>
      <c r="AK849" s="1705"/>
      <c r="AL849" s="1706"/>
      <c r="AM849" s="1712"/>
      <c r="AN849" s="1712"/>
      <c r="AO849" s="1706"/>
      <c r="AP849" s="1706"/>
      <c r="AQ849" s="1712"/>
      <c r="AR849" s="1715"/>
      <c r="AS849" s="119"/>
      <c r="AT849" s="119"/>
      <c r="AW849" s="387"/>
      <c r="AX849" s="387"/>
      <c r="AY849" s="387"/>
      <c r="AZ849" s="386"/>
      <c r="BA849" s="386"/>
      <c r="BB849" s="386"/>
    </row>
    <row r="850" spans="1:54" s="117" customFormat="1" ht="6" customHeight="1" thickBot="1">
      <c r="A850" s="1662"/>
      <c r="B850" s="1663"/>
      <c r="C850" s="1663"/>
      <c r="D850" s="1663"/>
      <c r="E850" s="1663"/>
      <c r="F850" s="1663"/>
      <c r="G850" s="1663"/>
      <c r="H850" s="1663"/>
      <c r="I850" s="1717"/>
      <c r="J850" s="1594"/>
      <c r="K850" s="1720"/>
      <c r="L850" s="1594"/>
      <c r="M850" s="1594"/>
      <c r="N850" s="1657"/>
      <c r="O850" s="1654"/>
      <c r="P850" s="1654"/>
      <c r="Q850" s="1654"/>
      <c r="R850" s="1654"/>
      <c r="S850" s="1594"/>
      <c r="T850" s="1657"/>
      <c r="U850" s="1654"/>
      <c r="V850" s="1709"/>
      <c r="W850" s="119"/>
      <c r="X850" s="119"/>
      <c r="Y850" s="119"/>
      <c r="Z850" s="119"/>
      <c r="AA850" s="119"/>
      <c r="AB850" s="119"/>
      <c r="AC850" s="119"/>
      <c r="AD850" s="119"/>
      <c r="AE850" s="119"/>
      <c r="AF850" s="119"/>
      <c r="AG850" s="119"/>
      <c r="AH850" s="119"/>
      <c r="AI850" s="119"/>
      <c r="AJ850" s="119"/>
      <c r="AK850" s="119"/>
      <c r="AL850" s="119"/>
      <c r="AM850" s="119"/>
      <c r="AN850" s="119"/>
      <c r="AO850" s="119"/>
      <c r="AP850" s="119"/>
      <c r="AQ850" s="119"/>
      <c r="AR850" s="119"/>
      <c r="AS850" s="119"/>
      <c r="AT850" s="119"/>
      <c r="AW850" s="387"/>
      <c r="AX850" s="387"/>
      <c r="AY850" s="387"/>
      <c r="AZ850" s="386"/>
      <c r="BA850" s="386"/>
      <c r="BB850" s="386"/>
    </row>
    <row r="851" spans="1:54" s="117" customFormat="1" ht="15" customHeight="1">
      <c r="A851" s="1634" t="s">
        <v>173</v>
      </c>
      <c r="B851" s="1635"/>
      <c r="C851" s="1635"/>
      <c r="D851" s="1635"/>
      <c r="E851" s="1635"/>
      <c r="F851" s="1635"/>
      <c r="G851" s="1635"/>
      <c r="H851" s="1636"/>
      <c r="I851" s="1643" t="s">
        <v>133</v>
      </c>
      <c r="J851" s="1635"/>
      <c r="K851" s="1635"/>
      <c r="L851" s="1635"/>
      <c r="M851" s="1644"/>
      <c r="N851" s="1649" t="s">
        <v>174</v>
      </c>
      <c r="O851" s="1635"/>
      <c r="P851" s="1635"/>
      <c r="Q851" s="1635"/>
      <c r="R851" s="1635"/>
      <c r="S851" s="1635"/>
      <c r="T851" s="1636"/>
      <c r="U851" s="511" t="s">
        <v>135</v>
      </c>
      <c r="V851" s="512"/>
      <c r="W851" s="512"/>
      <c r="X851" s="1666" t="s">
        <v>136</v>
      </c>
      <c r="Y851" s="1666"/>
      <c r="Z851" s="1666"/>
      <c r="AA851" s="1666"/>
      <c r="AB851" s="1666"/>
      <c r="AC851" s="1666"/>
      <c r="AD851" s="1666"/>
      <c r="AE851" s="1666"/>
      <c r="AF851" s="1666"/>
      <c r="AG851" s="1666"/>
      <c r="AH851" s="512"/>
      <c r="AI851" s="512"/>
      <c r="AJ851" s="513"/>
      <c r="AK851" s="1667" t="s">
        <v>137</v>
      </c>
      <c r="AL851" s="1667"/>
      <c r="AM851" s="1668" t="s">
        <v>138</v>
      </c>
      <c r="AN851" s="1668"/>
      <c r="AO851" s="1668"/>
      <c r="AP851" s="1668"/>
      <c r="AQ851" s="1668"/>
      <c r="AR851" s="1669"/>
      <c r="AS851" s="119"/>
      <c r="AT851" s="119"/>
      <c r="AW851" s="387"/>
      <c r="AX851" s="387"/>
      <c r="AY851" s="387"/>
      <c r="AZ851" s="386"/>
      <c r="BA851" s="386"/>
      <c r="BB851" s="386"/>
    </row>
    <row r="852" spans="1:54" s="117" customFormat="1" ht="13.5" customHeight="1">
      <c r="A852" s="1637"/>
      <c r="B852" s="1638"/>
      <c r="C852" s="1638"/>
      <c r="D852" s="1638"/>
      <c r="E852" s="1638"/>
      <c r="F852" s="1638"/>
      <c r="G852" s="1638"/>
      <c r="H852" s="1639"/>
      <c r="I852" s="1645"/>
      <c r="J852" s="1638"/>
      <c r="K852" s="1638"/>
      <c r="L852" s="1638"/>
      <c r="M852" s="1646"/>
      <c r="N852" s="1650"/>
      <c r="O852" s="1638"/>
      <c r="P852" s="1638"/>
      <c r="Q852" s="1638"/>
      <c r="R852" s="1638"/>
      <c r="S852" s="1638"/>
      <c r="T852" s="1639"/>
      <c r="U852" s="1670" t="s">
        <v>139</v>
      </c>
      <c r="V852" s="1671"/>
      <c r="W852" s="1671"/>
      <c r="X852" s="1672"/>
      <c r="Y852" s="1676" t="s">
        <v>140</v>
      </c>
      <c r="Z852" s="1677"/>
      <c r="AA852" s="1677"/>
      <c r="AB852" s="1678"/>
      <c r="AC852" s="1682" t="s">
        <v>141</v>
      </c>
      <c r="AD852" s="1683"/>
      <c r="AE852" s="1683"/>
      <c r="AF852" s="1684"/>
      <c r="AG852" s="1688" t="s">
        <v>142</v>
      </c>
      <c r="AH852" s="1689"/>
      <c r="AI852" s="1689"/>
      <c r="AJ852" s="1690"/>
      <c r="AK852" s="1694" t="s">
        <v>175</v>
      </c>
      <c r="AL852" s="1694"/>
      <c r="AM852" s="1630" t="s">
        <v>144</v>
      </c>
      <c r="AN852" s="1631"/>
      <c r="AO852" s="1631"/>
      <c r="AP852" s="1631"/>
      <c r="AQ852" s="1696"/>
      <c r="AR852" s="1697"/>
      <c r="AS852" s="119"/>
      <c r="AT852" s="119"/>
      <c r="AW852" s="387"/>
      <c r="AX852" s="387"/>
      <c r="AY852" s="387"/>
      <c r="AZ852" s="386"/>
      <c r="BA852" s="386"/>
      <c r="BB852" s="386"/>
    </row>
    <row r="853" spans="1:54" s="117" customFormat="1" ht="13.5" customHeight="1">
      <c r="A853" s="1640"/>
      <c r="B853" s="1641"/>
      <c r="C853" s="1641"/>
      <c r="D853" s="1641"/>
      <c r="E853" s="1641"/>
      <c r="F853" s="1641"/>
      <c r="G853" s="1641"/>
      <c r="H853" s="1642"/>
      <c r="I853" s="1647"/>
      <c r="J853" s="1641"/>
      <c r="K853" s="1641"/>
      <c r="L853" s="1641"/>
      <c r="M853" s="1648"/>
      <c r="N853" s="1651"/>
      <c r="O853" s="1641"/>
      <c r="P853" s="1641"/>
      <c r="Q853" s="1641"/>
      <c r="R853" s="1641"/>
      <c r="S853" s="1641"/>
      <c r="T853" s="1642"/>
      <c r="U853" s="1673"/>
      <c r="V853" s="1674"/>
      <c r="W853" s="1674"/>
      <c r="X853" s="1675"/>
      <c r="Y853" s="1679"/>
      <c r="Z853" s="1680"/>
      <c r="AA853" s="1680"/>
      <c r="AB853" s="1681"/>
      <c r="AC853" s="1685"/>
      <c r="AD853" s="1686"/>
      <c r="AE853" s="1686"/>
      <c r="AF853" s="1687"/>
      <c r="AG853" s="1691"/>
      <c r="AH853" s="1692"/>
      <c r="AI853" s="1692"/>
      <c r="AJ853" s="1693"/>
      <c r="AK853" s="1695"/>
      <c r="AL853" s="1695"/>
      <c r="AM853" s="1698"/>
      <c r="AN853" s="1698"/>
      <c r="AO853" s="1698"/>
      <c r="AP853" s="1698"/>
      <c r="AQ853" s="1698"/>
      <c r="AR853" s="1699"/>
      <c r="AS853" s="119"/>
      <c r="AT853" s="119"/>
      <c r="AW853" s="387"/>
      <c r="AX853" s="387"/>
      <c r="AY853" s="387"/>
      <c r="AZ853" s="386"/>
      <c r="BA853" s="386"/>
      <c r="BB853" s="386"/>
    </row>
    <row r="854" spans="1:54" s="117" customFormat="1" ht="16.5" customHeight="1">
      <c r="A854" s="1615" t="str">
        <f>A818</f>
        <v/>
      </c>
      <c r="B854" s="1616"/>
      <c r="C854" s="1616"/>
      <c r="D854" s="1616"/>
      <c r="E854" s="1616"/>
      <c r="F854" s="1616"/>
      <c r="G854" s="1616"/>
      <c r="H854" s="1617"/>
      <c r="I854" s="1621" t="str">
        <f>I818</f>
        <v/>
      </c>
      <c r="J854" s="1616"/>
      <c r="K854" s="1616"/>
      <c r="L854" s="1616"/>
      <c r="M854" s="1622"/>
      <c r="N854" s="269" t="str">
        <f t="shared" ref="N854:N871" si="140">N818</f>
        <v/>
      </c>
      <c r="O854" s="125" t="s">
        <v>73</v>
      </c>
      <c r="P854" s="272" t="str">
        <f t="shared" ref="P854:P871" si="141">P818</f>
        <v/>
      </c>
      <c r="Q854" s="125" t="s">
        <v>145</v>
      </c>
      <c r="R854" s="274" t="str">
        <f t="shared" ref="R854:R871" si="142">R818</f>
        <v/>
      </c>
      <c r="S854" s="1625" t="s">
        <v>176</v>
      </c>
      <c r="T854" s="1626"/>
      <c r="U854" s="1627">
        <f t="shared" ref="U854:U872" si="143">U818</f>
        <v>0</v>
      </c>
      <c r="V854" s="1628"/>
      <c r="W854" s="1628"/>
      <c r="X854" s="126" t="s">
        <v>76</v>
      </c>
      <c r="Y854" s="127"/>
      <c r="Z854" s="128"/>
      <c r="AA854" s="128"/>
      <c r="AB854" s="126" t="s">
        <v>76</v>
      </c>
      <c r="AC854" s="127"/>
      <c r="AD854" s="128"/>
      <c r="AE854" s="128"/>
      <c r="AF854" s="129" t="s">
        <v>76</v>
      </c>
      <c r="AG854" s="1568" t="str">
        <f t="shared" ref="AG854:AG872" si="144">AG818</f>
        <v/>
      </c>
      <c r="AH854" s="1569"/>
      <c r="AI854" s="1569"/>
      <c r="AJ854" s="1570"/>
      <c r="AK854" s="127"/>
      <c r="AL854" s="147"/>
      <c r="AM854" s="1568" t="str">
        <f t="shared" ref="AM854:AM872" si="145">AM818</f>
        <v/>
      </c>
      <c r="AN854" s="1569"/>
      <c r="AO854" s="1569"/>
      <c r="AP854" s="1569"/>
      <c r="AQ854" s="1569"/>
      <c r="AR854" s="514" t="s">
        <v>76</v>
      </c>
      <c r="AS854" s="119"/>
      <c r="AT854" s="119"/>
      <c r="AW854" s="387"/>
      <c r="AX854" s="387"/>
      <c r="AY854" s="387"/>
      <c r="AZ854" s="386"/>
      <c r="BA854" s="386"/>
      <c r="BB854" s="386"/>
    </row>
    <row r="855" spans="1:54" s="117" customFormat="1" ht="16.5" customHeight="1">
      <c r="A855" s="1618"/>
      <c r="B855" s="1619"/>
      <c r="C855" s="1619"/>
      <c r="D855" s="1619"/>
      <c r="E855" s="1619"/>
      <c r="F855" s="1619"/>
      <c r="G855" s="1619"/>
      <c r="H855" s="1620"/>
      <c r="I855" s="1623"/>
      <c r="J855" s="1619"/>
      <c r="K855" s="1619"/>
      <c r="L855" s="1619"/>
      <c r="M855" s="1624"/>
      <c r="N855" s="270" t="str">
        <f t="shared" si="140"/>
        <v/>
      </c>
      <c r="O855" s="124" t="s">
        <v>73</v>
      </c>
      <c r="P855" s="273" t="str">
        <f t="shared" si="141"/>
        <v/>
      </c>
      <c r="Q855" s="124" t="s">
        <v>145</v>
      </c>
      <c r="R855" s="275" t="str">
        <f t="shared" si="142"/>
        <v/>
      </c>
      <c r="S855" s="1630" t="s">
        <v>177</v>
      </c>
      <c r="T855" s="1631"/>
      <c r="U855" s="1582" t="str">
        <f t="shared" si="143"/>
        <v/>
      </c>
      <c r="V855" s="1632"/>
      <c r="W855" s="1632"/>
      <c r="X855" s="1633"/>
      <c r="Y855" s="1571">
        <f>Y819</f>
        <v>0</v>
      </c>
      <c r="Z855" s="1572"/>
      <c r="AA855" s="1572"/>
      <c r="AB855" s="1572"/>
      <c r="AC855" s="1571">
        <f>AC819</f>
        <v>0</v>
      </c>
      <c r="AD855" s="1572"/>
      <c r="AE855" s="1572"/>
      <c r="AF855" s="1573"/>
      <c r="AG855" s="1572" t="str">
        <f t="shared" si="144"/>
        <v/>
      </c>
      <c r="AH855" s="1572"/>
      <c r="AI855" s="1572"/>
      <c r="AJ855" s="1573"/>
      <c r="AK855" s="1584" t="str">
        <f>AK819</f>
        <v/>
      </c>
      <c r="AL855" s="1585"/>
      <c r="AM855" s="1582" t="str">
        <f t="shared" si="145"/>
        <v/>
      </c>
      <c r="AN855" s="1583"/>
      <c r="AO855" s="1583"/>
      <c r="AP855" s="1583"/>
      <c r="AQ855" s="1583"/>
      <c r="AR855" s="515"/>
      <c r="AS855" s="119"/>
      <c r="AT855" s="119"/>
      <c r="AW855" s="387"/>
      <c r="AX855" s="387"/>
      <c r="AY855" s="387"/>
      <c r="AZ855" s="386"/>
      <c r="BA855" s="386"/>
      <c r="BB855" s="386"/>
    </row>
    <row r="856" spans="1:54" s="117" customFormat="1" ht="16.5" customHeight="1">
      <c r="A856" s="1615" t="str">
        <f>A820</f>
        <v/>
      </c>
      <c r="B856" s="1616"/>
      <c r="C856" s="1616"/>
      <c r="D856" s="1616"/>
      <c r="E856" s="1616"/>
      <c r="F856" s="1616"/>
      <c r="G856" s="1616"/>
      <c r="H856" s="1617"/>
      <c r="I856" s="1621" t="str">
        <f>I820</f>
        <v/>
      </c>
      <c r="J856" s="1616"/>
      <c r="K856" s="1616"/>
      <c r="L856" s="1616"/>
      <c r="M856" s="1622"/>
      <c r="N856" s="277" t="str">
        <f t="shared" si="140"/>
        <v/>
      </c>
      <c r="O856" s="125" t="s">
        <v>119</v>
      </c>
      <c r="P856" s="272" t="str">
        <f t="shared" si="141"/>
        <v/>
      </c>
      <c r="Q856" s="125" t="s">
        <v>120</v>
      </c>
      <c r="R856" s="274" t="str">
        <f t="shared" si="142"/>
        <v/>
      </c>
      <c r="S856" s="1625" t="s">
        <v>121</v>
      </c>
      <c r="T856" s="1626"/>
      <c r="U856" s="1627">
        <f t="shared" si="143"/>
        <v>0</v>
      </c>
      <c r="V856" s="1628"/>
      <c r="W856" s="1628"/>
      <c r="X856" s="130"/>
      <c r="Y856" s="946"/>
      <c r="Z856" s="947"/>
      <c r="AA856" s="947"/>
      <c r="AB856" s="130"/>
      <c r="AC856" s="946"/>
      <c r="AD856" s="947"/>
      <c r="AE856" s="947"/>
      <c r="AF856" s="133"/>
      <c r="AG856" s="1568" t="str">
        <f t="shared" si="144"/>
        <v/>
      </c>
      <c r="AH856" s="1569"/>
      <c r="AI856" s="1569"/>
      <c r="AJ856" s="1570"/>
      <c r="AK856" s="946"/>
      <c r="AL856" s="134"/>
      <c r="AM856" s="1568" t="str">
        <f t="shared" si="145"/>
        <v/>
      </c>
      <c r="AN856" s="1569"/>
      <c r="AO856" s="1569"/>
      <c r="AP856" s="1569"/>
      <c r="AQ856" s="1569"/>
      <c r="AR856" s="516"/>
      <c r="AS856" s="119"/>
      <c r="AT856" s="119"/>
      <c r="AW856" s="387"/>
      <c r="AX856" s="387"/>
      <c r="AY856" s="387"/>
      <c r="AZ856" s="386"/>
      <c r="BA856" s="386"/>
      <c r="BB856" s="386"/>
    </row>
    <row r="857" spans="1:54" s="117" customFormat="1" ht="16.5" customHeight="1">
      <c r="A857" s="1618"/>
      <c r="B857" s="1619"/>
      <c r="C857" s="1619"/>
      <c r="D857" s="1619"/>
      <c r="E857" s="1619"/>
      <c r="F857" s="1619"/>
      <c r="G857" s="1619"/>
      <c r="H857" s="1620"/>
      <c r="I857" s="1623"/>
      <c r="J857" s="1619"/>
      <c r="K857" s="1619"/>
      <c r="L857" s="1619"/>
      <c r="M857" s="1624"/>
      <c r="N857" s="278" t="str">
        <f t="shared" si="140"/>
        <v/>
      </c>
      <c r="O857" s="135" t="s">
        <v>119</v>
      </c>
      <c r="P857" s="273" t="str">
        <f t="shared" si="141"/>
        <v/>
      </c>
      <c r="Q857" s="135" t="s">
        <v>120</v>
      </c>
      <c r="R857" s="276" t="str">
        <f t="shared" si="142"/>
        <v/>
      </c>
      <c r="S857" s="1580" t="s">
        <v>122</v>
      </c>
      <c r="T857" s="1581"/>
      <c r="U857" s="1571" t="str">
        <f t="shared" si="143"/>
        <v/>
      </c>
      <c r="V857" s="1572"/>
      <c r="W857" s="1572"/>
      <c r="X857" s="1572"/>
      <c r="Y857" s="1571">
        <f>Y821</f>
        <v>0</v>
      </c>
      <c r="Z857" s="1572"/>
      <c r="AA857" s="1572"/>
      <c r="AB857" s="1572"/>
      <c r="AC857" s="1571">
        <f>AC821</f>
        <v>0</v>
      </c>
      <c r="AD857" s="1572"/>
      <c r="AE857" s="1572"/>
      <c r="AF857" s="1573"/>
      <c r="AG857" s="1572" t="str">
        <f t="shared" si="144"/>
        <v/>
      </c>
      <c r="AH857" s="1572"/>
      <c r="AI857" s="1572"/>
      <c r="AJ857" s="1573"/>
      <c r="AK857" s="1584" t="str">
        <f>AK821</f>
        <v/>
      </c>
      <c r="AL857" s="1585"/>
      <c r="AM857" s="1582" t="str">
        <f t="shared" si="145"/>
        <v/>
      </c>
      <c r="AN857" s="1583"/>
      <c r="AO857" s="1583"/>
      <c r="AP857" s="1583"/>
      <c r="AQ857" s="1583"/>
      <c r="AR857" s="515"/>
      <c r="AS857" s="119"/>
      <c r="AT857" s="119"/>
      <c r="AW857" s="387"/>
      <c r="AX857" s="387"/>
      <c r="AY857" s="387"/>
      <c r="AZ857" s="386"/>
      <c r="BA857" s="386"/>
      <c r="BB857" s="386"/>
    </row>
    <row r="858" spans="1:54" s="117" customFormat="1" ht="16.5" customHeight="1">
      <c r="A858" s="1615" t="str">
        <f>A822</f>
        <v/>
      </c>
      <c r="B858" s="1616"/>
      <c r="C858" s="1616"/>
      <c r="D858" s="1616"/>
      <c r="E858" s="1616"/>
      <c r="F858" s="1616"/>
      <c r="G858" s="1616"/>
      <c r="H858" s="1617"/>
      <c r="I858" s="1621" t="str">
        <f>I822</f>
        <v/>
      </c>
      <c r="J858" s="1616"/>
      <c r="K858" s="1616"/>
      <c r="L858" s="1616"/>
      <c r="M858" s="1622"/>
      <c r="N858" s="277" t="str">
        <f t="shared" si="140"/>
        <v/>
      </c>
      <c r="O858" s="125" t="s">
        <v>119</v>
      </c>
      <c r="P858" s="272" t="str">
        <f t="shared" si="141"/>
        <v/>
      </c>
      <c r="Q858" s="125" t="s">
        <v>120</v>
      </c>
      <c r="R858" s="274" t="str">
        <f t="shared" si="142"/>
        <v/>
      </c>
      <c r="S858" s="1625" t="s">
        <v>121</v>
      </c>
      <c r="T858" s="1626"/>
      <c r="U858" s="1627">
        <f t="shared" si="143"/>
        <v>0</v>
      </c>
      <c r="V858" s="1628"/>
      <c r="W858" s="1628"/>
      <c r="X858" s="130"/>
      <c r="Y858" s="946"/>
      <c r="Z858" s="947"/>
      <c r="AA858" s="947"/>
      <c r="AB858" s="130"/>
      <c r="AC858" s="946"/>
      <c r="AD858" s="947"/>
      <c r="AE858" s="947"/>
      <c r="AF858" s="133"/>
      <c r="AG858" s="1568" t="str">
        <f t="shared" si="144"/>
        <v/>
      </c>
      <c r="AH858" s="1569"/>
      <c r="AI858" s="1569"/>
      <c r="AJ858" s="1570"/>
      <c r="AK858" s="946"/>
      <c r="AL858" s="134"/>
      <c r="AM858" s="1568" t="str">
        <f t="shared" si="145"/>
        <v/>
      </c>
      <c r="AN858" s="1569"/>
      <c r="AO858" s="1569"/>
      <c r="AP858" s="1569"/>
      <c r="AQ858" s="1569"/>
      <c r="AR858" s="516"/>
      <c r="AS858" s="119"/>
      <c r="AT858" s="119"/>
      <c r="AW858" s="387"/>
      <c r="AX858" s="387"/>
      <c r="AY858" s="387"/>
      <c r="AZ858" s="386"/>
      <c r="BA858" s="386"/>
      <c r="BB858" s="386"/>
    </row>
    <row r="859" spans="1:54" s="117" customFormat="1" ht="16.5" customHeight="1">
      <c r="A859" s="1618"/>
      <c r="B859" s="1619"/>
      <c r="C859" s="1619"/>
      <c r="D859" s="1619"/>
      <c r="E859" s="1619"/>
      <c r="F859" s="1619"/>
      <c r="G859" s="1619"/>
      <c r="H859" s="1620"/>
      <c r="I859" s="1623"/>
      <c r="J859" s="1619"/>
      <c r="K859" s="1619"/>
      <c r="L859" s="1619"/>
      <c r="M859" s="1624"/>
      <c r="N859" s="278" t="str">
        <f t="shared" si="140"/>
        <v/>
      </c>
      <c r="O859" s="135" t="s">
        <v>119</v>
      </c>
      <c r="P859" s="273" t="str">
        <f t="shared" si="141"/>
        <v/>
      </c>
      <c r="Q859" s="135" t="s">
        <v>120</v>
      </c>
      <c r="R859" s="276" t="str">
        <f t="shared" si="142"/>
        <v/>
      </c>
      <c r="S859" s="1580" t="s">
        <v>122</v>
      </c>
      <c r="T859" s="1581"/>
      <c r="U859" s="1582" t="str">
        <f t="shared" si="143"/>
        <v/>
      </c>
      <c r="V859" s="1583"/>
      <c r="W859" s="1583"/>
      <c r="X859" s="1629"/>
      <c r="Y859" s="1582">
        <f>Y823</f>
        <v>0</v>
      </c>
      <c r="Z859" s="1583"/>
      <c r="AA859" s="1583"/>
      <c r="AB859" s="1583"/>
      <c r="AC859" s="1582">
        <f>AC823</f>
        <v>0</v>
      </c>
      <c r="AD859" s="1583"/>
      <c r="AE859" s="1583"/>
      <c r="AF859" s="1629"/>
      <c r="AG859" s="1572" t="str">
        <f t="shared" si="144"/>
        <v/>
      </c>
      <c r="AH859" s="1572"/>
      <c r="AI859" s="1572"/>
      <c r="AJ859" s="1573"/>
      <c r="AK859" s="1584" t="str">
        <f>AK823</f>
        <v/>
      </c>
      <c r="AL859" s="1585"/>
      <c r="AM859" s="1582" t="str">
        <f t="shared" si="145"/>
        <v/>
      </c>
      <c r="AN859" s="1583"/>
      <c r="AO859" s="1583"/>
      <c r="AP859" s="1583"/>
      <c r="AQ859" s="1583"/>
      <c r="AR859" s="515"/>
      <c r="AS859" s="119"/>
      <c r="AT859" s="119"/>
      <c r="AW859" s="387"/>
      <c r="AX859" s="387"/>
      <c r="AY859" s="387"/>
      <c r="AZ859" s="386"/>
      <c r="BA859" s="386"/>
      <c r="BB859" s="386"/>
    </row>
    <row r="860" spans="1:54" s="117" customFormat="1" ht="16.5" customHeight="1">
      <c r="A860" s="1615" t="str">
        <f>A824</f>
        <v/>
      </c>
      <c r="B860" s="1616"/>
      <c r="C860" s="1616"/>
      <c r="D860" s="1616"/>
      <c r="E860" s="1616"/>
      <c r="F860" s="1616"/>
      <c r="G860" s="1616"/>
      <c r="H860" s="1617"/>
      <c r="I860" s="1621" t="str">
        <f>I824</f>
        <v/>
      </c>
      <c r="J860" s="1616"/>
      <c r="K860" s="1616"/>
      <c r="L860" s="1616"/>
      <c r="M860" s="1622"/>
      <c r="N860" s="277" t="str">
        <f t="shared" si="140"/>
        <v/>
      </c>
      <c r="O860" s="125" t="s">
        <v>119</v>
      </c>
      <c r="P860" s="272" t="str">
        <f t="shared" si="141"/>
        <v/>
      </c>
      <c r="Q860" s="125" t="s">
        <v>120</v>
      </c>
      <c r="R860" s="274" t="str">
        <f t="shared" si="142"/>
        <v/>
      </c>
      <c r="S860" s="1625" t="s">
        <v>121</v>
      </c>
      <c r="T860" s="1626"/>
      <c r="U860" s="1571">
        <f t="shared" si="143"/>
        <v>0</v>
      </c>
      <c r="V860" s="1572"/>
      <c r="W860" s="1572"/>
      <c r="X860" s="136"/>
      <c r="Y860" s="943"/>
      <c r="Z860" s="944"/>
      <c r="AA860" s="944"/>
      <c r="AB860" s="136"/>
      <c r="AC860" s="943"/>
      <c r="AD860" s="944"/>
      <c r="AE860" s="944"/>
      <c r="AF860" s="139"/>
      <c r="AG860" s="1568" t="str">
        <f t="shared" si="144"/>
        <v/>
      </c>
      <c r="AH860" s="1569"/>
      <c r="AI860" s="1569"/>
      <c r="AJ860" s="1570"/>
      <c r="AK860" s="943"/>
      <c r="AL860" s="945"/>
      <c r="AM860" s="1568" t="str">
        <f t="shared" si="145"/>
        <v/>
      </c>
      <c r="AN860" s="1569"/>
      <c r="AO860" s="1569"/>
      <c r="AP860" s="1569"/>
      <c r="AQ860" s="1569"/>
      <c r="AR860" s="516"/>
      <c r="AS860" s="119"/>
      <c r="AT860" s="119"/>
      <c r="AW860" s="387"/>
      <c r="AX860" s="387"/>
      <c r="AY860" s="387"/>
      <c r="AZ860" s="386"/>
      <c r="BA860" s="386"/>
      <c r="BB860" s="386"/>
    </row>
    <row r="861" spans="1:54" s="117" customFormat="1" ht="16.5" customHeight="1">
      <c r="A861" s="1618"/>
      <c r="B861" s="1619"/>
      <c r="C861" s="1619"/>
      <c r="D861" s="1619"/>
      <c r="E861" s="1619"/>
      <c r="F861" s="1619"/>
      <c r="G861" s="1619"/>
      <c r="H861" s="1620"/>
      <c r="I861" s="1623"/>
      <c r="J861" s="1619"/>
      <c r="K861" s="1619"/>
      <c r="L861" s="1619"/>
      <c r="M861" s="1624"/>
      <c r="N861" s="278" t="str">
        <f t="shared" si="140"/>
        <v/>
      </c>
      <c r="O861" s="135" t="s">
        <v>119</v>
      </c>
      <c r="P861" s="273" t="str">
        <f t="shared" si="141"/>
        <v/>
      </c>
      <c r="Q861" s="135" t="s">
        <v>120</v>
      </c>
      <c r="R861" s="276" t="str">
        <f t="shared" si="142"/>
        <v/>
      </c>
      <c r="S861" s="1580" t="s">
        <v>122</v>
      </c>
      <c r="T861" s="1581"/>
      <c r="U861" s="1571" t="str">
        <f t="shared" si="143"/>
        <v/>
      </c>
      <c r="V861" s="1572"/>
      <c r="W861" s="1572"/>
      <c r="X861" s="1572"/>
      <c r="Y861" s="1571">
        <f>Y825</f>
        <v>0</v>
      </c>
      <c r="Z861" s="1572"/>
      <c r="AA861" s="1572"/>
      <c r="AB861" s="1572"/>
      <c r="AC861" s="1571">
        <f>AC825</f>
        <v>0</v>
      </c>
      <c r="AD861" s="1572"/>
      <c r="AE861" s="1572"/>
      <c r="AF861" s="1573"/>
      <c r="AG861" s="1572" t="str">
        <f t="shared" si="144"/>
        <v/>
      </c>
      <c r="AH861" s="1572"/>
      <c r="AI861" s="1572"/>
      <c r="AJ861" s="1573"/>
      <c r="AK861" s="1584" t="str">
        <f>AK825</f>
        <v/>
      </c>
      <c r="AL861" s="1585"/>
      <c r="AM861" s="1582" t="str">
        <f t="shared" si="145"/>
        <v/>
      </c>
      <c r="AN861" s="1583"/>
      <c r="AO861" s="1583"/>
      <c r="AP861" s="1583"/>
      <c r="AQ861" s="1583"/>
      <c r="AR861" s="515"/>
      <c r="AS861" s="119"/>
      <c r="AT861" s="119"/>
      <c r="AW861" s="387"/>
      <c r="AX861" s="387"/>
      <c r="AY861" s="387"/>
      <c r="AZ861" s="386"/>
      <c r="BA861" s="386"/>
      <c r="BB861" s="386"/>
    </row>
    <row r="862" spans="1:54" s="117" customFormat="1" ht="16.5" customHeight="1">
      <c r="A862" s="1615" t="str">
        <f>A826</f>
        <v/>
      </c>
      <c r="B862" s="1616"/>
      <c r="C862" s="1616"/>
      <c r="D862" s="1616"/>
      <c r="E862" s="1616"/>
      <c r="F862" s="1616"/>
      <c r="G862" s="1616"/>
      <c r="H862" s="1617"/>
      <c r="I862" s="1621" t="str">
        <f>I826</f>
        <v/>
      </c>
      <c r="J862" s="1616"/>
      <c r="K862" s="1616"/>
      <c r="L862" s="1616"/>
      <c r="M862" s="1622"/>
      <c r="N862" s="277" t="str">
        <f t="shared" si="140"/>
        <v/>
      </c>
      <c r="O862" s="125" t="s">
        <v>119</v>
      </c>
      <c r="P862" s="272" t="str">
        <f t="shared" si="141"/>
        <v/>
      </c>
      <c r="Q862" s="125" t="s">
        <v>120</v>
      </c>
      <c r="R862" s="274" t="str">
        <f t="shared" si="142"/>
        <v/>
      </c>
      <c r="S862" s="1625" t="s">
        <v>121</v>
      </c>
      <c r="T862" s="1626"/>
      <c r="U862" s="1627">
        <f t="shared" si="143"/>
        <v>0</v>
      </c>
      <c r="V862" s="1628"/>
      <c r="W862" s="1628"/>
      <c r="X862" s="130"/>
      <c r="Y862" s="946"/>
      <c r="Z862" s="947"/>
      <c r="AA862" s="947"/>
      <c r="AB862" s="130"/>
      <c r="AC862" s="946"/>
      <c r="AD862" s="947"/>
      <c r="AE862" s="947"/>
      <c r="AF862" s="133"/>
      <c r="AG862" s="1568" t="str">
        <f t="shared" si="144"/>
        <v/>
      </c>
      <c r="AH862" s="1569"/>
      <c r="AI862" s="1569"/>
      <c r="AJ862" s="1570"/>
      <c r="AK862" s="943"/>
      <c r="AL862" s="945"/>
      <c r="AM862" s="1568" t="str">
        <f t="shared" si="145"/>
        <v/>
      </c>
      <c r="AN862" s="1569"/>
      <c r="AO862" s="1569"/>
      <c r="AP862" s="1569"/>
      <c r="AQ862" s="1569"/>
      <c r="AR862" s="516"/>
      <c r="AS862" s="119"/>
      <c r="AT862" s="119"/>
      <c r="AW862" s="387"/>
      <c r="AX862" s="387"/>
      <c r="AY862" s="387"/>
      <c r="AZ862" s="386"/>
      <c r="BA862" s="386"/>
      <c r="BB862" s="386"/>
    </row>
    <row r="863" spans="1:54" s="117" customFormat="1" ht="16.5" customHeight="1">
      <c r="A863" s="1618"/>
      <c r="B863" s="1619"/>
      <c r="C863" s="1619"/>
      <c r="D863" s="1619"/>
      <c r="E863" s="1619"/>
      <c r="F863" s="1619"/>
      <c r="G863" s="1619"/>
      <c r="H863" s="1620"/>
      <c r="I863" s="1623"/>
      <c r="J863" s="1619"/>
      <c r="K863" s="1619"/>
      <c r="L863" s="1619"/>
      <c r="M863" s="1624"/>
      <c r="N863" s="278" t="str">
        <f t="shared" si="140"/>
        <v/>
      </c>
      <c r="O863" s="135" t="s">
        <v>119</v>
      </c>
      <c r="P863" s="273" t="str">
        <f t="shared" si="141"/>
        <v/>
      </c>
      <c r="Q863" s="135" t="s">
        <v>120</v>
      </c>
      <c r="R863" s="276" t="str">
        <f t="shared" si="142"/>
        <v/>
      </c>
      <c r="S863" s="1580" t="s">
        <v>122</v>
      </c>
      <c r="T863" s="1581"/>
      <c r="U863" s="1571" t="str">
        <f t="shared" si="143"/>
        <v/>
      </c>
      <c r="V863" s="1572"/>
      <c r="W863" s="1572"/>
      <c r="X863" s="1572"/>
      <c r="Y863" s="1582">
        <f>Y827</f>
        <v>0</v>
      </c>
      <c r="Z863" s="1583"/>
      <c r="AA863" s="1583"/>
      <c r="AB863" s="1583"/>
      <c r="AC863" s="1571">
        <f>AC827</f>
        <v>0</v>
      </c>
      <c r="AD863" s="1572"/>
      <c r="AE863" s="1572"/>
      <c r="AF863" s="1573"/>
      <c r="AG863" s="1572" t="str">
        <f t="shared" si="144"/>
        <v/>
      </c>
      <c r="AH863" s="1572"/>
      <c r="AI863" s="1572"/>
      <c r="AJ863" s="1573"/>
      <c r="AK863" s="1584" t="str">
        <f>AK827</f>
        <v/>
      </c>
      <c r="AL863" s="1585"/>
      <c r="AM863" s="1582" t="str">
        <f t="shared" si="145"/>
        <v/>
      </c>
      <c r="AN863" s="1583"/>
      <c r="AO863" s="1583"/>
      <c r="AP863" s="1583"/>
      <c r="AQ863" s="1583"/>
      <c r="AR863" s="515"/>
      <c r="AS863" s="119"/>
      <c r="AT863" s="119"/>
      <c r="AW863" s="387"/>
      <c r="AX863" s="387"/>
      <c r="AY863" s="387"/>
      <c r="AZ863" s="386"/>
      <c r="BA863" s="386"/>
      <c r="BB863" s="386"/>
    </row>
    <row r="864" spans="1:54" s="117" customFormat="1" ht="16.5" customHeight="1">
      <c r="A864" s="1615" t="str">
        <f>A828</f>
        <v/>
      </c>
      <c r="B864" s="1616"/>
      <c r="C864" s="1616"/>
      <c r="D864" s="1616"/>
      <c r="E864" s="1616"/>
      <c r="F864" s="1616"/>
      <c r="G864" s="1616"/>
      <c r="H864" s="1617"/>
      <c r="I864" s="1621" t="str">
        <f>I828</f>
        <v/>
      </c>
      <c r="J864" s="1616"/>
      <c r="K864" s="1616"/>
      <c r="L864" s="1616"/>
      <c r="M864" s="1622"/>
      <c r="N864" s="277" t="str">
        <f t="shared" si="140"/>
        <v/>
      </c>
      <c r="O864" s="125" t="s">
        <v>119</v>
      </c>
      <c r="P864" s="272" t="str">
        <f t="shared" si="141"/>
        <v/>
      </c>
      <c r="Q864" s="125" t="s">
        <v>120</v>
      </c>
      <c r="R864" s="274" t="str">
        <f t="shared" si="142"/>
        <v/>
      </c>
      <c r="S864" s="1625" t="s">
        <v>121</v>
      </c>
      <c r="T864" s="1626"/>
      <c r="U864" s="1627">
        <f t="shared" si="143"/>
        <v>0</v>
      </c>
      <c r="V864" s="1628"/>
      <c r="W864" s="1628"/>
      <c r="X864" s="130"/>
      <c r="Y864" s="946"/>
      <c r="Z864" s="947"/>
      <c r="AA864" s="947"/>
      <c r="AB864" s="130"/>
      <c r="AC864" s="946"/>
      <c r="AD864" s="947"/>
      <c r="AE864" s="947"/>
      <c r="AF864" s="133"/>
      <c r="AG864" s="1568" t="str">
        <f t="shared" si="144"/>
        <v/>
      </c>
      <c r="AH864" s="1569"/>
      <c r="AI864" s="1569"/>
      <c r="AJ864" s="1570"/>
      <c r="AK864" s="141"/>
      <c r="AL864" s="142"/>
      <c r="AM864" s="1568" t="str">
        <f t="shared" si="145"/>
        <v/>
      </c>
      <c r="AN864" s="1569"/>
      <c r="AO864" s="1569"/>
      <c r="AP864" s="1569"/>
      <c r="AQ864" s="1569"/>
      <c r="AR864" s="516"/>
      <c r="AS864" s="119"/>
      <c r="AT864" s="119"/>
      <c r="AW864" s="387"/>
      <c r="AX864" s="387"/>
      <c r="AY864" s="387"/>
      <c r="AZ864" s="386"/>
      <c r="BA864" s="386"/>
      <c r="BB864" s="386"/>
    </row>
    <row r="865" spans="1:54" s="117" customFormat="1" ht="16.5" customHeight="1">
      <c r="A865" s="1618"/>
      <c r="B865" s="1619"/>
      <c r="C865" s="1619"/>
      <c r="D865" s="1619"/>
      <c r="E865" s="1619"/>
      <c r="F865" s="1619"/>
      <c r="G865" s="1619"/>
      <c r="H865" s="1620"/>
      <c r="I865" s="1623"/>
      <c r="J865" s="1619"/>
      <c r="K865" s="1619"/>
      <c r="L865" s="1619"/>
      <c r="M865" s="1624"/>
      <c r="N865" s="278" t="str">
        <f t="shared" si="140"/>
        <v/>
      </c>
      <c r="O865" s="135" t="s">
        <v>119</v>
      </c>
      <c r="P865" s="273" t="str">
        <f t="shared" si="141"/>
        <v/>
      </c>
      <c r="Q865" s="135" t="s">
        <v>120</v>
      </c>
      <c r="R865" s="276" t="str">
        <f t="shared" si="142"/>
        <v/>
      </c>
      <c r="S865" s="1580" t="s">
        <v>122</v>
      </c>
      <c r="T865" s="1581"/>
      <c r="U865" s="1571" t="str">
        <f t="shared" si="143"/>
        <v/>
      </c>
      <c r="V865" s="1572"/>
      <c r="W865" s="1572"/>
      <c r="X865" s="1572"/>
      <c r="Y865" s="1582">
        <f>Y829</f>
        <v>0</v>
      </c>
      <c r="Z865" s="1583"/>
      <c r="AA865" s="1583"/>
      <c r="AB865" s="1583"/>
      <c r="AC865" s="1571">
        <f>AC829</f>
        <v>0</v>
      </c>
      <c r="AD865" s="1572"/>
      <c r="AE865" s="1572"/>
      <c r="AF865" s="1573"/>
      <c r="AG865" s="1572" t="str">
        <f t="shared" si="144"/>
        <v/>
      </c>
      <c r="AH865" s="1572"/>
      <c r="AI865" s="1572"/>
      <c r="AJ865" s="1573"/>
      <c r="AK865" s="1584" t="str">
        <f>AK829</f>
        <v/>
      </c>
      <c r="AL865" s="1585"/>
      <c r="AM865" s="1582" t="str">
        <f t="shared" si="145"/>
        <v/>
      </c>
      <c r="AN865" s="1583"/>
      <c r="AO865" s="1583"/>
      <c r="AP865" s="1583"/>
      <c r="AQ865" s="1583"/>
      <c r="AR865" s="515"/>
      <c r="AS865" s="119"/>
      <c r="AT865" s="119"/>
      <c r="AW865" s="387"/>
      <c r="AX865" s="387"/>
      <c r="AY865" s="387"/>
      <c r="AZ865" s="386"/>
      <c r="BA865" s="386"/>
      <c r="BB865" s="386"/>
    </row>
    <row r="866" spans="1:54" s="117" customFormat="1" ht="16.5" customHeight="1">
      <c r="A866" s="1615" t="str">
        <f>A830</f>
        <v/>
      </c>
      <c r="B866" s="1616"/>
      <c r="C866" s="1616"/>
      <c r="D866" s="1616"/>
      <c r="E866" s="1616"/>
      <c r="F866" s="1616"/>
      <c r="G866" s="1616"/>
      <c r="H866" s="1617"/>
      <c r="I866" s="1621" t="str">
        <f>I830</f>
        <v/>
      </c>
      <c r="J866" s="1616"/>
      <c r="K866" s="1616"/>
      <c r="L866" s="1616"/>
      <c r="M866" s="1622"/>
      <c r="N866" s="277" t="str">
        <f t="shared" si="140"/>
        <v/>
      </c>
      <c r="O866" s="125" t="s">
        <v>119</v>
      </c>
      <c r="P866" s="272" t="str">
        <f t="shared" si="141"/>
        <v/>
      </c>
      <c r="Q866" s="125" t="s">
        <v>120</v>
      </c>
      <c r="R866" s="274" t="str">
        <f t="shared" si="142"/>
        <v/>
      </c>
      <c r="S866" s="1625" t="s">
        <v>121</v>
      </c>
      <c r="T866" s="1626"/>
      <c r="U866" s="1627">
        <f t="shared" si="143"/>
        <v>0</v>
      </c>
      <c r="V866" s="1628"/>
      <c r="W866" s="1628"/>
      <c r="X866" s="130"/>
      <c r="Y866" s="946"/>
      <c r="Z866" s="947"/>
      <c r="AA866" s="947"/>
      <c r="AB866" s="130"/>
      <c r="AC866" s="946"/>
      <c r="AD866" s="947"/>
      <c r="AE866" s="947"/>
      <c r="AF866" s="133"/>
      <c r="AG866" s="1568" t="str">
        <f t="shared" si="144"/>
        <v/>
      </c>
      <c r="AH866" s="1569"/>
      <c r="AI866" s="1569"/>
      <c r="AJ866" s="1570"/>
      <c r="AK866" s="143"/>
      <c r="AL866" s="144"/>
      <c r="AM866" s="1568" t="str">
        <f t="shared" si="145"/>
        <v/>
      </c>
      <c r="AN866" s="1569"/>
      <c r="AO866" s="1569"/>
      <c r="AP866" s="1569"/>
      <c r="AQ866" s="1569"/>
      <c r="AR866" s="516"/>
      <c r="AS866" s="119"/>
      <c r="AT866" s="119"/>
      <c r="AW866" s="387"/>
      <c r="AX866" s="387"/>
      <c r="AY866" s="387"/>
      <c r="AZ866" s="386"/>
      <c r="BA866" s="386"/>
      <c r="BB866" s="386"/>
    </row>
    <row r="867" spans="1:54" s="117" customFormat="1" ht="16.5" customHeight="1">
      <c r="A867" s="1618"/>
      <c r="B867" s="1619"/>
      <c r="C867" s="1619"/>
      <c r="D867" s="1619"/>
      <c r="E867" s="1619"/>
      <c r="F867" s="1619"/>
      <c r="G867" s="1619"/>
      <c r="H867" s="1620"/>
      <c r="I867" s="1623"/>
      <c r="J867" s="1619"/>
      <c r="K867" s="1619"/>
      <c r="L867" s="1619"/>
      <c r="M867" s="1624"/>
      <c r="N867" s="278" t="str">
        <f t="shared" si="140"/>
        <v/>
      </c>
      <c r="O867" s="135" t="s">
        <v>119</v>
      </c>
      <c r="P867" s="273" t="str">
        <f t="shared" si="141"/>
        <v/>
      </c>
      <c r="Q867" s="135" t="s">
        <v>120</v>
      </c>
      <c r="R867" s="276" t="str">
        <f t="shared" si="142"/>
        <v/>
      </c>
      <c r="S867" s="1580" t="s">
        <v>122</v>
      </c>
      <c r="T867" s="1581"/>
      <c r="U867" s="1571" t="str">
        <f t="shared" si="143"/>
        <v/>
      </c>
      <c r="V867" s="1572"/>
      <c r="W867" s="1572"/>
      <c r="X867" s="1572"/>
      <c r="Y867" s="1582">
        <f>Y831</f>
        <v>0</v>
      </c>
      <c r="Z867" s="1583"/>
      <c r="AA867" s="1583"/>
      <c r="AB867" s="1583"/>
      <c r="AC867" s="1571">
        <f>AC831</f>
        <v>0</v>
      </c>
      <c r="AD867" s="1572"/>
      <c r="AE867" s="1572"/>
      <c r="AF867" s="1573"/>
      <c r="AG867" s="1572" t="str">
        <f t="shared" si="144"/>
        <v/>
      </c>
      <c r="AH867" s="1572"/>
      <c r="AI867" s="1572"/>
      <c r="AJ867" s="1573"/>
      <c r="AK867" s="1584" t="str">
        <f>AK831</f>
        <v/>
      </c>
      <c r="AL867" s="1585"/>
      <c r="AM867" s="1582" t="str">
        <f t="shared" si="145"/>
        <v/>
      </c>
      <c r="AN867" s="1583"/>
      <c r="AO867" s="1583"/>
      <c r="AP867" s="1583"/>
      <c r="AQ867" s="1583"/>
      <c r="AR867" s="515"/>
      <c r="AS867" s="119"/>
      <c r="AT867" s="119"/>
      <c r="AW867" s="387"/>
      <c r="AX867" s="387"/>
      <c r="AY867" s="387"/>
      <c r="AZ867" s="386"/>
      <c r="BA867" s="386"/>
      <c r="BB867" s="386"/>
    </row>
    <row r="868" spans="1:54" s="117" customFormat="1" ht="16.5" customHeight="1">
      <c r="A868" s="1615" t="str">
        <f>A832</f>
        <v/>
      </c>
      <c r="B868" s="1616"/>
      <c r="C868" s="1616"/>
      <c r="D868" s="1616"/>
      <c r="E868" s="1616"/>
      <c r="F868" s="1616"/>
      <c r="G868" s="1616"/>
      <c r="H868" s="1617"/>
      <c r="I868" s="1621" t="str">
        <f>I832</f>
        <v/>
      </c>
      <c r="J868" s="1616"/>
      <c r="K868" s="1616"/>
      <c r="L868" s="1616"/>
      <c r="M868" s="1622"/>
      <c r="N868" s="277" t="str">
        <f t="shared" si="140"/>
        <v/>
      </c>
      <c r="O868" s="125" t="s">
        <v>119</v>
      </c>
      <c r="P868" s="272" t="str">
        <f t="shared" si="141"/>
        <v/>
      </c>
      <c r="Q868" s="125" t="s">
        <v>120</v>
      </c>
      <c r="R868" s="274" t="str">
        <f t="shared" si="142"/>
        <v/>
      </c>
      <c r="S868" s="1625" t="s">
        <v>121</v>
      </c>
      <c r="T868" s="1626"/>
      <c r="U868" s="1627">
        <f t="shared" si="143"/>
        <v>0</v>
      </c>
      <c r="V868" s="1628"/>
      <c r="W868" s="1628"/>
      <c r="X868" s="130"/>
      <c r="Y868" s="946"/>
      <c r="Z868" s="947"/>
      <c r="AA868" s="947"/>
      <c r="AB868" s="130"/>
      <c r="AC868" s="946"/>
      <c r="AD868" s="947"/>
      <c r="AE868" s="947"/>
      <c r="AF868" s="133"/>
      <c r="AG868" s="1568" t="str">
        <f t="shared" si="144"/>
        <v/>
      </c>
      <c r="AH868" s="1569"/>
      <c r="AI868" s="1569"/>
      <c r="AJ868" s="1570"/>
      <c r="AK868" s="141"/>
      <c r="AL868" s="142"/>
      <c r="AM868" s="1568" t="str">
        <f t="shared" si="145"/>
        <v/>
      </c>
      <c r="AN868" s="1569"/>
      <c r="AO868" s="1569"/>
      <c r="AP868" s="1569"/>
      <c r="AQ868" s="1569"/>
      <c r="AR868" s="516"/>
      <c r="AS868" s="119"/>
      <c r="AT868" s="119"/>
      <c r="AW868" s="387"/>
      <c r="AX868" s="387"/>
      <c r="AY868" s="387"/>
      <c r="AZ868" s="386"/>
      <c r="BA868" s="386"/>
      <c r="BB868" s="386"/>
    </row>
    <row r="869" spans="1:54" s="117" customFormat="1" ht="16.5" customHeight="1">
      <c r="A869" s="1618"/>
      <c r="B869" s="1619"/>
      <c r="C869" s="1619"/>
      <c r="D869" s="1619"/>
      <c r="E869" s="1619"/>
      <c r="F869" s="1619"/>
      <c r="G869" s="1619"/>
      <c r="H869" s="1620"/>
      <c r="I869" s="1623"/>
      <c r="J869" s="1619"/>
      <c r="K869" s="1619"/>
      <c r="L869" s="1619"/>
      <c r="M869" s="1624"/>
      <c r="N869" s="278" t="str">
        <f t="shared" si="140"/>
        <v/>
      </c>
      <c r="O869" s="135" t="s">
        <v>119</v>
      </c>
      <c r="P869" s="273" t="str">
        <f t="shared" si="141"/>
        <v/>
      </c>
      <c r="Q869" s="135" t="s">
        <v>120</v>
      </c>
      <c r="R869" s="276" t="str">
        <f t="shared" si="142"/>
        <v/>
      </c>
      <c r="S869" s="1580" t="s">
        <v>122</v>
      </c>
      <c r="T869" s="1581"/>
      <c r="U869" s="1571" t="str">
        <f t="shared" si="143"/>
        <v/>
      </c>
      <c r="V869" s="1572"/>
      <c r="W869" s="1572"/>
      <c r="X869" s="1572"/>
      <c r="Y869" s="1582">
        <f>Y833</f>
        <v>0</v>
      </c>
      <c r="Z869" s="1583"/>
      <c r="AA869" s="1583"/>
      <c r="AB869" s="1583"/>
      <c r="AC869" s="1571">
        <f>AC833</f>
        <v>0</v>
      </c>
      <c r="AD869" s="1572"/>
      <c r="AE869" s="1572"/>
      <c r="AF869" s="1573"/>
      <c r="AG869" s="1572" t="str">
        <f t="shared" si="144"/>
        <v/>
      </c>
      <c r="AH869" s="1572"/>
      <c r="AI869" s="1572"/>
      <c r="AJ869" s="1573"/>
      <c r="AK869" s="1584" t="str">
        <f>AK833</f>
        <v/>
      </c>
      <c r="AL869" s="1585"/>
      <c r="AM869" s="1582" t="str">
        <f t="shared" si="145"/>
        <v/>
      </c>
      <c r="AN869" s="1583"/>
      <c r="AO869" s="1583"/>
      <c r="AP869" s="1583"/>
      <c r="AQ869" s="1583"/>
      <c r="AR869" s="515"/>
      <c r="AS869" s="119"/>
      <c r="AT869" s="119"/>
      <c r="AW869" s="387"/>
      <c r="AX869" s="387"/>
      <c r="AY869" s="387"/>
      <c r="AZ869" s="386"/>
      <c r="BA869" s="386"/>
      <c r="BB869" s="386"/>
    </row>
    <row r="870" spans="1:54" s="117" customFormat="1" ht="16.5" customHeight="1">
      <c r="A870" s="1615" t="str">
        <f>A834</f>
        <v/>
      </c>
      <c r="B870" s="1616"/>
      <c r="C870" s="1616"/>
      <c r="D870" s="1616"/>
      <c r="E870" s="1616"/>
      <c r="F870" s="1616"/>
      <c r="G870" s="1616"/>
      <c r="H870" s="1617"/>
      <c r="I870" s="1621" t="str">
        <f>I834</f>
        <v/>
      </c>
      <c r="J870" s="1616"/>
      <c r="K870" s="1616"/>
      <c r="L870" s="1616"/>
      <c r="M870" s="1622"/>
      <c r="N870" s="277" t="str">
        <f t="shared" si="140"/>
        <v/>
      </c>
      <c r="O870" s="125" t="s">
        <v>119</v>
      </c>
      <c r="P870" s="272" t="str">
        <f t="shared" si="141"/>
        <v/>
      </c>
      <c r="Q870" s="125" t="s">
        <v>120</v>
      </c>
      <c r="R870" s="274" t="str">
        <f t="shared" si="142"/>
        <v/>
      </c>
      <c r="S870" s="1625" t="s">
        <v>121</v>
      </c>
      <c r="T870" s="1626"/>
      <c r="U870" s="1627">
        <f t="shared" si="143"/>
        <v>0</v>
      </c>
      <c r="V870" s="1628"/>
      <c r="W870" s="1628"/>
      <c r="X870" s="130"/>
      <c r="Y870" s="946"/>
      <c r="Z870" s="947"/>
      <c r="AA870" s="947"/>
      <c r="AB870" s="130"/>
      <c r="AC870" s="946"/>
      <c r="AD870" s="947"/>
      <c r="AE870" s="947"/>
      <c r="AF870" s="133"/>
      <c r="AG870" s="1568" t="str">
        <f t="shared" si="144"/>
        <v/>
      </c>
      <c r="AH870" s="1569"/>
      <c r="AI870" s="1569"/>
      <c r="AJ870" s="1570"/>
      <c r="AK870" s="141"/>
      <c r="AL870" s="142"/>
      <c r="AM870" s="1568" t="str">
        <f t="shared" si="145"/>
        <v/>
      </c>
      <c r="AN870" s="1569"/>
      <c r="AO870" s="1569"/>
      <c r="AP870" s="1569"/>
      <c r="AQ870" s="1569"/>
      <c r="AR870" s="516"/>
      <c r="AS870" s="119"/>
      <c r="AT870" s="119"/>
      <c r="AW870" s="387"/>
      <c r="AX870" s="387"/>
      <c r="AY870" s="387"/>
      <c r="AZ870" s="386"/>
      <c r="BA870" s="386"/>
      <c r="BB870" s="386"/>
    </row>
    <row r="871" spans="1:54" s="117" customFormat="1" ht="16.5" customHeight="1">
      <c r="A871" s="1618"/>
      <c r="B871" s="1619"/>
      <c r="C871" s="1619"/>
      <c r="D871" s="1619"/>
      <c r="E871" s="1619"/>
      <c r="F871" s="1619"/>
      <c r="G871" s="1619"/>
      <c r="H871" s="1620"/>
      <c r="I871" s="1623"/>
      <c r="J871" s="1619"/>
      <c r="K871" s="1619"/>
      <c r="L871" s="1619"/>
      <c r="M871" s="1624"/>
      <c r="N871" s="278" t="str">
        <f t="shared" si="140"/>
        <v/>
      </c>
      <c r="O871" s="145" t="s">
        <v>119</v>
      </c>
      <c r="P871" s="273" t="str">
        <f t="shared" si="141"/>
        <v/>
      </c>
      <c r="Q871" s="135" t="s">
        <v>120</v>
      </c>
      <c r="R871" s="276" t="str">
        <f t="shared" si="142"/>
        <v/>
      </c>
      <c r="S871" s="1580" t="s">
        <v>122</v>
      </c>
      <c r="T871" s="1581"/>
      <c r="U871" s="1571" t="str">
        <f t="shared" si="143"/>
        <v/>
      </c>
      <c r="V871" s="1572"/>
      <c r="W871" s="1572"/>
      <c r="X871" s="1572"/>
      <c r="Y871" s="1582">
        <f>Y835</f>
        <v>0</v>
      </c>
      <c r="Z871" s="1583"/>
      <c r="AA871" s="1583"/>
      <c r="AB871" s="1583"/>
      <c r="AC871" s="1571">
        <f>AC835</f>
        <v>0</v>
      </c>
      <c r="AD871" s="1572"/>
      <c r="AE871" s="1572"/>
      <c r="AF871" s="1573"/>
      <c r="AG871" s="1572" t="str">
        <f t="shared" si="144"/>
        <v/>
      </c>
      <c r="AH871" s="1572"/>
      <c r="AI871" s="1572"/>
      <c r="AJ871" s="1573"/>
      <c r="AK871" s="1584" t="str">
        <f>AK835</f>
        <v/>
      </c>
      <c r="AL871" s="1585"/>
      <c r="AM871" s="1582" t="str">
        <f t="shared" si="145"/>
        <v/>
      </c>
      <c r="AN871" s="1583"/>
      <c r="AO871" s="1583"/>
      <c r="AP871" s="1583"/>
      <c r="AQ871" s="1583"/>
      <c r="AR871" s="515"/>
      <c r="AS871" s="119"/>
      <c r="AT871" s="119"/>
      <c r="AW871" s="387"/>
      <c r="AX871" s="387"/>
      <c r="AY871" s="387"/>
      <c r="AZ871" s="386"/>
      <c r="BA871" s="386"/>
      <c r="BB871" s="386"/>
    </row>
    <row r="872" spans="1:54" s="117" customFormat="1" ht="16.5" customHeight="1">
      <c r="A872" s="1595" t="s">
        <v>561</v>
      </c>
      <c r="B872" s="1596"/>
      <c r="C872" s="1596"/>
      <c r="D872" s="1597"/>
      <c r="E872" s="1604" t="str">
        <f>E836</f>
        <v/>
      </c>
      <c r="F872" s="1605"/>
      <c r="G872" s="1606"/>
      <c r="H872" s="1606"/>
      <c r="I872" s="1606"/>
      <c r="J872" s="1606"/>
      <c r="K872" s="1606"/>
      <c r="L872" s="1606"/>
      <c r="M872" s="1607"/>
      <c r="N872" s="1721" t="s">
        <v>726</v>
      </c>
      <c r="O872" s="1722"/>
      <c r="P872" s="1722"/>
      <c r="Q872" s="1722"/>
      <c r="R872" s="1722"/>
      <c r="S872" s="1722"/>
      <c r="T872" s="1049" t="str">
        <f>T836</f>
        <v/>
      </c>
      <c r="U872" s="1568" t="str">
        <f t="shared" ca="1" si="143"/>
        <v/>
      </c>
      <c r="V872" s="1569"/>
      <c r="W872" s="1569"/>
      <c r="X872" s="1569"/>
      <c r="Y872" s="999"/>
      <c r="Z872" s="1000"/>
      <c r="AA872" s="1000"/>
      <c r="AB872" s="133"/>
      <c r="AC872" s="1000"/>
      <c r="AD872" s="1000"/>
      <c r="AE872" s="1000"/>
      <c r="AF872" s="133"/>
      <c r="AG872" s="1568" t="str">
        <f t="shared" ca="1" si="144"/>
        <v/>
      </c>
      <c r="AH872" s="1569"/>
      <c r="AI872" s="1569"/>
      <c r="AJ872" s="1570"/>
      <c r="AK872" s="946"/>
      <c r="AL872" s="134"/>
      <c r="AM872" s="1568" t="str">
        <f t="shared" si="145"/>
        <v/>
      </c>
      <c r="AN872" s="1569"/>
      <c r="AO872" s="1569"/>
      <c r="AP872" s="1569"/>
      <c r="AQ872" s="1569"/>
      <c r="AR872" s="516"/>
      <c r="AS872" s="119"/>
      <c r="AT872" s="119"/>
      <c r="AW872" s="387"/>
      <c r="AX872" s="387"/>
      <c r="AY872" s="387"/>
      <c r="AZ872" s="386"/>
      <c r="BA872" s="386"/>
      <c r="BB872" s="386"/>
    </row>
    <row r="873" spans="1:54" s="117" customFormat="1" ht="16.5" customHeight="1">
      <c r="A873" s="1598"/>
      <c r="B873" s="1599"/>
      <c r="C873" s="1599"/>
      <c r="D873" s="1600"/>
      <c r="E873" s="1608"/>
      <c r="F873" s="1609"/>
      <c r="G873" s="1610"/>
      <c r="H873" s="1610"/>
      <c r="I873" s="1610"/>
      <c r="J873" s="1610"/>
      <c r="K873" s="1610"/>
      <c r="L873" s="1610"/>
      <c r="M873" s="1611"/>
      <c r="N873" s="1723"/>
      <c r="O873" s="1724"/>
      <c r="P873" s="1724"/>
      <c r="Q873" s="1724"/>
      <c r="R873" s="1724"/>
      <c r="S873" s="1724"/>
      <c r="T873" s="1050"/>
      <c r="U873" s="1571" t="str">
        <f>U837</f>
        <v/>
      </c>
      <c r="V873" s="1572"/>
      <c r="W873" s="1572"/>
      <c r="X873" s="1572"/>
      <c r="Y873" s="1571" t="str">
        <f>Y837</f>
        <v/>
      </c>
      <c r="Z873" s="1572"/>
      <c r="AA873" s="1572"/>
      <c r="AB873" s="1573"/>
      <c r="AC873" s="1572" t="str">
        <f>AC837</f>
        <v/>
      </c>
      <c r="AD873" s="1572"/>
      <c r="AE873" s="1572"/>
      <c r="AF873" s="1573"/>
      <c r="AG873" s="1571" t="str">
        <f t="shared" ref="AG873:AG874" si="146">AG837</f>
        <v/>
      </c>
      <c r="AH873" s="1572"/>
      <c r="AI873" s="1572"/>
      <c r="AJ873" s="1573"/>
      <c r="AK873" s="943"/>
      <c r="AL873" s="945"/>
      <c r="AM873" s="1571" t="str">
        <f t="shared" ref="AM873:AM874" si="147">AM837</f>
        <v/>
      </c>
      <c r="AN873" s="1572"/>
      <c r="AO873" s="1572"/>
      <c r="AP873" s="1572"/>
      <c r="AQ873" s="1572"/>
      <c r="AR873" s="948"/>
      <c r="AS873" s="119"/>
      <c r="AT873" s="119"/>
      <c r="AW873" s="387"/>
      <c r="AX873" s="387"/>
      <c r="AY873" s="387"/>
      <c r="AZ873" s="386"/>
      <c r="BA873" s="386"/>
      <c r="BB873" s="386"/>
    </row>
    <row r="874" spans="1:54" s="117" customFormat="1" ht="16.5" customHeight="1" thickBot="1">
      <c r="A874" s="1601"/>
      <c r="B874" s="1602"/>
      <c r="C874" s="1602"/>
      <c r="D874" s="1603"/>
      <c r="E874" s="1612"/>
      <c r="F874" s="1613"/>
      <c r="G874" s="1613"/>
      <c r="H874" s="1613"/>
      <c r="I874" s="1613"/>
      <c r="J874" s="1613"/>
      <c r="K874" s="1613"/>
      <c r="L874" s="1613"/>
      <c r="M874" s="1614"/>
      <c r="N874" s="1725"/>
      <c r="O874" s="1726"/>
      <c r="P874" s="1726"/>
      <c r="Q874" s="1726"/>
      <c r="R874" s="1726"/>
      <c r="S874" s="1726"/>
      <c r="T874" s="1051"/>
      <c r="U874" s="1095"/>
      <c r="V874" s="1096"/>
      <c r="W874" s="1096"/>
      <c r="X874" s="1096"/>
      <c r="Y874" s="1095"/>
      <c r="Z874" s="1096"/>
      <c r="AA874" s="1096"/>
      <c r="AB874" s="1097"/>
      <c r="AC874" s="1096"/>
      <c r="AD874" s="1096"/>
      <c r="AE874" s="1096"/>
      <c r="AF874" s="1097"/>
      <c r="AG874" s="1574" t="str">
        <f t="shared" si="146"/>
        <v/>
      </c>
      <c r="AH874" s="1575"/>
      <c r="AI874" s="1575"/>
      <c r="AJ874" s="1576"/>
      <c r="AK874" s="941"/>
      <c r="AL874" s="942"/>
      <c r="AM874" s="1574" t="str">
        <f t="shared" si="147"/>
        <v/>
      </c>
      <c r="AN874" s="1575"/>
      <c r="AO874" s="1575"/>
      <c r="AP874" s="1575"/>
      <c r="AQ874" s="1575"/>
      <c r="AR874" s="517"/>
      <c r="AS874" s="119"/>
      <c r="AT874" s="146"/>
      <c r="AW874" s="387"/>
      <c r="AX874" s="387"/>
      <c r="AY874" s="387"/>
      <c r="AZ874" s="386"/>
      <c r="BA874" s="386"/>
      <c r="BB874" s="386"/>
    </row>
    <row r="875" spans="1:54" ht="18" customHeight="1">
      <c r="A875" s="75"/>
      <c r="B875" s="75"/>
      <c r="C875" s="75"/>
      <c r="D875" s="75"/>
      <c r="E875" s="75"/>
      <c r="F875" s="75"/>
      <c r="G875" s="75"/>
      <c r="H875" s="75"/>
      <c r="I875" s="75"/>
      <c r="J875" s="75"/>
      <c r="K875" s="75"/>
      <c r="L875" s="75"/>
      <c r="M875" s="75"/>
      <c r="N875" s="75"/>
      <c r="O875" s="75"/>
      <c r="P875" s="75"/>
      <c r="Q875" s="75"/>
      <c r="R875" s="75"/>
      <c r="S875" s="75"/>
      <c r="T875" s="75"/>
      <c r="U875" s="75"/>
      <c r="V875" s="75"/>
      <c r="W875" s="90"/>
      <c r="X875" s="90"/>
      <c r="Y875" s="75"/>
      <c r="Z875" s="75"/>
      <c r="AA875" s="75"/>
      <c r="AB875" s="75"/>
      <c r="AC875" s="75"/>
      <c r="AD875" s="75"/>
      <c r="AE875" s="75"/>
      <c r="AF875" s="75"/>
      <c r="AG875" s="75"/>
      <c r="AH875" s="75"/>
      <c r="AI875" s="75"/>
      <c r="AJ875" s="75"/>
      <c r="AK875" s="75"/>
      <c r="AL875" s="75"/>
      <c r="AM875" s="1566" t="str">
        <f>AM839</f>
        <v/>
      </c>
      <c r="AN875" s="1567"/>
      <c r="AO875" s="1567"/>
      <c r="AP875" s="1567"/>
      <c r="AQ875" s="1567"/>
      <c r="AR875" s="75"/>
      <c r="AS875" s="75"/>
    </row>
    <row r="876" spans="1:54" ht="18" customHeight="1">
      <c r="A876" s="75"/>
      <c r="B876" s="75"/>
      <c r="C876" s="75"/>
      <c r="D876" s="75"/>
      <c r="E876" s="75"/>
      <c r="F876" s="75"/>
      <c r="G876" s="75"/>
      <c r="H876" s="75"/>
      <c r="I876" s="75"/>
      <c r="J876" s="75"/>
      <c r="K876" s="75"/>
      <c r="L876" s="75"/>
      <c r="M876" s="75"/>
      <c r="N876" s="75"/>
      <c r="O876" s="75"/>
      <c r="P876" s="75"/>
      <c r="Q876" s="75"/>
      <c r="R876" s="75"/>
      <c r="S876" s="75"/>
      <c r="T876" s="75"/>
      <c r="U876" s="75"/>
      <c r="V876" s="75"/>
      <c r="W876" s="90"/>
      <c r="X876" s="90"/>
      <c r="Y876" s="75"/>
      <c r="Z876" s="75"/>
      <c r="AA876" s="75"/>
      <c r="AB876" s="75"/>
      <c r="AC876" s="75"/>
      <c r="AD876" s="75"/>
      <c r="AE876" s="75"/>
      <c r="AF876" s="75"/>
      <c r="AG876" s="75"/>
      <c r="AH876" s="75"/>
      <c r="AI876" s="75"/>
      <c r="AJ876" s="75"/>
      <c r="AK876" s="75"/>
      <c r="AL876" s="75"/>
      <c r="AM876" s="279"/>
      <c r="AN876" s="280"/>
      <c r="AO876" s="280"/>
      <c r="AP876" s="280"/>
      <c r="AQ876" s="280"/>
      <c r="AR876" s="75"/>
      <c r="AS876" s="75"/>
    </row>
    <row r="877" spans="1:54" ht="18" customHeight="1">
      <c r="A877" s="75"/>
      <c r="B877" s="75"/>
      <c r="C877" s="75"/>
      <c r="D877" s="75"/>
      <c r="E877" s="75"/>
      <c r="F877" s="75"/>
      <c r="G877" s="75"/>
      <c r="H877" s="75"/>
      <c r="I877" s="75"/>
      <c r="J877" s="75"/>
      <c r="K877" s="75"/>
      <c r="L877" s="75"/>
      <c r="M877" s="75"/>
      <c r="N877" s="75"/>
      <c r="O877" s="75"/>
      <c r="P877" s="75"/>
      <c r="Q877" s="75"/>
      <c r="R877" s="75"/>
      <c r="S877" s="75"/>
      <c r="T877" s="75"/>
      <c r="U877" s="75"/>
      <c r="V877" s="75"/>
      <c r="W877" s="90"/>
      <c r="X877" s="90"/>
      <c r="Y877" s="75"/>
      <c r="Z877" s="75"/>
      <c r="AA877" s="75"/>
      <c r="AB877" s="75"/>
      <c r="AC877" s="75"/>
      <c r="AD877" s="75"/>
      <c r="AE877" s="75"/>
      <c r="AF877" s="75"/>
      <c r="AG877" s="75"/>
      <c r="AH877" s="75"/>
      <c r="AI877" s="75"/>
      <c r="AJ877" s="75"/>
      <c r="AK877" s="75"/>
      <c r="AL877" s="75"/>
      <c r="AM877" s="279"/>
      <c r="AN877" s="280"/>
      <c r="AO877" s="280"/>
      <c r="AP877" s="280"/>
      <c r="AQ877" s="280"/>
      <c r="AR877" s="75"/>
      <c r="AS877" s="75"/>
      <c r="AT877" s="75"/>
    </row>
    <row r="878" spans="1:54" ht="18" customHeight="1">
      <c r="A878" s="75"/>
      <c r="B878" s="75"/>
      <c r="C878" s="75"/>
      <c r="D878" s="75"/>
      <c r="E878" s="75"/>
      <c r="F878" s="75"/>
      <c r="G878" s="75"/>
      <c r="H878" s="75"/>
      <c r="I878" s="75"/>
      <c r="J878" s="75"/>
      <c r="K878" s="75"/>
      <c r="L878" s="75"/>
      <c r="M878" s="75"/>
      <c r="N878" s="75"/>
      <c r="O878" s="75"/>
      <c r="P878" s="75"/>
      <c r="Q878" s="75"/>
      <c r="R878" s="75"/>
      <c r="S878" s="75"/>
      <c r="T878" s="75"/>
      <c r="U878" s="75"/>
      <c r="V878" s="75"/>
      <c r="W878" s="90"/>
      <c r="X878" s="90"/>
      <c r="Y878" s="75"/>
      <c r="Z878" s="75"/>
      <c r="AA878" s="75"/>
      <c r="AB878" s="75"/>
      <c r="AC878" s="75"/>
      <c r="AD878" s="75"/>
      <c r="AE878" s="75"/>
      <c r="AF878" s="75"/>
      <c r="AG878" s="75"/>
      <c r="AH878" s="75"/>
      <c r="AI878" s="75"/>
      <c r="AJ878" s="75"/>
      <c r="AK878" s="75"/>
      <c r="AL878" s="75"/>
      <c r="AM878" s="279"/>
      <c r="AN878" s="280"/>
      <c r="AO878" s="280"/>
      <c r="AP878" s="280"/>
      <c r="AQ878" s="280"/>
      <c r="AR878" s="75"/>
      <c r="AS878" s="75"/>
      <c r="AT878" s="75"/>
    </row>
    <row r="879" spans="1:54" ht="18" customHeight="1">
      <c r="W879" s="74"/>
      <c r="X879" s="74"/>
      <c r="Y879" s="75"/>
      <c r="Z879" s="75"/>
      <c r="AA879" s="75"/>
      <c r="AB879" s="75"/>
      <c r="AC879" s="75"/>
      <c r="AD879" s="75"/>
      <c r="AE879" s="75"/>
      <c r="AF879" s="75"/>
      <c r="AG879" s="75"/>
      <c r="AH879" s="75"/>
      <c r="AI879" s="75"/>
      <c r="AJ879" s="75"/>
      <c r="AK879" s="75"/>
      <c r="AL879" s="75"/>
      <c r="AM879" s="279"/>
      <c r="AN879" s="280"/>
      <c r="AO879" s="280"/>
      <c r="AP879" s="280"/>
      <c r="AQ879" s="280"/>
      <c r="AR879" s="75"/>
    </row>
    <row r="880" spans="1:54" ht="18" customHeight="1">
      <c r="W880" s="74"/>
      <c r="X880" s="74"/>
      <c r="Y880" s="75"/>
      <c r="Z880" s="75"/>
      <c r="AA880" s="75"/>
      <c r="AB880" s="75"/>
      <c r="AC880" s="75"/>
      <c r="AD880" s="75"/>
      <c r="AE880" s="75"/>
      <c r="AF880" s="75"/>
      <c r="AG880" s="75"/>
      <c r="AH880" s="75"/>
      <c r="AI880" s="75"/>
      <c r="AJ880" s="75"/>
      <c r="AK880" s="75"/>
      <c r="AL880" s="75"/>
      <c r="AM880" s="279"/>
      <c r="AN880" s="280"/>
      <c r="AO880" s="280"/>
      <c r="AP880" s="280"/>
      <c r="AQ880" s="280"/>
      <c r="AR880" s="75"/>
    </row>
    <row r="881" spans="23:54" s="117" customFormat="1" ht="22.5" customHeight="1">
      <c r="W881" s="118"/>
      <c r="X881" s="118"/>
      <c r="Y881" s="119"/>
      <c r="Z881" s="119"/>
      <c r="AA881" s="119"/>
      <c r="AB881" s="119"/>
      <c r="AC881" s="119"/>
      <c r="AD881" s="119"/>
      <c r="AE881" s="119"/>
      <c r="AF881" s="119"/>
      <c r="AG881" s="119"/>
      <c r="AH881" s="119"/>
      <c r="AI881" s="119"/>
      <c r="AJ881" s="119"/>
      <c r="AK881" s="119"/>
      <c r="AL881" s="119"/>
      <c r="AM881" s="119"/>
      <c r="AN881" s="119"/>
      <c r="AO881" s="119"/>
      <c r="AP881" s="119"/>
      <c r="AQ881" s="119"/>
      <c r="AR881" s="119"/>
      <c r="AW881" s="387"/>
      <c r="AX881" s="387"/>
      <c r="AY881" s="387"/>
      <c r="AZ881" s="386"/>
      <c r="BA881" s="386"/>
      <c r="BB881" s="386"/>
    </row>
    <row r="882" spans="23:54" s="117" customFormat="1" ht="22.5" customHeight="1">
      <c r="W882" s="118"/>
      <c r="X882" s="118"/>
      <c r="Y882" s="119"/>
      <c r="Z882" s="119"/>
      <c r="AA882" s="119"/>
      <c r="AB882" s="119"/>
      <c r="AC882" s="119"/>
      <c r="AD882" s="119"/>
      <c r="AE882" s="119"/>
      <c r="AF882" s="119"/>
      <c r="AG882" s="119"/>
      <c r="AH882" s="119"/>
      <c r="AI882" s="119"/>
      <c r="AJ882" s="119"/>
      <c r="AK882" s="119"/>
      <c r="AL882" s="119"/>
      <c r="AM882" s="119"/>
      <c r="AN882" s="119"/>
      <c r="AO882" s="119"/>
      <c r="AP882" s="119"/>
      <c r="AQ882" s="119"/>
      <c r="AR882" s="119"/>
      <c r="AW882" s="387"/>
      <c r="AX882" s="387"/>
      <c r="AY882" s="387"/>
      <c r="AZ882" s="386"/>
      <c r="BA882" s="386"/>
      <c r="BB882" s="386"/>
    </row>
  </sheetData>
  <sheetProtection password="C7BF" sheet="1" objects="1" scenarios="1"/>
  <mergeCells count="3962">
    <mergeCell ref="N872:S874"/>
    <mergeCell ref="N152:S154"/>
    <mergeCell ref="N260:S262"/>
    <mergeCell ref="N296:S298"/>
    <mergeCell ref="N332:S334"/>
    <mergeCell ref="N368:S370"/>
    <mergeCell ref="N476:S478"/>
    <mergeCell ref="N584:S586"/>
    <mergeCell ref="N692:S694"/>
    <mergeCell ref="N800:S802"/>
    <mergeCell ref="N188:S190"/>
    <mergeCell ref="N224:S226"/>
    <mergeCell ref="N404:S406"/>
    <mergeCell ref="N440:S442"/>
    <mergeCell ref="N512:S514"/>
    <mergeCell ref="N548:S550"/>
    <mergeCell ref="N620:S622"/>
    <mergeCell ref="N656:S658"/>
    <mergeCell ref="N728:S730"/>
    <mergeCell ref="N764:S766"/>
    <mergeCell ref="S653:T653"/>
    <mergeCell ref="S649:T649"/>
    <mergeCell ref="S645:T645"/>
    <mergeCell ref="S641:T641"/>
    <mergeCell ref="S452:S454"/>
    <mergeCell ref="T452:T454"/>
    <mergeCell ref="N848:N850"/>
    <mergeCell ref="O848:O850"/>
    <mergeCell ref="S531:T531"/>
    <mergeCell ref="S387:T387"/>
    <mergeCell ref="AG873:AJ873"/>
    <mergeCell ref="AM873:AQ873"/>
    <mergeCell ref="AG261:AJ261"/>
    <mergeCell ref="AM261:AQ261"/>
    <mergeCell ref="AG297:AJ297"/>
    <mergeCell ref="AM297:AQ297"/>
    <mergeCell ref="AG333:AJ333"/>
    <mergeCell ref="AM333:AQ333"/>
    <mergeCell ref="AG369:AJ369"/>
    <mergeCell ref="AM369:AQ369"/>
    <mergeCell ref="AG405:AJ405"/>
    <mergeCell ref="AM405:AQ405"/>
    <mergeCell ref="AG441:AJ441"/>
    <mergeCell ref="AM441:AQ441"/>
    <mergeCell ref="AG477:AJ477"/>
    <mergeCell ref="AM477:AQ477"/>
    <mergeCell ref="AG513:AJ513"/>
    <mergeCell ref="AM513:AQ513"/>
    <mergeCell ref="AG549:AJ549"/>
    <mergeCell ref="AM549:AQ549"/>
    <mergeCell ref="AM659:AQ659"/>
    <mergeCell ref="AG656:AJ656"/>
    <mergeCell ref="AM656:AQ656"/>
    <mergeCell ref="AG652:AJ652"/>
    <mergeCell ref="AM652:AQ652"/>
    <mergeCell ref="AG648:AJ648"/>
    <mergeCell ref="AM648:AQ648"/>
    <mergeCell ref="AG644:AJ644"/>
    <mergeCell ref="AM644:AQ644"/>
    <mergeCell ref="AG640:AJ640"/>
    <mergeCell ref="AM640:AQ640"/>
    <mergeCell ref="X635:AG635"/>
    <mergeCell ref="U657:X657"/>
    <mergeCell ref="Y657:AB657"/>
    <mergeCell ref="AC657:AF657"/>
    <mergeCell ref="AG658:AJ658"/>
    <mergeCell ref="AM658:AQ658"/>
    <mergeCell ref="A656:D658"/>
    <mergeCell ref="E656:M658"/>
    <mergeCell ref="U656:X656"/>
    <mergeCell ref="AG654:AJ654"/>
    <mergeCell ref="AM654:AQ654"/>
    <mergeCell ref="S655:T655"/>
    <mergeCell ref="U655:X655"/>
    <mergeCell ref="Y655:AB655"/>
    <mergeCell ref="AC655:AF655"/>
    <mergeCell ref="AG655:AJ655"/>
    <mergeCell ref="AK655:AL655"/>
    <mergeCell ref="AM655:AQ655"/>
    <mergeCell ref="A654:H655"/>
    <mergeCell ref="I654:M655"/>
    <mergeCell ref="S654:T654"/>
    <mergeCell ref="U654:W654"/>
    <mergeCell ref="AG657:AJ657"/>
    <mergeCell ref="AM657:AQ657"/>
    <mergeCell ref="U653:X653"/>
    <mergeCell ref="Y653:AB653"/>
    <mergeCell ref="AC653:AF653"/>
    <mergeCell ref="AG653:AJ653"/>
    <mergeCell ref="AK653:AL653"/>
    <mergeCell ref="AM653:AQ653"/>
    <mergeCell ref="A652:H653"/>
    <mergeCell ref="I652:M653"/>
    <mergeCell ref="S652:T652"/>
    <mergeCell ref="U652:W652"/>
    <mergeCell ref="AG650:AJ650"/>
    <mergeCell ref="AM650:AQ650"/>
    <mergeCell ref="S651:T651"/>
    <mergeCell ref="U651:X651"/>
    <mergeCell ref="Y651:AB651"/>
    <mergeCell ref="AC651:AF651"/>
    <mergeCell ref="AG651:AJ651"/>
    <mergeCell ref="AK651:AL651"/>
    <mergeCell ref="AM651:AQ651"/>
    <mergeCell ref="A650:H651"/>
    <mergeCell ref="I650:M651"/>
    <mergeCell ref="S650:T650"/>
    <mergeCell ref="U650:W650"/>
    <mergeCell ref="U649:X649"/>
    <mergeCell ref="Y649:AB649"/>
    <mergeCell ref="AC649:AF649"/>
    <mergeCell ref="AG649:AJ649"/>
    <mergeCell ref="AK649:AL649"/>
    <mergeCell ref="AM649:AQ649"/>
    <mergeCell ref="A648:H649"/>
    <mergeCell ref="I648:M649"/>
    <mergeCell ref="S648:T648"/>
    <mergeCell ref="U648:W648"/>
    <mergeCell ref="AG646:AJ646"/>
    <mergeCell ref="AM646:AQ646"/>
    <mergeCell ref="S647:T647"/>
    <mergeCell ref="U647:X647"/>
    <mergeCell ref="Y647:AB647"/>
    <mergeCell ref="AC647:AF647"/>
    <mergeCell ref="AG647:AJ647"/>
    <mergeCell ref="AK647:AL647"/>
    <mergeCell ref="AM647:AQ647"/>
    <mergeCell ref="A646:H647"/>
    <mergeCell ref="I646:M647"/>
    <mergeCell ref="S646:T646"/>
    <mergeCell ref="U646:W646"/>
    <mergeCell ref="U645:X645"/>
    <mergeCell ref="Y645:AB645"/>
    <mergeCell ref="AC645:AF645"/>
    <mergeCell ref="AG645:AJ645"/>
    <mergeCell ref="AK645:AL645"/>
    <mergeCell ref="AM645:AQ645"/>
    <mergeCell ref="A644:H645"/>
    <mergeCell ref="I644:M645"/>
    <mergeCell ref="S644:T644"/>
    <mergeCell ref="U644:W644"/>
    <mergeCell ref="AG642:AJ642"/>
    <mergeCell ref="AM642:AQ642"/>
    <mergeCell ref="S643:T643"/>
    <mergeCell ref="U643:X643"/>
    <mergeCell ref="Y643:AB643"/>
    <mergeCell ref="AC643:AF643"/>
    <mergeCell ref="AG643:AJ643"/>
    <mergeCell ref="AK643:AL643"/>
    <mergeCell ref="AM643:AQ643"/>
    <mergeCell ref="A642:H643"/>
    <mergeCell ref="I642:M643"/>
    <mergeCell ref="S642:T642"/>
    <mergeCell ref="U642:W642"/>
    <mergeCell ref="U641:X641"/>
    <mergeCell ref="Y641:AB641"/>
    <mergeCell ref="AC641:AF641"/>
    <mergeCell ref="AG641:AJ641"/>
    <mergeCell ref="AK641:AL641"/>
    <mergeCell ref="AM641:AQ641"/>
    <mergeCell ref="A640:H641"/>
    <mergeCell ref="I640:M641"/>
    <mergeCell ref="S640:T640"/>
    <mergeCell ref="U640:W640"/>
    <mergeCell ref="AG638:AJ638"/>
    <mergeCell ref="AM638:AQ638"/>
    <mergeCell ref="S639:T639"/>
    <mergeCell ref="U639:X639"/>
    <mergeCell ref="Y639:AB639"/>
    <mergeCell ref="AC639:AF639"/>
    <mergeCell ref="AG639:AJ639"/>
    <mergeCell ref="AK639:AL639"/>
    <mergeCell ref="AM639:AQ639"/>
    <mergeCell ref="A638:H639"/>
    <mergeCell ref="I638:M639"/>
    <mergeCell ref="S638:T638"/>
    <mergeCell ref="U638:W638"/>
    <mergeCell ref="AK635:AL635"/>
    <mergeCell ref="AM635:AR635"/>
    <mergeCell ref="U636:X637"/>
    <mergeCell ref="Y636:AB637"/>
    <mergeCell ref="AC636:AF637"/>
    <mergeCell ref="AG636:AJ637"/>
    <mergeCell ref="AK636:AL637"/>
    <mergeCell ref="AM636:AR636"/>
    <mergeCell ref="AM637:AR637"/>
    <mergeCell ref="V632:V634"/>
    <mergeCell ref="A635:H637"/>
    <mergeCell ref="I635:M637"/>
    <mergeCell ref="N635:T637"/>
    <mergeCell ref="R632:R634"/>
    <mergeCell ref="S632:S634"/>
    <mergeCell ref="T632:T634"/>
    <mergeCell ref="U632:U634"/>
    <mergeCell ref="AQ631:AR633"/>
    <mergeCell ref="I632:I634"/>
    <mergeCell ref="J632:J634"/>
    <mergeCell ref="K632:K634"/>
    <mergeCell ref="L632:L634"/>
    <mergeCell ref="M632:M634"/>
    <mergeCell ref="N632:N634"/>
    <mergeCell ref="O632:O634"/>
    <mergeCell ref="P632:P634"/>
    <mergeCell ref="Q632:Q634"/>
    <mergeCell ref="AM623:AQ623"/>
    <mergeCell ref="AM627:AN629"/>
    <mergeCell ref="A631:H634"/>
    <mergeCell ref="I631:J631"/>
    <mergeCell ref="L631:M631"/>
    <mergeCell ref="N631:S631"/>
    <mergeCell ref="T631:V631"/>
    <mergeCell ref="AK631:AL633"/>
    <mergeCell ref="AM631:AN633"/>
    <mergeCell ref="AO631:AP633"/>
    <mergeCell ref="AG620:AJ620"/>
    <mergeCell ref="AM620:AQ620"/>
    <mergeCell ref="U621:X621"/>
    <mergeCell ref="Y621:AB621"/>
    <mergeCell ref="AC621:AF621"/>
    <mergeCell ref="AG622:AJ622"/>
    <mergeCell ref="AM622:AQ622"/>
    <mergeCell ref="A620:D622"/>
    <mergeCell ref="E620:M622"/>
    <mergeCell ref="U620:X620"/>
    <mergeCell ref="AG621:AJ621"/>
    <mergeCell ref="AM621:AQ621"/>
    <mergeCell ref="AG618:AJ618"/>
    <mergeCell ref="AM618:AQ618"/>
    <mergeCell ref="S619:T619"/>
    <mergeCell ref="U619:X619"/>
    <mergeCell ref="Y619:AB619"/>
    <mergeCell ref="AC619:AF619"/>
    <mergeCell ref="AG619:AJ619"/>
    <mergeCell ref="AK619:AL619"/>
    <mergeCell ref="AM619:AQ619"/>
    <mergeCell ref="A618:H619"/>
    <mergeCell ref="I618:M619"/>
    <mergeCell ref="S618:T618"/>
    <mergeCell ref="U618:W618"/>
    <mergeCell ref="AG616:AJ616"/>
    <mergeCell ref="AM616:AQ616"/>
    <mergeCell ref="S617:T617"/>
    <mergeCell ref="U617:X617"/>
    <mergeCell ref="Y617:AB617"/>
    <mergeCell ref="AC617:AF617"/>
    <mergeCell ref="AG617:AJ617"/>
    <mergeCell ref="AK617:AL617"/>
    <mergeCell ref="AM617:AQ617"/>
    <mergeCell ref="A616:H617"/>
    <mergeCell ref="I616:M617"/>
    <mergeCell ref="S616:T616"/>
    <mergeCell ref="U616:W616"/>
    <mergeCell ref="AG614:AJ614"/>
    <mergeCell ref="AM614:AQ614"/>
    <mergeCell ref="S615:T615"/>
    <mergeCell ref="U615:X615"/>
    <mergeCell ref="Y615:AB615"/>
    <mergeCell ref="AC615:AF615"/>
    <mergeCell ref="AG615:AJ615"/>
    <mergeCell ref="AK615:AL615"/>
    <mergeCell ref="AM615:AQ615"/>
    <mergeCell ref="A614:H615"/>
    <mergeCell ref="I614:M615"/>
    <mergeCell ref="S614:T614"/>
    <mergeCell ref="U614:W614"/>
    <mergeCell ref="AG612:AJ612"/>
    <mergeCell ref="AM612:AQ612"/>
    <mergeCell ref="S613:T613"/>
    <mergeCell ref="U613:X613"/>
    <mergeCell ref="Y613:AB613"/>
    <mergeCell ref="AC613:AF613"/>
    <mergeCell ref="AG613:AJ613"/>
    <mergeCell ref="AK613:AL613"/>
    <mergeCell ref="AM613:AQ613"/>
    <mergeCell ref="A612:H613"/>
    <mergeCell ref="I612:M613"/>
    <mergeCell ref="S612:T612"/>
    <mergeCell ref="U612:W612"/>
    <mergeCell ref="AG610:AJ610"/>
    <mergeCell ref="AM610:AQ610"/>
    <mergeCell ref="S611:T611"/>
    <mergeCell ref="U611:X611"/>
    <mergeCell ref="Y611:AB611"/>
    <mergeCell ref="AC611:AF611"/>
    <mergeCell ref="AG611:AJ611"/>
    <mergeCell ref="AK611:AL611"/>
    <mergeCell ref="AM611:AQ611"/>
    <mergeCell ref="A610:H611"/>
    <mergeCell ref="I610:M611"/>
    <mergeCell ref="S610:T610"/>
    <mergeCell ref="U610:W610"/>
    <mergeCell ref="AG608:AJ608"/>
    <mergeCell ref="AM608:AQ608"/>
    <mergeCell ref="S609:T609"/>
    <mergeCell ref="U609:X609"/>
    <mergeCell ref="Y609:AB609"/>
    <mergeCell ref="AC609:AF609"/>
    <mergeCell ref="AG609:AJ609"/>
    <mergeCell ref="AK609:AL609"/>
    <mergeCell ref="AM609:AQ609"/>
    <mergeCell ref="A608:H609"/>
    <mergeCell ref="I608:M609"/>
    <mergeCell ref="S608:T608"/>
    <mergeCell ref="U608:W608"/>
    <mergeCell ref="AG606:AJ606"/>
    <mergeCell ref="AM606:AQ606"/>
    <mergeCell ref="S607:T607"/>
    <mergeCell ref="U607:X607"/>
    <mergeCell ref="Y607:AB607"/>
    <mergeCell ref="AC607:AF607"/>
    <mergeCell ref="AG607:AJ607"/>
    <mergeCell ref="AK607:AL607"/>
    <mergeCell ref="AM607:AQ607"/>
    <mergeCell ref="A606:H607"/>
    <mergeCell ref="I606:M607"/>
    <mergeCell ref="S606:T606"/>
    <mergeCell ref="U606:W606"/>
    <mergeCell ref="AG604:AJ604"/>
    <mergeCell ref="AM604:AQ604"/>
    <mergeCell ref="S605:T605"/>
    <mergeCell ref="U605:X605"/>
    <mergeCell ref="Y605:AB605"/>
    <mergeCell ref="AC605:AF605"/>
    <mergeCell ref="AG605:AJ605"/>
    <mergeCell ref="AK605:AL605"/>
    <mergeCell ref="AM605:AQ605"/>
    <mergeCell ref="A604:H605"/>
    <mergeCell ref="I604:M605"/>
    <mergeCell ref="S604:T604"/>
    <mergeCell ref="U604:W604"/>
    <mergeCell ref="AG602:AJ602"/>
    <mergeCell ref="AM602:AQ602"/>
    <mergeCell ref="S603:T603"/>
    <mergeCell ref="U603:X603"/>
    <mergeCell ref="Y603:AB603"/>
    <mergeCell ref="AC603:AF603"/>
    <mergeCell ref="AG603:AJ603"/>
    <mergeCell ref="AK603:AL603"/>
    <mergeCell ref="AM603:AQ603"/>
    <mergeCell ref="A602:H603"/>
    <mergeCell ref="I602:M603"/>
    <mergeCell ref="S602:T602"/>
    <mergeCell ref="U602:W602"/>
    <mergeCell ref="X599:AG599"/>
    <mergeCell ref="AK599:AL599"/>
    <mergeCell ref="AM599:AR599"/>
    <mergeCell ref="U600:X601"/>
    <mergeCell ref="Y600:AB601"/>
    <mergeCell ref="AC600:AF601"/>
    <mergeCell ref="AG600:AJ601"/>
    <mergeCell ref="AK600:AL601"/>
    <mergeCell ref="AM600:AR600"/>
    <mergeCell ref="AM601:AR601"/>
    <mergeCell ref="A599:H601"/>
    <mergeCell ref="I599:M601"/>
    <mergeCell ref="N599:T601"/>
    <mergeCell ref="J596:J598"/>
    <mergeCell ref="K596:K598"/>
    <mergeCell ref="L596:L598"/>
    <mergeCell ref="M596:M598"/>
    <mergeCell ref="N596:N598"/>
    <mergeCell ref="O596:O598"/>
    <mergeCell ref="P596:P598"/>
    <mergeCell ref="Q596:Q598"/>
    <mergeCell ref="AM587:AQ587"/>
    <mergeCell ref="AM591:AN593"/>
    <mergeCell ref="A595:H598"/>
    <mergeCell ref="I595:J595"/>
    <mergeCell ref="L595:M595"/>
    <mergeCell ref="N595:S595"/>
    <mergeCell ref="T595:V595"/>
    <mergeCell ref="AK595:AL597"/>
    <mergeCell ref="AM595:AN597"/>
    <mergeCell ref="AO595:AP597"/>
    <mergeCell ref="AG584:AJ584"/>
    <mergeCell ref="AM584:AQ584"/>
    <mergeCell ref="U585:X585"/>
    <mergeCell ref="Y585:AB585"/>
    <mergeCell ref="AC585:AF585"/>
    <mergeCell ref="AG586:AJ586"/>
    <mergeCell ref="AM586:AQ586"/>
    <mergeCell ref="A584:D586"/>
    <mergeCell ref="E584:M586"/>
    <mergeCell ref="U584:X584"/>
    <mergeCell ref="V596:V598"/>
    <mergeCell ref="AG585:AJ585"/>
    <mergeCell ref="AM585:AQ585"/>
    <mergeCell ref="AG582:AJ582"/>
    <mergeCell ref="AM582:AQ582"/>
    <mergeCell ref="S583:T583"/>
    <mergeCell ref="U583:X583"/>
    <mergeCell ref="Y583:AB583"/>
    <mergeCell ref="AC583:AF583"/>
    <mergeCell ref="AG583:AJ583"/>
    <mergeCell ref="AK583:AL583"/>
    <mergeCell ref="AM583:AQ583"/>
    <mergeCell ref="A582:H583"/>
    <mergeCell ref="I582:M583"/>
    <mergeCell ref="S582:T582"/>
    <mergeCell ref="U582:W582"/>
    <mergeCell ref="R596:R598"/>
    <mergeCell ref="S596:S598"/>
    <mergeCell ref="T596:T598"/>
    <mergeCell ref="U596:U598"/>
    <mergeCell ref="AQ595:AR597"/>
    <mergeCell ref="I596:I598"/>
    <mergeCell ref="AG580:AJ580"/>
    <mergeCell ref="AM580:AQ580"/>
    <mergeCell ref="S581:T581"/>
    <mergeCell ref="U581:X581"/>
    <mergeCell ref="Y581:AB581"/>
    <mergeCell ref="AC581:AF581"/>
    <mergeCell ref="AG581:AJ581"/>
    <mergeCell ref="AK581:AL581"/>
    <mergeCell ref="AM581:AQ581"/>
    <mergeCell ref="A580:H581"/>
    <mergeCell ref="I580:M581"/>
    <mergeCell ref="S580:T580"/>
    <mergeCell ref="U580:W580"/>
    <mergeCell ref="AG578:AJ578"/>
    <mergeCell ref="AM578:AQ578"/>
    <mergeCell ref="S579:T579"/>
    <mergeCell ref="U579:X579"/>
    <mergeCell ref="Y579:AB579"/>
    <mergeCell ref="AC579:AF579"/>
    <mergeCell ref="AG579:AJ579"/>
    <mergeCell ref="AK579:AL579"/>
    <mergeCell ref="AM579:AQ579"/>
    <mergeCell ref="A578:H579"/>
    <mergeCell ref="I578:M579"/>
    <mergeCell ref="S578:T578"/>
    <mergeCell ref="U578:W578"/>
    <mergeCell ref="AG576:AJ576"/>
    <mergeCell ref="AM576:AQ576"/>
    <mergeCell ref="S577:T577"/>
    <mergeCell ref="U577:X577"/>
    <mergeCell ref="Y577:AB577"/>
    <mergeCell ref="AC577:AF577"/>
    <mergeCell ref="AG577:AJ577"/>
    <mergeCell ref="AK577:AL577"/>
    <mergeCell ref="AM577:AQ577"/>
    <mergeCell ref="A576:H577"/>
    <mergeCell ref="I576:M577"/>
    <mergeCell ref="S576:T576"/>
    <mergeCell ref="U576:W576"/>
    <mergeCell ref="AG574:AJ574"/>
    <mergeCell ref="AM574:AQ574"/>
    <mergeCell ref="S575:T575"/>
    <mergeCell ref="U575:X575"/>
    <mergeCell ref="Y575:AB575"/>
    <mergeCell ref="AC575:AF575"/>
    <mergeCell ref="AG575:AJ575"/>
    <mergeCell ref="AK575:AL575"/>
    <mergeCell ref="AM575:AQ575"/>
    <mergeCell ref="A574:H575"/>
    <mergeCell ref="I574:M575"/>
    <mergeCell ref="S574:T574"/>
    <mergeCell ref="U574:W574"/>
    <mergeCell ref="AG572:AJ572"/>
    <mergeCell ref="AM572:AQ572"/>
    <mergeCell ref="S573:T573"/>
    <mergeCell ref="U573:X573"/>
    <mergeCell ref="Y573:AB573"/>
    <mergeCell ref="AC573:AF573"/>
    <mergeCell ref="AG573:AJ573"/>
    <mergeCell ref="AK573:AL573"/>
    <mergeCell ref="AM573:AQ573"/>
    <mergeCell ref="A572:H573"/>
    <mergeCell ref="I572:M573"/>
    <mergeCell ref="S572:T572"/>
    <mergeCell ref="U572:W572"/>
    <mergeCell ref="AG570:AJ570"/>
    <mergeCell ref="AM570:AQ570"/>
    <mergeCell ref="S571:T571"/>
    <mergeCell ref="U571:X571"/>
    <mergeCell ref="Y571:AB571"/>
    <mergeCell ref="AC571:AF571"/>
    <mergeCell ref="AG571:AJ571"/>
    <mergeCell ref="AK571:AL571"/>
    <mergeCell ref="AM571:AQ571"/>
    <mergeCell ref="A570:H571"/>
    <mergeCell ref="I570:M571"/>
    <mergeCell ref="S570:T570"/>
    <mergeCell ref="U570:W570"/>
    <mergeCell ref="AG568:AJ568"/>
    <mergeCell ref="AM568:AQ568"/>
    <mergeCell ref="S569:T569"/>
    <mergeCell ref="U569:X569"/>
    <mergeCell ref="Y569:AB569"/>
    <mergeCell ref="AC569:AF569"/>
    <mergeCell ref="AG569:AJ569"/>
    <mergeCell ref="AK569:AL569"/>
    <mergeCell ref="AM569:AQ569"/>
    <mergeCell ref="A568:H569"/>
    <mergeCell ref="I568:M569"/>
    <mergeCell ref="S568:T568"/>
    <mergeCell ref="U568:W568"/>
    <mergeCell ref="AG566:AJ566"/>
    <mergeCell ref="AM566:AQ566"/>
    <mergeCell ref="S567:T567"/>
    <mergeCell ref="U567:X567"/>
    <mergeCell ref="Y567:AB567"/>
    <mergeCell ref="AC567:AF567"/>
    <mergeCell ref="AG567:AJ567"/>
    <mergeCell ref="AK567:AL567"/>
    <mergeCell ref="AM567:AQ567"/>
    <mergeCell ref="A566:H567"/>
    <mergeCell ref="I566:M567"/>
    <mergeCell ref="S566:T566"/>
    <mergeCell ref="U566:W566"/>
    <mergeCell ref="X563:AG563"/>
    <mergeCell ref="AK563:AL563"/>
    <mergeCell ref="AM563:AR563"/>
    <mergeCell ref="U564:X565"/>
    <mergeCell ref="Y564:AB565"/>
    <mergeCell ref="AC564:AF565"/>
    <mergeCell ref="AG564:AJ565"/>
    <mergeCell ref="AK564:AL565"/>
    <mergeCell ref="AM564:AR564"/>
    <mergeCell ref="AM565:AR565"/>
    <mergeCell ref="A563:H565"/>
    <mergeCell ref="I563:M565"/>
    <mergeCell ref="N563:T565"/>
    <mergeCell ref="R560:R562"/>
    <mergeCell ref="S560:S562"/>
    <mergeCell ref="T560:T562"/>
    <mergeCell ref="U560:U562"/>
    <mergeCell ref="AQ559:AR561"/>
    <mergeCell ref="I560:I562"/>
    <mergeCell ref="J560:J562"/>
    <mergeCell ref="K560:K562"/>
    <mergeCell ref="L560:L562"/>
    <mergeCell ref="M560:M562"/>
    <mergeCell ref="N560:N562"/>
    <mergeCell ref="O560:O562"/>
    <mergeCell ref="P560:P562"/>
    <mergeCell ref="Q560:Q562"/>
    <mergeCell ref="AM551:AQ551"/>
    <mergeCell ref="AM555:AN557"/>
    <mergeCell ref="A559:H562"/>
    <mergeCell ref="I559:J559"/>
    <mergeCell ref="L559:M559"/>
    <mergeCell ref="N559:S559"/>
    <mergeCell ref="T559:V559"/>
    <mergeCell ref="AK559:AL561"/>
    <mergeCell ref="AM559:AN561"/>
    <mergeCell ref="AO559:AP561"/>
    <mergeCell ref="AG548:AJ548"/>
    <mergeCell ref="AM548:AQ548"/>
    <mergeCell ref="U549:X549"/>
    <mergeCell ref="Y549:AB549"/>
    <mergeCell ref="AC549:AF549"/>
    <mergeCell ref="AG550:AJ550"/>
    <mergeCell ref="AM550:AQ550"/>
    <mergeCell ref="A548:D550"/>
    <mergeCell ref="E548:M550"/>
    <mergeCell ref="U548:X548"/>
    <mergeCell ref="V560:V562"/>
    <mergeCell ref="AG546:AJ546"/>
    <mergeCell ref="AM546:AQ546"/>
    <mergeCell ref="S547:T547"/>
    <mergeCell ref="U547:X547"/>
    <mergeCell ref="Y547:AB547"/>
    <mergeCell ref="AC547:AF547"/>
    <mergeCell ref="AG547:AJ547"/>
    <mergeCell ref="AK547:AL547"/>
    <mergeCell ref="AM547:AQ547"/>
    <mergeCell ref="A546:H547"/>
    <mergeCell ref="I546:M547"/>
    <mergeCell ref="S546:T546"/>
    <mergeCell ref="U546:W546"/>
    <mergeCell ref="AG544:AJ544"/>
    <mergeCell ref="AM544:AQ544"/>
    <mergeCell ref="S545:T545"/>
    <mergeCell ref="U545:X545"/>
    <mergeCell ref="Y545:AB545"/>
    <mergeCell ref="AC545:AF545"/>
    <mergeCell ref="AG545:AJ545"/>
    <mergeCell ref="AK545:AL545"/>
    <mergeCell ref="AM545:AQ545"/>
    <mergeCell ref="A544:H545"/>
    <mergeCell ref="I544:M545"/>
    <mergeCell ref="S544:T544"/>
    <mergeCell ref="U544:W544"/>
    <mergeCell ref="AG542:AJ542"/>
    <mergeCell ref="AM542:AQ542"/>
    <mergeCell ref="S543:T543"/>
    <mergeCell ref="U543:X543"/>
    <mergeCell ref="Y543:AB543"/>
    <mergeCell ref="AC543:AF543"/>
    <mergeCell ref="AG543:AJ543"/>
    <mergeCell ref="AK543:AL543"/>
    <mergeCell ref="AM543:AQ543"/>
    <mergeCell ref="A542:H543"/>
    <mergeCell ref="I542:M543"/>
    <mergeCell ref="S542:T542"/>
    <mergeCell ref="U542:W542"/>
    <mergeCell ref="AG540:AJ540"/>
    <mergeCell ref="AM540:AQ540"/>
    <mergeCell ref="S541:T541"/>
    <mergeCell ref="U541:X541"/>
    <mergeCell ref="Y541:AB541"/>
    <mergeCell ref="AC541:AF541"/>
    <mergeCell ref="AG541:AJ541"/>
    <mergeCell ref="AK541:AL541"/>
    <mergeCell ref="AM541:AQ541"/>
    <mergeCell ref="A540:H541"/>
    <mergeCell ref="I540:M541"/>
    <mergeCell ref="S540:T540"/>
    <mergeCell ref="U540:W540"/>
    <mergeCell ref="AG538:AJ538"/>
    <mergeCell ref="AM538:AQ538"/>
    <mergeCell ref="S539:T539"/>
    <mergeCell ref="U539:X539"/>
    <mergeCell ref="Y539:AB539"/>
    <mergeCell ref="AC539:AF539"/>
    <mergeCell ref="AG539:AJ539"/>
    <mergeCell ref="AK539:AL539"/>
    <mergeCell ref="AM539:AQ539"/>
    <mergeCell ref="A538:H539"/>
    <mergeCell ref="I538:M539"/>
    <mergeCell ref="S538:T538"/>
    <mergeCell ref="U538:W538"/>
    <mergeCell ref="AG536:AJ536"/>
    <mergeCell ref="AM536:AQ536"/>
    <mergeCell ref="S537:T537"/>
    <mergeCell ref="U537:X537"/>
    <mergeCell ref="Y537:AB537"/>
    <mergeCell ref="AC537:AF537"/>
    <mergeCell ref="AG537:AJ537"/>
    <mergeCell ref="AK537:AL537"/>
    <mergeCell ref="AM537:AQ537"/>
    <mergeCell ref="A536:H537"/>
    <mergeCell ref="I536:M537"/>
    <mergeCell ref="S536:T536"/>
    <mergeCell ref="U536:W536"/>
    <mergeCell ref="AG534:AJ534"/>
    <mergeCell ref="AM534:AQ534"/>
    <mergeCell ref="S535:T535"/>
    <mergeCell ref="U535:X535"/>
    <mergeCell ref="Y535:AB535"/>
    <mergeCell ref="AC535:AF535"/>
    <mergeCell ref="AG535:AJ535"/>
    <mergeCell ref="AK535:AL535"/>
    <mergeCell ref="AM535:AQ535"/>
    <mergeCell ref="A534:H535"/>
    <mergeCell ref="I534:M535"/>
    <mergeCell ref="S534:T534"/>
    <mergeCell ref="U534:W534"/>
    <mergeCell ref="AG532:AJ532"/>
    <mergeCell ref="AM532:AQ532"/>
    <mergeCell ref="S533:T533"/>
    <mergeCell ref="U533:X533"/>
    <mergeCell ref="Y533:AB533"/>
    <mergeCell ref="AC533:AF533"/>
    <mergeCell ref="AG533:AJ533"/>
    <mergeCell ref="AK533:AL533"/>
    <mergeCell ref="AM533:AQ533"/>
    <mergeCell ref="A532:H533"/>
    <mergeCell ref="I532:M533"/>
    <mergeCell ref="S532:T532"/>
    <mergeCell ref="U532:W532"/>
    <mergeCell ref="U531:X531"/>
    <mergeCell ref="Y531:AB531"/>
    <mergeCell ref="AC531:AF531"/>
    <mergeCell ref="AG531:AJ531"/>
    <mergeCell ref="AK531:AL531"/>
    <mergeCell ref="AM531:AQ531"/>
    <mergeCell ref="A530:H531"/>
    <mergeCell ref="I530:M531"/>
    <mergeCell ref="S530:T530"/>
    <mergeCell ref="U530:W530"/>
    <mergeCell ref="X527:AG527"/>
    <mergeCell ref="AK527:AL527"/>
    <mergeCell ref="AM527:AR527"/>
    <mergeCell ref="U528:X529"/>
    <mergeCell ref="Y528:AB529"/>
    <mergeCell ref="AC528:AF529"/>
    <mergeCell ref="AG528:AJ529"/>
    <mergeCell ref="AK528:AL529"/>
    <mergeCell ref="AM528:AR528"/>
    <mergeCell ref="AM529:AR529"/>
    <mergeCell ref="A527:H529"/>
    <mergeCell ref="I527:M529"/>
    <mergeCell ref="N527:T529"/>
    <mergeCell ref="L524:L526"/>
    <mergeCell ref="M524:M526"/>
    <mergeCell ref="N524:N526"/>
    <mergeCell ref="O524:O526"/>
    <mergeCell ref="P524:P526"/>
    <mergeCell ref="Q524:Q526"/>
    <mergeCell ref="AM515:AQ515"/>
    <mergeCell ref="AM519:AN521"/>
    <mergeCell ref="A523:H526"/>
    <mergeCell ref="I523:J523"/>
    <mergeCell ref="L523:M523"/>
    <mergeCell ref="N523:S523"/>
    <mergeCell ref="T523:V523"/>
    <mergeCell ref="AK523:AL525"/>
    <mergeCell ref="AM523:AN525"/>
    <mergeCell ref="AO523:AP525"/>
    <mergeCell ref="AG530:AJ530"/>
    <mergeCell ref="AM530:AQ530"/>
    <mergeCell ref="AG512:AJ512"/>
    <mergeCell ref="AM512:AQ512"/>
    <mergeCell ref="U513:X513"/>
    <mergeCell ref="Y513:AB513"/>
    <mergeCell ref="AC513:AF513"/>
    <mergeCell ref="AG514:AJ514"/>
    <mergeCell ref="AM514:AQ514"/>
    <mergeCell ref="A512:D514"/>
    <mergeCell ref="E512:M514"/>
    <mergeCell ref="U512:X512"/>
    <mergeCell ref="V524:V526"/>
    <mergeCell ref="AG510:AJ510"/>
    <mergeCell ref="AM510:AQ510"/>
    <mergeCell ref="S511:T511"/>
    <mergeCell ref="U511:X511"/>
    <mergeCell ref="Y511:AB511"/>
    <mergeCell ref="AC511:AF511"/>
    <mergeCell ref="AG511:AJ511"/>
    <mergeCell ref="AK511:AL511"/>
    <mergeCell ref="AM511:AQ511"/>
    <mergeCell ref="A510:H511"/>
    <mergeCell ref="I510:M511"/>
    <mergeCell ref="S510:T510"/>
    <mergeCell ref="U510:W510"/>
    <mergeCell ref="R524:R526"/>
    <mergeCell ref="S524:S526"/>
    <mergeCell ref="T524:T526"/>
    <mergeCell ref="U524:U526"/>
    <mergeCell ref="AQ523:AR525"/>
    <mergeCell ref="I524:I526"/>
    <mergeCell ref="J524:J526"/>
    <mergeCell ref="K524:K526"/>
    <mergeCell ref="AG508:AJ508"/>
    <mergeCell ref="AM508:AQ508"/>
    <mergeCell ref="S509:T509"/>
    <mergeCell ref="U509:X509"/>
    <mergeCell ref="Y509:AB509"/>
    <mergeCell ref="AC509:AF509"/>
    <mergeCell ref="AG509:AJ509"/>
    <mergeCell ref="AK509:AL509"/>
    <mergeCell ref="AM509:AQ509"/>
    <mergeCell ref="A508:H509"/>
    <mergeCell ref="I508:M509"/>
    <mergeCell ref="S508:T508"/>
    <mergeCell ref="U508:W508"/>
    <mergeCell ref="AG506:AJ506"/>
    <mergeCell ref="AM506:AQ506"/>
    <mergeCell ref="S507:T507"/>
    <mergeCell ref="U507:X507"/>
    <mergeCell ref="Y507:AB507"/>
    <mergeCell ref="AC507:AF507"/>
    <mergeCell ref="AG507:AJ507"/>
    <mergeCell ref="AK507:AL507"/>
    <mergeCell ref="AM507:AQ507"/>
    <mergeCell ref="A506:H507"/>
    <mergeCell ref="I506:M507"/>
    <mergeCell ref="S506:T506"/>
    <mergeCell ref="U506:W506"/>
    <mergeCell ref="AG504:AJ504"/>
    <mergeCell ref="AM504:AQ504"/>
    <mergeCell ref="S505:T505"/>
    <mergeCell ref="U505:X505"/>
    <mergeCell ref="Y505:AB505"/>
    <mergeCell ref="AC505:AF505"/>
    <mergeCell ref="AG505:AJ505"/>
    <mergeCell ref="AK505:AL505"/>
    <mergeCell ref="AM505:AQ505"/>
    <mergeCell ref="A504:H505"/>
    <mergeCell ref="I504:M505"/>
    <mergeCell ref="S504:T504"/>
    <mergeCell ref="U504:W504"/>
    <mergeCell ref="AG502:AJ502"/>
    <mergeCell ref="AM502:AQ502"/>
    <mergeCell ref="S503:T503"/>
    <mergeCell ref="U503:X503"/>
    <mergeCell ref="Y503:AB503"/>
    <mergeCell ref="AC503:AF503"/>
    <mergeCell ref="AG503:AJ503"/>
    <mergeCell ref="AK503:AL503"/>
    <mergeCell ref="AM503:AQ503"/>
    <mergeCell ref="A502:H503"/>
    <mergeCell ref="I502:M503"/>
    <mergeCell ref="S502:T502"/>
    <mergeCell ref="U502:W502"/>
    <mergeCell ref="AG500:AJ500"/>
    <mergeCell ref="AM500:AQ500"/>
    <mergeCell ref="S501:T501"/>
    <mergeCell ref="U501:X501"/>
    <mergeCell ref="Y501:AB501"/>
    <mergeCell ref="AC501:AF501"/>
    <mergeCell ref="AG501:AJ501"/>
    <mergeCell ref="AK501:AL501"/>
    <mergeCell ref="AM501:AQ501"/>
    <mergeCell ref="A500:H501"/>
    <mergeCell ref="I500:M501"/>
    <mergeCell ref="S500:T500"/>
    <mergeCell ref="U500:W500"/>
    <mergeCell ref="AG498:AJ498"/>
    <mergeCell ref="AM498:AQ498"/>
    <mergeCell ref="S499:T499"/>
    <mergeCell ref="U499:X499"/>
    <mergeCell ref="Y499:AB499"/>
    <mergeCell ref="AC499:AF499"/>
    <mergeCell ref="AG499:AJ499"/>
    <mergeCell ref="AK499:AL499"/>
    <mergeCell ref="AM499:AQ499"/>
    <mergeCell ref="A498:H499"/>
    <mergeCell ref="I498:M499"/>
    <mergeCell ref="S498:T498"/>
    <mergeCell ref="U498:W498"/>
    <mergeCell ref="AG496:AJ496"/>
    <mergeCell ref="AM496:AQ496"/>
    <mergeCell ref="S497:T497"/>
    <mergeCell ref="U497:X497"/>
    <mergeCell ref="Y497:AB497"/>
    <mergeCell ref="AC497:AF497"/>
    <mergeCell ref="AG497:AJ497"/>
    <mergeCell ref="AK497:AL497"/>
    <mergeCell ref="AM497:AQ497"/>
    <mergeCell ref="A496:H497"/>
    <mergeCell ref="I496:M497"/>
    <mergeCell ref="S496:T496"/>
    <mergeCell ref="U496:W496"/>
    <mergeCell ref="AG494:AJ494"/>
    <mergeCell ref="AM494:AQ494"/>
    <mergeCell ref="S495:T495"/>
    <mergeCell ref="U495:X495"/>
    <mergeCell ref="Y495:AB495"/>
    <mergeCell ref="AC495:AF495"/>
    <mergeCell ref="AG495:AJ495"/>
    <mergeCell ref="AK495:AL495"/>
    <mergeCell ref="AM495:AQ495"/>
    <mergeCell ref="A494:H495"/>
    <mergeCell ref="I494:M495"/>
    <mergeCell ref="S494:T494"/>
    <mergeCell ref="U494:W494"/>
    <mergeCell ref="X491:AG491"/>
    <mergeCell ref="AK491:AL491"/>
    <mergeCell ref="AM491:AR491"/>
    <mergeCell ref="U492:X493"/>
    <mergeCell ref="Y492:AB493"/>
    <mergeCell ref="AC492:AF493"/>
    <mergeCell ref="AG492:AJ493"/>
    <mergeCell ref="AK492:AL493"/>
    <mergeCell ref="AM492:AR492"/>
    <mergeCell ref="AM493:AR493"/>
    <mergeCell ref="A491:H493"/>
    <mergeCell ref="I491:M493"/>
    <mergeCell ref="N491:T493"/>
    <mergeCell ref="R488:R490"/>
    <mergeCell ref="S488:S490"/>
    <mergeCell ref="T488:T490"/>
    <mergeCell ref="U488:U490"/>
    <mergeCell ref="AQ487:AR489"/>
    <mergeCell ref="I488:I490"/>
    <mergeCell ref="J488:J490"/>
    <mergeCell ref="K488:K490"/>
    <mergeCell ref="L488:L490"/>
    <mergeCell ref="M488:M490"/>
    <mergeCell ref="N488:N490"/>
    <mergeCell ref="O488:O490"/>
    <mergeCell ref="P488:P490"/>
    <mergeCell ref="Q488:Q490"/>
    <mergeCell ref="AM479:AQ479"/>
    <mergeCell ref="AM483:AN485"/>
    <mergeCell ref="A487:H490"/>
    <mergeCell ref="I487:J487"/>
    <mergeCell ref="L487:M487"/>
    <mergeCell ref="N487:S487"/>
    <mergeCell ref="T487:V487"/>
    <mergeCell ref="AK487:AL489"/>
    <mergeCell ref="AM487:AN489"/>
    <mergeCell ref="AO487:AP489"/>
    <mergeCell ref="AG476:AJ476"/>
    <mergeCell ref="AM476:AQ476"/>
    <mergeCell ref="U477:X477"/>
    <mergeCell ref="Y477:AB477"/>
    <mergeCell ref="AC477:AF477"/>
    <mergeCell ref="AG478:AJ478"/>
    <mergeCell ref="AM478:AQ478"/>
    <mergeCell ref="A476:D478"/>
    <mergeCell ref="E476:M478"/>
    <mergeCell ref="U476:X476"/>
    <mergeCell ref="V488:V490"/>
    <mergeCell ref="AG474:AJ474"/>
    <mergeCell ref="AM474:AQ474"/>
    <mergeCell ref="S475:T475"/>
    <mergeCell ref="U475:X475"/>
    <mergeCell ref="Y475:AB475"/>
    <mergeCell ref="AC475:AF475"/>
    <mergeCell ref="AG475:AJ475"/>
    <mergeCell ref="AK475:AL475"/>
    <mergeCell ref="AM475:AQ475"/>
    <mergeCell ref="A474:H475"/>
    <mergeCell ref="I474:M475"/>
    <mergeCell ref="S474:T474"/>
    <mergeCell ref="U474:W474"/>
    <mergeCell ref="AG472:AJ472"/>
    <mergeCell ref="AM472:AQ472"/>
    <mergeCell ref="S473:T473"/>
    <mergeCell ref="U473:X473"/>
    <mergeCell ref="Y473:AB473"/>
    <mergeCell ref="AC473:AF473"/>
    <mergeCell ref="AG473:AJ473"/>
    <mergeCell ref="AK473:AL473"/>
    <mergeCell ref="AM473:AQ473"/>
    <mergeCell ref="A472:H473"/>
    <mergeCell ref="I472:M473"/>
    <mergeCell ref="S472:T472"/>
    <mergeCell ref="U472:W472"/>
    <mergeCell ref="AG470:AJ470"/>
    <mergeCell ref="AM470:AQ470"/>
    <mergeCell ref="S471:T471"/>
    <mergeCell ref="U471:X471"/>
    <mergeCell ref="Y471:AB471"/>
    <mergeCell ref="AC471:AF471"/>
    <mergeCell ref="AG471:AJ471"/>
    <mergeCell ref="AK471:AL471"/>
    <mergeCell ref="AM471:AQ471"/>
    <mergeCell ref="A470:H471"/>
    <mergeCell ref="I470:M471"/>
    <mergeCell ref="S470:T470"/>
    <mergeCell ref="U470:W470"/>
    <mergeCell ref="AG468:AJ468"/>
    <mergeCell ref="AM468:AQ468"/>
    <mergeCell ref="S469:T469"/>
    <mergeCell ref="U469:X469"/>
    <mergeCell ref="Y469:AB469"/>
    <mergeCell ref="AC469:AF469"/>
    <mergeCell ref="AG469:AJ469"/>
    <mergeCell ref="AK469:AL469"/>
    <mergeCell ref="AM469:AQ469"/>
    <mergeCell ref="A468:H469"/>
    <mergeCell ref="I468:M469"/>
    <mergeCell ref="S468:T468"/>
    <mergeCell ref="U468:W468"/>
    <mergeCell ref="AG466:AJ466"/>
    <mergeCell ref="AM466:AQ466"/>
    <mergeCell ref="S467:T467"/>
    <mergeCell ref="U467:X467"/>
    <mergeCell ref="Y467:AB467"/>
    <mergeCell ref="AC467:AF467"/>
    <mergeCell ref="AG467:AJ467"/>
    <mergeCell ref="AK467:AL467"/>
    <mergeCell ref="AM467:AQ467"/>
    <mergeCell ref="A466:H467"/>
    <mergeCell ref="I466:M467"/>
    <mergeCell ref="S466:T466"/>
    <mergeCell ref="U466:W466"/>
    <mergeCell ref="AG464:AJ464"/>
    <mergeCell ref="AM464:AQ464"/>
    <mergeCell ref="S465:T465"/>
    <mergeCell ref="U465:X465"/>
    <mergeCell ref="Y465:AB465"/>
    <mergeCell ref="AC465:AF465"/>
    <mergeCell ref="AG465:AJ465"/>
    <mergeCell ref="AK465:AL465"/>
    <mergeCell ref="AM465:AQ465"/>
    <mergeCell ref="A464:H465"/>
    <mergeCell ref="I464:M465"/>
    <mergeCell ref="S464:T464"/>
    <mergeCell ref="U464:W464"/>
    <mergeCell ref="AG462:AJ462"/>
    <mergeCell ref="AM462:AQ462"/>
    <mergeCell ref="S463:T463"/>
    <mergeCell ref="U463:X463"/>
    <mergeCell ref="Y463:AB463"/>
    <mergeCell ref="AC463:AF463"/>
    <mergeCell ref="AG463:AJ463"/>
    <mergeCell ref="AK463:AL463"/>
    <mergeCell ref="AM463:AQ463"/>
    <mergeCell ref="A462:H463"/>
    <mergeCell ref="I462:M463"/>
    <mergeCell ref="S462:T462"/>
    <mergeCell ref="U462:W462"/>
    <mergeCell ref="AG460:AJ460"/>
    <mergeCell ref="AM460:AQ460"/>
    <mergeCell ref="S461:T461"/>
    <mergeCell ref="U461:X461"/>
    <mergeCell ref="Y461:AB461"/>
    <mergeCell ref="AC461:AF461"/>
    <mergeCell ref="AG461:AJ461"/>
    <mergeCell ref="AK461:AL461"/>
    <mergeCell ref="AM461:AQ461"/>
    <mergeCell ref="A460:H461"/>
    <mergeCell ref="I460:M461"/>
    <mergeCell ref="S460:T460"/>
    <mergeCell ref="U460:W460"/>
    <mergeCell ref="AG458:AJ458"/>
    <mergeCell ref="AM458:AQ458"/>
    <mergeCell ref="S459:T459"/>
    <mergeCell ref="U459:X459"/>
    <mergeCell ref="Y459:AB459"/>
    <mergeCell ref="AC459:AF459"/>
    <mergeCell ref="AG459:AJ459"/>
    <mergeCell ref="AK459:AL459"/>
    <mergeCell ref="AM459:AQ459"/>
    <mergeCell ref="A458:H459"/>
    <mergeCell ref="I458:M459"/>
    <mergeCell ref="S458:T458"/>
    <mergeCell ref="U458:W458"/>
    <mergeCell ref="AK455:AL455"/>
    <mergeCell ref="AM455:AR455"/>
    <mergeCell ref="U456:X457"/>
    <mergeCell ref="Y456:AB457"/>
    <mergeCell ref="AC456:AF457"/>
    <mergeCell ref="AG456:AJ457"/>
    <mergeCell ref="AK456:AL457"/>
    <mergeCell ref="AM456:AR456"/>
    <mergeCell ref="AM457:AR457"/>
    <mergeCell ref="A455:H457"/>
    <mergeCell ref="I455:M457"/>
    <mergeCell ref="N455:T457"/>
    <mergeCell ref="X455:AG455"/>
    <mergeCell ref="U452:U454"/>
    <mergeCell ref="V452:V454"/>
    <mergeCell ref="AO451:AP453"/>
    <mergeCell ref="AQ451:AR453"/>
    <mergeCell ref="I452:I454"/>
    <mergeCell ref="J452:J454"/>
    <mergeCell ref="K452:K454"/>
    <mergeCell ref="L452:L454"/>
    <mergeCell ref="M452:M454"/>
    <mergeCell ref="N452:N454"/>
    <mergeCell ref="O452:O454"/>
    <mergeCell ref="P452:P454"/>
    <mergeCell ref="AM447:AN449"/>
    <mergeCell ref="A451:H454"/>
    <mergeCell ref="I451:J451"/>
    <mergeCell ref="L451:M451"/>
    <mergeCell ref="N451:S451"/>
    <mergeCell ref="T451:V451"/>
    <mergeCell ref="AK451:AL453"/>
    <mergeCell ref="AM451:AN453"/>
    <mergeCell ref="Q452:Q454"/>
    <mergeCell ref="R452:R454"/>
    <mergeCell ref="AM443:AQ443"/>
    <mergeCell ref="AG440:AJ440"/>
    <mergeCell ref="AM440:AQ440"/>
    <mergeCell ref="U441:X441"/>
    <mergeCell ref="Y441:AB441"/>
    <mergeCell ref="AC441:AF441"/>
    <mergeCell ref="AG442:AJ442"/>
    <mergeCell ref="AM442:AQ442"/>
    <mergeCell ref="A440:D442"/>
    <mergeCell ref="E440:M442"/>
    <mergeCell ref="U440:X440"/>
    <mergeCell ref="AG438:AJ438"/>
    <mergeCell ref="AM438:AQ438"/>
    <mergeCell ref="S439:T439"/>
    <mergeCell ref="U439:X439"/>
    <mergeCell ref="Y439:AB439"/>
    <mergeCell ref="AC439:AF439"/>
    <mergeCell ref="AG439:AJ439"/>
    <mergeCell ref="AK439:AL439"/>
    <mergeCell ref="AM439:AQ439"/>
    <mergeCell ref="A438:H439"/>
    <mergeCell ref="I438:M439"/>
    <mergeCell ref="S438:T438"/>
    <mergeCell ref="U438:W438"/>
    <mergeCell ref="AG436:AJ436"/>
    <mergeCell ref="AM436:AQ436"/>
    <mergeCell ref="S437:T437"/>
    <mergeCell ref="U437:X437"/>
    <mergeCell ref="Y437:AB437"/>
    <mergeCell ref="AC437:AF437"/>
    <mergeCell ref="AG437:AJ437"/>
    <mergeCell ref="AK437:AL437"/>
    <mergeCell ref="AM437:AQ437"/>
    <mergeCell ref="A436:H437"/>
    <mergeCell ref="I436:M437"/>
    <mergeCell ref="S436:T436"/>
    <mergeCell ref="U436:W436"/>
    <mergeCell ref="AG434:AJ434"/>
    <mergeCell ref="AM434:AQ434"/>
    <mergeCell ref="S435:T435"/>
    <mergeCell ref="U435:X435"/>
    <mergeCell ref="Y435:AB435"/>
    <mergeCell ref="AC435:AF435"/>
    <mergeCell ref="AG435:AJ435"/>
    <mergeCell ref="AK435:AL435"/>
    <mergeCell ref="AM435:AQ435"/>
    <mergeCell ref="A434:H435"/>
    <mergeCell ref="I434:M435"/>
    <mergeCell ref="S434:T434"/>
    <mergeCell ref="U434:W434"/>
    <mergeCell ref="AG432:AJ432"/>
    <mergeCell ref="AM432:AQ432"/>
    <mergeCell ref="S433:T433"/>
    <mergeCell ref="U433:X433"/>
    <mergeCell ref="Y433:AB433"/>
    <mergeCell ref="AC433:AF433"/>
    <mergeCell ref="AG433:AJ433"/>
    <mergeCell ref="AK433:AL433"/>
    <mergeCell ref="AM433:AQ433"/>
    <mergeCell ref="A432:H433"/>
    <mergeCell ref="I432:M433"/>
    <mergeCell ref="S432:T432"/>
    <mergeCell ref="U432:W432"/>
    <mergeCell ref="AG430:AJ430"/>
    <mergeCell ref="AM430:AQ430"/>
    <mergeCell ref="S431:T431"/>
    <mergeCell ref="U431:X431"/>
    <mergeCell ref="Y431:AB431"/>
    <mergeCell ref="AC431:AF431"/>
    <mergeCell ref="AG431:AJ431"/>
    <mergeCell ref="AK431:AL431"/>
    <mergeCell ref="AM431:AQ431"/>
    <mergeCell ref="A430:H431"/>
    <mergeCell ref="I430:M431"/>
    <mergeCell ref="S430:T430"/>
    <mergeCell ref="U430:W430"/>
    <mergeCell ref="AG428:AJ428"/>
    <mergeCell ref="AM428:AQ428"/>
    <mergeCell ref="S429:T429"/>
    <mergeCell ref="U429:X429"/>
    <mergeCell ref="Y429:AB429"/>
    <mergeCell ref="AC429:AF429"/>
    <mergeCell ref="AG429:AJ429"/>
    <mergeCell ref="AK429:AL429"/>
    <mergeCell ref="AM429:AQ429"/>
    <mergeCell ref="A428:H429"/>
    <mergeCell ref="I428:M429"/>
    <mergeCell ref="S428:T428"/>
    <mergeCell ref="U428:W428"/>
    <mergeCell ref="AG426:AJ426"/>
    <mergeCell ref="AM426:AQ426"/>
    <mergeCell ref="S427:T427"/>
    <mergeCell ref="U427:X427"/>
    <mergeCell ref="Y427:AB427"/>
    <mergeCell ref="AC427:AF427"/>
    <mergeCell ref="AG427:AJ427"/>
    <mergeCell ref="AK427:AL427"/>
    <mergeCell ref="AM427:AQ427"/>
    <mergeCell ref="A426:H427"/>
    <mergeCell ref="I426:M427"/>
    <mergeCell ref="S426:T426"/>
    <mergeCell ref="U426:W426"/>
    <mergeCell ref="AG424:AJ424"/>
    <mergeCell ref="AM424:AQ424"/>
    <mergeCell ref="S425:T425"/>
    <mergeCell ref="U425:X425"/>
    <mergeCell ref="Y425:AB425"/>
    <mergeCell ref="AC425:AF425"/>
    <mergeCell ref="AG425:AJ425"/>
    <mergeCell ref="AK425:AL425"/>
    <mergeCell ref="AM425:AQ425"/>
    <mergeCell ref="A424:H425"/>
    <mergeCell ref="I424:M425"/>
    <mergeCell ref="S424:T424"/>
    <mergeCell ref="U424:W424"/>
    <mergeCell ref="AG422:AJ422"/>
    <mergeCell ref="AM422:AQ422"/>
    <mergeCell ref="S423:T423"/>
    <mergeCell ref="U423:X423"/>
    <mergeCell ref="Y423:AB423"/>
    <mergeCell ref="AC423:AF423"/>
    <mergeCell ref="AG423:AJ423"/>
    <mergeCell ref="AK423:AL423"/>
    <mergeCell ref="AM423:AQ423"/>
    <mergeCell ref="A422:H423"/>
    <mergeCell ref="I422:M423"/>
    <mergeCell ref="S422:T422"/>
    <mergeCell ref="U422:W422"/>
    <mergeCell ref="X419:AG419"/>
    <mergeCell ref="AK419:AL419"/>
    <mergeCell ref="AM419:AR419"/>
    <mergeCell ref="U420:X421"/>
    <mergeCell ref="Y420:AB421"/>
    <mergeCell ref="AC420:AF421"/>
    <mergeCell ref="AG420:AJ421"/>
    <mergeCell ref="AK420:AL421"/>
    <mergeCell ref="AM420:AR420"/>
    <mergeCell ref="AM421:AR421"/>
    <mergeCell ref="V416:V418"/>
    <mergeCell ref="A419:H421"/>
    <mergeCell ref="I419:M421"/>
    <mergeCell ref="N419:T421"/>
    <mergeCell ref="R416:R418"/>
    <mergeCell ref="S416:S418"/>
    <mergeCell ref="T416:T418"/>
    <mergeCell ref="U416:U418"/>
    <mergeCell ref="AQ415:AR417"/>
    <mergeCell ref="I416:I418"/>
    <mergeCell ref="J416:J418"/>
    <mergeCell ref="K416:K418"/>
    <mergeCell ref="L416:L418"/>
    <mergeCell ref="M416:M418"/>
    <mergeCell ref="N416:N418"/>
    <mergeCell ref="O416:O418"/>
    <mergeCell ref="P416:P418"/>
    <mergeCell ref="Q416:Q418"/>
    <mergeCell ref="AM407:AQ407"/>
    <mergeCell ref="AM411:AN413"/>
    <mergeCell ref="A415:H418"/>
    <mergeCell ref="I415:J415"/>
    <mergeCell ref="L415:M415"/>
    <mergeCell ref="N415:S415"/>
    <mergeCell ref="T415:V415"/>
    <mergeCell ref="AK415:AL417"/>
    <mergeCell ref="AM415:AN417"/>
    <mergeCell ref="AO415:AP417"/>
    <mergeCell ref="AG404:AJ404"/>
    <mergeCell ref="AM404:AQ404"/>
    <mergeCell ref="U405:X405"/>
    <mergeCell ref="Y405:AB405"/>
    <mergeCell ref="AC405:AF405"/>
    <mergeCell ref="AG406:AJ406"/>
    <mergeCell ref="AM406:AQ406"/>
    <mergeCell ref="A404:D406"/>
    <mergeCell ref="E404:M406"/>
    <mergeCell ref="U404:X404"/>
    <mergeCell ref="AG402:AJ402"/>
    <mergeCell ref="AM402:AQ402"/>
    <mergeCell ref="S403:T403"/>
    <mergeCell ref="U403:X403"/>
    <mergeCell ref="Y403:AB403"/>
    <mergeCell ref="AC403:AF403"/>
    <mergeCell ref="AG403:AJ403"/>
    <mergeCell ref="AK403:AL403"/>
    <mergeCell ref="AM403:AQ403"/>
    <mergeCell ref="A402:H403"/>
    <mergeCell ref="I402:M403"/>
    <mergeCell ref="S402:T402"/>
    <mergeCell ref="U402:W402"/>
    <mergeCell ref="AG400:AJ400"/>
    <mergeCell ref="AM400:AQ400"/>
    <mergeCell ref="S401:T401"/>
    <mergeCell ref="U401:X401"/>
    <mergeCell ref="Y401:AB401"/>
    <mergeCell ref="AC401:AF401"/>
    <mergeCell ref="AG401:AJ401"/>
    <mergeCell ref="AK401:AL401"/>
    <mergeCell ref="AM401:AQ401"/>
    <mergeCell ref="A400:H401"/>
    <mergeCell ref="I400:M401"/>
    <mergeCell ref="S400:T400"/>
    <mergeCell ref="U400:W400"/>
    <mergeCell ref="AG398:AJ398"/>
    <mergeCell ref="AM398:AQ398"/>
    <mergeCell ref="S399:T399"/>
    <mergeCell ref="U399:X399"/>
    <mergeCell ref="Y399:AB399"/>
    <mergeCell ref="AC399:AF399"/>
    <mergeCell ref="AG399:AJ399"/>
    <mergeCell ref="AK399:AL399"/>
    <mergeCell ref="AM399:AQ399"/>
    <mergeCell ref="A398:H399"/>
    <mergeCell ref="I398:M399"/>
    <mergeCell ref="S398:T398"/>
    <mergeCell ref="U398:W398"/>
    <mergeCell ref="AG396:AJ396"/>
    <mergeCell ref="AM396:AQ396"/>
    <mergeCell ref="S397:T397"/>
    <mergeCell ref="U397:X397"/>
    <mergeCell ref="Y397:AB397"/>
    <mergeCell ref="AC397:AF397"/>
    <mergeCell ref="AG397:AJ397"/>
    <mergeCell ref="AK397:AL397"/>
    <mergeCell ref="AM397:AQ397"/>
    <mergeCell ref="A396:H397"/>
    <mergeCell ref="I396:M397"/>
    <mergeCell ref="S396:T396"/>
    <mergeCell ref="U396:W396"/>
    <mergeCell ref="AG394:AJ394"/>
    <mergeCell ref="AM394:AQ394"/>
    <mergeCell ref="S395:T395"/>
    <mergeCell ref="U395:X395"/>
    <mergeCell ref="Y395:AB395"/>
    <mergeCell ref="AC395:AF395"/>
    <mergeCell ref="AG395:AJ395"/>
    <mergeCell ref="AK395:AL395"/>
    <mergeCell ref="AM395:AQ395"/>
    <mergeCell ref="A394:H395"/>
    <mergeCell ref="I394:M395"/>
    <mergeCell ref="S394:T394"/>
    <mergeCell ref="U394:W394"/>
    <mergeCell ref="AG392:AJ392"/>
    <mergeCell ref="AM392:AQ392"/>
    <mergeCell ref="S393:T393"/>
    <mergeCell ref="U393:X393"/>
    <mergeCell ref="Y393:AB393"/>
    <mergeCell ref="AC393:AF393"/>
    <mergeCell ref="AG393:AJ393"/>
    <mergeCell ref="AK393:AL393"/>
    <mergeCell ref="AM393:AQ393"/>
    <mergeCell ref="A392:H393"/>
    <mergeCell ref="I392:M393"/>
    <mergeCell ref="S392:T392"/>
    <mergeCell ref="U392:W392"/>
    <mergeCell ref="AG390:AJ390"/>
    <mergeCell ref="AM390:AQ390"/>
    <mergeCell ref="S391:T391"/>
    <mergeCell ref="U391:X391"/>
    <mergeCell ref="Y391:AB391"/>
    <mergeCell ref="AC391:AF391"/>
    <mergeCell ref="AG391:AJ391"/>
    <mergeCell ref="AK391:AL391"/>
    <mergeCell ref="AM391:AQ391"/>
    <mergeCell ref="A390:H391"/>
    <mergeCell ref="I390:M391"/>
    <mergeCell ref="S390:T390"/>
    <mergeCell ref="U390:W390"/>
    <mergeCell ref="AG388:AJ388"/>
    <mergeCell ref="AM388:AQ388"/>
    <mergeCell ref="S389:T389"/>
    <mergeCell ref="U389:X389"/>
    <mergeCell ref="Y389:AB389"/>
    <mergeCell ref="AC389:AF389"/>
    <mergeCell ref="AG389:AJ389"/>
    <mergeCell ref="AK389:AL389"/>
    <mergeCell ref="AM389:AQ389"/>
    <mergeCell ref="A388:H389"/>
    <mergeCell ref="I388:M389"/>
    <mergeCell ref="S388:T388"/>
    <mergeCell ref="U388:W388"/>
    <mergeCell ref="U387:X387"/>
    <mergeCell ref="Y387:AB387"/>
    <mergeCell ref="AC387:AF387"/>
    <mergeCell ref="AG387:AJ387"/>
    <mergeCell ref="AK387:AL387"/>
    <mergeCell ref="AM387:AQ387"/>
    <mergeCell ref="A386:H387"/>
    <mergeCell ref="I386:M387"/>
    <mergeCell ref="S386:T386"/>
    <mergeCell ref="U386:W386"/>
    <mergeCell ref="X383:AG383"/>
    <mergeCell ref="AK383:AL383"/>
    <mergeCell ref="AM383:AR383"/>
    <mergeCell ref="U384:X385"/>
    <mergeCell ref="Y384:AB385"/>
    <mergeCell ref="AC384:AF385"/>
    <mergeCell ref="AG384:AJ385"/>
    <mergeCell ref="AK384:AL385"/>
    <mergeCell ref="AM384:AR384"/>
    <mergeCell ref="AM385:AR385"/>
    <mergeCell ref="A383:H385"/>
    <mergeCell ref="I383:M385"/>
    <mergeCell ref="N383:T385"/>
    <mergeCell ref="L380:L382"/>
    <mergeCell ref="M380:M382"/>
    <mergeCell ref="N380:N382"/>
    <mergeCell ref="O380:O382"/>
    <mergeCell ref="P380:P382"/>
    <mergeCell ref="Q380:Q382"/>
    <mergeCell ref="AM371:AQ371"/>
    <mergeCell ref="AM375:AN377"/>
    <mergeCell ref="A379:H382"/>
    <mergeCell ref="I379:J379"/>
    <mergeCell ref="L379:M379"/>
    <mergeCell ref="N379:S379"/>
    <mergeCell ref="T379:V379"/>
    <mergeCell ref="AK379:AL381"/>
    <mergeCell ref="AM379:AN381"/>
    <mergeCell ref="AO379:AP381"/>
    <mergeCell ref="AG386:AJ386"/>
    <mergeCell ref="AM386:AQ386"/>
    <mergeCell ref="AG368:AJ368"/>
    <mergeCell ref="AM368:AQ368"/>
    <mergeCell ref="U369:X369"/>
    <mergeCell ref="Y369:AB369"/>
    <mergeCell ref="AC369:AF369"/>
    <mergeCell ref="AG370:AJ370"/>
    <mergeCell ref="AM370:AQ370"/>
    <mergeCell ref="A368:D370"/>
    <mergeCell ref="E368:M370"/>
    <mergeCell ref="U368:X368"/>
    <mergeCell ref="V380:V382"/>
    <mergeCell ref="AG366:AJ366"/>
    <mergeCell ref="AM366:AQ366"/>
    <mergeCell ref="S367:T367"/>
    <mergeCell ref="U367:X367"/>
    <mergeCell ref="Y367:AB367"/>
    <mergeCell ref="AC367:AF367"/>
    <mergeCell ref="AG367:AJ367"/>
    <mergeCell ref="AK367:AL367"/>
    <mergeCell ref="AM367:AQ367"/>
    <mergeCell ref="A366:H367"/>
    <mergeCell ref="I366:M367"/>
    <mergeCell ref="S366:T366"/>
    <mergeCell ref="U366:W366"/>
    <mergeCell ref="R380:R382"/>
    <mergeCell ref="S380:S382"/>
    <mergeCell ref="T380:T382"/>
    <mergeCell ref="U380:U382"/>
    <mergeCell ref="AQ379:AR381"/>
    <mergeCell ref="I380:I382"/>
    <mergeCell ref="J380:J382"/>
    <mergeCell ref="K380:K382"/>
    <mergeCell ref="AG364:AJ364"/>
    <mergeCell ref="AM364:AQ364"/>
    <mergeCell ref="S365:T365"/>
    <mergeCell ref="U365:X365"/>
    <mergeCell ref="Y365:AB365"/>
    <mergeCell ref="AC365:AF365"/>
    <mergeCell ref="AG365:AJ365"/>
    <mergeCell ref="AK365:AL365"/>
    <mergeCell ref="AM365:AQ365"/>
    <mergeCell ref="A364:H365"/>
    <mergeCell ref="I364:M365"/>
    <mergeCell ref="S364:T364"/>
    <mergeCell ref="U364:W364"/>
    <mergeCell ref="AG362:AJ362"/>
    <mergeCell ref="AM362:AQ362"/>
    <mergeCell ref="S363:T363"/>
    <mergeCell ref="U363:X363"/>
    <mergeCell ref="Y363:AB363"/>
    <mergeCell ref="AC363:AF363"/>
    <mergeCell ref="AG363:AJ363"/>
    <mergeCell ref="AK363:AL363"/>
    <mergeCell ref="AM363:AQ363"/>
    <mergeCell ref="A362:H363"/>
    <mergeCell ref="I362:M363"/>
    <mergeCell ref="S362:T362"/>
    <mergeCell ref="U362:W362"/>
    <mergeCell ref="AG360:AJ360"/>
    <mergeCell ref="AM360:AQ360"/>
    <mergeCell ref="S361:T361"/>
    <mergeCell ref="U361:X361"/>
    <mergeCell ref="Y361:AB361"/>
    <mergeCell ref="AC361:AF361"/>
    <mergeCell ref="AG361:AJ361"/>
    <mergeCell ref="AK361:AL361"/>
    <mergeCell ref="AM361:AQ361"/>
    <mergeCell ref="A360:H361"/>
    <mergeCell ref="I360:M361"/>
    <mergeCell ref="S360:T360"/>
    <mergeCell ref="U360:W360"/>
    <mergeCell ref="AG358:AJ358"/>
    <mergeCell ref="AM358:AQ358"/>
    <mergeCell ref="S359:T359"/>
    <mergeCell ref="U359:X359"/>
    <mergeCell ref="Y359:AB359"/>
    <mergeCell ref="AC359:AF359"/>
    <mergeCell ref="AG359:AJ359"/>
    <mergeCell ref="AK359:AL359"/>
    <mergeCell ref="AM359:AQ359"/>
    <mergeCell ref="A358:H359"/>
    <mergeCell ref="I358:M359"/>
    <mergeCell ref="S358:T358"/>
    <mergeCell ref="U358:W358"/>
    <mergeCell ref="AG356:AJ356"/>
    <mergeCell ref="AM356:AQ356"/>
    <mergeCell ref="S357:T357"/>
    <mergeCell ref="U357:X357"/>
    <mergeCell ref="Y357:AB357"/>
    <mergeCell ref="AC357:AF357"/>
    <mergeCell ref="AG357:AJ357"/>
    <mergeCell ref="AK357:AL357"/>
    <mergeCell ref="AM357:AQ357"/>
    <mergeCell ref="A356:H357"/>
    <mergeCell ref="I356:M357"/>
    <mergeCell ref="S356:T356"/>
    <mergeCell ref="U356:W356"/>
    <mergeCell ref="AG354:AJ354"/>
    <mergeCell ref="AM354:AQ354"/>
    <mergeCell ref="S355:T355"/>
    <mergeCell ref="U355:X355"/>
    <mergeCell ref="Y355:AB355"/>
    <mergeCell ref="AC355:AF355"/>
    <mergeCell ref="AG355:AJ355"/>
    <mergeCell ref="AK355:AL355"/>
    <mergeCell ref="AM355:AQ355"/>
    <mergeCell ref="A354:H355"/>
    <mergeCell ref="I354:M355"/>
    <mergeCell ref="S354:T354"/>
    <mergeCell ref="U354:W354"/>
    <mergeCell ref="AG352:AJ352"/>
    <mergeCell ref="AM352:AQ352"/>
    <mergeCell ref="S353:T353"/>
    <mergeCell ref="U353:X353"/>
    <mergeCell ref="Y353:AB353"/>
    <mergeCell ref="AC353:AF353"/>
    <mergeCell ref="AG353:AJ353"/>
    <mergeCell ref="AK353:AL353"/>
    <mergeCell ref="AM353:AQ353"/>
    <mergeCell ref="A352:H353"/>
    <mergeCell ref="I352:M353"/>
    <mergeCell ref="S352:T352"/>
    <mergeCell ref="U352:W352"/>
    <mergeCell ref="AG350:AJ350"/>
    <mergeCell ref="AM350:AQ350"/>
    <mergeCell ref="S351:T351"/>
    <mergeCell ref="U351:X351"/>
    <mergeCell ref="Y351:AB351"/>
    <mergeCell ref="AC351:AF351"/>
    <mergeCell ref="AG351:AJ351"/>
    <mergeCell ref="AK351:AL351"/>
    <mergeCell ref="AM351:AQ351"/>
    <mergeCell ref="A350:H351"/>
    <mergeCell ref="I350:M351"/>
    <mergeCell ref="S350:T350"/>
    <mergeCell ref="U350:W350"/>
    <mergeCell ref="AK347:AL347"/>
    <mergeCell ref="AM347:AR347"/>
    <mergeCell ref="U348:X349"/>
    <mergeCell ref="Y348:AB349"/>
    <mergeCell ref="AC348:AF349"/>
    <mergeCell ref="AG348:AJ349"/>
    <mergeCell ref="AK348:AL349"/>
    <mergeCell ref="AM348:AR348"/>
    <mergeCell ref="AM349:AR349"/>
    <mergeCell ref="A347:H349"/>
    <mergeCell ref="I347:M349"/>
    <mergeCell ref="N347:T349"/>
    <mergeCell ref="X347:AG347"/>
    <mergeCell ref="S344:S346"/>
    <mergeCell ref="T344:T346"/>
    <mergeCell ref="U344:U346"/>
    <mergeCell ref="V344:V346"/>
    <mergeCell ref="AO343:AP345"/>
    <mergeCell ref="AQ343:AR345"/>
    <mergeCell ref="I344:I346"/>
    <mergeCell ref="J344:J346"/>
    <mergeCell ref="K344:K346"/>
    <mergeCell ref="L344:L346"/>
    <mergeCell ref="M344:M346"/>
    <mergeCell ref="N344:N346"/>
    <mergeCell ref="O344:O346"/>
    <mergeCell ref="P344:P346"/>
    <mergeCell ref="AM339:AN341"/>
    <mergeCell ref="A343:H346"/>
    <mergeCell ref="I343:J343"/>
    <mergeCell ref="L343:M343"/>
    <mergeCell ref="N343:S343"/>
    <mergeCell ref="T343:V343"/>
    <mergeCell ref="AK343:AL345"/>
    <mergeCell ref="AM343:AN345"/>
    <mergeCell ref="Q344:Q346"/>
    <mergeCell ref="R344:R346"/>
    <mergeCell ref="AM227:AQ227"/>
    <mergeCell ref="C38:F38"/>
    <mergeCell ref="AB116:AG117"/>
    <mergeCell ref="AG106:AJ106"/>
    <mergeCell ref="AG104:AJ104"/>
    <mergeCell ref="AC99:AF99"/>
    <mergeCell ref="AG99:AJ99"/>
    <mergeCell ref="U99:X99"/>
    <mergeCell ref="Y99:AB99"/>
    <mergeCell ref="C114:F114"/>
    <mergeCell ref="Z114:AA114"/>
    <mergeCell ref="AB114:AM114"/>
    <mergeCell ref="Z116:AA119"/>
    <mergeCell ref="AI116:AM117"/>
    <mergeCell ref="AH118:AM119"/>
    <mergeCell ref="AB112:AR112"/>
    <mergeCell ref="AB118:AG118"/>
    <mergeCell ref="AB119:AG119"/>
    <mergeCell ref="AB113:AM113"/>
    <mergeCell ref="AO116:AR117"/>
    <mergeCell ref="AN118:AN119"/>
    <mergeCell ref="AO118:AR119"/>
    <mergeCell ref="AM109:AQ109"/>
    <mergeCell ref="AI110:AK110"/>
    <mergeCell ref="AL110:AM110"/>
    <mergeCell ref="AN110:AQ110"/>
    <mergeCell ref="AM106:AQ106"/>
    <mergeCell ref="U107:X107"/>
    <mergeCell ref="Y107:AB107"/>
    <mergeCell ref="AC107:AF107"/>
    <mergeCell ref="AG107:AJ107"/>
    <mergeCell ref="AM107:AQ107"/>
    <mergeCell ref="AG108:AJ108"/>
    <mergeCell ref="AM108:AQ108"/>
    <mergeCell ref="AM104:AQ104"/>
    <mergeCell ref="S105:T105"/>
    <mergeCell ref="U105:X105"/>
    <mergeCell ref="Y105:AB105"/>
    <mergeCell ref="AC105:AF105"/>
    <mergeCell ref="AG105:AJ105"/>
    <mergeCell ref="AK105:AL105"/>
    <mergeCell ref="AM105:AQ105"/>
    <mergeCell ref="N106:S108"/>
    <mergeCell ref="AM102:AQ102"/>
    <mergeCell ref="S103:T103"/>
    <mergeCell ref="U103:X103"/>
    <mergeCell ref="Y103:AB103"/>
    <mergeCell ref="AC103:AF103"/>
    <mergeCell ref="AG103:AJ103"/>
    <mergeCell ref="AK103:AL103"/>
    <mergeCell ref="AM103:AQ103"/>
    <mergeCell ref="AM100:AQ100"/>
    <mergeCell ref="S101:T101"/>
    <mergeCell ref="U101:X101"/>
    <mergeCell ref="Y101:AB101"/>
    <mergeCell ref="AC101:AF101"/>
    <mergeCell ref="AG101:AJ101"/>
    <mergeCell ref="AK101:AL101"/>
    <mergeCell ref="AM101:AQ101"/>
    <mergeCell ref="A98:H99"/>
    <mergeCell ref="I98:M99"/>
    <mergeCell ref="S98:T98"/>
    <mergeCell ref="U98:W98"/>
    <mergeCell ref="AG98:AJ98"/>
    <mergeCell ref="AM98:AQ98"/>
    <mergeCell ref="S99:T99"/>
    <mergeCell ref="I100:M101"/>
    <mergeCell ref="S100:T100"/>
    <mergeCell ref="U100:W100"/>
    <mergeCell ref="A102:H103"/>
    <mergeCell ref="AG100:AJ100"/>
    <mergeCell ref="I102:M103"/>
    <mergeCell ref="S102:T102"/>
    <mergeCell ref="U102:W102"/>
    <mergeCell ref="AG102:AJ102"/>
    <mergeCell ref="AM99:AQ99"/>
    <mergeCell ref="AM97:AQ97"/>
    <mergeCell ref="A96:H97"/>
    <mergeCell ref="I96:M97"/>
    <mergeCell ref="S96:T96"/>
    <mergeCell ref="AG96:AJ96"/>
    <mergeCell ref="AM96:AQ96"/>
    <mergeCell ref="S97:T97"/>
    <mergeCell ref="U97:X97"/>
    <mergeCell ref="Y97:AB97"/>
    <mergeCell ref="AC97:AF97"/>
    <mergeCell ref="AG97:AJ97"/>
    <mergeCell ref="U94:X95"/>
    <mergeCell ref="Y94:AB95"/>
    <mergeCell ref="AC94:AF95"/>
    <mergeCell ref="AG94:AJ95"/>
    <mergeCell ref="U96:W96"/>
    <mergeCell ref="C73:D73"/>
    <mergeCell ref="F73:G73"/>
    <mergeCell ref="C76:F76"/>
    <mergeCell ref="AB75:AM75"/>
    <mergeCell ref="AO73:AQ73"/>
    <mergeCell ref="W75:Y75"/>
    <mergeCell ref="AO89:AP91"/>
    <mergeCell ref="Z78:AA81"/>
    <mergeCell ref="AB78:AG79"/>
    <mergeCell ref="AI78:AM79"/>
    <mergeCell ref="AB80:AG80"/>
    <mergeCell ref="AB81:AG81"/>
    <mergeCell ref="AQ89:AR91"/>
    <mergeCell ref="U90:U92"/>
    <mergeCell ref="V90:V92"/>
    <mergeCell ref="AK97:AL97"/>
    <mergeCell ref="AK94:AL95"/>
    <mergeCell ref="AM94:AR94"/>
    <mergeCell ref="AM95:AR95"/>
    <mergeCell ref="Z74:AA74"/>
    <mergeCell ref="AB74:AR74"/>
    <mergeCell ref="Z76:AA76"/>
    <mergeCell ref="AB76:AM76"/>
    <mergeCell ref="AO78:AR79"/>
    <mergeCell ref="I73:J73"/>
    <mergeCell ref="AI73:AJ73"/>
    <mergeCell ref="AL73:AM73"/>
    <mergeCell ref="X93:AG93"/>
    <mergeCell ref="M47:AD48"/>
    <mergeCell ref="AM47:AN49"/>
    <mergeCell ref="AI72:AK72"/>
    <mergeCell ref="AL72:AM72"/>
    <mergeCell ref="AN72:AQ72"/>
    <mergeCell ref="AM89:AN91"/>
    <mergeCell ref="AH80:AM81"/>
    <mergeCell ref="T51:V51"/>
    <mergeCell ref="U52:U54"/>
    <mergeCell ref="V52:V54"/>
    <mergeCell ref="N52:N54"/>
    <mergeCell ref="O52:O54"/>
    <mergeCell ref="P52:P54"/>
    <mergeCell ref="S64:T64"/>
    <mergeCell ref="U64:W64"/>
    <mergeCell ref="AG64:AJ64"/>
    <mergeCell ref="Y67:AB67"/>
    <mergeCell ref="AC67:AF67"/>
    <mergeCell ref="R90:R92"/>
    <mergeCell ref="S90:S92"/>
    <mergeCell ref="T90:T92"/>
    <mergeCell ref="U65:X65"/>
    <mergeCell ref="Y65:AB65"/>
    <mergeCell ref="AC65:AF65"/>
    <mergeCell ref="AG65:AJ65"/>
    <mergeCell ref="AG69:AJ69"/>
    <mergeCell ref="AM69:AQ69"/>
    <mergeCell ref="AM71:AQ71"/>
    <mergeCell ref="N68:S70"/>
    <mergeCell ref="M9:AD10"/>
    <mergeCell ref="AM9:AN11"/>
    <mergeCell ref="A13:H16"/>
    <mergeCell ref="I13:J13"/>
    <mergeCell ref="L13:M13"/>
    <mergeCell ref="N13:S13"/>
    <mergeCell ref="T13:V13"/>
    <mergeCell ref="AK13:AL15"/>
    <mergeCell ref="P14:P16"/>
    <mergeCell ref="U14:U16"/>
    <mergeCell ref="AM13:AN15"/>
    <mergeCell ref="AO13:AP15"/>
    <mergeCell ref="AQ13:AR15"/>
    <mergeCell ref="I14:I16"/>
    <mergeCell ref="J14:J16"/>
    <mergeCell ref="K14:K16"/>
    <mergeCell ref="L14:L16"/>
    <mergeCell ref="M14:M16"/>
    <mergeCell ref="N14:N16"/>
    <mergeCell ref="O14:O16"/>
    <mergeCell ref="V14:V16"/>
    <mergeCell ref="A17:H19"/>
    <mergeCell ref="I17:M19"/>
    <mergeCell ref="N17:T19"/>
    <mergeCell ref="Q14:Q16"/>
    <mergeCell ref="R14:R16"/>
    <mergeCell ref="S14:S16"/>
    <mergeCell ref="T14:T16"/>
    <mergeCell ref="X17:AG17"/>
    <mergeCell ref="AM17:AR17"/>
    <mergeCell ref="U18:X19"/>
    <mergeCell ref="Y18:AB19"/>
    <mergeCell ref="AC18:AF19"/>
    <mergeCell ref="AG18:AJ19"/>
    <mergeCell ref="AK18:AL19"/>
    <mergeCell ref="AM18:AR18"/>
    <mergeCell ref="AM19:AR19"/>
    <mergeCell ref="A20:H21"/>
    <mergeCell ref="I20:M21"/>
    <mergeCell ref="S20:T20"/>
    <mergeCell ref="U20:W20"/>
    <mergeCell ref="AG20:AJ20"/>
    <mergeCell ref="AM20:AQ20"/>
    <mergeCell ref="S21:T21"/>
    <mergeCell ref="U21:X21"/>
    <mergeCell ref="Y21:AB21"/>
    <mergeCell ref="AC21:AF21"/>
    <mergeCell ref="AG21:AJ21"/>
    <mergeCell ref="AK21:AL21"/>
    <mergeCell ref="AM21:AQ21"/>
    <mergeCell ref="A22:H23"/>
    <mergeCell ref="I22:M23"/>
    <mergeCell ref="S22:T22"/>
    <mergeCell ref="U22:W22"/>
    <mergeCell ref="AG22:AJ22"/>
    <mergeCell ref="AM22:AQ22"/>
    <mergeCell ref="S23:T23"/>
    <mergeCell ref="U23:X23"/>
    <mergeCell ref="Y23:AB23"/>
    <mergeCell ref="AC23:AF23"/>
    <mergeCell ref="AG23:AJ23"/>
    <mergeCell ref="AK23:AL23"/>
    <mergeCell ref="AM23:AQ23"/>
    <mergeCell ref="A24:H25"/>
    <mergeCell ref="I24:M25"/>
    <mergeCell ref="S24:T24"/>
    <mergeCell ref="U24:W24"/>
    <mergeCell ref="AG24:AJ24"/>
    <mergeCell ref="AM24:AQ24"/>
    <mergeCell ref="S25:T25"/>
    <mergeCell ref="U25:X25"/>
    <mergeCell ref="Y25:AB25"/>
    <mergeCell ref="AC25:AF25"/>
    <mergeCell ref="AG25:AJ25"/>
    <mergeCell ref="AK25:AL25"/>
    <mergeCell ref="AM25:AQ25"/>
    <mergeCell ref="A26:H27"/>
    <mergeCell ref="I26:M27"/>
    <mergeCell ref="S26:T26"/>
    <mergeCell ref="U26:W26"/>
    <mergeCell ref="AG26:AJ26"/>
    <mergeCell ref="AM26:AQ26"/>
    <mergeCell ref="S27:T27"/>
    <mergeCell ref="U27:X27"/>
    <mergeCell ref="Y27:AB27"/>
    <mergeCell ref="AC27:AF27"/>
    <mergeCell ref="AG27:AJ27"/>
    <mergeCell ref="AK27:AL27"/>
    <mergeCell ref="AM27:AQ27"/>
    <mergeCell ref="A28:H29"/>
    <mergeCell ref="I28:M29"/>
    <mergeCell ref="S28:T28"/>
    <mergeCell ref="U28:W28"/>
    <mergeCell ref="AG28:AJ28"/>
    <mergeCell ref="AM28:AQ28"/>
    <mergeCell ref="S29:T29"/>
    <mergeCell ref="U29:X29"/>
    <mergeCell ref="Y29:AB29"/>
    <mergeCell ref="AC29:AF29"/>
    <mergeCell ref="AG29:AJ29"/>
    <mergeCell ref="AK29:AL29"/>
    <mergeCell ref="AM29:AQ29"/>
    <mergeCell ref="A30:D32"/>
    <mergeCell ref="E30:M32"/>
    <mergeCell ref="U30:X30"/>
    <mergeCell ref="AG30:AJ30"/>
    <mergeCell ref="AM30:AQ30"/>
    <mergeCell ref="U31:X31"/>
    <mergeCell ref="Y31:AB31"/>
    <mergeCell ref="AC31:AF31"/>
    <mergeCell ref="AG31:AJ31"/>
    <mergeCell ref="AM31:AQ31"/>
    <mergeCell ref="AM33:AQ33"/>
    <mergeCell ref="AI34:AK34"/>
    <mergeCell ref="AL34:AM34"/>
    <mergeCell ref="AN34:AQ34"/>
    <mergeCell ref="AM32:AQ32"/>
    <mergeCell ref="C35:D35"/>
    <mergeCell ref="F35:G35"/>
    <mergeCell ref="I35:J35"/>
    <mergeCell ref="AI35:AJ35"/>
    <mergeCell ref="AL35:AM35"/>
    <mergeCell ref="AO35:AQ35"/>
    <mergeCell ref="AG32:AJ32"/>
    <mergeCell ref="AK31:AL31"/>
    <mergeCell ref="N30:S32"/>
    <mergeCell ref="Z36:AA36"/>
    <mergeCell ref="AB36:AR36"/>
    <mergeCell ref="W37:Y37"/>
    <mergeCell ref="AB37:AM37"/>
    <mergeCell ref="Z38:AA38"/>
    <mergeCell ref="AB38:AM38"/>
    <mergeCell ref="Z40:AA43"/>
    <mergeCell ref="AB40:AG41"/>
    <mergeCell ref="AI40:AM41"/>
    <mergeCell ref="AO40:AR41"/>
    <mergeCell ref="AH42:AM43"/>
    <mergeCell ref="AN42:AN43"/>
    <mergeCell ref="AO42:AR43"/>
    <mergeCell ref="AB42:AG42"/>
    <mergeCell ref="AB43:AG43"/>
    <mergeCell ref="A51:H54"/>
    <mergeCell ref="I51:J51"/>
    <mergeCell ref="L51:M51"/>
    <mergeCell ref="N51:S51"/>
    <mergeCell ref="AK51:AL53"/>
    <mergeCell ref="AM51:AN53"/>
    <mergeCell ref="Q52:Q54"/>
    <mergeCell ref="R52:R54"/>
    <mergeCell ref="S52:S54"/>
    <mergeCell ref="T52:T54"/>
    <mergeCell ref="AO51:AP53"/>
    <mergeCell ref="AQ51:AR53"/>
    <mergeCell ref="I52:I54"/>
    <mergeCell ref="J52:J54"/>
    <mergeCell ref="K52:K54"/>
    <mergeCell ref="L52:L54"/>
    <mergeCell ref="M52:M54"/>
    <mergeCell ref="A55:H57"/>
    <mergeCell ref="I55:M57"/>
    <mergeCell ref="N55:T57"/>
    <mergeCell ref="X55:AG55"/>
    <mergeCell ref="AM55:AR55"/>
    <mergeCell ref="U56:X57"/>
    <mergeCell ref="Y56:AB57"/>
    <mergeCell ref="AC56:AF57"/>
    <mergeCell ref="AG56:AJ57"/>
    <mergeCell ref="AK56:AL57"/>
    <mergeCell ref="AM56:AR56"/>
    <mergeCell ref="AM57:AR57"/>
    <mergeCell ref="A58:H59"/>
    <mergeCell ref="I58:M59"/>
    <mergeCell ref="S58:T58"/>
    <mergeCell ref="U58:W58"/>
    <mergeCell ref="AG58:AJ58"/>
    <mergeCell ref="AM58:AQ58"/>
    <mergeCell ref="S59:T59"/>
    <mergeCell ref="U59:X59"/>
    <mergeCell ref="Y59:AB59"/>
    <mergeCell ref="AC59:AF59"/>
    <mergeCell ref="AG59:AJ59"/>
    <mergeCell ref="AK59:AL59"/>
    <mergeCell ref="AM59:AQ59"/>
    <mergeCell ref="A60:H61"/>
    <mergeCell ref="I60:M61"/>
    <mergeCell ref="S60:T60"/>
    <mergeCell ref="U60:W60"/>
    <mergeCell ref="AG60:AJ60"/>
    <mergeCell ref="Y63:AB63"/>
    <mergeCell ref="AC63:AF63"/>
    <mergeCell ref="AM60:AQ60"/>
    <mergeCell ref="S61:T61"/>
    <mergeCell ref="U61:X61"/>
    <mergeCell ref="Y61:AB61"/>
    <mergeCell ref="AC61:AF61"/>
    <mergeCell ref="AG61:AJ61"/>
    <mergeCell ref="AK61:AL61"/>
    <mergeCell ref="AM61:AQ61"/>
    <mergeCell ref="AM64:AQ64"/>
    <mergeCell ref="S65:T65"/>
    <mergeCell ref="A62:H63"/>
    <mergeCell ref="I62:M63"/>
    <mergeCell ref="S62:T62"/>
    <mergeCell ref="U62:W62"/>
    <mergeCell ref="AG62:AJ62"/>
    <mergeCell ref="AM62:AQ62"/>
    <mergeCell ref="S63:T63"/>
    <mergeCell ref="U63:X63"/>
    <mergeCell ref="AK65:AL65"/>
    <mergeCell ref="AM65:AQ65"/>
    <mergeCell ref="AG63:AJ63"/>
    <mergeCell ref="AK63:AL63"/>
    <mergeCell ref="AM63:AQ63"/>
    <mergeCell ref="A64:H65"/>
    <mergeCell ref="I64:M65"/>
    <mergeCell ref="A66:H67"/>
    <mergeCell ref="I66:M67"/>
    <mergeCell ref="S66:T66"/>
    <mergeCell ref="U66:W66"/>
    <mergeCell ref="AG66:AJ66"/>
    <mergeCell ref="AM66:AQ66"/>
    <mergeCell ref="S67:T67"/>
    <mergeCell ref="U67:X67"/>
    <mergeCell ref="AG67:AJ67"/>
    <mergeCell ref="AK67:AL67"/>
    <mergeCell ref="AM67:AQ67"/>
    <mergeCell ref="AG68:AJ68"/>
    <mergeCell ref="AM68:AQ68"/>
    <mergeCell ref="A68:D70"/>
    <mergeCell ref="E68:M70"/>
    <mergeCell ref="U68:X68"/>
    <mergeCell ref="U69:X69"/>
    <mergeCell ref="Y69:AB69"/>
    <mergeCell ref="AC69:AF69"/>
    <mergeCell ref="AM70:AQ70"/>
    <mergeCell ref="AG70:AJ70"/>
    <mergeCell ref="A100:H101"/>
    <mergeCell ref="AN80:AN81"/>
    <mergeCell ref="M85:AD86"/>
    <mergeCell ref="AM85:AN87"/>
    <mergeCell ref="A89:H92"/>
    <mergeCell ref="I89:J89"/>
    <mergeCell ref="L89:M89"/>
    <mergeCell ref="N89:S89"/>
    <mergeCell ref="T89:V89"/>
    <mergeCell ref="AK89:AL91"/>
    <mergeCell ref="I90:I92"/>
    <mergeCell ref="A104:H105"/>
    <mergeCell ref="I104:M105"/>
    <mergeCell ref="S104:T104"/>
    <mergeCell ref="U104:W104"/>
    <mergeCell ref="A106:D108"/>
    <mergeCell ref="E106:M108"/>
    <mergeCell ref="U106:X106"/>
    <mergeCell ref="A93:H95"/>
    <mergeCell ref="I93:M95"/>
    <mergeCell ref="N93:T95"/>
    <mergeCell ref="N90:N92"/>
    <mergeCell ref="O90:O92"/>
    <mergeCell ref="P90:P92"/>
    <mergeCell ref="Q90:Q92"/>
    <mergeCell ref="J90:J92"/>
    <mergeCell ref="K90:K92"/>
    <mergeCell ref="L90:L92"/>
    <mergeCell ref="M90:M92"/>
    <mergeCell ref="AM93:AR93"/>
    <mergeCell ref="AO80:AR81"/>
    <mergeCell ref="AK99:AL99"/>
    <mergeCell ref="C111:D111"/>
    <mergeCell ref="F111:G111"/>
    <mergeCell ref="I111:J111"/>
    <mergeCell ref="W113:Y113"/>
    <mergeCell ref="AI111:AJ111"/>
    <mergeCell ref="AL111:AM111"/>
    <mergeCell ref="AO111:AQ111"/>
    <mergeCell ref="Z112:AA112"/>
    <mergeCell ref="I163:J163"/>
    <mergeCell ref="AM159:AN161"/>
    <mergeCell ref="AM123:AN125"/>
    <mergeCell ref="T127:V127"/>
    <mergeCell ref="AK127:AL129"/>
    <mergeCell ref="AM127:AN129"/>
    <mergeCell ref="AM155:AQ155"/>
    <mergeCell ref="AK163:AL165"/>
    <mergeCell ref="T163:V163"/>
    <mergeCell ref="V164:V166"/>
    <mergeCell ref="U164:U166"/>
    <mergeCell ref="S128:S130"/>
    <mergeCell ref="A127:H130"/>
    <mergeCell ref="I127:J127"/>
    <mergeCell ref="L127:M127"/>
    <mergeCell ref="N127:S127"/>
    <mergeCell ref="Q128:Q130"/>
    <mergeCell ref="R128:R130"/>
    <mergeCell ref="M128:M130"/>
    <mergeCell ref="N128:N130"/>
    <mergeCell ref="O128:O130"/>
    <mergeCell ref="P128:P130"/>
    <mergeCell ref="I128:I130"/>
    <mergeCell ref="J128:J130"/>
    <mergeCell ref="K128:K130"/>
    <mergeCell ref="L128:L130"/>
    <mergeCell ref="T128:T130"/>
    <mergeCell ref="U128:U130"/>
    <mergeCell ref="V128:V130"/>
    <mergeCell ref="AM131:AR131"/>
    <mergeCell ref="AQ127:AR129"/>
    <mergeCell ref="AO127:AP129"/>
    <mergeCell ref="AM132:AR132"/>
    <mergeCell ref="AM133:AR133"/>
    <mergeCell ref="X131:AG131"/>
    <mergeCell ref="U132:X133"/>
    <mergeCell ref="Y132:AB133"/>
    <mergeCell ref="AC132:AF133"/>
    <mergeCell ref="AG132:AJ133"/>
    <mergeCell ref="A134:H135"/>
    <mergeCell ref="I134:M135"/>
    <mergeCell ref="S134:T134"/>
    <mergeCell ref="AK131:AL131"/>
    <mergeCell ref="A131:H133"/>
    <mergeCell ref="I131:M133"/>
    <mergeCell ref="N131:T133"/>
    <mergeCell ref="U134:W134"/>
    <mergeCell ref="AG134:AJ134"/>
    <mergeCell ref="AK132:AL133"/>
    <mergeCell ref="AM134:AQ134"/>
    <mergeCell ref="S135:T135"/>
    <mergeCell ref="U135:X135"/>
    <mergeCell ref="Y135:AB135"/>
    <mergeCell ref="AC135:AF135"/>
    <mergeCell ref="AG135:AJ135"/>
    <mergeCell ref="AK135:AL135"/>
    <mergeCell ref="AM135:AQ135"/>
    <mergeCell ref="A136:H137"/>
    <mergeCell ref="I136:M137"/>
    <mergeCell ref="S136:T136"/>
    <mergeCell ref="U136:W136"/>
    <mergeCell ref="AG136:AJ136"/>
    <mergeCell ref="AM136:AQ136"/>
    <mergeCell ref="S137:T137"/>
    <mergeCell ref="U137:X137"/>
    <mergeCell ref="Y137:AB137"/>
    <mergeCell ref="AC137:AF137"/>
    <mergeCell ref="AG137:AJ137"/>
    <mergeCell ref="AK137:AL137"/>
    <mergeCell ref="AM137:AQ137"/>
    <mergeCell ref="A138:H139"/>
    <mergeCell ref="I138:M139"/>
    <mergeCell ref="S138:T138"/>
    <mergeCell ref="U138:W138"/>
    <mergeCell ref="AG138:AJ138"/>
    <mergeCell ref="AM138:AQ138"/>
    <mergeCell ref="S139:T139"/>
    <mergeCell ref="U139:X139"/>
    <mergeCell ref="Y139:AB139"/>
    <mergeCell ref="AC139:AF139"/>
    <mergeCell ref="AG139:AJ139"/>
    <mergeCell ref="AK139:AL139"/>
    <mergeCell ref="AM139:AQ139"/>
    <mergeCell ref="A140:H141"/>
    <mergeCell ref="I140:M141"/>
    <mergeCell ref="S140:T140"/>
    <mergeCell ref="U140:W140"/>
    <mergeCell ref="AG140:AJ140"/>
    <mergeCell ref="AM140:AQ140"/>
    <mergeCell ref="S141:T141"/>
    <mergeCell ref="U141:X141"/>
    <mergeCell ref="Y141:AB141"/>
    <mergeCell ref="AC141:AF141"/>
    <mergeCell ref="AG141:AJ141"/>
    <mergeCell ref="AK141:AL141"/>
    <mergeCell ref="AM141:AQ141"/>
    <mergeCell ref="A142:H143"/>
    <mergeCell ref="I142:M143"/>
    <mergeCell ref="S142:T142"/>
    <mergeCell ref="U142:W142"/>
    <mergeCell ref="AG142:AJ142"/>
    <mergeCell ref="AM142:AQ142"/>
    <mergeCell ref="S143:T143"/>
    <mergeCell ref="U143:X143"/>
    <mergeCell ref="Y143:AB143"/>
    <mergeCell ref="AC143:AF143"/>
    <mergeCell ref="AG143:AJ143"/>
    <mergeCell ref="AK143:AL143"/>
    <mergeCell ref="AM143:AQ143"/>
    <mergeCell ref="A144:H145"/>
    <mergeCell ref="I144:M145"/>
    <mergeCell ref="S144:T144"/>
    <mergeCell ref="U144:W144"/>
    <mergeCell ref="AG144:AJ144"/>
    <mergeCell ref="AM144:AQ144"/>
    <mergeCell ref="S145:T145"/>
    <mergeCell ref="U145:X145"/>
    <mergeCell ref="Y145:AB145"/>
    <mergeCell ref="AC145:AF145"/>
    <mergeCell ref="AG145:AJ145"/>
    <mergeCell ref="AK145:AL145"/>
    <mergeCell ref="AM145:AQ145"/>
    <mergeCell ref="A146:H147"/>
    <mergeCell ref="I146:M147"/>
    <mergeCell ref="S146:T146"/>
    <mergeCell ref="U146:W146"/>
    <mergeCell ref="AG146:AJ146"/>
    <mergeCell ref="AM146:AQ146"/>
    <mergeCell ref="S147:T147"/>
    <mergeCell ref="U147:X147"/>
    <mergeCell ref="Y147:AB147"/>
    <mergeCell ref="AC147:AF147"/>
    <mergeCell ref="AG147:AJ147"/>
    <mergeCell ref="AK147:AL147"/>
    <mergeCell ref="AM147:AQ147"/>
    <mergeCell ref="A148:H149"/>
    <mergeCell ref="I148:M149"/>
    <mergeCell ref="S148:T148"/>
    <mergeCell ref="U148:W148"/>
    <mergeCell ref="AG148:AJ148"/>
    <mergeCell ref="AM148:AQ148"/>
    <mergeCell ref="S149:T149"/>
    <mergeCell ref="U149:X149"/>
    <mergeCell ref="Y149:AB149"/>
    <mergeCell ref="AC149:AF149"/>
    <mergeCell ref="AG149:AJ149"/>
    <mergeCell ref="AK149:AL149"/>
    <mergeCell ref="AM149:AQ149"/>
    <mergeCell ref="A150:H151"/>
    <mergeCell ref="I150:M151"/>
    <mergeCell ref="S150:T150"/>
    <mergeCell ref="U150:W150"/>
    <mergeCell ref="AG150:AJ150"/>
    <mergeCell ref="AM150:AQ150"/>
    <mergeCell ref="S151:T151"/>
    <mergeCell ref="U151:X151"/>
    <mergeCell ref="Y151:AB151"/>
    <mergeCell ref="AC151:AF151"/>
    <mergeCell ref="AG151:AJ151"/>
    <mergeCell ref="AK151:AL151"/>
    <mergeCell ref="AM151:AQ151"/>
    <mergeCell ref="A152:D154"/>
    <mergeCell ref="E152:M154"/>
    <mergeCell ref="U152:X152"/>
    <mergeCell ref="AG152:AJ152"/>
    <mergeCell ref="AM152:AQ152"/>
    <mergeCell ref="U153:X153"/>
    <mergeCell ref="Y153:AB153"/>
    <mergeCell ref="AC153:AF153"/>
    <mergeCell ref="AG153:AJ153"/>
    <mergeCell ref="AM153:AQ153"/>
    <mergeCell ref="A167:H169"/>
    <mergeCell ref="I167:M169"/>
    <mergeCell ref="N167:T169"/>
    <mergeCell ref="R164:R166"/>
    <mergeCell ref="S164:S166"/>
    <mergeCell ref="T164:T166"/>
    <mergeCell ref="A163:H166"/>
    <mergeCell ref="Q164:Q166"/>
    <mergeCell ref="N163:S163"/>
    <mergeCell ref="X167:AG167"/>
    <mergeCell ref="AK167:AL167"/>
    <mergeCell ref="AM167:AR167"/>
    <mergeCell ref="U168:X169"/>
    <mergeCell ref="Y168:AB169"/>
    <mergeCell ref="AC168:AF169"/>
    <mergeCell ref="AG168:AJ169"/>
    <mergeCell ref="AK168:AL169"/>
    <mergeCell ref="AM168:AR168"/>
    <mergeCell ref="AM169:AR169"/>
    <mergeCell ref="AO163:AP165"/>
    <mergeCell ref="AM163:AN165"/>
    <mergeCell ref="A170:H171"/>
    <mergeCell ref="I170:M171"/>
    <mergeCell ref="S170:T170"/>
    <mergeCell ref="U170:W170"/>
    <mergeCell ref="AG170:AJ170"/>
    <mergeCell ref="AM170:AQ170"/>
    <mergeCell ref="S171:T171"/>
    <mergeCell ref="U171:X171"/>
    <mergeCell ref="Y171:AB171"/>
    <mergeCell ref="AC171:AF171"/>
    <mergeCell ref="AG171:AJ171"/>
    <mergeCell ref="AK171:AL171"/>
    <mergeCell ref="AM171:AQ171"/>
    <mergeCell ref="A172:H173"/>
    <mergeCell ref="I172:M173"/>
    <mergeCell ref="S172:T172"/>
    <mergeCell ref="U172:W172"/>
    <mergeCell ref="AG172:AJ172"/>
    <mergeCell ref="AM172:AQ172"/>
    <mergeCell ref="S173:T173"/>
    <mergeCell ref="U173:X173"/>
    <mergeCell ref="Y173:AB173"/>
    <mergeCell ref="AC173:AF173"/>
    <mergeCell ref="AG173:AJ173"/>
    <mergeCell ref="AK173:AL173"/>
    <mergeCell ref="AM173:AQ173"/>
    <mergeCell ref="A174:H175"/>
    <mergeCell ref="I174:M175"/>
    <mergeCell ref="S174:T174"/>
    <mergeCell ref="U174:W174"/>
    <mergeCell ref="AG174:AJ174"/>
    <mergeCell ref="AM174:AQ174"/>
    <mergeCell ref="S175:T175"/>
    <mergeCell ref="U175:X175"/>
    <mergeCell ref="Y175:AB175"/>
    <mergeCell ref="AC175:AF175"/>
    <mergeCell ref="AG175:AJ175"/>
    <mergeCell ref="AK175:AL175"/>
    <mergeCell ref="AM175:AQ175"/>
    <mergeCell ref="A176:H177"/>
    <mergeCell ref="I176:M177"/>
    <mergeCell ref="S176:T176"/>
    <mergeCell ref="U176:W176"/>
    <mergeCell ref="AG176:AJ176"/>
    <mergeCell ref="AM176:AQ176"/>
    <mergeCell ref="S177:T177"/>
    <mergeCell ref="U177:X177"/>
    <mergeCell ref="Y177:AB177"/>
    <mergeCell ref="AC177:AF177"/>
    <mergeCell ref="AG177:AJ177"/>
    <mergeCell ref="AK177:AL177"/>
    <mergeCell ref="AM177:AQ177"/>
    <mergeCell ref="A178:H179"/>
    <mergeCell ref="I178:M179"/>
    <mergeCell ref="S178:T178"/>
    <mergeCell ref="U178:W178"/>
    <mergeCell ref="AG178:AJ178"/>
    <mergeCell ref="AM178:AQ178"/>
    <mergeCell ref="S179:T179"/>
    <mergeCell ref="U179:X179"/>
    <mergeCell ref="Y179:AB179"/>
    <mergeCell ref="AC179:AF179"/>
    <mergeCell ref="AG179:AJ179"/>
    <mergeCell ref="AK179:AL179"/>
    <mergeCell ref="AM179:AQ179"/>
    <mergeCell ref="A180:H181"/>
    <mergeCell ref="I180:M181"/>
    <mergeCell ref="S180:T180"/>
    <mergeCell ref="U180:W180"/>
    <mergeCell ref="AG180:AJ180"/>
    <mergeCell ref="AM180:AQ180"/>
    <mergeCell ref="S181:T181"/>
    <mergeCell ref="U181:X181"/>
    <mergeCell ref="Y181:AB181"/>
    <mergeCell ref="AC181:AF181"/>
    <mergeCell ref="AG181:AJ181"/>
    <mergeCell ref="AK181:AL181"/>
    <mergeCell ref="AM181:AQ181"/>
    <mergeCell ref="A182:H183"/>
    <mergeCell ref="I182:M183"/>
    <mergeCell ref="S182:T182"/>
    <mergeCell ref="U182:W182"/>
    <mergeCell ref="AG182:AJ182"/>
    <mergeCell ref="AM182:AQ182"/>
    <mergeCell ref="S183:T183"/>
    <mergeCell ref="U183:X183"/>
    <mergeCell ref="Y183:AB183"/>
    <mergeCell ref="AC183:AF183"/>
    <mergeCell ref="AG183:AJ183"/>
    <mergeCell ref="AK183:AL183"/>
    <mergeCell ref="AM183:AQ183"/>
    <mergeCell ref="A184:H185"/>
    <mergeCell ref="I184:M185"/>
    <mergeCell ref="S184:T184"/>
    <mergeCell ref="U184:W184"/>
    <mergeCell ref="AG184:AJ184"/>
    <mergeCell ref="AM184:AQ184"/>
    <mergeCell ref="S185:T185"/>
    <mergeCell ref="U185:X185"/>
    <mergeCell ref="Y185:AB185"/>
    <mergeCell ref="AC185:AF185"/>
    <mergeCell ref="AG185:AJ185"/>
    <mergeCell ref="AK185:AL185"/>
    <mergeCell ref="AM185:AQ185"/>
    <mergeCell ref="A186:H187"/>
    <mergeCell ref="I186:M187"/>
    <mergeCell ref="S186:T186"/>
    <mergeCell ref="U186:W186"/>
    <mergeCell ref="AG186:AJ186"/>
    <mergeCell ref="AM186:AQ186"/>
    <mergeCell ref="S187:T187"/>
    <mergeCell ref="U187:X187"/>
    <mergeCell ref="Y187:AB187"/>
    <mergeCell ref="AC187:AF187"/>
    <mergeCell ref="AG187:AJ187"/>
    <mergeCell ref="AK187:AL187"/>
    <mergeCell ref="AM187:AQ187"/>
    <mergeCell ref="A188:D190"/>
    <mergeCell ref="E188:M190"/>
    <mergeCell ref="U188:X188"/>
    <mergeCell ref="AG188:AJ188"/>
    <mergeCell ref="AM188:AQ188"/>
    <mergeCell ref="U189:X189"/>
    <mergeCell ref="Y189:AB189"/>
    <mergeCell ref="AC189:AF189"/>
    <mergeCell ref="AG189:AJ189"/>
    <mergeCell ref="AM189:AQ189"/>
    <mergeCell ref="AM195:AN197"/>
    <mergeCell ref="AM199:AN201"/>
    <mergeCell ref="AQ199:AR201"/>
    <mergeCell ref="AM191:AQ191"/>
    <mergeCell ref="AQ163:AR165"/>
    <mergeCell ref="I164:I166"/>
    <mergeCell ref="J164:J166"/>
    <mergeCell ref="K164:K166"/>
    <mergeCell ref="L164:L166"/>
    <mergeCell ref="M164:M166"/>
    <mergeCell ref="N164:N166"/>
    <mergeCell ref="O164:O166"/>
    <mergeCell ref="P164:P166"/>
    <mergeCell ref="L163:M163"/>
    <mergeCell ref="T199:V199"/>
    <mergeCell ref="AK199:AL201"/>
    <mergeCell ref="V200:V202"/>
    <mergeCell ref="U200:U202"/>
    <mergeCell ref="I200:I202"/>
    <mergeCell ref="J200:J202"/>
    <mergeCell ref="N200:N202"/>
    <mergeCell ref="O200:O202"/>
    <mergeCell ref="P200:P202"/>
    <mergeCell ref="T200:T202"/>
    <mergeCell ref="A199:H202"/>
    <mergeCell ref="I199:J199"/>
    <mergeCell ref="L199:M199"/>
    <mergeCell ref="N199:S199"/>
    <mergeCell ref="Q200:Q202"/>
    <mergeCell ref="A203:H205"/>
    <mergeCell ref="I203:M205"/>
    <mergeCell ref="N203:T205"/>
    <mergeCell ref="R200:R202"/>
    <mergeCell ref="S200:S202"/>
    <mergeCell ref="K200:K202"/>
    <mergeCell ref="L200:L202"/>
    <mergeCell ref="M200:M202"/>
    <mergeCell ref="X203:AG203"/>
    <mergeCell ref="AK203:AL203"/>
    <mergeCell ref="AM203:AR203"/>
    <mergeCell ref="U204:X205"/>
    <mergeCell ref="Y204:AB205"/>
    <mergeCell ref="AC204:AF205"/>
    <mergeCell ref="AG204:AJ205"/>
    <mergeCell ref="AK204:AL205"/>
    <mergeCell ref="AM204:AR204"/>
    <mergeCell ref="AM205:AR205"/>
    <mergeCell ref="AO199:AP201"/>
    <mergeCell ref="A206:H207"/>
    <mergeCell ref="I206:M207"/>
    <mergeCell ref="S206:T206"/>
    <mergeCell ref="U206:W206"/>
    <mergeCell ref="AG206:AJ206"/>
    <mergeCell ref="AM206:AQ206"/>
    <mergeCell ref="S207:T207"/>
    <mergeCell ref="U207:X207"/>
    <mergeCell ref="Y207:AB207"/>
    <mergeCell ref="AC207:AF207"/>
    <mergeCell ref="AG207:AJ207"/>
    <mergeCell ref="AK207:AL207"/>
    <mergeCell ref="AM207:AQ207"/>
    <mergeCell ref="A208:H209"/>
    <mergeCell ref="I208:M209"/>
    <mergeCell ref="S208:T208"/>
    <mergeCell ref="U208:W208"/>
    <mergeCell ref="AG208:AJ208"/>
    <mergeCell ref="AM208:AQ208"/>
    <mergeCell ref="S209:T209"/>
    <mergeCell ref="U209:X209"/>
    <mergeCell ref="Y209:AB209"/>
    <mergeCell ref="AC209:AF209"/>
    <mergeCell ref="AG209:AJ209"/>
    <mergeCell ref="AK209:AL209"/>
    <mergeCell ref="AM209:AQ209"/>
    <mergeCell ref="A210:H211"/>
    <mergeCell ref="I210:M211"/>
    <mergeCell ref="S210:T210"/>
    <mergeCell ref="U210:W210"/>
    <mergeCell ref="AG210:AJ210"/>
    <mergeCell ref="AM210:AQ210"/>
    <mergeCell ref="S211:T211"/>
    <mergeCell ref="U211:X211"/>
    <mergeCell ref="Y211:AB211"/>
    <mergeCell ref="AC211:AF211"/>
    <mergeCell ref="AG211:AJ211"/>
    <mergeCell ref="AK211:AL211"/>
    <mergeCell ref="AM211:AQ211"/>
    <mergeCell ref="A212:H213"/>
    <mergeCell ref="I212:M213"/>
    <mergeCell ref="S212:T212"/>
    <mergeCell ref="U212:W212"/>
    <mergeCell ref="AG212:AJ212"/>
    <mergeCell ref="AM212:AQ212"/>
    <mergeCell ref="S213:T213"/>
    <mergeCell ref="U213:X213"/>
    <mergeCell ref="Y213:AB213"/>
    <mergeCell ref="AC213:AF213"/>
    <mergeCell ref="AG213:AJ213"/>
    <mergeCell ref="AK213:AL213"/>
    <mergeCell ref="AM213:AQ213"/>
    <mergeCell ref="A214:H215"/>
    <mergeCell ref="I214:M215"/>
    <mergeCell ref="S214:T214"/>
    <mergeCell ref="U214:W214"/>
    <mergeCell ref="AG214:AJ214"/>
    <mergeCell ref="AM214:AQ214"/>
    <mergeCell ref="S215:T215"/>
    <mergeCell ref="U215:X215"/>
    <mergeCell ref="Y215:AB215"/>
    <mergeCell ref="AC215:AF215"/>
    <mergeCell ref="AG215:AJ215"/>
    <mergeCell ref="AK215:AL215"/>
    <mergeCell ref="AM215:AQ215"/>
    <mergeCell ref="A216:H217"/>
    <mergeCell ref="I216:M217"/>
    <mergeCell ref="S216:T216"/>
    <mergeCell ref="U216:W216"/>
    <mergeCell ref="AG216:AJ216"/>
    <mergeCell ref="AM216:AQ216"/>
    <mergeCell ref="S217:T217"/>
    <mergeCell ref="U217:X217"/>
    <mergeCell ref="Y217:AB217"/>
    <mergeCell ref="AC217:AF217"/>
    <mergeCell ref="AG217:AJ217"/>
    <mergeCell ref="AK217:AL217"/>
    <mergeCell ref="AM217:AQ217"/>
    <mergeCell ref="A218:H219"/>
    <mergeCell ref="I218:M219"/>
    <mergeCell ref="S218:T218"/>
    <mergeCell ref="U218:W218"/>
    <mergeCell ref="AG218:AJ218"/>
    <mergeCell ref="AM218:AQ218"/>
    <mergeCell ref="S219:T219"/>
    <mergeCell ref="U219:X219"/>
    <mergeCell ref="Y219:AB219"/>
    <mergeCell ref="AC219:AF219"/>
    <mergeCell ref="AG219:AJ219"/>
    <mergeCell ref="AK219:AL219"/>
    <mergeCell ref="AM219:AQ219"/>
    <mergeCell ref="A220:H221"/>
    <mergeCell ref="I220:M221"/>
    <mergeCell ref="S220:T220"/>
    <mergeCell ref="U220:W220"/>
    <mergeCell ref="AG220:AJ220"/>
    <mergeCell ref="AM220:AQ220"/>
    <mergeCell ref="S221:T221"/>
    <mergeCell ref="U221:X221"/>
    <mergeCell ref="Y221:AB221"/>
    <mergeCell ref="AC221:AF221"/>
    <mergeCell ref="AG221:AJ221"/>
    <mergeCell ref="AK221:AL221"/>
    <mergeCell ref="AM221:AQ221"/>
    <mergeCell ref="A222:H223"/>
    <mergeCell ref="I222:M223"/>
    <mergeCell ref="S222:T222"/>
    <mergeCell ref="U222:W222"/>
    <mergeCell ref="AG222:AJ222"/>
    <mergeCell ref="AM222:AQ222"/>
    <mergeCell ref="S223:T223"/>
    <mergeCell ref="U223:X223"/>
    <mergeCell ref="Y223:AB223"/>
    <mergeCell ref="AC223:AF223"/>
    <mergeCell ref="AG223:AJ223"/>
    <mergeCell ref="AK223:AL223"/>
    <mergeCell ref="AM223:AQ223"/>
    <mergeCell ref="A224:D226"/>
    <mergeCell ref="E224:M226"/>
    <mergeCell ref="U224:X224"/>
    <mergeCell ref="AG224:AJ224"/>
    <mergeCell ref="AM224:AQ224"/>
    <mergeCell ref="U225:X225"/>
    <mergeCell ref="Y225:AB225"/>
    <mergeCell ref="AC225:AF225"/>
    <mergeCell ref="AG226:AJ226"/>
    <mergeCell ref="AM226:AQ226"/>
    <mergeCell ref="AM231:AN233"/>
    <mergeCell ref="A235:H238"/>
    <mergeCell ref="I235:J235"/>
    <mergeCell ref="L235:M235"/>
    <mergeCell ref="N235:S235"/>
    <mergeCell ref="T235:V235"/>
    <mergeCell ref="AK235:AL237"/>
    <mergeCell ref="AM235:AN237"/>
    <mergeCell ref="Q236:Q238"/>
    <mergeCell ref="R236:R238"/>
    <mergeCell ref="AO235:AP237"/>
    <mergeCell ref="AQ235:AR237"/>
    <mergeCell ref="I236:I238"/>
    <mergeCell ref="J236:J238"/>
    <mergeCell ref="K236:K238"/>
    <mergeCell ref="L236:L238"/>
    <mergeCell ref="M236:M238"/>
    <mergeCell ref="N236:N238"/>
    <mergeCell ref="O236:O238"/>
    <mergeCell ref="P236:P238"/>
    <mergeCell ref="S236:S238"/>
    <mergeCell ref="T236:T238"/>
    <mergeCell ref="U236:U238"/>
    <mergeCell ref="V236:V238"/>
    <mergeCell ref="A239:H241"/>
    <mergeCell ref="I239:M241"/>
    <mergeCell ref="N239:T241"/>
    <mergeCell ref="X239:AG239"/>
    <mergeCell ref="AK239:AL239"/>
    <mergeCell ref="AM239:AR239"/>
    <mergeCell ref="U240:X241"/>
    <mergeCell ref="Y240:AB241"/>
    <mergeCell ref="AC240:AF241"/>
    <mergeCell ref="AG240:AJ241"/>
    <mergeCell ref="AK240:AL241"/>
    <mergeCell ref="AM240:AR240"/>
    <mergeCell ref="AM241:AR241"/>
    <mergeCell ref="A242:H243"/>
    <mergeCell ref="I242:M243"/>
    <mergeCell ref="S242:T242"/>
    <mergeCell ref="U242:W242"/>
    <mergeCell ref="AG242:AJ242"/>
    <mergeCell ref="AM242:AQ242"/>
    <mergeCell ref="S243:T243"/>
    <mergeCell ref="U243:X243"/>
    <mergeCell ref="Y243:AB243"/>
    <mergeCell ref="AC243:AF243"/>
    <mergeCell ref="AG243:AJ243"/>
    <mergeCell ref="AK243:AL243"/>
    <mergeCell ref="AM243:AQ243"/>
    <mergeCell ref="A244:H245"/>
    <mergeCell ref="I244:M245"/>
    <mergeCell ref="S244:T244"/>
    <mergeCell ref="U244:W244"/>
    <mergeCell ref="AG244:AJ244"/>
    <mergeCell ref="AM244:AQ244"/>
    <mergeCell ref="S245:T245"/>
    <mergeCell ref="U245:X245"/>
    <mergeCell ref="Y245:AB245"/>
    <mergeCell ref="AC245:AF245"/>
    <mergeCell ref="AG245:AJ245"/>
    <mergeCell ref="AK245:AL245"/>
    <mergeCell ref="AM245:AQ245"/>
    <mergeCell ref="A246:H247"/>
    <mergeCell ref="I246:M247"/>
    <mergeCell ref="S246:T246"/>
    <mergeCell ref="U246:W246"/>
    <mergeCell ref="AG246:AJ246"/>
    <mergeCell ref="AM246:AQ246"/>
    <mergeCell ref="S247:T247"/>
    <mergeCell ref="U247:X247"/>
    <mergeCell ref="Y247:AB247"/>
    <mergeCell ref="AC247:AF247"/>
    <mergeCell ref="AG247:AJ247"/>
    <mergeCell ref="AK247:AL247"/>
    <mergeCell ref="AM247:AQ247"/>
    <mergeCell ref="A248:H249"/>
    <mergeCell ref="I248:M249"/>
    <mergeCell ref="S248:T248"/>
    <mergeCell ref="U248:W248"/>
    <mergeCell ref="AG248:AJ248"/>
    <mergeCell ref="AM248:AQ248"/>
    <mergeCell ref="S249:T249"/>
    <mergeCell ref="U249:X249"/>
    <mergeCell ref="Y249:AB249"/>
    <mergeCell ref="AC249:AF249"/>
    <mergeCell ref="AG249:AJ249"/>
    <mergeCell ref="AK249:AL249"/>
    <mergeCell ref="AM249:AQ249"/>
    <mergeCell ref="A250:H251"/>
    <mergeCell ref="I250:M251"/>
    <mergeCell ref="S250:T250"/>
    <mergeCell ref="U250:W250"/>
    <mergeCell ref="AG250:AJ250"/>
    <mergeCell ref="AM250:AQ250"/>
    <mergeCell ref="S251:T251"/>
    <mergeCell ref="U251:X251"/>
    <mergeCell ref="Y251:AB251"/>
    <mergeCell ref="AC251:AF251"/>
    <mergeCell ref="AG251:AJ251"/>
    <mergeCell ref="AK251:AL251"/>
    <mergeCell ref="AM251:AQ251"/>
    <mergeCell ref="A252:H253"/>
    <mergeCell ref="I252:M253"/>
    <mergeCell ref="S252:T252"/>
    <mergeCell ref="U252:W252"/>
    <mergeCell ref="AG252:AJ252"/>
    <mergeCell ref="AM252:AQ252"/>
    <mergeCell ref="S253:T253"/>
    <mergeCell ref="U253:X253"/>
    <mergeCell ref="Y253:AB253"/>
    <mergeCell ref="AC253:AF253"/>
    <mergeCell ref="AG253:AJ253"/>
    <mergeCell ref="AK253:AL253"/>
    <mergeCell ref="AM253:AQ253"/>
    <mergeCell ref="A254:H255"/>
    <mergeCell ref="I254:M255"/>
    <mergeCell ref="S254:T254"/>
    <mergeCell ref="U254:W254"/>
    <mergeCell ref="AG254:AJ254"/>
    <mergeCell ref="AM254:AQ254"/>
    <mergeCell ref="S255:T255"/>
    <mergeCell ref="U255:X255"/>
    <mergeCell ref="Y255:AB255"/>
    <mergeCell ref="AC255:AF255"/>
    <mergeCell ref="AG255:AJ255"/>
    <mergeCell ref="AK255:AL255"/>
    <mergeCell ref="AM255:AQ255"/>
    <mergeCell ref="A256:H257"/>
    <mergeCell ref="I256:M257"/>
    <mergeCell ref="S256:T256"/>
    <mergeCell ref="U256:W256"/>
    <mergeCell ref="AG256:AJ256"/>
    <mergeCell ref="AM256:AQ256"/>
    <mergeCell ref="S257:T257"/>
    <mergeCell ref="U257:X257"/>
    <mergeCell ref="Y257:AB257"/>
    <mergeCell ref="AC257:AF257"/>
    <mergeCell ref="AG257:AJ257"/>
    <mergeCell ref="AK257:AL257"/>
    <mergeCell ref="AM257:AQ257"/>
    <mergeCell ref="A258:H259"/>
    <mergeCell ref="I258:M259"/>
    <mergeCell ref="S258:T258"/>
    <mergeCell ref="U258:W258"/>
    <mergeCell ref="AG258:AJ258"/>
    <mergeCell ref="AM258:AQ258"/>
    <mergeCell ref="S259:T259"/>
    <mergeCell ref="U259:X259"/>
    <mergeCell ref="Y259:AB259"/>
    <mergeCell ref="AC259:AF259"/>
    <mergeCell ref="AG259:AJ259"/>
    <mergeCell ref="AK259:AL259"/>
    <mergeCell ref="AM259:AQ259"/>
    <mergeCell ref="A260:D262"/>
    <mergeCell ref="E260:M262"/>
    <mergeCell ref="U260:X260"/>
    <mergeCell ref="AG260:AJ260"/>
    <mergeCell ref="AM260:AQ260"/>
    <mergeCell ref="U261:X261"/>
    <mergeCell ref="Y261:AB261"/>
    <mergeCell ref="AC261:AF261"/>
    <mergeCell ref="AG262:AJ262"/>
    <mergeCell ref="AM262:AQ262"/>
    <mergeCell ref="AM263:AQ263"/>
    <mergeCell ref="AM267:AN269"/>
    <mergeCell ref="A271:H274"/>
    <mergeCell ref="I271:J271"/>
    <mergeCell ref="L271:M271"/>
    <mergeCell ref="N271:S271"/>
    <mergeCell ref="T271:V271"/>
    <mergeCell ref="AK271:AL273"/>
    <mergeCell ref="AM271:AN273"/>
    <mergeCell ref="AO271:AP273"/>
    <mergeCell ref="AQ271:AR273"/>
    <mergeCell ref="I272:I274"/>
    <mergeCell ref="J272:J274"/>
    <mergeCell ref="K272:K274"/>
    <mergeCell ref="L272:L274"/>
    <mergeCell ref="M272:M274"/>
    <mergeCell ref="N272:N274"/>
    <mergeCell ref="O272:O274"/>
    <mergeCell ref="P272:P274"/>
    <mergeCell ref="Q272:Q274"/>
    <mergeCell ref="V272:V274"/>
    <mergeCell ref="A275:H277"/>
    <mergeCell ref="I275:M277"/>
    <mergeCell ref="N275:T277"/>
    <mergeCell ref="R272:R274"/>
    <mergeCell ref="S272:S274"/>
    <mergeCell ref="T272:T274"/>
    <mergeCell ref="U272:U274"/>
    <mergeCell ref="X275:AG275"/>
    <mergeCell ref="AK275:AL275"/>
    <mergeCell ref="AM275:AR275"/>
    <mergeCell ref="U276:X277"/>
    <mergeCell ref="Y276:AB277"/>
    <mergeCell ref="AC276:AF277"/>
    <mergeCell ref="AG276:AJ277"/>
    <mergeCell ref="AK276:AL277"/>
    <mergeCell ref="AM276:AR276"/>
    <mergeCell ref="AM277:AR277"/>
    <mergeCell ref="A278:H279"/>
    <mergeCell ref="I278:M279"/>
    <mergeCell ref="S278:T278"/>
    <mergeCell ref="U278:W278"/>
    <mergeCell ref="AG278:AJ278"/>
    <mergeCell ref="AM278:AQ278"/>
    <mergeCell ref="S279:T279"/>
    <mergeCell ref="U279:X279"/>
    <mergeCell ref="Y279:AB279"/>
    <mergeCell ref="AC279:AF279"/>
    <mergeCell ref="AG279:AJ279"/>
    <mergeCell ref="AK279:AL279"/>
    <mergeCell ref="AM279:AQ279"/>
    <mergeCell ref="A280:H281"/>
    <mergeCell ref="I280:M281"/>
    <mergeCell ref="S280:T280"/>
    <mergeCell ref="U280:W280"/>
    <mergeCell ref="AG280:AJ280"/>
    <mergeCell ref="AM280:AQ280"/>
    <mergeCell ref="S281:T281"/>
    <mergeCell ref="U281:X281"/>
    <mergeCell ref="Y281:AB281"/>
    <mergeCell ref="AC281:AF281"/>
    <mergeCell ref="AG281:AJ281"/>
    <mergeCell ref="AK281:AL281"/>
    <mergeCell ref="AM281:AQ281"/>
    <mergeCell ref="A282:H283"/>
    <mergeCell ref="I282:M283"/>
    <mergeCell ref="S282:T282"/>
    <mergeCell ref="U282:W282"/>
    <mergeCell ref="AG282:AJ282"/>
    <mergeCell ref="AM282:AQ282"/>
    <mergeCell ref="S283:T283"/>
    <mergeCell ref="U283:X283"/>
    <mergeCell ref="Y283:AB283"/>
    <mergeCell ref="AC283:AF283"/>
    <mergeCell ref="AG283:AJ283"/>
    <mergeCell ref="AK283:AL283"/>
    <mergeCell ref="AM283:AQ283"/>
    <mergeCell ref="A284:H285"/>
    <mergeCell ref="I284:M285"/>
    <mergeCell ref="S284:T284"/>
    <mergeCell ref="U284:W284"/>
    <mergeCell ref="AG284:AJ284"/>
    <mergeCell ref="AM284:AQ284"/>
    <mergeCell ref="S285:T285"/>
    <mergeCell ref="U285:X285"/>
    <mergeCell ref="Y285:AB285"/>
    <mergeCell ref="AC285:AF285"/>
    <mergeCell ref="AG285:AJ285"/>
    <mergeCell ref="AK285:AL285"/>
    <mergeCell ref="AM285:AQ285"/>
    <mergeCell ref="A286:H287"/>
    <mergeCell ref="I286:M287"/>
    <mergeCell ref="S286:T286"/>
    <mergeCell ref="U286:W286"/>
    <mergeCell ref="AG286:AJ286"/>
    <mergeCell ref="AM286:AQ286"/>
    <mergeCell ref="S287:T287"/>
    <mergeCell ref="U287:X287"/>
    <mergeCell ref="Y287:AB287"/>
    <mergeCell ref="AC287:AF287"/>
    <mergeCell ref="AG287:AJ287"/>
    <mergeCell ref="AK287:AL287"/>
    <mergeCell ref="AM287:AQ287"/>
    <mergeCell ref="A288:H289"/>
    <mergeCell ref="I288:M289"/>
    <mergeCell ref="S288:T288"/>
    <mergeCell ref="U288:W288"/>
    <mergeCell ref="AG288:AJ288"/>
    <mergeCell ref="AM288:AQ288"/>
    <mergeCell ref="S289:T289"/>
    <mergeCell ref="U289:X289"/>
    <mergeCell ref="Y289:AB289"/>
    <mergeCell ref="AC289:AF289"/>
    <mergeCell ref="AG289:AJ289"/>
    <mergeCell ref="AK289:AL289"/>
    <mergeCell ref="AM289:AQ289"/>
    <mergeCell ref="A290:H291"/>
    <mergeCell ref="I290:M291"/>
    <mergeCell ref="S290:T290"/>
    <mergeCell ref="U290:W290"/>
    <mergeCell ref="AG290:AJ290"/>
    <mergeCell ref="AM290:AQ290"/>
    <mergeCell ref="S291:T291"/>
    <mergeCell ref="U291:X291"/>
    <mergeCell ref="Y291:AB291"/>
    <mergeCell ref="AC291:AF291"/>
    <mergeCell ref="AG291:AJ291"/>
    <mergeCell ref="AK291:AL291"/>
    <mergeCell ref="AM291:AQ291"/>
    <mergeCell ref="A292:H293"/>
    <mergeCell ref="I292:M293"/>
    <mergeCell ref="S292:T292"/>
    <mergeCell ref="U292:W292"/>
    <mergeCell ref="AG292:AJ292"/>
    <mergeCell ref="AM292:AQ292"/>
    <mergeCell ref="S293:T293"/>
    <mergeCell ref="U293:X293"/>
    <mergeCell ref="Y293:AB293"/>
    <mergeCell ref="AC293:AF293"/>
    <mergeCell ref="AG293:AJ293"/>
    <mergeCell ref="AK293:AL293"/>
    <mergeCell ref="AM293:AQ293"/>
    <mergeCell ref="A294:H295"/>
    <mergeCell ref="I294:M295"/>
    <mergeCell ref="S294:T294"/>
    <mergeCell ref="U294:W294"/>
    <mergeCell ref="AG294:AJ294"/>
    <mergeCell ref="AM294:AQ294"/>
    <mergeCell ref="S295:T295"/>
    <mergeCell ref="U295:X295"/>
    <mergeCell ref="Y295:AB295"/>
    <mergeCell ref="AC295:AF295"/>
    <mergeCell ref="AG295:AJ295"/>
    <mergeCell ref="AK295:AL295"/>
    <mergeCell ref="AM295:AQ295"/>
    <mergeCell ref="A296:D298"/>
    <mergeCell ref="E296:M298"/>
    <mergeCell ref="U296:X296"/>
    <mergeCell ref="AG296:AJ296"/>
    <mergeCell ref="AM296:AQ296"/>
    <mergeCell ref="U297:X297"/>
    <mergeCell ref="Y297:AB297"/>
    <mergeCell ref="AC297:AF297"/>
    <mergeCell ref="AG298:AJ298"/>
    <mergeCell ref="AM298:AQ298"/>
    <mergeCell ref="AM299:AQ299"/>
    <mergeCell ref="AM303:AN305"/>
    <mergeCell ref="T307:V307"/>
    <mergeCell ref="AK307:AL309"/>
    <mergeCell ref="P308:P310"/>
    <mergeCell ref="Q308:Q310"/>
    <mergeCell ref="V308:V310"/>
    <mergeCell ref="U308:U310"/>
    <mergeCell ref="AM307:AN309"/>
    <mergeCell ref="AO307:AP309"/>
    <mergeCell ref="AQ307:AR309"/>
    <mergeCell ref="I308:I310"/>
    <mergeCell ref="J308:J310"/>
    <mergeCell ref="K308:K310"/>
    <mergeCell ref="L308:L310"/>
    <mergeCell ref="M308:M310"/>
    <mergeCell ref="N308:N310"/>
    <mergeCell ref="O308:O310"/>
    <mergeCell ref="A311:H313"/>
    <mergeCell ref="I311:M313"/>
    <mergeCell ref="N311:T313"/>
    <mergeCell ref="R308:R310"/>
    <mergeCell ref="S308:S310"/>
    <mergeCell ref="T308:T310"/>
    <mergeCell ref="A307:H310"/>
    <mergeCell ref="I307:J307"/>
    <mergeCell ref="L307:M307"/>
    <mergeCell ref="N307:S307"/>
    <mergeCell ref="X311:AG311"/>
    <mergeCell ref="AK311:AL311"/>
    <mergeCell ref="AM311:AR311"/>
    <mergeCell ref="U312:X313"/>
    <mergeCell ref="Y312:AB313"/>
    <mergeCell ref="AC312:AF313"/>
    <mergeCell ref="AG312:AJ313"/>
    <mergeCell ref="AK312:AL313"/>
    <mergeCell ref="AM312:AR312"/>
    <mergeCell ref="AM313:AR313"/>
    <mergeCell ref="A314:H315"/>
    <mergeCell ref="I314:M315"/>
    <mergeCell ref="S314:T314"/>
    <mergeCell ref="U314:W314"/>
    <mergeCell ref="AG314:AJ314"/>
    <mergeCell ref="AM314:AQ314"/>
    <mergeCell ref="S315:T315"/>
    <mergeCell ref="U315:X315"/>
    <mergeCell ref="Y315:AB315"/>
    <mergeCell ref="AC315:AF315"/>
    <mergeCell ref="AG315:AJ315"/>
    <mergeCell ref="AK315:AL315"/>
    <mergeCell ref="AM315:AQ315"/>
    <mergeCell ref="A316:H317"/>
    <mergeCell ref="I316:M317"/>
    <mergeCell ref="S316:T316"/>
    <mergeCell ref="U316:W316"/>
    <mergeCell ref="AG316:AJ316"/>
    <mergeCell ref="AM316:AQ316"/>
    <mergeCell ref="S317:T317"/>
    <mergeCell ref="U317:X317"/>
    <mergeCell ref="Y317:AB317"/>
    <mergeCell ref="AC317:AF317"/>
    <mergeCell ref="AG317:AJ317"/>
    <mergeCell ref="AK317:AL317"/>
    <mergeCell ref="AM317:AQ317"/>
    <mergeCell ref="A318:H319"/>
    <mergeCell ref="I318:M319"/>
    <mergeCell ref="S318:T318"/>
    <mergeCell ref="U318:W318"/>
    <mergeCell ref="AG318:AJ318"/>
    <mergeCell ref="AM318:AQ318"/>
    <mergeCell ref="S319:T319"/>
    <mergeCell ref="U319:X319"/>
    <mergeCell ref="Y319:AB319"/>
    <mergeCell ref="AC319:AF319"/>
    <mergeCell ref="AG319:AJ319"/>
    <mergeCell ref="AK319:AL319"/>
    <mergeCell ref="AM319:AQ319"/>
    <mergeCell ref="A320:H321"/>
    <mergeCell ref="I320:M321"/>
    <mergeCell ref="S320:T320"/>
    <mergeCell ref="U320:W320"/>
    <mergeCell ref="AG320:AJ320"/>
    <mergeCell ref="AM320:AQ320"/>
    <mergeCell ref="S321:T321"/>
    <mergeCell ref="U321:X321"/>
    <mergeCell ref="Y321:AB321"/>
    <mergeCell ref="AC321:AF321"/>
    <mergeCell ref="AG321:AJ321"/>
    <mergeCell ref="AK321:AL321"/>
    <mergeCell ref="AM321:AQ321"/>
    <mergeCell ref="A322:H323"/>
    <mergeCell ref="I322:M323"/>
    <mergeCell ref="S322:T322"/>
    <mergeCell ref="U322:W322"/>
    <mergeCell ref="AG322:AJ322"/>
    <mergeCell ref="AM322:AQ322"/>
    <mergeCell ref="S323:T323"/>
    <mergeCell ref="U323:X323"/>
    <mergeCell ref="Y323:AB323"/>
    <mergeCell ref="AC323:AF323"/>
    <mergeCell ref="AG323:AJ323"/>
    <mergeCell ref="AK323:AL323"/>
    <mergeCell ref="AM323:AQ323"/>
    <mergeCell ref="A324:H325"/>
    <mergeCell ref="I324:M325"/>
    <mergeCell ref="S324:T324"/>
    <mergeCell ref="U324:W324"/>
    <mergeCell ref="AG324:AJ324"/>
    <mergeCell ref="AM324:AQ324"/>
    <mergeCell ref="S325:T325"/>
    <mergeCell ref="U325:X325"/>
    <mergeCell ref="Y325:AB325"/>
    <mergeCell ref="AC325:AF325"/>
    <mergeCell ref="AG325:AJ325"/>
    <mergeCell ref="AK325:AL325"/>
    <mergeCell ref="AM325:AQ325"/>
    <mergeCell ref="A326:H327"/>
    <mergeCell ref="I326:M327"/>
    <mergeCell ref="S326:T326"/>
    <mergeCell ref="U326:W326"/>
    <mergeCell ref="AG326:AJ326"/>
    <mergeCell ref="AM326:AQ326"/>
    <mergeCell ref="S327:T327"/>
    <mergeCell ref="U327:X327"/>
    <mergeCell ref="Y327:AB327"/>
    <mergeCell ref="AC327:AF327"/>
    <mergeCell ref="AG327:AJ327"/>
    <mergeCell ref="AK327:AL327"/>
    <mergeCell ref="AM327:AQ327"/>
    <mergeCell ref="A328:H329"/>
    <mergeCell ref="I328:M329"/>
    <mergeCell ref="S328:T328"/>
    <mergeCell ref="U328:W328"/>
    <mergeCell ref="AG328:AJ328"/>
    <mergeCell ref="AM328:AQ328"/>
    <mergeCell ref="S329:T329"/>
    <mergeCell ref="U329:X329"/>
    <mergeCell ref="Y329:AB329"/>
    <mergeCell ref="AC329:AF329"/>
    <mergeCell ref="AG329:AJ329"/>
    <mergeCell ref="AK329:AL329"/>
    <mergeCell ref="AM329:AQ329"/>
    <mergeCell ref="AG330:AJ330"/>
    <mergeCell ref="AM330:AQ330"/>
    <mergeCell ref="S331:T331"/>
    <mergeCell ref="U331:X331"/>
    <mergeCell ref="Y331:AB331"/>
    <mergeCell ref="AC331:AF331"/>
    <mergeCell ref="AG331:AJ331"/>
    <mergeCell ref="AK331:AL331"/>
    <mergeCell ref="AM331:AQ331"/>
    <mergeCell ref="A332:D334"/>
    <mergeCell ref="E332:M334"/>
    <mergeCell ref="U332:X332"/>
    <mergeCell ref="A330:H331"/>
    <mergeCell ref="I330:M331"/>
    <mergeCell ref="S330:T330"/>
    <mergeCell ref="U330:W330"/>
    <mergeCell ref="AM335:AQ335"/>
    <mergeCell ref="AG332:AJ332"/>
    <mergeCell ref="AM332:AQ332"/>
    <mergeCell ref="U333:X333"/>
    <mergeCell ref="Y333:AB333"/>
    <mergeCell ref="AC333:AF333"/>
    <mergeCell ref="AG334:AJ334"/>
    <mergeCell ref="AM334:AQ334"/>
    <mergeCell ref="AM663:AN665"/>
    <mergeCell ref="A667:H670"/>
    <mergeCell ref="I667:J667"/>
    <mergeCell ref="L667:M667"/>
    <mergeCell ref="N667:S667"/>
    <mergeCell ref="T667:V667"/>
    <mergeCell ref="AK667:AL669"/>
    <mergeCell ref="AM667:AN669"/>
    <mergeCell ref="Q668:Q670"/>
    <mergeCell ref="R668:R670"/>
    <mergeCell ref="AO667:AP669"/>
    <mergeCell ref="AQ667:AR669"/>
    <mergeCell ref="I668:I670"/>
    <mergeCell ref="J668:J670"/>
    <mergeCell ref="K668:K670"/>
    <mergeCell ref="L668:L670"/>
    <mergeCell ref="M668:M670"/>
    <mergeCell ref="N668:N670"/>
    <mergeCell ref="O668:O670"/>
    <mergeCell ref="P668:P670"/>
    <mergeCell ref="S668:S670"/>
    <mergeCell ref="T668:T670"/>
    <mergeCell ref="U668:U670"/>
    <mergeCell ref="V668:V670"/>
    <mergeCell ref="A671:H673"/>
    <mergeCell ref="I671:M673"/>
    <mergeCell ref="N671:T673"/>
    <mergeCell ref="X671:AG671"/>
    <mergeCell ref="AK671:AL671"/>
    <mergeCell ref="AM671:AR671"/>
    <mergeCell ref="U672:X673"/>
    <mergeCell ref="Y672:AB673"/>
    <mergeCell ref="AC672:AF673"/>
    <mergeCell ref="AG672:AJ673"/>
    <mergeCell ref="AK672:AL673"/>
    <mergeCell ref="AM672:AR672"/>
    <mergeCell ref="AM673:AR673"/>
    <mergeCell ref="A674:H675"/>
    <mergeCell ref="I674:M675"/>
    <mergeCell ref="S674:T674"/>
    <mergeCell ref="U674:W674"/>
    <mergeCell ref="AG674:AJ674"/>
    <mergeCell ref="AM674:AQ674"/>
    <mergeCell ref="S675:T675"/>
    <mergeCell ref="U675:X675"/>
    <mergeCell ref="Y675:AB675"/>
    <mergeCell ref="AC675:AF675"/>
    <mergeCell ref="AG675:AJ675"/>
    <mergeCell ref="AK675:AL675"/>
    <mergeCell ref="AM675:AQ675"/>
    <mergeCell ref="A676:H677"/>
    <mergeCell ref="I676:M677"/>
    <mergeCell ref="S676:T676"/>
    <mergeCell ref="U676:W676"/>
    <mergeCell ref="AG676:AJ676"/>
    <mergeCell ref="AM676:AQ676"/>
    <mergeCell ref="S677:T677"/>
    <mergeCell ref="U677:X677"/>
    <mergeCell ref="Y677:AB677"/>
    <mergeCell ref="AC677:AF677"/>
    <mergeCell ref="AG677:AJ677"/>
    <mergeCell ref="AK677:AL677"/>
    <mergeCell ref="AM677:AQ677"/>
    <mergeCell ref="A678:H679"/>
    <mergeCell ref="I678:M679"/>
    <mergeCell ref="S678:T678"/>
    <mergeCell ref="U678:W678"/>
    <mergeCell ref="AG678:AJ678"/>
    <mergeCell ref="AM678:AQ678"/>
    <mergeCell ref="S679:T679"/>
    <mergeCell ref="U679:X679"/>
    <mergeCell ref="Y679:AB679"/>
    <mergeCell ref="AC679:AF679"/>
    <mergeCell ref="AG679:AJ679"/>
    <mergeCell ref="AK679:AL679"/>
    <mergeCell ref="AM679:AQ679"/>
    <mergeCell ref="A680:H681"/>
    <mergeCell ref="I680:M681"/>
    <mergeCell ref="S680:T680"/>
    <mergeCell ref="U680:W680"/>
    <mergeCell ref="AG680:AJ680"/>
    <mergeCell ref="AM680:AQ680"/>
    <mergeCell ref="S681:T681"/>
    <mergeCell ref="U681:X681"/>
    <mergeCell ref="Y681:AB681"/>
    <mergeCell ref="AC681:AF681"/>
    <mergeCell ref="AG681:AJ681"/>
    <mergeCell ref="AK681:AL681"/>
    <mergeCell ref="AM681:AQ681"/>
    <mergeCell ref="A682:H683"/>
    <mergeCell ref="I682:M683"/>
    <mergeCell ref="S682:T682"/>
    <mergeCell ref="U682:W682"/>
    <mergeCell ref="AG682:AJ682"/>
    <mergeCell ref="AM682:AQ682"/>
    <mergeCell ref="S683:T683"/>
    <mergeCell ref="U683:X683"/>
    <mergeCell ref="Y683:AB683"/>
    <mergeCell ref="AC683:AF683"/>
    <mergeCell ref="AG683:AJ683"/>
    <mergeCell ref="AK683:AL683"/>
    <mergeCell ref="AM683:AQ683"/>
    <mergeCell ref="A684:H685"/>
    <mergeCell ref="I684:M685"/>
    <mergeCell ref="S684:T684"/>
    <mergeCell ref="U684:W684"/>
    <mergeCell ref="AG684:AJ684"/>
    <mergeCell ref="AM684:AQ684"/>
    <mergeCell ref="S685:T685"/>
    <mergeCell ref="U685:X685"/>
    <mergeCell ref="Y685:AB685"/>
    <mergeCell ref="AC685:AF685"/>
    <mergeCell ref="AG685:AJ685"/>
    <mergeCell ref="AK685:AL685"/>
    <mergeCell ref="AM685:AQ685"/>
    <mergeCell ref="A686:H687"/>
    <mergeCell ref="I686:M687"/>
    <mergeCell ref="S686:T686"/>
    <mergeCell ref="U686:W686"/>
    <mergeCell ref="AG686:AJ686"/>
    <mergeCell ref="AM686:AQ686"/>
    <mergeCell ref="S687:T687"/>
    <mergeCell ref="U687:X687"/>
    <mergeCell ref="Y687:AB687"/>
    <mergeCell ref="AC687:AF687"/>
    <mergeCell ref="AG687:AJ687"/>
    <mergeCell ref="AK687:AL687"/>
    <mergeCell ref="AM687:AQ687"/>
    <mergeCell ref="A688:H689"/>
    <mergeCell ref="I688:M689"/>
    <mergeCell ref="S688:T688"/>
    <mergeCell ref="U688:W688"/>
    <mergeCell ref="AG688:AJ688"/>
    <mergeCell ref="AM688:AQ688"/>
    <mergeCell ref="S689:T689"/>
    <mergeCell ref="U689:X689"/>
    <mergeCell ref="Y689:AB689"/>
    <mergeCell ref="AC689:AF689"/>
    <mergeCell ref="AG689:AJ689"/>
    <mergeCell ref="AK689:AL689"/>
    <mergeCell ref="AM689:AQ689"/>
    <mergeCell ref="A690:H691"/>
    <mergeCell ref="I690:M691"/>
    <mergeCell ref="S690:T690"/>
    <mergeCell ref="U690:W690"/>
    <mergeCell ref="AG690:AJ690"/>
    <mergeCell ref="AM690:AQ690"/>
    <mergeCell ref="S691:T691"/>
    <mergeCell ref="U691:X691"/>
    <mergeCell ref="Y691:AB691"/>
    <mergeCell ref="AC691:AF691"/>
    <mergeCell ref="AG691:AJ691"/>
    <mergeCell ref="AK691:AL691"/>
    <mergeCell ref="AM691:AQ691"/>
    <mergeCell ref="A692:D694"/>
    <mergeCell ref="E692:M694"/>
    <mergeCell ref="U692:X692"/>
    <mergeCell ref="AG692:AJ692"/>
    <mergeCell ref="AM692:AQ692"/>
    <mergeCell ref="U693:X693"/>
    <mergeCell ref="Y693:AB693"/>
    <mergeCell ref="AC693:AF693"/>
    <mergeCell ref="AG694:AJ694"/>
    <mergeCell ref="AM694:AQ694"/>
    <mergeCell ref="AM695:AQ695"/>
    <mergeCell ref="AM699:AN701"/>
    <mergeCell ref="T703:V703"/>
    <mergeCell ref="AK703:AL705"/>
    <mergeCell ref="P704:P706"/>
    <mergeCell ref="Q704:Q706"/>
    <mergeCell ref="V704:V706"/>
    <mergeCell ref="U704:U706"/>
    <mergeCell ref="AM703:AN705"/>
    <mergeCell ref="AO703:AP705"/>
    <mergeCell ref="AQ703:AR705"/>
    <mergeCell ref="I704:I706"/>
    <mergeCell ref="J704:J706"/>
    <mergeCell ref="K704:K706"/>
    <mergeCell ref="L704:L706"/>
    <mergeCell ref="M704:M706"/>
    <mergeCell ref="N704:N706"/>
    <mergeCell ref="O704:O706"/>
    <mergeCell ref="AG693:AJ693"/>
    <mergeCell ref="AM693:AQ693"/>
    <mergeCell ref="A707:H709"/>
    <mergeCell ref="I707:M709"/>
    <mergeCell ref="N707:T709"/>
    <mergeCell ref="R704:R706"/>
    <mergeCell ref="S704:S706"/>
    <mergeCell ref="T704:T706"/>
    <mergeCell ref="A703:H706"/>
    <mergeCell ref="I703:J703"/>
    <mergeCell ref="L703:M703"/>
    <mergeCell ref="N703:S703"/>
    <mergeCell ref="X707:AG707"/>
    <mergeCell ref="AK707:AL707"/>
    <mergeCell ref="AM707:AR707"/>
    <mergeCell ref="U708:X709"/>
    <mergeCell ref="Y708:AB709"/>
    <mergeCell ref="AC708:AF709"/>
    <mergeCell ref="AG708:AJ709"/>
    <mergeCell ref="AK708:AL709"/>
    <mergeCell ref="AM708:AR708"/>
    <mergeCell ref="AM709:AR709"/>
    <mergeCell ref="A710:H711"/>
    <mergeCell ref="I710:M711"/>
    <mergeCell ref="S710:T710"/>
    <mergeCell ref="U710:W710"/>
    <mergeCell ref="AG710:AJ710"/>
    <mergeCell ref="AM710:AQ710"/>
    <mergeCell ref="S711:T711"/>
    <mergeCell ref="U711:X711"/>
    <mergeCell ref="Y711:AB711"/>
    <mergeCell ref="AC711:AF711"/>
    <mergeCell ref="AG711:AJ711"/>
    <mergeCell ref="AK711:AL711"/>
    <mergeCell ref="AM711:AQ711"/>
    <mergeCell ref="A712:H713"/>
    <mergeCell ref="I712:M713"/>
    <mergeCell ref="S712:T712"/>
    <mergeCell ref="U712:W712"/>
    <mergeCell ref="AG712:AJ712"/>
    <mergeCell ref="AM712:AQ712"/>
    <mergeCell ref="S713:T713"/>
    <mergeCell ref="U713:X713"/>
    <mergeCell ref="Y713:AB713"/>
    <mergeCell ref="AC713:AF713"/>
    <mergeCell ref="AG713:AJ713"/>
    <mergeCell ref="AK713:AL713"/>
    <mergeCell ref="AM713:AQ713"/>
    <mergeCell ref="A714:H715"/>
    <mergeCell ref="I714:M715"/>
    <mergeCell ref="S714:T714"/>
    <mergeCell ref="U714:W714"/>
    <mergeCell ref="AG714:AJ714"/>
    <mergeCell ref="AM714:AQ714"/>
    <mergeCell ref="S715:T715"/>
    <mergeCell ref="U715:X715"/>
    <mergeCell ref="Y715:AB715"/>
    <mergeCell ref="AC715:AF715"/>
    <mergeCell ref="AG715:AJ715"/>
    <mergeCell ref="AK715:AL715"/>
    <mergeCell ref="AM715:AQ715"/>
    <mergeCell ref="A716:H717"/>
    <mergeCell ref="I716:M717"/>
    <mergeCell ref="S716:T716"/>
    <mergeCell ref="U716:W716"/>
    <mergeCell ref="AG716:AJ716"/>
    <mergeCell ref="AM716:AQ716"/>
    <mergeCell ref="S717:T717"/>
    <mergeCell ref="U717:X717"/>
    <mergeCell ref="Y717:AB717"/>
    <mergeCell ref="AC717:AF717"/>
    <mergeCell ref="AG717:AJ717"/>
    <mergeCell ref="AK717:AL717"/>
    <mergeCell ref="AM717:AQ717"/>
    <mergeCell ref="A718:H719"/>
    <mergeCell ref="I718:M719"/>
    <mergeCell ref="S718:T718"/>
    <mergeCell ref="U718:W718"/>
    <mergeCell ref="AG718:AJ718"/>
    <mergeCell ref="AM718:AQ718"/>
    <mergeCell ref="S719:T719"/>
    <mergeCell ref="U719:X719"/>
    <mergeCell ref="Y719:AB719"/>
    <mergeCell ref="AC719:AF719"/>
    <mergeCell ref="AG719:AJ719"/>
    <mergeCell ref="AK719:AL719"/>
    <mergeCell ref="AM719:AQ719"/>
    <mergeCell ref="A720:H721"/>
    <mergeCell ref="I720:M721"/>
    <mergeCell ref="S720:T720"/>
    <mergeCell ref="U720:W720"/>
    <mergeCell ref="AG720:AJ720"/>
    <mergeCell ref="AM720:AQ720"/>
    <mergeCell ref="S721:T721"/>
    <mergeCell ref="U721:X721"/>
    <mergeCell ref="Y721:AB721"/>
    <mergeCell ref="AC721:AF721"/>
    <mergeCell ref="AG721:AJ721"/>
    <mergeCell ref="AK721:AL721"/>
    <mergeCell ref="AM721:AQ721"/>
    <mergeCell ref="A722:H723"/>
    <mergeCell ref="I722:M723"/>
    <mergeCell ref="S722:T722"/>
    <mergeCell ref="U722:W722"/>
    <mergeCell ref="AG722:AJ722"/>
    <mergeCell ref="AM722:AQ722"/>
    <mergeCell ref="S723:T723"/>
    <mergeCell ref="U723:X723"/>
    <mergeCell ref="Y723:AB723"/>
    <mergeCell ref="AC723:AF723"/>
    <mergeCell ref="AG723:AJ723"/>
    <mergeCell ref="AK723:AL723"/>
    <mergeCell ref="AM723:AQ723"/>
    <mergeCell ref="A724:H725"/>
    <mergeCell ref="I724:M725"/>
    <mergeCell ref="S724:T724"/>
    <mergeCell ref="U724:W724"/>
    <mergeCell ref="AG724:AJ724"/>
    <mergeCell ref="AM724:AQ724"/>
    <mergeCell ref="S725:T725"/>
    <mergeCell ref="U725:X725"/>
    <mergeCell ref="Y725:AB725"/>
    <mergeCell ref="AC725:AF725"/>
    <mergeCell ref="AG725:AJ725"/>
    <mergeCell ref="AK725:AL725"/>
    <mergeCell ref="AM725:AQ725"/>
    <mergeCell ref="A726:H727"/>
    <mergeCell ref="I726:M727"/>
    <mergeCell ref="S726:T726"/>
    <mergeCell ref="U726:W726"/>
    <mergeCell ref="AG726:AJ726"/>
    <mergeCell ref="AM726:AQ726"/>
    <mergeCell ref="S727:T727"/>
    <mergeCell ref="U727:X727"/>
    <mergeCell ref="Y727:AB727"/>
    <mergeCell ref="AC727:AF727"/>
    <mergeCell ref="AG727:AJ727"/>
    <mergeCell ref="AK727:AL727"/>
    <mergeCell ref="AM727:AQ727"/>
    <mergeCell ref="A728:D730"/>
    <mergeCell ref="E728:M730"/>
    <mergeCell ref="U728:X728"/>
    <mergeCell ref="AG728:AJ728"/>
    <mergeCell ref="AM728:AQ728"/>
    <mergeCell ref="U729:X729"/>
    <mergeCell ref="Y729:AB729"/>
    <mergeCell ref="AC729:AF729"/>
    <mergeCell ref="AG730:AJ730"/>
    <mergeCell ref="AM730:AQ730"/>
    <mergeCell ref="AG729:AJ729"/>
    <mergeCell ref="AM729:AQ729"/>
    <mergeCell ref="AM731:AQ731"/>
    <mergeCell ref="AM735:AN737"/>
    <mergeCell ref="T739:V739"/>
    <mergeCell ref="AK739:AL741"/>
    <mergeCell ref="P740:P742"/>
    <mergeCell ref="Q740:Q742"/>
    <mergeCell ref="V740:V742"/>
    <mergeCell ref="U740:U742"/>
    <mergeCell ref="AM739:AN741"/>
    <mergeCell ref="AO739:AP741"/>
    <mergeCell ref="AQ739:AR741"/>
    <mergeCell ref="I740:I742"/>
    <mergeCell ref="J740:J742"/>
    <mergeCell ref="K740:K742"/>
    <mergeCell ref="L740:L742"/>
    <mergeCell ref="M740:M742"/>
    <mergeCell ref="N740:N742"/>
    <mergeCell ref="O740:O742"/>
    <mergeCell ref="A743:H745"/>
    <mergeCell ref="I743:M745"/>
    <mergeCell ref="N743:T745"/>
    <mergeCell ref="R740:R742"/>
    <mergeCell ref="S740:S742"/>
    <mergeCell ref="T740:T742"/>
    <mergeCell ref="A739:H742"/>
    <mergeCell ref="I739:J739"/>
    <mergeCell ref="L739:M739"/>
    <mergeCell ref="N739:S739"/>
    <mergeCell ref="X743:AG743"/>
    <mergeCell ref="AK743:AL743"/>
    <mergeCell ref="AM743:AR743"/>
    <mergeCell ref="U744:X745"/>
    <mergeCell ref="Y744:AB745"/>
    <mergeCell ref="AC744:AF745"/>
    <mergeCell ref="AG744:AJ745"/>
    <mergeCell ref="AK744:AL745"/>
    <mergeCell ref="AM744:AR744"/>
    <mergeCell ref="AM745:AR745"/>
    <mergeCell ref="A746:H747"/>
    <mergeCell ref="I746:M747"/>
    <mergeCell ref="S746:T746"/>
    <mergeCell ref="U746:W746"/>
    <mergeCell ref="AG746:AJ746"/>
    <mergeCell ref="AM746:AQ746"/>
    <mergeCell ref="S747:T747"/>
    <mergeCell ref="U747:X747"/>
    <mergeCell ref="Y747:AB747"/>
    <mergeCell ref="AC747:AF747"/>
    <mergeCell ref="AG747:AJ747"/>
    <mergeCell ref="AK747:AL747"/>
    <mergeCell ref="AM747:AQ747"/>
    <mergeCell ref="A748:H749"/>
    <mergeCell ref="I748:M749"/>
    <mergeCell ref="S748:T748"/>
    <mergeCell ref="U748:W748"/>
    <mergeCell ref="AG748:AJ748"/>
    <mergeCell ref="AM748:AQ748"/>
    <mergeCell ref="S749:T749"/>
    <mergeCell ref="U749:X749"/>
    <mergeCell ref="Y749:AB749"/>
    <mergeCell ref="AC749:AF749"/>
    <mergeCell ref="AG749:AJ749"/>
    <mergeCell ref="AK749:AL749"/>
    <mergeCell ref="AM749:AQ749"/>
    <mergeCell ref="A750:H751"/>
    <mergeCell ref="I750:M751"/>
    <mergeCell ref="S750:T750"/>
    <mergeCell ref="U750:W750"/>
    <mergeCell ref="AG750:AJ750"/>
    <mergeCell ref="AM750:AQ750"/>
    <mergeCell ref="S751:T751"/>
    <mergeCell ref="U751:X751"/>
    <mergeCell ref="Y751:AB751"/>
    <mergeCell ref="AC751:AF751"/>
    <mergeCell ref="AG751:AJ751"/>
    <mergeCell ref="AK751:AL751"/>
    <mergeCell ref="AM751:AQ751"/>
    <mergeCell ref="A752:H753"/>
    <mergeCell ref="I752:M753"/>
    <mergeCell ref="S752:T752"/>
    <mergeCell ref="U752:W752"/>
    <mergeCell ref="AG752:AJ752"/>
    <mergeCell ref="AM752:AQ752"/>
    <mergeCell ref="S753:T753"/>
    <mergeCell ref="U753:X753"/>
    <mergeCell ref="Y753:AB753"/>
    <mergeCell ref="AC753:AF753"/>
    <mergeCell ref="AG753:AJ753"/>
    <mergeCell ref="AK753:AL753"/>
    <mergeCell ref="AM753:AQ753"/>
    <mergeCell ref="A754:H755"/>
    <mergeCell ref="I754:M755"/>
    <mergeCell ref="S754:T754"/>
    <mergeCell ref="U754:W754"/>
    <mergeCell ref="AG754:AJ754"/>
    <mergeCell ref="AM754:AQ754"/>
    <mergeCell ref="S755:T755"/>
    <mergeCell ref="U755:X755"/>
    <mergeCell ref="Y755:AB755"/>
    <mergeCell ref="AC755:AF755"/>
    <mergeCell ref="AG755:AJ755"/>
    <mergeCell ref="AK755:AL755"/>
    <mergeCell ref="AM755:AQ755"/>
    <mergeCell ref="A756:H757"/>
    <mergeCell ref="I756:M757"/>
    <mergeCell ref="S756:T756"/>
    <mergeCell ref="U756:W756"/>
    <mergeCell ref="AG756:AJ756"/>
    <mergeCell ref="AM756:AQ756"/>
    <mergeCell ref="S757:T757"/>
    <mergeCell ref="U757:X757"/>
    <mergeCell ref="Y757:AB757"/>
    <mergeCell ref="AC757:AF757"/>
    <mergeCell ref="AG757:AJ757"/>
    <mergeCell ref="AK757:AL757"/>
    <mergeCell ref="AM757:AQ757"/>
    <mergeCell ref="A758:H759"/>
    <mergeCell ref="I758:M759"/>
    <mergeCell ref="S758:T758"/>
    <mergeCell ref="U758:W758"/>
    <mergeCell ref="AG758:AJ758"/>
    <mergeCell ref="AM758:AQ758"/>
    <mergeCell ref="S759:T759"/>
    <mergeCell ref="U759:X759"/>
    <mergeCell ref="Y759:AB759"/>
    <mergeCell ref="AC759:AF759"/>
    <mergeCell ref="AG759:AJ759"/>
    <mergeCell ref="AK759:AL759"/>
    <mergeCell ref="AM759:AQ759"/>
    <mergeCell ref="A760:H761"/>
    <mergeCell ref="I760:M761"/>
    <mergeCell ref="S760:T760"/>
    <mergeCell ref="U760:W760"/>
    <mergeCell ref="AG760:AJ760"/>
    <mergeCell ref="AM760:AQ760"/>
    <mergeCell ref="S761:T761"/>
    <mergeCell ref="U761:X761"/>
    <mergeCell ref="Y761:AB761"/>
    <mergeCell ref="AC761:AF761"/>
    <mergeCell ref="AG761:AJ761"/>
    <mergeCell ref="AK761:AL761"/>
    <mergeCell ref="AM761:AQ761"/>
    <mergeCell ref="A762:H763"/>
    <mergeCell ref="I762:M763"/>
    <mergeCell ref="S762:T762"/>
    <mergeCell ref="U762:W762"/>
    <mergeCell ref="AG762:AJ762"/>
    <mergeCell ref="AM762:AQ762"/>
    <mergeCell ref="S763:T763"/>
    <mergeCell ref="U763:X763"/>
    <mergeCell ref="Y763:AB763"/>
    <mergeCell ref="AC763:AF763"/>
    <mergeCell ref="AG763:AJ763"/>
    <mergeCell ref="AK763:AL763"/>
    <mergeCell ref="AM763:AQ763"/>
    <mergeCell ref="A764:D766"/>
    <mergeCell ref="E764:M766"/>
    <mergeCell ref="U764:X764"/>
    <mergeCell ref="AG764:AJ764"/>
    <mergeCell ref="AM764:AQ764"/>
    <mergeCell ref="U765:X765"/>
    <mergeCell ref="Y765:AB765"/>
    <mergeCell ref="AC765:AF765"/>
    <mergeCell ref="AG766:AJ766"/>
    <mergeCell ref="AM766:AQ766"/>
    <mergeCell ref="AG765:AJ765"/>
    <mergeCell ref="AM765:AQ765"/>
    <mergeCell ref="AM767:AQ767"/>
    <mergeCell ref="AM771:AN773"/>
    <mergeCell ref="T775:V775"/>
    <mergeCell ref="AK775:AL777"/>
    <mergeCell ref="P776:P778"/>
    <mergeCell ref="Q776:Q778"/>
    <mergeCell ref="V776:V778"/>
    <mergeCell ref="U776:U778"/>
    <mergeCell ref="AM775:AN777"/>
    <mergeCell ref="AO775:AP777"/>
    <mergeCell ref="AQ775:AR777"/>
    <mergeCell ref="I776:I778"/>
    <mergeCell ref="J776:J778"/>
    <mergeCell ref="K776:K778"/>
    <mergeCell ref="L776:L778"/>
    <mergeCell ref="M776:M778"/>
    <mergeCell ref="N776:N778"/>
    <mergeCell ref="O776:O778"/>
    <mergeCell ref="A779:H781"/>
    <mergeCell ref="I779:M781"/>
    <mergeCell ref="N779:T781"/>
    <mergeCell ref="R776:R778"/>
    <mergeCell ref="S776:S778"/>
    <mergeCell ref="T776:T778"/>
    <mergeCell ref="A775:H778"/>
    <mergeCell ref="I775:J775"/>
    <mergeCell ref="L775:M775"/>
    <mergeCell ref="N775:S775"/>
    <mergeCell ref="X779:AG779"/>
    <mergeCell ref="AK779:AL779"/>
    <mergeCell ref="AM779:AR779"/>
    <mergeCell ref="U780:X781"/>
    <mergeCell ref="Y780:AB781"/>
    <mergeCell ref="AC780:AF781"/>
    <mergeCell ref="AG780:AJ781"/>
    <mergeCell ref="AK780:AL781"/>
    <mergeCell ref="AM780:AR780"/>
    <mergeCell ref="AM781:AR781"/>
    <mergeCell ref="A782:H783"/>
    <mergeCell ref="I782:M783"/>
    <mergeCell ref="S782:T782"/>
    <mergeCell ref="U782:W782"/>
    <mergeCell ref="AG782:AJ782"/>
    <mergeCell ref="AM782:AQ782"/>
    <mergeCell ref="S783:T783"/>
    <mergeCell ref="U783:X783"/>
    <mergeCell ref="Y783:AB783"/>
    <mergeCell ref="AC783:AF783"/>
    <mergeCell ref="AG783:AJ783"/>
    <mergeCell ref="AK783:AL783"/>
    <mergeCell ref="AM783:AQ783"/>
    <mergeCell ref="A784:H785"/>
    <mergeCell ref="I784:M785"/>
    <mergeCell ref="S784:T784"/>
    <mergeCell ref="U784:W784"/>
    <mergeCell ref="AG784:AJ784"/>
    <mergeCell ref="AM784:AQ784"/>
    <mergeCell ref="S785:T785"/>
    <mergeCell ref="U785:X785"/>
    <mergeCell ref="Y785:AB785"/>
    <mergeCell ref="AC785:AF785"/>
    <mergeCell ref="AG785:AJ785"/>
    <mergeCell ref="AK785:AL785"/>
    <mergeCell ref="AM785:AQ785"/>
    <mergeCell ref="A786:H787"/>
    <mergeCell ref="I786:M787"/>
    <mergeCell ref="S786:T786"/>
    <mergeCell ref="U786:W786"/>
    <mergeCell ref="AG786:AJ786"/>
    <mergeCell ref="AM786:AQ786"/>
    <mergeCell ref="S787:T787"/>
    <mergeCell ref="U787:X787"/>
    <mergeCell ref="Y787:AB787"/>
    <mergeCell ref="AC787:AF787"/>
    <mergeCell ref="AG787:AJ787"/>
    <mergeCell ref="AK787:AL787"/>
    <mergeCell ref="AM787:AQ787"/>
    <mergeCell ref="A788:H789"/>
    <mergeCell ref="I788:M789"/>
    <mergeCell ref="S788:T788"/>
    <mergeCell ref="U788:W788"/>
    <mergeCell ref="AG788:AJ788"/>
    <mergeCell ref="AM788:AQ788"/>
    <mergeCell ref="S789:T789"/>
    <mergeCell ref="U789:X789"/>
    <mergeCell ref="Y789:AB789"/>
    <mergeCell ref="AC789:AF789"/>
    <mergeCell ref="AG789:AJ789"/>
    <mergeCell ref="AK789:AL789"/>
    <mergeCell ref="AM789:AQ789"/>
    <mergeCell ref="A790:H791"/>
    <mergeCell ref="I790:M791"/>
    <mergeCell ref="S790:T790"/>
    <mergeCell ref="U790:W790"/>
    <mergeCell ref="AG790:AJ790"/>
    <mergeCell ref="AM790:AQ790"/>
    <mergeCell ref="S791:T791"/>
    <mergeCell ref="U791:X791"/>
    <mergeCell ref="Y791:AB791"/>
    <mergeCell ref="AC791:AF791"/>
    <mergeCell ref="AG791:AJ791"/>
    <mergeCell ref="AK791:AL791"/>
    <mergeCell ref="AM791:AQ791"/>
    <mergeCell ref="A792:H793"/>
    <mergeCell ref="I792:M793"/>
    <mergeCell ref="S792:T792"/>
    <mergeCell ref="U792:W792"/>
    <mergeCell ref="AG792:AJ792"/>
    <mergeCell ref="AM792:AQ792"/>
    <mergeCell ref="S793:T793"/>
    <mergeCell ref="U793:X793"/>
    <mergeCell ref="Y793:AB793"/>
    <mergeCell ref="AC793:AF793"/>
    <mergeCell ref="AG793:AJ793"/>
    <mergeCell ref="AK793:AL793"/>
    <mergeCell ref="AM793:AQ793"/>
    <mergeCell ref="A794:H795"/>
    <mergeCell ref="I794:M795"/>
    <mergeCell ref="S794:T794"/>
    <mergeCell ref="U794:W794"/>
    <mergeCell ref="AG794:AJ794"/>
    <mergeCell ref="AM794:AQ794"/>
    <mergeCell ref="S795:T795"/>
    <mergeCell ref="U795:X795"/>
    <mergeCell ref="Y795:AB795"/>
    <mergeCell ref="AC795:AF795"/>
    <mergeCell ref="AG795:AJ795"/>
    <mergeCell ref="AK795:AL795"/>
    <mergeCell ref="AM795:AQ795"/>
    <mergeCell ref="A796:H797"/>
    <mergeCell ref="I796:M797"/>
    <mergeCell ref="S796:T796"/>
    <mergeCell ref="U796:W796"/>
    <mergeCell ref="AG796:AJ796"/>
    <mergeCell ref="AM796:AQ796"/>
    <mergeCell ref="S797:T797"/>
    <mergeCell ref="U797:X797"/>
    <mergeCell ref="Y797:AB797"/>
    <mergeCell ref="AC797:AF797"/>
    <mergeCell ref="AG797:AJ797"/>
    <mergeCell ref="AK797:AL797"/>
    <mergeCell ref="AM797:AQ797"/>
    <mergeCell ref="A798:H799"/>
    <mergeCell ref="I798:M799"/>
    <mergeCell ref="S798:T798"/>
    <mergeCell ref="U798:W798"/>
    <mergeCell ref="AG798:AJ798"/>
    <mergeCell ref="AM798:AQ798"/>
    <mergeCell ref="S799:T799"/>
    <mergeCell ref="U799:X799"/>
    <mergeCell ref="Y799:AB799"/>
    <mergeCell ref="AC799:AF799"/>
    <mergeCell ref="AG799:AJ799"/>
    <mergeCell ref="AK799:AL799"/>
    <mergeCell ref="AM799:AQ799"/>
    <mergeCell ref="A800:D802"/>
    <mergeCell ref="E800:M802"/>
    <mergeCell ref="U800:X800"/>
    <mergeCell ref="AG800:AJ800"/>
    <mergeCell ref="AM800:AQ800"/>
    <mergeCell ref="U801:X801"/>
    <mergeCell ref="Y801:AB801"/>
    <mergeCell ref="AC801:AF801"/>
    <mergeCell ref="AG802:AJ802"/>
    <mergeCell ref="AM802:AQ802"/>
    <mergeCell ref="AG801:AJ801"/>
    <mergeCell ref="AM801:AQ801"/>
    <mergeCell ref="AM803:AQ803"/>
    <mergeCell ref="AM807:AN809"/>
    <mergeCell ref="T811:V811"/>
    <mergeCell ref="AK811:AL813"/>
    <mergeCell ref="P812:P814"/>
    <mergeCell ref="Q812:Q814"/>
    <mergeCell ref="V812:V814"/>
    <mergeCell ref="U812:U814"/>
    <mergeCell ref="AM811:AN813"/>
    <mergeCell ref="AO811:AP813"/>
    <mergeCell ref="AQ811:AR813"/>
    <mergeCell ref="I812:I814"/>
    <mergeCell ref="J812:J814"/>
    <mergeCell ref="K812:K814"/>
    <mergeCell ref="L812:L814"/>
    <mergeCell ref="M812:M814"/>
    <mergeCell ref="N812:N814"/>
    <mergeCell ref="O812:O814"/>
    <mergeCell ref="A815:H817"/>
    <mergeCell ref="I815:M817"/>
    <mergeCell ref="N815:T817"/>
    <mergeCell ref="R812:R814"/>
    <mergeCell ref="S812:S814"/>
    <mergeCell ref="T812:T814"/>
    <mergeCell ref="A811:H814"/>
    <mergeCell ref="I811:J811"/>
    <mergeCell ref="L811:M811"/>
    <mergeCell ref="N811:S811"/>
    <mergeCell ref="X815:AG815"/>
    <mergeCell ref="AK815:AL815"/>
    <mergeCell ref="AM815:AR815"/>
    <mergeCell ref="U816:X817"/>
    <mergeCell ref="Y816:AB817"/>
    <mergeCell ref="AC816:AF817"/>
    <mergeCell ref="AG816:AJ817"/>
    <mergeCell ref="AK816:AL817"/>
    <mergeCell ref="AM816:AR816"/>
    <mergeCell ref="AM817:AR817"/>
    <mergeCell ref="A818:H819"/>
    <mergeCell ref="I818:M819"/>
    <mergeCell ref="S818:T818"/>
    <mergeCell ref="U818:W818"/>
    <mergeCell ref="AG818:AJ818"/>
    <mergeCell ref="AM818:AQ818"/>
    <mergeCell ref="S819:T819"/>
    <mergeCell ref="U819:X819"/>
    <mergeCell ref="Y819:AB819"/>
    <mergeCell ref="AC819:AF819"/>
    <mergeCell ref="AG819:AJ819"/>
    <mergeCell ref="AK819:AL819"/>
    <mergeCell ref="AM819:AQ819"/>
    <mergeCell ref="A820:H821"/>
    <mergeCell ref="I820:M821"/>
    <mergeCell ref="S820:T820"/>
    <mergeCell ref="U820:W820"/>
    <mergeCell ref="AG820:AJ820"/>
    <mergeCell ref="AM820:AQ820"/>
    <mergeCell ref="S821:T821"/>
    <mergeCell ref="U821:X821"/>
    <mergeCell ref="Y821:AB821"/>
    <mergeCell ref="AC821:AF821"/>
    <mergeCell ref="AG821:AJ821"/>
    <mergeCell ref="AK821:AL821"/>
    <mergeCell ref="AM821:AQ821"/>
    <mergeCell ref="A822:H823"/>
    <mergeCell ref="I822:M823"/>
    <mergeCell ref="S822:T822"/>
    <mergeCell ref="U822:W822"/>
    <mergeCell ref="AG822:AJ822"/>
    <mergeCell ref="AM822:AQ822"/>
    <mergeCell ref="S823:T823"/>
    <mergeCell ref="U823:X823"/>
    <mergeCell ref="Y823:AB823"/>
    <mergeCell ref="AC823:AF823"/>
    <mergeCell ref="AG823:AJ823"/>
    <mergeCell ref="AK823:AL823"/>
    <mergeCell ref="AM823:AQ823"/>
    <mergeCell ref="A824:H825"/>
    <mergeCell ref="I824:M825"/>
    <mergeCell ref="S824:T824"/>
    <mergeCell ref="U824:W824"/>
    <mergeCell ref="AG824:AJ824"/>
    <mergeCell ref="AM824:AQ824"/>
    <mergeCell ref="S825:T825"/>
    <mergeCell ref="U825:X825"/>
    <mergeCell ref="Y825:AB825"/>
    <mergeCell ref="AC825:AF825"/>
    <mergeCell ref="AG825:AJ825"/>
    <mergeCell ref="AK825:AL825"/>
    <mergeCell ref="AM825:AQ825"/>
    <mergeCell ref="A826:H827"/>
    <mergeCell ref="I826:M827"/>
    <mergeCell ref="S826:T826"/>
    <mergeCell ref="U826:W826"/>
    <mergeCell ref="AG826:AJ826"/>
    <mergeCell ref="AM826:AQ826"/>
    <mergeCell ref="S827:T827"/>
    <mergeCell ref="U827:X827"/>
    <mergeCell ref="Y827:AB827"/>
    <mergeCell ref="AC827:AF827"/>
    <mergeCell ref="AG827:AJ827"/>
    <mergeCell ref="AK827:AL827"/>
    <mergeCell ref="AM827:AQ827"/>
    <mergeCell ref="A828:H829"/>
    <mergeCell ref="I828:M829"/>
    <mergeCell ref="S828:T828"/>
    <mergeCell ref="U828:W828"/>
    <mergeCell ref="AG828:AJ828"/>
    <mergeCell ref="AM828:AQ828"/>
    <mergeCell ref="S829:T829"/>
    <mergeCell ref="U829:X829"/>
    <mergeCell ref="Y829:AB829"/>
    <mergeCell ref="AC829:AF829"/>
    <mergeCell ref="AG829:AJ829"/>
    <mergeCell ref="AK829:AL829"/>
    <mergeCell ref="AM829:AQ829"/>
    <mergeCell ref="A830:H831"/>
    <mergeCell ref="I830:M831"/>
    <mergeCell ref="S830:T830"/>
    <mergeCell ref="U830:W830"/>
    <mergeCell ref="AG830:AJ830"/>
    <mergeCell ref="AM830:AQ830"/>
    <mergeCell ref="S831:T831"/>
    <mergeCell ref="U831:X831"/>
    <mergeCell ref="Y831:AB831"/>
    <mergeCell ref="AC831:AF831"/>
    <mergeCell ref="AG831:AJ831"/>
    <mergeCell ref="AK831:AL831"/>
    <mergeCell ref="AM831:AQ831"/>
    <mergeCell ref="A832:H833"/>
    <mergeCell ref="I832:M833"/>
    <mergeCell ref="S832:T832"/>
    <mergeCell ref="U832:W832"/>
    <mergeCell ref="AG832:AJ832"/>
    <mergeCell ref="AM832:AQ832"/>
    <mergeCell ref="S833:T833"/>
    <mergeCell ref="U833:X833"/>
    <mergeCell ref="Y833:AB833"/>
    <mergeCell ref="AC833:AF833"/>
    <mergeCell ref="AG833:AJ833"/>
    <mergeCell ref="AK833:AL833"/>
    <mergeCell ref="AM833:AQ833"/>
    <mergeCell ref="A834:H835"/>
    <mergeCell ref="I834:M835"/>
    <mergeCell ref="S834:T834"/>
    <mergeCell ref="U834:W834"/>
    <mergeCell ref="AG834:AJ834"/>
    <mergeCell ref="AM834:AQ834"/>
    <mergeCell ref="S835:T835"/>
    <mergeCell ref="U835:X835"/>
    <mergeCell ref="Y835:AB835"/>
    <mergeCell ref="AC835:AF835"/>
    <mergeCell ref="AG835:AJ835"/>
    <mergeCell ref="AK835:AL835"/>
    <mergeCell ref="AM835:AQ835"/>
    <mergeCell ref="A836:D838"/>
    <mergeCell ref="E836:M838"/>
    <mergeCell ref="U836:X836"/>
    <mergeCell ref="AG836:AJ836"/>
    <mergeCell ref="AM836:AQ836"/>
    <mergeCell ref="U837:X837"/>
    <mergeCell ref="Y837:AB837"/>
    <mergeCell ref="AC837:AF837"/>
    <mergeCell ref="AG838:AJ838"/>
    <mergeCell ref="AM838:AQ838"/>
    <mergeCell ref="AG837:AJ837"/>
    <mergeCell ref="AM837:AQ837"/>
    <mergeCell ref="N836:S838"/>
    <mergeCell ref="A851:H853"/>
    <mergeCell ref="I851:M853"/>
    <mergeCell ref="N851:T853"/>
    <mergeCell ref="R848:R850"/>
    <mergeCell ref="S848:S850"/>
    <mergeCell ref="T848:T850"/>
    <mergeCell ref="A847:H850"/>
    <mergeCell ref="I847:J847"/>
    <mergeCell ref="L847:M847"/>
    <mergeCell ref="N847:S847"/>
    <mergeCell ref="X851:AG851"/>
    <mergeCell ref="AK851:AL851"/>
    <mergeCell ref="AM851:AR851"/>
    <mergeCell ref="U852:X853"/>
    <mergeCell ref="Y852:AB853"/>
    <mergeCell ref="AC852:AF853"/>
    <mergeCell ref="AG852:AJ853"/>
    <mergeCell ref="AK852:AL853"/>
    <mergeCell ref="AM852:AR852"/>
    <mergeCell ref="AM853:AR853"/>
    <mergeCell ref="T847:V847"/>
    <mergeCell ref="AK847:AL849"/>
    <mergeCell ref="P848:P850"/>
    <mergeCell ref="Q848:Q850"/>
    <mergeCell ref="V848:V850"/>
    <mergeCell ref="U848:U850"/>
    <mergeCell ref="AM847:AN849"/>
    <mergeCell ref="AO847:AP849"/>
    <mergeCell ref="AQ847:AR849"/>
    <mergeCell ref="I848:I850"/>
    <mergeCell ref="J848:J850"/>
    <mergeCell ref="K848:K850"/>
    <mergeCell ref="A854:H855"/>
    <mergeCell ref="I854:M855"/>
    <mergeCell ref="S854:T854"/>
    <mergeCell ref="U854:W854"/>
    <mergeCell ref="AG854:AJ854"/>
    <mergeCell ref="AM854:AQ854"/>
    <mergeCell ref="S855:T855"/>
    <mergeCell ref="U855:X855"/>
    <mergeCell ref="Y855:AB855"/>
    <mergeCell ref="AC855:AF855"/>
    <mergeCell ref="AG855:AJ855"/>
    <mergeCell ref="AK855:AL855"/>
    <mergeCell ref="AM855:AQ855"/>
    <mergeCell ref="A856:H857"/>
    <mergeCell ref="I856:M857"/>
    <mergeCell ref="S856:T856"/>
    <mergeCell ref="U856:W856"/>
    <mergeCell ref="AG856:AJ856"/>
    <mergeCell ref="AM856:AQ856"/>
    <mergeCell ref="S857:T857"/>
    <mergeCell ref="U857:X857"/>
    <mergeCell ref="Y857:AB857"/>
    <mergeCell ref="AC857:AF857"/>
    <mergeCell ref="AG857:AJ857"/>
    <mergeCell ref="AK857:AL857"/>
    <mergeCell ref="AM857:AQ857"/>
    <mergeCell ref="A858:H859"/>
    <mergeCell ref="I858:M859"/>
    <mergeCell ref="S858:T858"/>
    <mergeCell ref="U858:W858"/>
    <mergeCell ref="AG858:AJ858"/>
    <mergeCell ref="AM858:AQ858"/>
    <mergeCell ref="S859:T859"/>
    <mergeCell ref="U859:X859"/>
    <mergeCell ref="Y859:AB859"/>
    <mergeCell ref="AC859:AF859"/>
    <mergeCell ref="AG859:AJ859"/>
    <mergeCell ref="AK859:AL859"/>
    <mergeCell ref="AM859:AQ859"/>
    <mergeCell ref="A860:H861"/>
    <mergeCell ref="I860:M861"/>
    <mergeCell ref="S860:T860"/>
    <mergeCell ref="U860:W860"/>
    <mergeCell ref="AG860:AJ860"/>
    <mergeCell ref="AM860:AQ860"/>
    <mergeCell ref="S861:T861"/>
    <mergeCell ref="U861:X861"/>
    <mergeCell ref="Y861:AB861"/>
    <mergeCell ref="AC861:AF861"/>
    <mergeCell ref="AG861:AJ861"/>
    <mergeCell ref="AK861:AL861"/>
    <mergeCell ref="AM861:AQ861"/>
    <mergeCell ref="AG868:AJ868"/>
    <mergeCell ref="AM868:AQ868"/>
    <mergeCell ref="S869:T869"/>
    <mergeCell ref="U869:X869"/>
    <mergeCell ref="Y869:AB869"/>
    <mergeCell ref="AC869:AF869"/>
    <mergeCell ref="A862:H863"/>
    <mergeCell ref="I862:M863"/>
    <mergeCell ref="S862:T862"/>
    <mergeCell ref="U862:W862"/>
    <mergeCell ref="AG862:AJ862"/>
    <mergeCell ref="AM862:AQ862"/>
    <mergeCell ref="S863:T863"/>
    <mergeCell ref="U863:X863"/>
    <mergeCell ref="Y863:AB863"/>
    <mergeCell ref="AC863:AF863"/>
    <mergeCell ref="AG863:AJ863"/>
    <mergeCell ref="AK863:AL863"/>
    <mergeCell ref="AM863:AQ863"/>
    <mergeCell ref="A864:H865"/>
    <mergeCell ref="I864:M865"/>
    <mergeCell ref="S864:T864"/>
    <mergeCell ref="U864:W864"/>
    <mergeCell ref="AG864:AJ864"/>
    <mergeCell ref="AM864:AQ864"/>
    <mergeCell ref="S865:T865"/>
    <mergeCell ref="U865:X865"/>
    <mergeCell ref="Y865:AB865"/>
    <mergeCell ref="AC865:AF865"/>
    <mergeCell ref="AG865:AJ865"/>
    <mergeCell ref="AK865:AL865"/>
    <mergeCell ref="AM865:AQ865"/>
    <mergeCell ref="AG869:AJ869"/>
    <mergeCell ref="AK869:AL869"/>
    <mergeCell ref="AM869:AQ869"/>
    <mergeCell ref="AM839:AQ839"/>
    <mergeCell ref="AM843:AN845"/>
    <mergeCell ref="L848:L850"/>
    <mergeCell ref="M848:M850"/>
    <mergeCell ref="A872:D874"/>
    <mergeCell ref="E872:M874"/>
    <mergeCell ref="U872:X872"/>
    <mergeCell ref="A870:H871"/>
    <mergeCell ref="I870:M871"/>
    <mergeCell ref="S870:T870"/>
    <mergeCell ref="U870:W870"/>
    <mergeCell ref="AG870:AJ870"/>
    <mergeCell ref="A866:H867"/>
    <mergeCell ref="I866:M867"/>
    <mergeCell ref="S866:T866"/>
    <mergeCell ref="U866:W866"/>
    <mergeCell ref="AG866:AJ866"/>
    <mergeCell ref="AM866:AQ866"/>
    <mergeCell ref="S867:T867"/>
    <mergeCell ref="U867:X867"/>
    <mergeCell ref="Y867:AB867"/>
    <mergeCell ref="AC867:AF867"/>
    <mergeCell ref="AG867:AJ867"/>
    <mergeCell ref="AK867:AL867"/>
    <mergeCell ref="AM867:AQ867"/>
    <mergeCell ref="A868:H869"/>
    <mergeCell ref="I868:M869"/>
    <mergeCell ref="S868:T868"/>
    <mergeCell ref="U868:W868"/>
    <mergeCell ref="A1:E1"/>
    <mergeCell ref="F1:J1"/>
    <mergeCell ref="K1:L1"/>
    <mergeCell ref="M1:O1"/>
    <mergeCell ref="P1:Q1"/>
    <mergeCell ref="R1:T1"/>
    <mergeCell ref="U1:V1"/>
    <mergeCell ref="L3:AR3"/>
    <mergeCell ref="AE4:AG4"/>
    <mergeCell ref="U4:V4"/>
    <mergeCell ref="AM875:AQ875"/>
    <mergeCell ref="AG872:AJ872"/>
    <mergeCell ref="AM872:AQ872"/>
    <mergeCell ref="U873:X873"/>
    <mergeCell ref="Y873:AB873"/>
    <mergeCell ref="AC873:AF873"/>
    <mergeCell ref="AG874:AJ874"/>
    <mergeCell ref="AM154:AQ154"/>
    <mergeCell ref="AG154:AJ154"/>
    <mergeCell ref="AG190:AJ190"/>
    <mergeCell ref="AM190:AQ190"/>
    <mergeCell ref="AG225:AJ225"/>
    <mergeCell ref="AM225:AQ225"/>
    <mergeCell ref="AM870:AQ870"/>
    <mergeCell ref="S871:T871"/>
    <mergeCell ref="U871:X871"/>
    <mergeCell ref="Y871:AB871"/>
    <mergeCell ref="AC871:AF871"/>
    <mergeCell ref="AG871:AJ871"/>
    <mergeCell ref="AK871:AL871"/>
    <mergeCell ref="AM871:AQ871"/>
    <mergeCell ref="AM874:AQ874"/>
  </mergeCells>
  <phoneticPr fontId="4"/>
  <conditionalFormatting sqref="AM20:AQ20 AM102:AQ102 AM22:AQ22 AM24:AQ24 AM26:AQ26 AM58:AQ58 AM28:AQ28 AM64:AQ64 AM60:AQ60 AM62:AQ62 AM96:AQ96 AM66:AQ66 AM98:AQ98 AM100:AQ100 AM104:AQ104 AM106:AQ106 AM142:AQ142 AM134:AQ134 AM136:AQ136 AM138:AQ138 AM140:AQ140 AM146:AQ146 AM148:AQ148 AM144:AQ144 AM180:AQ180 AM150:AQ150 AM172:AQ172 AM174:AQ174 AM176:AQ176 AM178:AQ178 AM182:AQ182 AM186:AQ186 AM184:AQ184 AM170:AQ170 AM250:AQ250 AM326:AQ326 AM242:AQ242 AM244:AQ244 AM246:AQ246 AM248:AQ248 AM254:AQ254 AM256:AQ256 AM252:AQ252 AM288:AQ288 AM258:AQ258 AM280:AQ280 AM282:AQ282 AM284:AQ284 AM286:AQ286 AM290:AQ290 AM294:AQ294 AM292:AQ292 AM322:AQ322 AM314:AQ314 AM278:AQ278 AM316:AQ316 AM318:AQ318 AM320:AQ320 AM324:AQ324 AM328:AQ328 AM330:AQ330 AM332:AQ332 AM396:AQ396 AM388:AQ388 AM390:AQ390 AM392:AQ392 AM394:AQ394 AM398:AQ398 AM402:AQ402 AM400:AQ400 AM386:AQ386">
    <cfRule type="expression" dxfId="33" priority="31" stopIfTrue="1">
      <formula>AND(U20="賃金で算定",AM20=0)</formula>
    </cfRule>
  </conditionalFormatting>
  <conditionalFormatting sqref="U105:X105 U23:X23 U25:X25 U27:X27 U29:X29 U59:X59 U61:X61 U63:X63 U65:X65 U67:X67 U97:X97 U99:X99 U101:X101 U103:X103 U171 U137:X137 U139:X139 U141:X141 U143:X143 U145:X145 U147:X147 U149:X149 U151:X151 U173:X173 U175:X175 U177:X177 U179:X179 U181:X181 U183:X183 U185:X185 U187:X187 U135 U21:X21 U279 U245:X245 U247:X247 U249:X249 U251:X251 U253:X253 U255:X255 U257:X257 U259:X259 U281:X281 U283:X283 U285:X285 U287:X287 U289:X289 U291:X291 U293:X293 U295:X295 U243 U315 U317:X317 U319:X319 U321:X321 U323:X323 U325:X325 U327:X327 U329:X329 U331:X331 U387 U389:X389 U391:X391 U393:X393 U395:X395 U397:X397 U399:X399 U401:X401 U403:X403">
    <cfRule type="expression" dxfId="32" priority="32" stopIfTrue="1">
      <formula>AND(U20="賃金で算定",AM20=0)</formula>
    </cfRule>
  </conditionalFormatting>
  <conditionalFormatting sqref="AM216:AQ216 AM208:AQ208 AM210:AQ210 AM212:AQ212 AM214:AQ214 AM218:AQ218 AM222:AQ222 AM220:AQ220 AM206:AQ206">
    <cfRule type="expression" dxfId="31" priority="29" stopIfTrue="1">
      <formula>AND(U206="賃金で算定",AM206=0)</formula>
    </cfRule>
  </conditionalFormatting>
  <conditionalFormatting sqref="AM362:AQ362 AM358:AQ358 AM350:AQ350 AM352:AQ352 AM354:AQ354 AM356:AQ356 AM360:AQ360 AM364:AQ364 AM366:AQ366 AM368:AQ368">
    <cfRule type="expression" dxfId="30" priority="27" stopIfTrue="1">
      <formula>AND(U350="賃金で算定",AM350=0)</formula>
    </cfRule>
  </conditionalFormatting>
  <conditionalFormatting sqref="U207 U209:X209 U211:X211 U213:X213 U215:X215 U217:X217 U219:X219 U221:X221 U223:X223">
    <cfRule type="expression" dxfId="29" priority="30" stopIfTrue="1">
      <formula>AND(U206="賃金で算定",AM206=0)</formula>
    </cfRule>
  </conditionalFormatting>
  <conditionalFormatting sqref="AM432:AQ432 AM424:AQ424 AM426:AQ426 AM428:AQ428 AM430:AQ430 AM434:AQ434 AM438:AQ438 AM436:AQ436 AM422:AQ422">
    <cfRule type="expression" dxfId="28" priority="25" stopIfTrue="1">
      <formula>AND(U422="賃金で算定",AM422=0)</formula>
    </cfRule>
  </conditionalFormatting>
  <conditionalFormatting sqref="U351 U353:X353 U355:X355 U357:X357 U359:X359 U361:X361 U363:X363 U365:X365 U367:X367">
    <cfRule type="expression" dxfId="27" priority="28" stopIfTrue="1">
      <formula>AND(U350="賃金で算定",AM350=0)</formula>
    </cfRule>
  </conditionalFormatting>
  <conditionalFormatting sqref="AM468:AQ468 AM460:AQ460 AM462:AQ462 AM464:AQ464 AM466:AQ466 AM470:AQ470 AM474:AQ474 AM472:AQ472 AM458:AQ458">
    <cfRule type="expression" dxfId="26" priority="23" stopIfTrue="1">
      <formula>AND(U458="賃金で算定",AM458=0)</formula>
    </cfRule>
  </conditionalFormatting>
  <conditionalFormatting sqref="U423 U425:X425 U427:X427 U429:X429 U431:X431 U433:X433 U435:X435 U437:X437 U439:X439">
    <cfRule type="expression" dxfId="25" priority="26" stopIfTrue="1">
      <formula>AND(U422="賃金で算定",AM422=0)</formula>
    </cfRule>
  </conditionalFormatting>
  <conditionalFormatting sqref="AM504:AQ504 AM496:AQ496 AM498:AQ498 AM500:AQ500 AM502:AQ502 AM506:AQ506 AM510:AQ510 AM508:AQ508 AM494:AQ494">
    <cfRule type="expression" dxfId="24" priority="21" stopIfTrue="1">
      <formula>AND(U494="賃金で算定",AM494=0)</formula>
    </cfRule>
  </conditionalFormatting>
  <conditionalFormatting sqref="U459 U461:X461 U463:X463 U465:X465 U467:X467 U469:X469 U471:X471 U473:X473 U475:X475">
    <cfRule type="expression" dxfId="23" priority="24" stopIfTrue="1">
      <formula>AND(U458="賃金で算定",AM458=0)</formula>
    </cfRule>
  </conditionalFormatting>
  <conditionalFormatting sqref="AM540:AQ540 AM532:AQ532 AM534:AQ534 AM536:AQ536 AM538:AQ538 AM542:AQ542 AM546:AQ546 AM544:AQ544 AM530:AQ530">
    <cfRule type="expression" dxfId="22" priority="19" stopIfTrue="1">
      <formula>AND(U530="賃金で算定",AM530=0)</formula>
    </cfRule>
  </conditionalFormatting>
  <conditionalFormatting sqref="U495 U497:X497 U499:X499 U501:X501 U503:X503 U505:X505 U507:X507 U509:X509 U511:X511">
    <cfRule type="expression" dxfId="21" priority="22" stopIfTrue="1">
      <formula>AND(U494="賃金で算定",AM494=0)</formula>
    </cfRule>
  </conditionalFormatting>
  <conditionalFormatting sqref="AM864:AQ864 AM856:AQ856 AM858:AQ858 AM860:AQ860 AM862:AQ862 AM866:AQ866 AM870:AQ870 AM868:AQ868 AM854:AQ854">
    <cfRule type="expression" dxfId="20" priority="1" stopIfTrue="1">
      <formula>AND(U854="賃金で算定",AM854=0)</formula>
    </cfRule>
  </conditionalFormatting>
  <conditionalFormatting sqref="U531 U533:X533 U535:X535 U537:X537 U539:X539 U541:X541 U543:X543 U545:X545 U547:X547">
    <cfRule type="expression" dxfId="19" priority="20" stopIfTrue="1">
      <formula>AND(U530="賃金で算定",AM530=0)</formula>
    </cfRule>
  </conditionalFormatting>
  <conditionalFormatting sqref="AM576:AQ576 AM568:AQ568 AM570:AQ570 AM572:AQ572 AM574:AQ574 AM578:AQ578 AM582:AQ582 AM580:AQ580 AM566:AQ566">
    <cfRule type="expression" dxfId="18" priority="17" stopIfTrue="1">
      <formula>AND(U566="賃金で算定",AM566=0)</formula>
    </cfRule>
  </conditionalFormatting>
  <conditionalFormatting sqref="U567 U569:X569 U571:X571 U573:X573 U575:X575 U577:X577 U579:X579 U581:X581 U583:X583">
    <cfRule type="expression" dxfId="17" priority="18" stopIfTrue="1">
      <formula>AND(U566="賃金で算定",AM566=0)</formula>
    </cfRule>
  </conditionalFormatting>
  <conditionalFormatting sqref="AM612:AQ612 AM604:AQ604 AM606:AQ606 AM608:AQ608 AM610:AQ610 AM614:AQ614 AM618:AQ618 AM616:AQ616 AM602:AQ602">
    <cfRule type="expression" dxfId="16" priority="15" stopIfTrue="1">
      <formula>AND(U602="賃金で算定",AM602=0)</formula>
    </cfRule>
  </conditionalFormatting>
  <conditionalFormatting sqref="U603 U605:X605 U607:X607 U609:X609 U611:X611 U613:X613 U615:X615 U617:X617 U619:X619">
    <cfRule type="expression" dxfId="15" priority="16" stopIfTrue="1">
      <formula>AND(U602="賃金で算定",AM602=0)</formula>
    </cfRule>
  </conditionalFormatting>
  <conditionalFormatting sqref="AM648:AQ648 AM640:AQ640 AM642:AQ642 AM644:AQ644 AM646:AQ646 AM650:AQ650 AM654:AQ654 AM652:AQ652 AM638:AQ638">
    <cfRule type="expression" dxfId="14" priority="13" stopIfTrue="1">
      <formula>AND(U638="賃金で算定",AM638=0)</formula>
    </cfRule>
  </conditionalFormatting>
  <conditionalFormatting sqref="U639 U641:X641 U643:X643 U645:X645 U647:X647 U649:X649 U651:X651 U653:X653 U655:X655">
    <cfRule type="expression" dxfId="13" priority="14" stopIfTrue="1">
      <formula>AND(U638="賃金で算定",AM638=0)</formula>
    </cfRule>
  </conditionalFormatting>
  <conditionalFormatting sqref="AM684:AQ684 AM676:AQ676 AM678:AQ678 AM680:AQ680 AM682:AQ682 AM686:AQ686 AM690:AQ690 AM688:AQ688 AM674:AQ674">
    <cfRule type="expression" dxfId="12" priority="11" stopIfTrue="1">
      <formula>AND(U674="賃金で算定",AM674=0)</formula>
    </cfRule>
  </conditionalFormatting>
  <conditionalFormatting sqref="U675 U677:X677 U679:X679 U681:X681 U683:X683 U685:X685 U687:X687 U689:X689 U691:X691">
    <cfRule type="expression" dxfId="11" priority="12" stopIfTrue="1">
      <formula>AND(U674="賃金で算定",AM674=0)</formula>
    </cfRule>
  </conditionalFormatting>
  <conditionalFormatting sqref="AM720:AQ720 AM712:AQ712 AM714:AQ714 AM716:AQ716 AM718:AQ718 AM722:AQ722 AM726:AQ726 AM724:AQ724 AM710:AQ710">
    <cfRule type="expression" dxfId="10" priority="9" stopIfTrue="1">
      <formula>AND(U710="賃金で算定",AM710=0)</formula>
    </cfRule>
  </conditionalFormatting>
  <conditionalFormatting sqref="U711 U713:X713 U715:X715 U717:X717 U719:X719 U721:X721 U723:X723 U725:X725 U727:X727">
    <cfRule type="expression" dxfId="9" priority="10" stopIfTrue="1">
      <formula>AND(U710="賃金で算定",AM710=0)</formula>
    </cfRule>
  </conditionalFormatting>
  <conditionalFormatting sqref="AM756:AQ756 AM748:AQ748 AM750:AQ750 AM752:AQ752 AM754:AQ754 AM758:AQ758 AM762:AQ762 AM760:AQ760 AM746:AQ746">
    <cfRule type="expression" dxfId="8" priority="7" stopIfTrue="1">
      <formula>AND(U746="賃金で算定",AM746=0)</formula>
    </cfRule>
  </conditionalFormatting>
  <conditionalFormatting sqref="U747 U749:X749 U751:X751 U753:X753 U755:X755 U757:X757 U759:X759 U761:X761 U763:X763">
    <cfRule type="expression" dxfId="7" priority="8" stopIfTrue="1">
      <formula>AND(U746="賃金で算定",AM746=0)</formula>
    </cfRule>
  </conditionalFormatting>
  <conditionalFormatting sqref="AM792:AQ792 AM784:AQ784 AM786:AQ786 AM788:AQ788 AM790:AQ790 AM794:AQ794 AM798:AQ798 AM796:AQ796 AM782:AQ782">
    <cfRule type="expression" dxfId="6" priority="5" stopIfTrue="1">
      <formula>AND(U782="賃金で算定",AM782=0)</formula>
    </cfRule>
  </conditionalFormatting>
  <conditionalFormatting sqref="U783 U785:X785 U787:X787 U789:X789 U791:X791 U793:X793 U795:X795 U797:X797 U799:X799">
    <cfRule type="expression" dxfId="5" priority="6" stopIfTrue="1">
      <formula>AND(U782="賃金で算定",AM782=0)</formula>
    </cfRule>
  </conditionalFormatting>
  <conditionalFormatting sqref="AM828:AQ828 AM820:AQ820 AM822:AQ822 AM824:AQ824 AM826:AQ826 AM830:AQ830 AM834:AQ834 AM832:AQ832 AM818:AQ818">
    <cfRule type="expression" dxfId="4" priority="3" stopIfTrue="1">
      <formula>AND(U818="賃金で算定",AM818=0)</formula>
    </cfRule>
  </conditionalFormatting>
  <conditionalFormatting sqref="U819 U821:X821 U823:X823 U825:X825 U827:X827 U829:X829 U831:X831 U833:X833 U835:X835">
    <cfRule type="expression" dxfId="3" priority="4" stopIfTrue="1">
      <formula>AND(U818="賃金で算定",AM818=0)</formula>
    </cfRule>
  </conditionalFormatting>
  <conditionalFormatting sqref="U855 U857:X857 U859:X859 U861:X861 U863:X863 U865:X865 U867:X867 U869:X869 U871:X871">
    <cfRule type="expression" dxfId="2" priority="2" stopIfTrue="1">
      <formula>AND(U854="賃金で算定",AM854=0)</formula>
    </cfRule>
  </conditionalFormatting>
  <dataValidations count="8">
    <dataValidation imeMode="off" allowBlank="1" showInputMessage="1" showErrorMessage="1" sqref="B7 G36 AT13 AM20:AQ20 AM22:AQ22 AM24:AQ24 AM26:AQ26 AM28:AQ28 Y1:AF31 Y33:AF69 Y71:AF107 Y109:AF153 Y155:AF189 Y191:AF225 Y227:AF261 Y263:AF297 Y299:AF333 Y335:AF369 Y371:AF405 Y407:AF441 Y443:AF477 Y479:AF513 Y515:AF549 Y551:AF585 Y587:AF621 Y623:AF657 Y659:AF693 Y695:AF729 Y731:AF765 Y767:AF801 Y803:AF837 Y839:AF873 Y875:AF1048576 AM566:AQ566 AM568:AQ568 AM570:AQ570 AM572:AQ572 AM574:AQ574 AM576:AQ576 AM578:AQ578 AM580:AQ580 AM582:AQ582 AM674:AQ674 AM676:AQ676 AM678:AQ678 AM680:AQ680 AM682:AQ682 AM684:AQ684 AM686:AQ686 AM688:AQ688 AM690:AQ690 AM782:AQ782 AM784:AQ784 AM786:AQ786 AM788:AQ788 AM790:AQ790 AM792:AQ792 AM794:AQ794 AM796:AQ796 AM798:AQ798 AM458:AQ458 AM460:AQ460 AM462:AQ462 AM464:AQ464 AM466:AQ466 AM468:AQ468 AM470:AQ470 AM472:AQ472 AM474:AQ474 AM350:AQ350 AM352:AQ352 AM354:AQ354 AM356:AQ356 AM358:AQ358 AM360:AQ360 AM362:AQ362 AM364:AQ364 AM366:AQ366 AM242:AQ242 AM244:AQ244 AM246:AQ246 AM248:AQ248 AM250:AQ250 AM252:AQ252 AM254:AQ254 AM256:AQ256 AM258:AQ258 AM134:AQ134 AM136:AQ136 AM138:AQ138 AM140:AQ140 AM142:AQ142 AM144:AQ144 AM146:AQ146 AM148:AQ148 AM150:AQ150"/>
    <dataValidation type="list" allowBlank="1" showInputMessage="1" showErrorMessage="1" sqref="WVZ1:WWB1 JN1:JP1 TJ1:TL1 ADF1:ADH1 ANB1:AND1 AWX1:AWZ1 BGT1:BGV1 BQP1:BQR1 CAL1:CAN1 CKH1:CKJ1 CUD1:CUF1 DDZ1:DEB1 DNV1:DNX1 DXR1:DXT1 EHN1:EHP1 ERJ1:ERL1 FBF1:FBH1 FLB1:FLD1 FUX1:FUZ1 GET1:GEV1 GOP1:GOR1 GYL1:GYN1 HIH1:HIJ1 HSD1:HSF1 IBZ1:ICB1 ILV1:ILX1 IVR1:IVT1 JFN1:JFP1 JPJ1:JPL1 JZF1:JZH1 KJB1:KJD1 KSX1:KSZ1 LCT1:LCV1 LMP1:LMR1 LWL1:LWN1 MGH1:MGJ1 MQD1:MQF1 MZZ1:NAB1 NJV1:NJX1 NTR1:NTT1 ODN1:ODP1 ONJ1:ONL1 OXF1:OXH1 PHB1:PHD1 PQX1:PQZ1 QAT1:QAV1 QKP1:QKR1 QUL1:QUN1 REH1:REJ1 ROD1:ROF1 RXZ1:RYB1 SHV1:SHX1 SRR1:SRT1 TBN1:TBP1 TLJ1:TLL1 TVF1:TVH1 UFB1:UFD1 UOX1:UOZ1 UYT1:UYV1 VIP1:VIR1 VSL1:VSN1 WCH1:WCJ1 WMD1:WMF1">
      <formula1>$AQ$14:$AQ$45</formula1>
    </dataValidation>
    <dataValidation type="list" allowBlank="1" showInputMessage="1" showErrorMessage="1" sqref="WVU1:WVW1 JI1:JK1 TE1:TG1 ADA1:ADC1 AMW1:AMY1 AWS1:AWU1 BGO1:BGQ1 BQK1:BQM1 CAG1:CAI1 CKC1:CKE1 CTY1:CUA1 DDU1:DDW1 DNQ1:DNS1 DXM1:DXO1 EHI1:EHK1 ERE1:ERG1 FBA1:FBC1 FKW1:FKY1 FUS1:FUU1 GEO1:GEQ1 GOK1:GOM1 GYG1:GYI1 HIC1:HIE1 HRY1:HSA1 IBU1:IBW1 ILQ1:ILS1 IVM1:IVO1 JFI1:JFK1 JPE1:JPG1 JZA1:JZC1 KIW1:KIY1 KSS1:KSU1 LCO1:LCQ1 LMK1:LMM1 LWG1:LWI1 MGC1:MGE1 MPY1:MQA1 MZU1:MZW1 NJQ1:NJS1 NTM1:NTO1 ODI1:ODK1 ONE1:ONG1 OXA1:OXC1 PGW1:PGY1 PQS1:PQU1 QAO1:QAQ1 QKK1:QKM1 QUG1:QUI1 REC1:REE1 RNY1:ROA1 RXU1:RXW1 SHQ1:SHS1 SRM1:SRO1 TBI1:TBK1 TLE1:TLG1 TVA1:TVC1 UEW1:UEY1 UOS1:UOU1 UYO1:UYQ1 VIK1:VIM1 VSG1:VSI1 WCC1:WCE1 WLY1:WMA1">
      <formula1>$AP$14:$AP$26</formula1>
    </dataValidation>
    <dataValidation type="list" allowBlank="1" showInputMessage="1" showErrorMessage="1" sqref="WVN1:WVR1 JB1:JF1 SX1:TB1 ACT1:ACX1 AMP1:AMT1 AWL1:AWP1 BGH1:BGL1 BQD1:BQH1 BZZ1:CAD1 CJV1:CJZ1 CTR1:CTV1 DDN1:DDR1 DNJ1:DNN1 DXF1:DXJ1 EHB1:EHF1 EQX1:ERB1 FAT1:FAX1 FKP1:FKT1 FUL1:FUP1 GEH1:GEL1 GOD1:GOH1 GXZ1:GYD1 HHV1:HHZ1 HRR1:HRV1 IBN1:IBR1 ILJ1:ILN1 IVF1:IVJ1 JFB1:JFF1 JOX1:JPB1 JYT1:JYX1 KIP1:KIT1 KSL1:KSP1 LCH1:LCL1 LMD1:LMH1 LVZ1:LWD1 MFV1:MFZ1 MPR1:MPV1 MZN1:MZR1 NJJ1:NJN1 NTF1:NTJ1 ODB1:ODF1 OMX1:ONB1 OWT1:OWX1 PGP1:PGT1 PQL1:PQP1 QAH1:QAL1 QKD1:QKH1 QTZ1:QUD1 RDV1:RDZ1 RNR1:RNV1 RXN1:RXR1 SHJ1:SHN1 SRF1:SRJ1 TBB1:TBF1 TKX1:TLB1 TUT1:TUX1 UEP1:UET1 UOL1:UOP1 UYH1:UYL1 VID1:VIH1 VRZ1:VSD1 WBV1:WBZ1 WLR1:WLV1">
      <formula1>$AO$14:$AO$15</formula1>
    </dataValidation>
    <dataValidation type="list" allowBlank="1" showInputMessage="1" showErrorMessage="1" sqref="U134:W134 U136:W136 U138:W138 U140:W140 U142:W142 U144:W144 U146:W146 U148:W148 U150:W150 U20 U22 U24 U26 U28 U242:W242 U244:W244 U246:W246 U248:W248 U250:W250 U252:W252 U254:W254 U256:W256 U258:W258 U350:W350 U352:W352 U354:W354 U356:W356 U358:W358 U360:W360 U362:W362 U364:W364 U366:W366 U674:W674 U676:W676 U678:W678 U680:W680 U682:W682 U684:W684 U686:W686 U688:W688 U690:W690 U782:W782 U784:W784 U786:W786 U788:W788 U790:W790 U792:W792 U794:W794 U796:W796 U798:W798 U458:W458 U460:W460 U462:W462 U464:W464 U466:W466 U468:W468 U470:W470 U472:W472 U474:W474 U566:W566 U568:W568 U570:W570 U572:W572 U574:W574 U576:W576 U578:W578 U580:W580 U582:W582">
      <formula1>$AV$3:$AV$4</formula1>
    </dataValidation>
    <dataValidation type="list" allowBlank="1" showInputMessage="1" showErrorMessage="1" sqref="F1:J1">
      <formula1>$AW$3:$AW$4</formula1>
    </dataValidation>
    <dataValidation type="list" allowBlank="1" showInputMessage="1" showErrorMessage="1" sqref="M1:O1">
      <formula1>$AX$3:$AX$15</formula1>
    </dataValidation>
    <dataValidation type="list" allowBlank="1" showInputMessage="1" showErrorMessage="1" sqref="R1:T1">
      <formula1>$AY$3:$AY$34</formula1>
    </dataValidation>
  </dataValidations>
  <printOptions horizontalCentered="1"/>
  <pageMargins left="0.59055118110236227" right="0.39370078740157483" top="0.85" bottom="0.39370078740157483" header="0.31496062992125984" footer="0.31496062992125984"/>
  <pageSetup paperSize="9" scale="99" orientation="landscape" horizontalDpi="4294967294" verticalDpi="4294967294" r:id="rId1"/>
  <headerFooter alignWithMargins="0"/>
  <rowBreaks count="9" manualBreakCount="9">
    <brk id="6" max="16383" man="1"/>
    <brk id="44" max="16383" man="1"/>
    <brk id="82" max="16383" man="1"/>
    <brk id="120" max="16383" man="1"/>
    <brk id="156" max="16383" man="1"/>
    <brk id="192" max="16383" man="1"/>
    <brk id="228" max="16383" man="1"/>
    <brk id="264" max="16383" man="1"/>
    <brk id="300" max="16383" man="1"/>
  </rowBreaks>
  <ignoredErrors>
    <ignoredError sqref="AM59 AM61 AM63 AM65 AM177 AM173 AM175 AM185 AM183 AM181 AM179 AM171" formula="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CCFF33"/>
  </sheetPr>
  <dimension ref="A1:BU266"/>
  <sheetViews>
    <sheetView showGridLines="0" showRowColHeaders="0" view="pageBreakPreview" zoomScaleNormal="80" zoomScaleSheetLayoutView="100" workbookViewId="0">
      <pane ySplit="7" topLeftCell="A8" activePane="bottomLeft" state="frozen"/>
      <selection pane="bottomLeft" activeCell="BI2" sqref="BI2"/>
    </sheetView>
  </sheetViews>
  <sheetFormatPr defaultRowHeight="15.95" customHeight="1"/>
  <cols>
    <col min="1" max="1" width="0.75" style="298" customWidth="1"/>
    <col min="2" max="11" width="1.625" style="298" customWidth="1"/>
    <col min="12" max="12" width="2.375" style="298" customWidth="1"/>
    <col min="13" max="13" width="1.625" style="298" customWidth="1"/>
    <col min="14" max="15" width="2.25" style="298" customWidth="1"/>
    <col min="16" max="29" width="1.625" style="298" customWidth="1"/>
    <col min="30" max="31" width="1.625" style="816" customWidth="1"/>
    <col min="32" max="41" width="1.625" style="298" customWidth="1"/>
    <col min="42" max="47" width="1.625" style="816" customWidth="1"/>
    <col min="48" max="61" width="1.625" style="298" customWidth="1"/>
    <col min="62" max="62" width="2.625" style="298" customWidth="1"/>
    <col min="63" max="63" width="5.75" style="298" customWidth="1"/>
    <col min="64" max="64" width="5.75" style="298" hidden="1" customWidth="1"/>
    <col min="65" max="65" width="5.625" style="371" hidden="1" customWidth="1"/>
    <col min="66" max="67" width="5.625" style="372" hidden="1" customWidth="1"/>
    <col min="68" max="68" width="5.75" style="298" hidden="1" customWidth="1"/>
    <col min="69" max="69" width="11.75" style="298" hidden="1" customWidth="1"/>
    <col min="70" max="70" width="5.75" style="298" hidden="1" customWidth="1"/>
    <col min="71" max="78" width="5.75" style="298" customWidth="1"/>
    <col min="79" max="16384" width="9" style="298"/>
  </cols>
  <sheetData>
    <row r="1" spans="2:73" ht="3.75" customHeight="1">
      <c r="BM1" s="298"/>
      <c r="BN1" s="298"/>
      <c r="BO1" s="298"/>
    </row>
    <row r="2" spans="2:73" ht="27" customHeight="1">
      <c r="AE2" s="1557" t="s">
        <v>568</v>
      </c>
      <c r="AF2" s="1557"/>
      <c r="AG2" s="1557"/>
      <c r="AH2" s="1557"/>
      <c r="AI2" s="1557"/>
      <c r="AJ2" s="1557"/>
      <c r="AK2" s="1557"/>
      <c r="AL2" s="1557"/>
      <c r="AM2" s="1557"/>
      <c r="AN2" s="1557"/>
      <c r="AO2" s="1557"/>
      <c r="AP2" s="949"/>
      <c r="AQ2" s="2621">
        <v>42095</v>
      </c>
      <c r="AR2" s="2622"/>
      <c r="AS2" s="2622"/>
      <c r="AT2" s="2623"/>
      <c r="AU2" s="2620" t="s">
        <v>73</v>
      </c>
      <c r="AV2" s="1557"/>
      <c r="AW2" s="1558">
        <v>6</v>
      </c>
      <c r="AX2" s="1559"/>
      <c r="AY2" s="1560"/>
      <c r="AZ2" s="1556" t="s">
        <v>74</v>
      </c>
      <c r="BA2" s="1557"/>
      <c r="BB2" s="1558"/>
      <c r="BC2" s="1559"/>
      <c r="BD2" s="1560"/>
      <c r="BE2" s="1556" t="s">
        <v>87</v>
      </c>
      <c r="BF2" s="1557"/>
      <c r="BG2" s="1129"/>
      <c r="BH2" s="1129"/>
      <c r="BI2" s="1129"/>
      <c r="BM2" s="298"/>
      <c r="BN2" s="298"/>
      <c r="BO2" s="298"/>
      <c r="BS2" s="1143"/>
    </row>
    <row r="3" spans="2:73" ht="9" customHeight="1">
      <c r="AE3" s="1122"/>
      <c r="AF3" s="1122"/>
      <c r="AG3" s="1122"/>
      <c r="AH3" s="1122"/>
      <c r="AI3" s="1122"/>
      <c r="AJ3" s="1122"/>
      <c r="AK3" s="1122"/>
      <c r="AL3" s="1122"/>
      <c r="AM3" s="1122"/>
      <c r="AN3" s="1122"/>
      <c r="AO3" s="1122"/>
      <c r="AP3" s="949"/>
      <c r="AQ3" s="1130"/>
      <c r="AR3" s="1130"/>
      <c r="AS3" s="1130"/>
      <c r="AT3" s="1130"/>
      <c r="AU3" s="1123"/>
      <c r="AV3" s="1122"/>
      <c r="AW3" s="1131"/>
      <c r="AX3" s="1131"/>
      <c r="AY3" s="1131"/>
      <c r="AZ3" s="1123"/>
      <c r="BA3" s="1122"/>
      <c r="BB3" s="1131"/>
      <c r="BC3" s="1131"/>
      <c r="BD3" s="1131"/>
      <c r="BE3" s="1123"/>
      <c r="BF3" s="1122"/>
      <c r="BG3" s="1129"/>
      <c r="BH3" s="1129"/>
      <c r="BI3" s="1129"/>
      <c r="BM3" s="298"/>
      <c r="BN3" s="298"/>
      <c r="BO3" s="298"/>
    </row>
    <row r="4" spans="2:73" ht="15.95" customHeight="1">
      <c r="AB4" s="1139" t="s">
        <v>752</v>
      </c>
      <c r="AC4" s="1140"/>
      <c r="AD4" s="1139"/>
      <c r="AE4" s="1139"/>
      <c r="AF4" s="1139"/>
      <c r="AG4" s="1139"/>
      <c r="AH4" s="1139"/>
      <c r="AI4" s="1139"/>
      <c r="AJ4" s="1139"/>
      <c r="AK4" s="1139"/>
      <c r="AL4" s="1139"/>
      <c r="AM4" s="1139"/>
      <c r="AN4" s="1139"/>
      <c r="AO4" s="1139"/>
      <c r="AP4" s="1139"/>
      <c r="AQ4" s="1139"/>
      <c r="AR4" s="1139"/>
      <c r="AS4" s="1139"/>
      <c r="AT4" s="1139"/>
      <c r="AU4" s="1139"/>
      <c r="AV4" s="1139"/>
      <c r="AW4" s="1139"/>
      <c r="AX4" s="1139"/>
      <c r="AY4" s="1139"/>
      <c r="AZ4" s="1139"/>
      <c r="BA4" s="1139"/>
      <c r="BB4" s="1139"/>
      <c r="BC4" s="1139"/>
      <c r="BD4" s="1139"/>
      <c r="BE4" s="1139"/>
      <c r="BF4" s="1139"/>
      <c r="BG4" s="1140"/>
      <c r="BH4" s="1140"/>
      <c r="BI4" s="1140"/>
      <c r="BJ4" s="1140"/>
    </row>
    <row r="5" spans="2:73" s="1132" customFormat="1" ht="15.95" customHeight="1">
      <c r="AB5" s="2034" t="s">
        <v>753</v>
      </c>
      <c r="AC5" s="2034"/>
      <c r="AD5" s="2034"/>
      <c r="AE5" s="2034"/>
      <c r="AF5" s="2034"/>
      <c r="AG5" s="2034"/>
      <c r="AH5" s="2036" t="s">
        <v>756</v>
      </c>
      <c r="AI5" s="2036"/>
      <c r="AJ5" s="2036"/>
      <c r="AK5" s="2036"/>
      <c r="AL5" s="2036"/>
      <c r="AM5" s="2036"/>
      <c r="AN5" s="2036"/>
      <c r="AO5" s="2036"/>
      <c r="AP5" s="2036"/>
      <c r="AQ5" s="2036"/>
      <c r="AR5" s="2033" t="s">
        <v>754</v>
      </c>
      <c r="AS5" s="2033"/>
      <c r="AT5" s="2033"/>
      <c r="AU5" s="2033"/>
      <c r="AV5" s="2033"/>
      <c r="AW5" s="2033"/>
      <c r="AX5" s="2033"/>
      <c r="AY5" s="2033"/>
      <c r="AZ5" s="2045" t="s">
        <v>755</v>
      </c>
      <c r="BA5" s="2046"/>
      <c r="BB5" s="2046"/>
      <c r="BC5" s="2046"/>
      <c r="BD5" s="2046"/>
      <c r="BE5" s="2046"/>
      <c r="BF5" s="2046"/>
      <c r="BG5" s="2046"/>
      <c r="BH5" s="2046"/>
      <c r="BI5" s="2046"/>
      <c r="BJ5" s="2047"/>
      <c r="BM5" s="1133"/>
      <c r="BN5" s="1134"/>
      <c r="BO5" s="1134"/>
    </row>
    <row r="6" spans="2:73" ht="24" customHeight="1">
      <c r="AB6" s="2035"/>
      <c r="AC6" s="2035"/>
      <c r="AD6" s="2035"/>
      <c r="AE6" s="2035"/>
      <c r="AF6" s="2035"/>
      <c r="AG6" s="2035"/>
      <c r="AH6" s="2037"/>
      <c r="AI6" s="2038"/>
      <c r="AJ6" s="2038"/>
      <c r="AK6" s="2038"/>
      <c r="AL6" s="2038"/>
      <c r="AM6" s="2038"/>
      <c r="AN6" s="2038"/>
      <c r="AO6" s="2038"/>
      <c r="AP6" s="2038"/>
      <c r="AQ6" s="2039"/>
      <c r="AR6" s="2037"/>
      <c r="AS6" s="2038"/>
      <c r="AT6" s="2038"/>
      <c r="AU6" s="2038"/>
      <c r="AV6" s="2038"/>
      <c r="AW6" s="2038"/>
      <c r="AX6" s="2038"/>
      <c r="AY6" s="2039"/>
      <c r="AZ6" s="2040"/>
      <c r="BA6" s="2041"/>
      <c r="BB6" s="2041"/>
      <c r="BC6" s="1141" t="s">
        <v>757</v>
      </c>
      <c r="BD6" s="2044"/>
      <c r="BE6" s="2044"/>
      <c r="BF6" s="2044"/>
      <c r="BG6" s="1141" t="s">
        <v>757</v>
      </c>
      <c r="BH6" s="2042"/>
      <c r="BI6" s="2042"/>
      <c r="BJ6" s="2043"/>
      <c r="BM6" s="298"/>
      <c r="BN6" s="298"/>
    </row>
    <row r="8" spans="2:73" ht="6" customHeight="1">
      <c r="BK8" s="358"/>
      <c r="BL8" s="358"/>
      <c r="BM8" s="373"/>
      <c r="BN8" s="374"/>
      <c r="BO8" s="374"/>
      <c r="BP8" s="370"/>
      <c r="BQ8" s="370"/>
      <c r="BR8" s="358"/>
      <c r="BS8" s="358"/>
      <c r="BT8" s="358"/>
      <c r="BU8" s="358"/>
    </row>
    <row r="9" spans="2:73" ht="15" customHeight="1">
      <c r="B9" s="299" t="s">
        <v>233</v>
      </c>
      <c r="AL9" s="369"/>
      <c r="BK9" s="358"/>
      <c r="BL9" s="358"/>
      <c r="BM9" s="375" t="s">
        <v>328</v>
      </c>
      <c r="BN9" s="374"/>
      <c r="BO9" s="374"/>
      <c r="BP9" s="370"/>
      <c r="BQ9" s="1135" t="s">
        <v>758</v>
      </c>
      <c r="BR9" s="358"/>
      <c r="BS9" s="358"/>
      <c r="BT9" s="358"/>
      <c r="BU9" s="358"/>
    </row>
    <row r="10" spans="2:73" ht="11.1" customHeight="1">
      <c r="B10" s="299"/>
      <c r="N10" s="2192" t="s">
        <v>234</v>
      </c>
      <c r="O10" s="2192"/>
      <c r="P10" s="2192"/>
      <c r="Q10" s="2192"/>
      <c r="R10" s="2192"/>
      <c r="S10" s="2192"/>
      <c r="T10" s="2192"/>
      <c r="U10" s="2192"/>
      <c r="V10" s="2192"/>
      <c r="BB10" s="2156" t="s">
        <v>327</v>
      </c>
      <c r="BC10" s="2157"/>
      <c r="BD10" s="2158"/>
    </row>
    <row r="11" spans="2:73" s="300" customFormat="1" ht="9.9499999999999993" customHeight="1">
      <c r="C11" s="2179" t="s">
        <v>235</v>
      </c>
      <c r="D11" s="2179"/>
      <c r="E11" s="2179"/>
      <c r="F11" s="2181">
        <f>work1基本情報!H21</f>
        <v>41730</v>
      </c>
      <c r="G11" s="2182"/>
      <c r="H11" s="2182"/>
      <c r="I11" s="2184" t="s">
        <v>236</v>
      </c>
      <c r="J11" s="2184"/>
      <c r="K11" s="2184"/>
      <c r="L11" s="2184"/>
      <c r="M11" s="2184"/>
      <c r="N11" s="2184"/>
      <c r="O11" s="2184"/>
      <c r="P11" s="2184"/>
      <c r="Q11" s="2184"/>
      <c r="R11" s="2184"/>
      <c r="S11" s="2184"/>
      <c r="T11" s="2184"/>
      <c r="U11" s="2184"/>
      <c r="V11" s="2184"/>
      <c r="W11" s="2184"/>
      <c r="X11" s="2184"/>
      <c r="Y11" s="2184"/>
      <c r="Z11" s="2184"/>
      <c r="AA11" s="2184"/>
      <c r="AB11" s="2184"/>
      <c r="AC11" s="2184"/>
      <c r="AD11" s="2184"/>
      <c r="AE11" s="2184"/>
      <c r="AF11" s="2184"/>
      <c r="AG11" s="2184"/>
      <c r="AH11" s="2184"/>
      <c r="AI11" s="2184"/>
      <c r="AJ11" s="2184"/>
      <c r="AP11" s="823"/>
      <c r="AQ11" s="823"/>
      <c r="AR11" s="823"/>
      <c r="AS11" s="823"/>
      <c r="AT11" s="823"/>
      <c r="AU11" s="823"/>
      <c r="BB11" s="2159"/>
      <c r="BC11" s="2160"/>
      <c r="BD11" s="2161"/>
      <c r="BK11" s="14"/>
      <c r="BM11" s="376" t="s">
        <v>73</v>
      </c>
      <c r="BN11" s="377" t="s">
        <v>145</v>
      </c>
      <c r="BO11" s="377" t="s">
        <v>329</v>
      </c>
    </row>
    <row r="12" spans="2:73" s="300" customFormat="1" ht="9.9499999999999993" customHeight="1">
      <c r="C12" s="2180"/>
      <c r="D12" s="2180"/>
      <c r="E12" s="2180"/>
      <c r="F12" s="2183"/>
      <c r="G12" s="2183"/>
      <c r="H12" s="2183"/>
      <c r="I12" s="2185"/>
      <c r="J12" s="2185"/>
      <c r="K12" s="2185"/>
      <c r="L12" s="2185"/>
      <c r="M12" s="2185"/>
      <c r="N12" s="2185"/>
      <c r="O12" s="2185"/>
      <c r="P12" s="2185"/>
      <c r="Q12" s="2185"/>
      <c r="R12" s="2185"/>
      <c r="S12" s="2185"/>
      <c r="T12" s="2185"/>
      <c r="U12" s="2185"/>
      <c r="V12" s="2185"/>
      <c r="W12" s="2185"/>
      <c r="X12" s="2185"/>
      <c r="Y12" s="2185"/>
      <c r="Z12" s="2185"/>
      <c r="AA12" s="2185"/>
      <c r="AB12" s="2185"/>
      <c r="AC12" s="2185"/>
      <c r="AD12" s="2185"/>
      <c r="AE12" s="2185"/>
      <c r="AF12" s="2185"/>
      <c r="AG12" s="2185"/>
      <c r="AH12" s="2185"/>
      <c r="AI12" s="2185"/>
      <c r="AJ12" s="2185"/>
      <c r="AP12" s="823"/>
      <c r="AQ12" s="823"/>
      <c r="AR12" s="823"/>
      <c r="AS12" s="823"/>
      <c r="AT12" s="823"/>
      <c r="AU12" s="823"/>
      <c r="BB12" s="2162"/>
      <c r="BC12" s="2163"/>
      <c r="BD12" s="2164"/>
      <c r="BM12" s="376"/>
      <c r="BN12" s="377"/>
      <c r="BO12" s="377"/>
    </row>
    <row r="13" spans="2:73" ht="3" customHeight="1" thickBot="1"/>
    <row r="14" spans="2:73" s="300" customFormat="1" ht="12" customHeight="1">
      <c r="B14" s="2186" t="s">
        <v>127</v>
      </c>
      <c r="C14" s="2187"/>
      <c r="D14" s="2187"/>
      <c r="E14" s="2187"/>
      <c r="F14" s="2187"/>
      <c r="G14" s="2187"/>
      <c r="H14" s="2187"/>
      <c r="I14" s="2187"/>
      <c r="J14" s="2187"/>
      <c r="K14" s="2187"/>
      <c r="L14" s="2187"/>
      <c r="M14" s="2175" t="s">
        <v>237</v>
      </c>
      <c r="N14" s="2175"/>
      <c r="O14" s="2175"/>
      <c r="P14" s="2175"/>
      <c r="Q14" s="2175" t="s">
        <v>129</v>
      </c>
      <c r="R14" s="2175"/>
      <c r="S14" s="2175" t="s">
        <v>238</v>
      </c>
      <c r="T14" s="2175"/>
      <c r="U14" s="2175"/>
      <c r="V14" s="2175"/>
      <c r="W14" s="2175" t="s">
        <v>60</v>
      </c>
      <c r="X14" s="2175"/>
      <c r="Y14" s="2175"/>
      <c r="Z14" s="2175"/>
      <c r="AA14" s="2175"/>
      <c r="AB14" s="2175"/>
      <c r="AC14" s="2175"/>
      <c r="AD14" s="2175"/>
      <c r="AE14" s="2175"/>
      <c r="AF14" s="2175"/>
      <c r="AG14" s="2175"/>
      <c r="AH14" s="2175"/>
      <c r="AI14" s="2176" t="s">
        <v>239</v>
      </c>
      <c r="AJ14" s="2177"/>
      <c r="AK14" s="2177"/>
      <c r="AL14" s="2177"/>
      <c r="AM14" s="2177"/>
      <c r="AN14" s="2178"/>
      <c r="AP14" s="823"/>
      <c r="AQ14" s="823"/>
      <c r="AR14" s="2263" t="s">
        <v>240</v>
      </c>
      <c r="AS14" s="2168"/>
      <c r="AT14" s="2168"/>
      <c r="AU14" s="2168"/>
      <c r="AV14" s="2168"/>
      <c r="AW14" s="2168"/>
      <c r="AX14" s="2168"/>
      <c r="AY14" s="2168"/>
      <c r="AZ14" s="2168"/>
      <c r="BA14" s="2165">
        <f>MAX(work4報告書!V5:V14)</f>
        <v>1</v>
      </c>
      <c r="BB14" s="2166"/>
      <c r="BC14" s="2168" t="s">
        <v>241</v>
      </c>
      <c r="BD14" s="2168"/>
      <c r="BE14" s="2169"/>
      <c r="BJ14" s="14"/>
      <c r="BM14" s="378"/>
      <c r="BN14" s="379"/>
      <c r="BO14" s="379"/>
      <c r="BQ14" s="1136"/>
    </row>
    <row r="15" spans="2:73" s="300" customFormat="1" ht="9.9499999999999993" customHeight="1">
      <c r="B15" s="2188"/>
      <c r="C15" s="2189"/>
      <c r="D15" s="2189"/>
      <c r="E15" s="2189"/>
      <c r="F15" s="2189"/>
      <c r="G15" s="2189"/>
      <c r="H15" s="2189"/>
      <c r="I15" s="2189"/>
      <c r="J15" s="2189"/>
      <c r="K15" s="2189"/>
      <c r="L15" s="2189"/>
      <c r="M15" s="2193">
        <f>work1基本情報!C9</f>
        <v>1</v>
      </c>
      <c r="N15" s="2194"/>
      <c r="O15" s="2197">
        <f>work1基本情報!D9</f>
        <v>6</v>
      </c>
      <c r="P15" s="2194"/>
      <c r="Q15" s="2172">
        <f>work1基本情報!E9</f>
        <v>1</v>
      </c>
      <c r="R15" s="2172"/>
      <c r="S15" s="2173">
        <f>work1基本情報!F9</f>
        <v>0</v>
      </c>
      <c r="T15" s="2173"/>
      <c r="U15" s="2172">
        <f>work1基本情報!G9</f>
        <v>1</v>
      </c>
      <c r="V15" s="2172"/>
      <c r="W15" s="2173">
        <f>work1基本情報!H9</f>
        <v>6</v>
      </c>
      <c r="X15" s="2173"/>
      <c r="Y15" s="2172">
        <f>work1基本情報!I9</f>
        <v>0</v>
      </c>
      <c r="Z15" s="2172"/>
      <c r="AA15" s="2173" t="str">
        <f>work1基本情報!J9</f>
        <v>×</v>
      </c>
      <c r="AB15" s="2173"/>
      <c r="AC15" s="2172" t="str">
        <f>work1基本情報!K9</f>
        <v>×</v>
      </c>
      <c r="AD15" s="2172"/>
      <c r="AE15" s="2173" t="str">
        <f>work1基本情報!L9</f>
        <v>×</v>
      </c>
      <c r="AF15" s="2173"/>
      <c r="AG15" s="2172" t="str">
        <f>work1基本情報!M9</f>
        <v>×</v>
      </c>
      <c r="AH15" s="2172"/>
      <c r="AI15" s="2173">
        <f>work1基本情報!O9</f>
        <v>0</v>
      </c>
      <c r="AJ15" s="2173"/>
      <c r="AK15" s="2172">
        <f>work1基本情報!P9</f>
        <v>0</v>
      </c>
      <c r="AL15" s="2172"/>
      <c r="AM15" s="2193">
        <f>work1基本情報!Q9</f>
        <v>0</v>
      </c>
      <c r="AN15" s="2253"/>
      <c r="AP15" s="823"/>
      <c r="AQ15" s="823"/>
      <c r="AR15" s="2264"/>
      <c r="AS15" s="2170"/>
      <c r="AT15" s="2170"/>
      <c r="AU15" s="2170"/>
      <c r="AV15" s="2170"/>
      <c r="AW15" s="2170"/>
      <c r="AX15" s="2170"/>
      <c r="AY15" s="2170"/>
      <c r="AZ15" s="2170"/>
      <c r="BA15" s="2167"/>
      <c r="BB15" s="2167"/>
      <c r="BC15" s="2170"/>
      <c r="BD15" s="2170"/>
      <c r="BE15" s="2171"/>
      <c r="BM15" s="380">
        <f>work1基本情報!H15</f>
        <v>42095</v>
      </c>
      <c r="BN15" s="381">
        <v>6</v>
      </c>
      <c r="BO15" s="381">
        <v>1</v>
      </c>
      <c r="BQ15" s="1137" t="s">
        <v>759</v>
      </c>
    </row>
    <row r="16" spans="2:73" s="300" customFormat="1" ht="9.9499999999999993" customHeight="1" thickBot="1">
      <c r="B16" s="2190"/>
      <c r="C16" s="2191"/>
      <c r="D16" s="2191"/>
      <c r="E16" s="2191"/>
      <c r="F16" s="2191"/>
      <c r="G16" s="2191"/>
      <c r="H16" s="2191"/>
      <c r="I16" s="2191"/>
      <c r="J16" s="2191"/>
      <c r="K16" s="2191"/>
      <c r="L16" s="2191"/>
      <c r="M16" s="2195"/>
      <c r="N16" s="2196"/>
      <c r="O16" s="2198"/>
      <c r="P16" s="2196"/>
      <c r="Q16" s="2172"/>
      <c r="R16" s="2172"/>
      <c r="S16" s="2174"/>
      <c r="T16" s="2174"/>
      <c r="U16" s="2172"/>
      <c r="V16" s="2172"/>
      <c r="W16" s="2174"/>
      <c r="X16" s="2174"/>
      <c r="Y16" s="2172"/>
      <c r="Z16" s="2172"/>
      <c r="AA16" s="2174"/>
      <c r="AB16" s="2174"/>
      <c r="AC16" s="2172"/>
      <c r="AD16" s="2172"/>
      <c r="AE16" s="2174"/>
      <c r="AF16" s="2174"/>
      <c r="AG16" s="2172"/>
      <c r="AH16" s="2172"/>
      <c r="AI16" s="2174"/>
      <c r="AJ16" s="2174"/>
      <c r="AK16" s="2172"/>
      <c r="AL16" s="2172"/>
      <c r="AM16" s="2195"/>
      <c r="AN16" s="2254"/>
      <c r="AO16" s="839"/>
      <c r="AP16" s="840"/>
      <c r="AQ16" s="840"/>
      <c r="AR16" s="840"/>
      <c r="AS16" s="840"/>
      <c r="AT16" s="840"/>
      <c r="AU16" s="840"/>
      <c r="AV16" s="841"/>
      <c r="AW16" s="841"/>
      <c r="AX16" s="841"/>
      <c r="AY16" s="841"/>
      <c r="AZ16" s="841"/>
      <c r="BA16" s="841"/>
      <c r="BB16" s="841"/>
      <c r="BC16" s="841"/>
      <c r="BD16" s="841"/>
      <c r="BE16" s="841"/>
      <c r="BM16" s="376"/>
      <c r="BN16" s="381">
        <f>BN15+1</f>
        <v>7</v>
      </c>
      <c r="BO16" s="381">
        <f>BO15+1</f>
        <v>2</v>
      </c>
      <c r="BQ16" s="1138" t="s">
        <v>760</v>
      </c>
    </row>
    <row r="17" spans="2:69" s="301" customFormat="1" ht="12" customHeight="1">
      <c r="B17" s="2199" t="s">
        <v>106</v>
      </c>
      <c r="C17" s="2200"/>
      <c r="D17" s="2203" t="s">
        <v>242</v>
      </c>
      <c r="E17" s="2204"/>
      <c r="F17" s="2204"/>
      <c r="G17" s="2204"/>
      <c r="H17" s="2204"/>
      <c r="I17" s="2204"/>
      <c r="J17" s="2204"/>
      <c r="K17" s="2204"/>
      <c r="L17" s="2205"/>
      <c r="M17" s="2209" t="s">
        <v>243</v>
      </c>
      <c r="N17" s="2210"/>
      <c r="O17" s="2210"/>
      <c r="P17" s="2210"/>
      <c r="Q17" s="2210"/>
      <c r="R17" s="2210"/>
      <c r="S17" s="2211"/>
      <c r="T17" s="2215" t="s">
        <v>244</v>
      </c>
      <c r="U17" s="2210"/>
      <c r="V17" s="2210"/>
      <c r="W17" s="2210"/>
      <c r="X17" s="2210"/>
      <c r="Y17" s="2210"/>
      <c r="Z17" s="2210"/>
      <c r="AA17" s="2210"/>
      <c r="AB17" s="2210"/>
      <c r="AC17" s="2216"/>
      <c r="AD17" s="2259" t="s">
        <v>245</v>
      </c>
      <c r="AE17" s="2260"/>
      <c r="AF17" s="2215" t="s">
        <v>144</v>
      </c>
      <c r="AG17" s="2210"/>
      <c r="AH17" s="2210"/>
      <c r="AI17" s="2210"/>
      <c r="AJ17" s="2210"/>
      <c r="AK17" s="2210"/>
      <c r="AL17" s="2210"/>
      <c r="AM17" s="2210"/>
      <c r="AN17" s="2210"/>
      <c r="AO17" s="2255"/>
      <c r="AP17" s="2256" t="s">
        <v>246</v>
      </c>
      <c r="AQ17" s="2257"/>
      <c r="AR17" s="2257"/>
      <c r="AS17" s="2257"/>
      <c r="AT17" s="2257"/>
      <c r="AU17" s="2258"/>
      <c r="AV17" s="2243" t="s">
        <v>247</v>
      </c>
      <c r="AW17" s="2244"/>
      <c r="AX17" s="2244"/>
      <c r="AY17" s="2244"/>
      <c r="AZ17" s="2244"/>
      <c r="BA17" s="2244"/>
      <c r="BB17" s="2244"/>
      <c r="BC17" s="2244"/>
      <c r="BD17" s="2244"/>
      <c r="BE17" s="2245"/>
      <c r="BM17" s="376"/>
      <c r="BN17" s="381">
        <f t="shared" ref="BN17:BN26" si="0">BN16+1</f>
        <v>8</v>
      </c>
      <c r="BO17" s="381">
        <f t="shared" ref="BO17:BO45" si="1">BO16+1</f>
        <v>3</v>
      </c>
      <c r="BP17" s="300"/>
      <c r="BQ17" s="300"/>
    </row>
    <row r="18" spans="2:69" s="301" customFormat="1" ht="12" customHeight="1">
      <c r="B18" s="2201"/>
      <c r="C18" s="2202"/>
      <c r="D18" s="2206"/>
      <c r="E18" s="2207"/>
      <c r="F18" s="2207"/>
      <c r="G18" s="2207"/>
      <c r="H18" s="2207"/>
      <c r="I18" s="2207"/>
      <c r="J18" s="2207"/>
      <c r="K18" s="2207"/>
      <c r="L18" s="2208"/>
      <c r="M18" s="2212"/>
      <c r="N18" s="2213"/>
      <c r="O18" s="2213"/>
      <c r="P18" s="2213"/>
      <c r="Q18" s="2213"/>
      <c r="R18" s="2213"/>
      <c r="S18" s="2214"/>
      <c r="T18" s="2217"/>
      <c r="U18" s="2213"/>
      <c r="V18" s="2213"/>
      <c r="W18" s="2213"/>
      <c r="X18" s="2213"/>
      <c r="Y18" s="2213"/>
      <c r="Z18" s="2213"/>
      <c r="AA18" s="2213"/>
      <c r="AB18" s="2213"/>
      <c r="AC18" s="2218"/>
      <c r="AD18" s="2261"/>
      <c r="AE18" s="2262"/>
      <c r="AF18" s="2217"/>
      <c r="AG18" s="2213"/>
      <c r="AH18" s="2213"/>
      <c r="AI18" s="2213"/>
      <c r="AJ18" s="2213"/>
      <c r="AK18" s="2213"/>
      <c r="AL18" s="2213"/>
      <c r="AM18" s="2213"/>
      <c r="AN18" s="2213"/>
      <c r="AO18" s="2218"/>
      <c r="AP18" s="2248" t="s">
        <v>248</v>
      </c>
      <c r="AQ18" s="2249"/>
      <c r="AR18" s="2250"/>
      <c r="AS18" s="2251" t="s">
        <v>249</v>
      </c>
      <c r="AT18" s="2249"/>
      <c r="AU18" s="2252"/>
      <c r="AV18" s="2246"/>
      <c r="AW18" s="2213"/>
      <c r="AX18" s="2213"/>
      <c r="AY18" s="2213"/>
      <c r="AZ18" s="2213"/>
      <c r="BA18" s="2213"/>
      <c r="BB18" s="2213"/>
      <c r="BC18" s="2213"/>
      <c r="BD18" s="2213"/>
      <c r="BE18" s="2247"/>
      <c r="BM18" s="376"/>
      <c r="BN18" s="381">
        <f t="shared" si="0"/>
        <v>9</v>
      </c>
      <c r="BO18" s="381">
        <f t="shared" si="1"/>
        <v>4</v>
      </c>
      <c r="BP18" s="300"/>
      <c r="BQ18" s="300"/>
    </row>
    <row r="19" spans="2:69" ht="7.5" customHeight="1">
      <c r="B19" s="2219">
        <v>31</v>
      </c>
      <c r="C19" s="2220"/>
      <c r="D19" s="2227" t="s">
        <v>250</v>
      </c>
      <c r="E19" s="2228"/>
      <c r="F19" s="2228"/>
      <c r="G19" s="2228"/>
      <c r="H19" s="2228"/>
      <c r="I19" s="2228"/>
      <c r="J19" s="2228"/>
      <c r="K19" s="2228"/>
      <c r="L19" s="2229"/>
      <c r="M19" s="2136" t="s">
        <v>523</v>
      </c>
      <c r="N19" s="2137"/>
      <c r="O19" s="2137"/>
      <c r="P19" s="2137"/>
      <c r="Q19" s="2137"/>
      <c r="R19" s="2137"/>
      <c r="S19" s="2138"/>
      <c r="T19" s="2285" t="str">
        <f>work6総括表!Z5</f>
        <v/>
      </c>
      <c r="U19" s="2286"/>
      <c r="V19" s="2286"/>
      <c r="W19" s="2286"/>
      <c r="X19" s="2286"/>
      <c r="Y19" s="2286"/>
      <c r="Z19" s="2286"/>
      <c r="AA19" s="2286"/>
      <c r="AB19" s="2286"/>
      <c r="AC19" s="2291" t="s">
        <v>76</v>
      </c>
      <c r="AD19" s="2311">
        <v>19</v>
      </c>
      <c r="AE19" s="2312"/>
      <c r="AF19" s="2278"/>
      <c r="AG19" s="2280">
        <f>work6総括表!AB5</f>
        <v>0</v>
      </c>
      <c r="AH19" s="2281"/>
      <c r="AI19" s="2281"/>
      <c r="AJ19" s="2281"/>
      <c r="AK19" s="2281"/>
      <c r="AL19" s="2281"/>
      <c r="AM19" s="2282"/>
      <c r="AN19" s="2151" t="s">
        <v>251</v>
      </c>
      <c r="AO19" s="2152"/>
      <c r="AP19" s="2269" t="s">
        <v>252</v>
      </c>
      <c r="AQ19" s="2270"/>
      <c r="AR19" s="2271"/>
      <c r="AS19" s="2269" t="s">
        <v>252</v>
      </c>
      <c r="AT19" s="2270"/>
      <c r="AU19" s="2271"/>
      <c r="AV19" s="2272">
        <f>IF(AS20="",ROUNDDOWN(AG19*AP20,0),ROUNDDOWN(AG19*AS20,0))</f>
        <v>0</v>
      </c>
      <c r="AW19" s="2273"/>
      <c r="AX19" s="2273"/>
      <c r="AY19" s="2273"/>
      <c r="AZ19" s="2273"/>
      <c r="BA19" s="2273"/>
      <c r="BB19" s="2273"/>
      <c r="BC19" s="2273"/>
      <c r="BD19" s="2274"/>
      <c r="BE19" s="2265" t="s">
        <v>76</v>
      </c>
      <c r="BN19" s="381">
        <f t="shared" si="0"/>
        <v>10</v>
      </c>
      <c r="BO19" s="381">
        <f t="shared" si="1"/>
        <v>5</v>
      </c>
    </row>
    <row r="20" spans="2:69" ht="9.75" customHeight="1">
      <c r="B20" s="2221"/>
      <c r="C20" s="2222"/>
      <c r="D20" s="2230"/>
      <c r="E20" s="2228"/>
      <c r="F20" s="2228"/>
      <c r="G20" s="2228"/>
      <c r="H20" s="2228"/>
      <c r="I20" s="2228"/>
      <c r="J20" s="2228"/>
      <c r="K20" s="2228"/>
      <c r="L20" s="2229"/>
      <c r="M20" s="2139"/>
      <c r="N20" s="2140"/>
      <c r="O20" s="2140"/>
      <c r="P20" s="2140"/>
      <c r="Q20" s="2140"/>
      <c r="R20" s="2140"/>
      <c r="S20" s="2141"/>
      <c r="T20" s="2287">
        <f>work6総括表!AA5</f>
        <v>0</v>
      </c>
      <c r="U20" s="2288"/>
      <c r="V20" s="2288"/>
      <c r="W20" s="2288"/>
      <c r="X20" s="2288"/>
      <c r="Y20" s="2288"/>
      <c r="Z20" s="2288"/>
      <c r="AA20" s="2288"/>
      <c r="AB20" s="2288"/>
      <c r="AC20" s="2078"/>
      <c r="AD20" s="2086"/>
      <c r="AE20" s="2088"/>
      <c r="AF20" s="2279"/>
      <c r="AG20" s="2098"/>
      <c r="AH20" s="2099"/>
      <c r="AI20" s="2099"/>
      <c r="AJ20" s="2099"/>
      <c r="AK20" s="2099"/>
      <c r="AL20" s="2099"/>
      <c r="AM20" s="2100"/>
      <c r="AN20" s="2103"/>
      <c r="AO20" s="2104"/>
      <c r="AP20" s="2292">
        <v>118</v>
      </c>
      <c r="AQ20" s="2293"/>
      <c r="AR20" s="2294"/>
      <c r="AS20" s="2266" t="str">
        <f>IF(OR(work6総括表!$S$5=0,AG19=0),"",((AP20/1000-0.6/1000)*(1+work6総括表!$S$5)+0.6/1000)*1000)</f>
        <v/>
      </c>
      <c r="AT20" s="2267"/>
      <c r="AU20" s="2268"/>
      <c r="AV20" s="2275"/>
      <c r="AW20" s="2276"/>
      <c r="AX20" s="2276"/>
      <c r="AY20" s="2276"/>
      <c r="AZ20" s="2276"/>
      <c r="BA20" s="2276"/>
      <c r="BB20" s="2276"/>
      <c r="BC20" s="2276"/>
      <c r="BD20" s="2277"/>
      <c r="BE20" s="2111"/>
      <c r="BF20" s="302"/>
      <c r="BG20" s="302"/>
      <c r="BH20" s="302"/>
      <c r="BI20" s="303" t="s">
        <v>253</v>
      </c>
      <c r="BN20" s="381">
        <f t="shared" si="0"/>
        <v>11</v>
      </c>
      <c r="BO20" s="381">
        <f t="shared" si="1"/>
        <v>6</v>
      </c>
    </row>
    <row r="21" spans="2:69" ht="9.75" customHeight="1">
      <c r="B21" s="2221"/>
      <c r="C21" s="2222"/>
      <c r="D21" s="2230"/>
      <c r="E21" s="2228"/>
      <c r="F21" s="2228"/>
      <c r="G21" s="2228"/>
      <c r="H21" s="2228"/>
      <c r="I21" s="2228"/>
      <c r="J21" s="2228"/>
      <c r="K21" s="2228"/>
      <c r="L21" s="2229"/>
      <c r="M21" s="2234" t="s">
        <v>520</v>
      </c>
      <c r="N21" s="2235"/>
      <c r="O21" s="2235"/>
      <c r="P21" s="2235"/>
      <c r="Q21" s="2235"/>
      <c r="R21" s="2235"/>
      <c r="S21" s="2236"/>
      <c r="T21" s="2050" t="str">
        <f>work6総括表!Z6</f>
        <v/>
      </c>
      <c r="U21" s="2051"/>
      <c r="V21" s="2051"/>
      <c r="W21" s="2051"/>
      <c r="X21" s="2051"/>
      <c r="Y21" s="2051"/>
      <c r="Z21" s="2051"/>
      <c r="AA21" s="2051"/>
      <c r="AB21" s="2051"/>
      <c r="AC21" s="311"/>
      <c r="AD21" s="2086">
        <v>19</v>
      </c>
      <c r="AE21" s="2088"/>
      <c r="AF21" s="2073" t="s">
        <v>254</v>
      </c>
      <c r="AG21" s="2075">
        <f>work6総括表!AB6</f>
        <v>0</v>
      </c>
      <c r="AH21" s="2075"/>
      <c r="AI21" s="2075"/>
      <c r="AJ21" s="2075"/>
      <c r="AK21" s="2075"/>
      <c r="AL21" s="2075"/>
      <c r="AM21" s="2075"/>
      <c r="AN21" s="312"/>
      <c r="AO21" s="311"/>
      <c r="AP21" s="2086">
        <v>103</v>
      </c>
      <c r="AQ21" s="2087"/>
      <c r="AR21" s="2088"/>
      <c r="AS21" s="2067" t="str">
        <f>IF(OR(work6総括表!$S$5=0,AG21=0),"",((AP20/1000-0.6/1000)*(1+work6総括表!$S$5)+0.6/1000)*1000)</f>
        <v/>
      </c>
      <c r="AT21" s="2068"/>
      <c r="AU21" s="2069"/>
      <c r="AV21" s="2081">
        <f>IF(AS21="",ROUNDDOWN(AG21*AP21,0),ROUNDDOWN(AG21*AS21,0))</f>
        <v>0</v>
      </c>
      <c r="AW21" s="2075"/>
      <c r="AX21" s="2075"/>
      <c r="AY21" s="2075"/>
      <c r="AZ21" s="2075"/>
      <c r="BA21" s="2075"/>
      <c r="BB21" s="2075"/>
      <c r="BC21" s="2075"/>
      <c r="BD21" s="2075"/>
      <c r="BE21" s="2093"/>
      <c r="BF21" s="302"/>
      <c r="BG21" s="302"/>
      <c r="BH21" s="302"/>
      <c r="BI21" s="303"/>
      <c r="BN21" s="381">
        <f t="shared" si="0"/>
        <v>12</v>
      </c>
      <c r="BO21" s="381">
        <f t="shared" si="1"/>
        <v>7</v>
      </c>
    </row>
    <row r="22" spans="2:69" ht="9.75" customHeight="1">
      <c r="B22" s="2221"/>
      <c r="C22" s="2222"/>
      <c r="D22" s="2230"/>
      <c r="E22" s="2228"/>
      <c r="F22" s="2228"/>
      <c r="G22" s="2228"/>
      <c r="H22" s="2228"/>
      <c r="I22" s="2228"/>
      <c r="J22" s="2228"/>
      <c r="K22" s="2228"/>
      <c r="L22" s="2229"/>
      <c r="M22" s="2237"/>
      <c r="N22" s="2238"/>
      <c r="O22" s="2238"/>
      <c r="P22" s="2238"/>
      <c r="Q22" s="2238"/>
      <c r="R22" s="2238"/>
      <c r="S22" s="2239"/>
      <c r="T22" s="2063">
        <f>work6総括表!AA6</f>
        <v>0</v>
      </c>
      <c r="U22" s="2064"/>
      <c r="V22" s="2064"/>
      <c r="W22" s="2064"/>
      <c r="X22" s="2064"/>
      <c r="Y22" s="2064"/>
      <c r="Z22" s="2064"/>
      <c r="AA22" s="2064"/>
      <c r="AB22" s="2064"/>
      <c r="AC22" s="366"/>
      <c r="AD22" s="2086"/>
      <c r="AE22" s="2088"/>
      <c r="AF22" s="2080"/>
      <c r="AG22" s="2083"/>
      <c r="AH22" s="2083"/>
      <c r="AI22" s="2083"/>
      <c r="AJ22" s="2083"/>
      <c r="AK22" s="2083"/>
      <c r="AL22" s="2083"/>
      <c r="AM22" s="2083"/>
      <c r="AN22" s="2089"/>
      <c r="AO22" s="2089"/>
      <c r="AP22" s="2086"/>
      <c r="AQ22" s="2087"/>
      <c r="AR22" s="2088"/>
      <c r="AS22" s="2070"/>
      <c r="AT22" s="2071"/>
      <c r="AU22" s="2072"/>
      <c r="AV22" s="2082"/>
      <c r="AW22" s="2083"/>
      <c r="AX22" s="2083"/>
      <c r="AY22" s="2083"/>
      <c r="AZ22" s="2083"/>
      <c r="BA22" s="2083"/>
      <c r="BB22" s="2083"/>
      <c r="BC22" s="2083"/>
      <c r="BD22" s="2083"/>
      <c r="BE22" s="2094"/>
      <c r="BF22" s="307">
        <v>4</v>
      </c>
      <c r="BG22" s="307">
        <v>3</v>
      </c>
      <c r="BH22" s="307">
        <v>2</v>
      </c>
      <c r="BI22" s="307">
        <v>1</v>
      </c>
      <c r="BN22" s="381">
        <v>1</v>
      </c>
      <c r="BO22" s="381">
        <f t="shared" si="1"/>
        <v>8</v>
      </c>
    </row>
    <row r="23" spans="2:69" ht="9.75" customHeight="1">
      <c r="B23" s="2223"/>
      <c r="C23" s="2224"/>
      <c r="D23" s="2230"/>
      <c r="E23" s="2228"/>
      <c r="F23" s="2228"/>
      <c r="G23" s="2228"/>
      <c r="H23" s="2228"/>
      <c r="I23" s="2228"/>
      <c r="J23" s="2228"/>
      <c r="K23" s="2228"/>
      <c r="L23" s="2229"/>
      <c r="M23" s="2234" t="s">
        <v>521</v>
      </c>
      <c r="N23" s="2235"/>
      <c r="O23" s="2235"/>
      <c r="P23" s="2235"/>
      <c r="Q23" s="2235"/>
      <c r="R23" s="2235"/>
      <c r="S23" s="2236"/>
      <c r="T23" s="2050" t="str">
        <f>work6総括表!Z7</f>
        <v/>
      </c>
      <c r="U23" s="2051"/>
      <c r="V23" s="2051"/>
      <c r="W23" s="2051"/>
      <c r="X23" s="2051"/>
      <c r="Y23" s="2051"/>
      <c r="Z23" s="2051"/>
      <c r="AA23" s="2051"/>
      <c r="AB23" s="2051"/>
      <c r="AC23" s="314"/>
      <c r="AD23" s="2086">
        <v>18</v>
      </c>
      <c r="AE23" s="2088"/>
      <c r="AF23" s="2073" t="s">
        <v>255</v>
      </c>
      <c r="AG23" s="2075">
        <f>work6総括表!AB7</f>
        <v>0</v>
      </c>
      <c r="AH23" s="2075"/>
      <c r="AI23" s="2075"/>
      <c r="AJ23" s="2075"/>
      <c r="AK23" s="2075"/>
      <c r="AL23" s="2075"/>
      <c r="AM23" s="2075"/>
      <c r="AN23" s="315"/>
      <c r="AO23" s="315"/>
      <c r="AP23" s="2086">
        <v>89</v>
      </c>
      <c r="AQ23" s="2087"/>
      <c r="AR23" s="2088"/>
      <c r="AS23" s="2067" t="str">
        <f>IF(OR(work6総括表!$S$5=0,AG23=0),"",((AP23/1000-0.6/1000)*(1+work6総括表!$S$5)+0.6/1000)*1000)</f>
        <v/>
      </c>
      <c r="AT23" s="2068"/>
      <c r="AU23" s="2069"/>
      <c r="AV23" s="2081">
        <f>IF(AS23="",ROUNDDOWN(AG23*AP23,0),ROUNDDOWN(AG23*AS23,0))</f>
        <v>0</v>
      </c>
      <c r="AW23" s="2075"/>
      <c r="AX23" s="2075"/>
      <c r="AY23" s="2075"/>
      <c r="AZ23" s="2075"/>
      <c r="BA23" s="2075"/>
      <c r="BB23" s="2075"/>
      <c r="BC23" s="2075"/>
      <c r="BD23" s="2075"/>
      <c r="BE23" s="844"/>
      <c r="BF23" s="307"/>
      <c r="BG23" s="307"/>
      <c r="BH23" s="307"/>
      <c r="BI23" s="307"/>
      <c r="BN23" s="381">
        <f t="shared" si="0"/>
        <v>2</v>
      </c>
      <c r="BO23" s="381">
        <f t="shared" si="1"/>
        <v>9</v>
      </c>
    </row>
    <row r="24" spans="2:69" ht="9.75" customHeight="1">
      <c r="B24" s="2225"/>
      <c r="C24" s="2226"/>
      <c r="D24" s="2231"/>
      <c r="E24" s="2232"/>
      <c r="F24" s="2232"/>
      <c r="G24" s="2232"/>
      <c r="H24" s="2232"/>
      <c r="I24" s="2232"/>
      <c r="J24" s="2232"/>
      <c r="K24" s="2232"/>
      <c r="L24" s="2233"/>
      <c r="M24" s="2240"/>
      <c r="N24" s="2241"/>
      <c r="O24" s="2241"/>
      <c r="P24" s="2241"/>
      <c r="Q24" s="2241"/>
      <c r="R24" s="2241"/>
      <c r="S24" s="2242"/>
      <c r="T24" s="2116">
        <f>work6総括表!AA7</f>
        <v>0</v>
      </c>
      <c r="U24" s="2117"/>
      <c r="V24" s="2117"/>
      <c r="W24" s="2117"/>
      <c r="X24" s="2117"/>
      <c r="Y24" s="2117"/>
      <c r="Z24" s="2117"/>
      <c r="AA24" s="2117"/>
      <c r="AB24" s="2117"/>
      <c r="AC24" s="829"/>
      <c r="AD24" s="2289"/>
      <c r="AE24" s="2290"/>
      <c r="AF24" s="2074"/>
      <c r="AG24" s="2076"/>
      <c r="AH24" s="2076"/>
      <c r="AI24" s="2076"/>
      <c r="AJ24" s="2076"/>
      <c r="AK24" s="2076"/>
      <c r="AL24" s="2076"/>
      <c r="AM24" s="2076"/>
      <c r="AN24" s="2283"/>
      <c r="AO24" s="2284"/>
      <c r="AP24" s="2289"/>
      <c r="AQ24" s="2295"/>
      <c r="AR24" s="2290"/>
      <c r="AS24" s="2153"/>
      <c r="AT24" s="2154"/>
      <c r="AU24" s="2155"/>
      <c r="AV24" s="2298"/>
      <c r="AW24" s="2076"/>
      <c r="AX24" s="2076"/>
      <c r="AY24" s="2076"/>
      <c r="AZ24" s="2076"/>
      <c r="BA24" s="2076"/>
      <c r="BB24" s="2076"/>
      <c r="BC24" s="2076"/>
      <c r="BD24" s="2076"/>
      <c r="BE24" s="845"/>
      <c r="BF24" s="2297" t="s">
        <v>256</v>
      </c>
      <c r="BG24" s="2297" t="s">
        <v>257</v>
      </c>
      <c r="BH24" s="2142" t="s">
        <v>258</v>
      </c>
      <c r="BI24" s="2296" t="s">
        <v>259</v>
      </c>
      <c r="BN24" s="381">
        <f t="shared" si="0"/>
        <v>3</v>
      </c>
      <c r="BO24" s="381">
        <f t="shared" si="1"/>
        <v>10</v>
      </c>
    </row>
    <row r="25" spans="2:69" ht="9.75" customHeight="1">
      <c r="B25" s="2123">
        <v>32</v>
      </c>
      <c r="C25" s="2124"/>
      <c r="D25" s="2130" t="s">
        <v>108</v>
      </c>
      <c r="E25" s="2131"/>
      <c r="F25" s="2131"/>
      <c r="G25" s="2131"/>
      <c r="H25" s="2131"/>
      <c r="I25" s="2131"/>
      <c r="J25" s="2131"/>
      <c r="K25" s="2131"/>
      <c r="L25" s="2132"/>
      <c r="M25" s="2136" t="s">
        <v>523</v>
      </c>
      <c r="N25" s="2137"/>
      <c r="O25" s="2137"/>
      <c r="P25" s="2137"/>
      <c r="Q25" s="2137"/>
      <c r="R25" s="2137"/>
      <c r="S25" s="2138"/>
      <c r="T25" s="2058" t="str">
        <f>work6総括表!Z9</f>
        <v/>
      </c>
      <c r="U25" s="2059"/>
      <c r="V25" s="2059"/>
      <c r="W25" s="2059"/>
      <c r="X25" s="2059"/>
      <c r="Y25" s="2059"/>
      <c r="Z25" s="2059"/>
      <c r="AA25" s="2059"/>
      <c r="AB25" s="2059"/>
      <c r="AC25" s="2291"/>
      <c r="AD25" s="2311">
        <v>21</v>
      </c>
      <c r="AE25" s="2312"/>
      <c r="AF25" s="2299"/>
      <c r="AG25" s="2280">
        <f>work6総括表!AB9</f>
        <v>0</v>
      </c>
      <c r="AH25" s="2281"/>
      <c r="AI25" s="2281"/>
      <c r="AJ25" s="2281"/>
      <c r="AK25" s="2281"/>
      <c r="AL25" s="2281"/>
      <c r="AM25" s="2282"/>
      <c r="AN25" s="2151"/>
      <c r="AO25" s="2152"/>
      <c r="AP25" s="2311">
        <v>21</v>
      </c>
      <c r="AQ25" s="2313"/>
      <c r="AR25" s="2312"/>
      <c r="AS25" s="2145" t="str">
        <f>IF(OR(work6総括表!$S$5=0,AG25=0),"",((AP25/1000-0.6/1000)*(1+work6総括表!$S$5)+0.6/1000)*1000)</f>
        <v/>
      </c>
      <c r="AT25" s="2146"/>
      <c r="AU25" s="2147"/>
      <c r="AV25" s="2143">
        <f>IF(AS25="",ROUNDDOWN(AG25*AP25,0),ROUNDDOWN(AG25*AS25,0))</f>
        <v>0</v>
      </c>
      <c r="AW25" s="2144"/>
      <c r="AX25" s="2144"/>
      <c r="AY25" s="2144"/>
      <c r="AZ25" s="2144"/>
      <c r="BA25" s="2144"/>
      <c r="BB25" s="2144"/>
      <c r="BC25" s="2144"/>
      <c r="BD25" s="2144"/>
      <c r="BE25" s="2265"/>
      <c r="BF25" s="2297"/>
      <c r="BG25" s="2297"/>
      <c r="BH25" s="2142"/>
      <c r="BI25" s="2296"/>
      <c r="BN25" s="381">
        <f t="shared" si="0"/>
        <v>4</v>
      </c>
      <c r="BO25" s="381">
        <f t="shared" si="1"/>
        <v>11</v>
      </c>
    </row>
    <row r="26" spans="2:69" ht="9.75" customHeight="1">
      <c r="B26" s="2123"/>
      <c r="C26" s="2124"/>
      <c r="D26" s="2130"/>
      <c r="E26" s="2131"/>
      <c r="F26" s="2131"/>
      <c r="G26" s="2131"/>
      <c r="H26" s="2131"/>
      <c r="I26" s="2131"/>
      <c r="J26" s="2131"/>
      <c r="K26" s="2131"/>
      <c r="L26" s="2132"/>
      <c r="M26" s="2139"/>
      <c r="N26" s="2140"/>
      <c r="O26" s="2140"/>
      <c r="P26" s="2140"/>
      <c r="Q26" s="2140"/>
      <c r="R26" s="2140"/>
      <c r="S26" s="2141"/>
      <c r="T26" s="2063">
        <f>work6総括表!AA9</f>
        <v>0</v>
      </c>
      <c r="U26" s="2064"/>
      <c r="V26" s="2064"/>
      <c r="W26" s="2064"/>
      <c r="X26" s="2064"/>
      <c r="Y26" s="2064"/>
      <c r="Z26" s="2064"/>
      <c r="AA26" s="2064"/>
      <c r="AB26" s="2064"/>
      <c r="AC26" s="2078"/>
      <c r="AD26" s="2086"/>
      <c r="AE26" s="2088"/>
      <c r="AF26" s="2080"/>
      <c r="AG26" s="2098"/>
      <c r="AH26" s="2099"/>
      <c r="AI26" s="2099"/>
      <c r="AJ26" s="2099"/>
      <c r="AK26" s="2099"/>
      <c r="AL26" s="2099"/>
      <c r="AM26" s="2100"/>
      <c r="AN26" s="2103"/>
      <c r="AO26" s="2104"/>
      <c r="AP26" s="2086"/>
      <c r="AQ26" s="2087"/>
      <c r="AR26" s="2088"/>
      <c r="AS26" s="2070"/>
      <c r="AT26" s="2071"/>
      <c r="AU26" s="2072"/>
      <c r="AV26" s="2082"/>
      <c r="AW26" s="2083"/>
      <c r="AX26" s="2083"/>
      <c r="AY26" s="2083"/>
      <c r="AZ26" s="2083"/>
      <c r="BA26" s="2083"/>
      <c r="BB26" s="2083"/>
      <c r="BC26" s="2083"/>
      <c r="BD26" s="2083"/>
      <c r="BE26" s="2111"/>
      <c r="BF26" s="2297"/>
      <c r="BG26" s="2297"/>
      <c r="BH26" s="2142"/>
      <c r="BI26" s="2296"/>
      <c r="BN26" s="382">
        <f t="shared" si="0"/>
        <v>5</v>
      </c>
      <c r="BO26" s="381">
        <f t="shared" si="1"/>
        <v>12</v>
      </c>
    </row>
    <row r="27" spans="2:69" ht="9.75" customHeight="1">
      <c r="B27" s="2123"/>
      <c r="C27" s="2124"/>
      <c r="D27" s="2130"/>
      <c r="E27" s="2131"/>
      <c r="F27" s="2131"/>
      <c r="G27" s="2131"/>
      <c r="H27" s="2131"/>
      <c r="I27" s="2131"/>
      <c r="J27" s="2131"/>
      <c r="K27" s="2131"/>
      <c r="L27" s="2132"/>
      <c r="M27" s="2234" t="s">
        <v>520</v>
      </c>
      <c r="N27" s="2235"/>
      <c r="O27" s="2235"/>
      <c r="P27" s="2235"/>
      <c r="Q27" s="2235"/>
      <c r="R27" s="2235"/>
      <c r="S27" s="2236"/>
      <c r="T27" s="2050" t="str">
        <f>work6総括表!Z10</f>
        <v/>
      </c>
      <c r="U27" s="2051"/>
      <c r="V27" s="2051"/>
      <c r="W27" s="2051"/>
      <c r="X27" s="2051"/>
      <c r="Y27" s="2051"/>
      <c r="Z27" s="2051"/>
      <c r="AA27" s="2051"/>
      <c r="AB27" s="2051"/>
      <c r="AC27" s="311"/>
      <c r="AD27" s="2086">
        <v>21</v>
      </c>
      <c r="AE27" s="2088"/>
      <c r="AF27" s="2073" t="s">
        <v>260</v>
      </c>
      <c r="AG27" s="2075">
        <f>work6総括表!AB10</f>
        <v>0</v>
      </c>
      <c r="AH27" s="2075"/>
      <c r="AI27" s="2075"/>
      <c r="AJ27" s="2075"/>
      <c r="AK27" s="2075"/>
      <c r="AL27" s="2075"/>
      <c r="AM27" s="2075"/>
      <c r="AN27" s="312"/>
      <c r="AO27" s="311"/>
      <c r="AP27" s="2086">
        <v>15</v>
      </c>
      <c r="AQ27" s="2087"/>
      <c r="AR27" s="2088"/>
      <c r="AS27" s="2067" t="str">
        <f>IF(OR(work6総括表!$S$5=0,AG27=0),"",((AP25/1000-0.6/1000)*(1+work6総括表!$S$5)+0.6/1000)*1000)</f>
        <v/>
      </c>
      <c r="AT27" s="2068"/>
      <c r="AU27" s="2069"/>
      <c r="AV27" s="2081">
        <f>IF(AS27="",ROUNDDOWN(AG27*AP27,0),ROUNDDOWN(AG27*AS27,0))</f>
        <v>0</v>
      </c>
      <c r="AW27" s="2075"/>
      <c r="AX27" s="2075"/>
      <c r="AY27" s="2075"/>
      <c r="AZ27" s="2075"/>
      <c r="BA27" s="2075"/>
      <c r="BB27" s="2075"/>
      <c r="BC27" s="2075"/>
      <c r="BD27" s="2075"/>
      <c r="BE27" s="2093"/>
      <c r="BF27" s="2297"/>
      <c r="BG27" s="2297"/>
      <c r="BH27" s="2142"/>
      <c r="BI27" s="2296"/>
      <c r="BO27" s="381">
        <f t="shared" si="1"/>
        <v>13</v>
      </c>
    </row>
    <row r="28" spans="2:69" ht="9.75" customHeight="1">
      <c r="B28" s="2123"/>
      <c r="C28" s="2124"/>
      <c r="D28" s="2130"/>
      <c r="E28" s="2131"/>
      <c r="F28" s="2131"/>
      <c r="G28" s="2131"/>
      <c r="H28" s="2131"/>
      <c r="I28" s="2131"/>
      <c r="J28" s="2131"/>
      <c r="K28" s="2131"/>
      <c r="L28" s="2132"/>
      <c r="M28" s="2237"/>
      <c r="N28" s="2238"/>
      <c r="O28" s="2238"/>
      <c r="P28" s="2238"/>
      <c r="Q28" s="2238"/>
      <c r="R28" s="2238"/>
      <c r="S28" s="2239"/>
      <c r="T28" s="2063">
        <f>work6総括表!AA10</f>
        <v>0</v>
      </c>
      <c r="U28" s="2064"/>
      <c r="V28" s="2064"/>
      <c r="W28" s="2064"/>
      <c r="X28" s="2064"/>
      <c r="Y28" s="2064"/>
      <c r="Z28" s="2064"/>
      <c r="AA28" s="2064"/>
      <c r="AB28" s="2064"/>
      <c r="AC28" s="313"/>
      <c r="AD28" s="2086"/>
      <c r="AE28" s="2088"/>
      <c r="AF28" s="2080"/>
      <c r="AG28" s="2083"/>
      <c r="AH28" s="2083"/>
      <c r="AI28" s="2083"/>
      <c r="AJ28" s="2083"/>
      <c r="AK28" s="2083"/>
      <c r="AL28" s="2083"/>
      <c r="AM28" s="2083"/>
      <c r="AN28" s="2089"/>
      <c r="AO28" s="2089"/>
      <c r="AP28" s="2086"/>
      <c r="AQ28" s="2087"/>
      <c r="AR28" s="2088"/>
      <c r="AS28" s="2070"/>
      <c r="AT28" s="2071"/>
      <c r="AU28" s="2072"/>
      <c r="AV28" s="2082"/>
      <c r="AW28" s="2083"/>
      <c r="AX28" s="2083"/>
      <c r="AY28" s="2083"/>
      <c r="AZ28" s="2083"/>
      <c r="BA28" s="2083"/>
      <c r="BB28" s="2083"/>
      <c r="BC28" s="2083"/>
      <c r="BD28" s="2083"/>
      <c r="BE28" s="2094"/>
      <c r="BF28" s="2297"/>
      <c r="BG28" s="2297"/>
      <c r="BH28" s="2142"/>
      <c r="BI28" s="2296"/>
      <c r="BO28" s="381">
        <f t="shared" si="1"/>
        <v>14</v>
      </c>
    </row>
    <row r="29" spans="2:69" ht="9.75" customHeight="1">
      <c r="B29" s="2123"/>
      <c r="C29" s="2124"/>
      <c r="D29" s="2130"/>
      <c r="E29" s="2131"/>
      <c r="F29" s="2131"/>
      <c r="G29" s="2131"/>
      <c r="H29" s="2131"/>
      <c r="I29" s="2131"/>
      <c r="J29" s="2131"/>
      <c r="K29" s="2131"/>
      <c r="L29" s="2132"/>
      <c r="M29" s="2234" t="s">
        <v>521</v>
      </c>
      <c r="N29" s="2235"/>
      <c r="O29" s="2235"/>
      <c r="P29" s="2235"/>
      <c r="Q29" s="2235"/>
      <c r="R29" s="2235"/>
      <c r="S29" s="2236"/>
      <c r="T29" s="2050" t="str">
        <f>work6総括表!Z11</f>
        <v/>
      </c>
      <c r="U29" s="2051"/>
      <c r="V29" s="2051"/>
      <c r="W29" s="2051"/>
      <c r="X29" s="2051"/>
      <c r="Y29" s="2051"/>
      <c r="Z29" s="2051"/>
      <c r="AA29" s="2051"/>
      <c r="AB29" s="2051"/>
      <c r="AC29" s="314"/>
      <c r="AD29" s="2086">
        <v>20</v>
      </c>
      <c r="AE29" s="2088"/>
      <c r="AF29" s="2073" t="s">
        <v>261</v>
      </c>
      <c r="AG29" s="2075">
        <f>work6総括表!AB11</f>
        <v>0</v>
      </c>
      <c r="AH29" s="2075"/>
      <c r="AI29" s="2075"/>
      <c r="AJ29" s="2075"/>
      <c r="AK29" s="2075"/>
      <c r="AL29" s="2075"/>
      <c r="AM29" s="2075"/>
      <c r="AN29" s="315"/>
      <c r="AO29" s="315"/>
      <c r="AP29" s="2086">
        <v>16</v>
      </c>
      <c r="AQ29" s="2087"/>
      <c r="AR29" s="2088"/>
      <c r="AS29" s="2067" t="str">
        <f>IF(OR(work6総括表!$S$5=0,AG29=0),"",((AP29/1000-0.6/1000)*(1+work6総括表!$S$5)+0.6/1000)*1000)</f>
        <v/>
      </c>
      <c r="AT29" s="2068"/>
      <c r="AU29" s="2069"/>
      <c r="AV29" s="2081">
        <f>IF(AS29="",ROUNDDOWN(AG29*AP29,0),ROUNDDOWN(AG29*AS29,0))</f>
        <v>0</v>
      </c>
      <c r="AW29" s="2075"/>
      <c r="AX29" s="2075"/>
      <c r="AY29" s="2075"/>
      <c r="AZ29" s="2075"/>
      <c r="BA29" s="2075"/>
      <c r="BB29" s="2075"/>
      <c r="BC29" s="2075"/>
      <c r="BD29" s="2075"/>
      <c r="BE29" s="844"/>
      <c r="BF29" s="2297"/>
      <c r="BG29" s="2297"/>
      <c r="BH29" s="2142"/>
      <c r="BI29" s="2296"/>
      <c r="BO29" s="381">
        <f t="shared" si="1"/>
        <v>15</v>
      </c>
    </row>
    <row r="30" spans="2:69" ht="9.75" customHeight="1">
      <c r="B30" s="2123"/>
      <c r="C30" s="2124"/>
      <c r="D30" s="2130"/>
      <c r="E30" s="2131"/>
      <c r="F30" s="2131"/>
      <c r="G30" s="2131"/>
      <c r="H30" s="2131"/>
      <c r="I30" s="2131"/>
      <c r="J30" s="2131"/>
      <c r="K30" s="2131"/>
      <c r="L30" s="2132"/>
      <c r="M30" s="2240"/>
      <c r="N30" s="2241"/>
      <c r="O30" s="2241"/>
      <c r="P30" s="2241"/>
      <c r="Q30" s="2241"/>
      <c r="R30" s="2241"/>
      <c r="S30" s="2242"/>
      <c r="T30" s="2302">
        <f>work6総括表!AA11</f>
        <v>0</v>
      </c>
      <c r="U30" s="2303"/>
      <c r="V30" s="2303"/>
      <c r="W30" s="2303"/>
      <c r="X30" s="2303"/>
      <c r="Y30" s="2303"/>
      <c r="Z30" s="2303"/>
      <c r="AA30" s="2303"/>
      <c r="AB30" s="2303"/>
      <c r="AC30" s="830"/>
      <c r="AD30" s="2148"/>
      <c r="AE30" s="2150"/>
      <c r="AF30" s="2299"/>
      <c r="AG30" s="2144"/>
      <c r="AH30" s="2144"/>
      <c r="AI30" s="2144"/>
      <c r="AJ30" s="2144"/>
      <c r="AK30" s="2144"/>
      <c r="AL30" s="2144"/>
      <c r="AM30" s="2144"/>
      <c r="AN30" s="2314"/>
      <c r="AO30" s="2315"/>
      <c r="AP30" s="2148"/>
      <c r="AQ30" s="2149"/>
      <c r="AR30" s="2150"/>
      <c r="AS30" s="2145"/>
      <c r="AT30" s="2146"/>
      <c r="AU30" s="2147"/>
      <c r="AV30" s="2143"/>
      <c r="AW30" s="2144"/>
      <c r="AX30" s="2144"/>
      <c r="AY30" s="2144"/>
      <c r="AZ30" s="2144"/>
      <c r="BA30" s="2144"/>
      <c r="BB30" s="2144"/>
      <c r="BC30" s="2144"/>
      <c r="BD30" s="2144"/>
      <c r="BE30" s="846"/>
      <c r="BF30" s="2297"/>
      <c r="BG30" s="2297"/>
      <c r="BH30" s="2142"/>
      <c r="BI30" s="2296"/>
      <c r="BO30" s="381">
        <f t="shared" si="1"/>
        <v>16</v>
      </c>
    </row>
    <row r="31" spans="2:69" ht="9.75" customHeight="1">
      <c r="B31" s="2121">
        <v>33</v>
      </c>
      <c r="C31" s="2122"/>
      <c r="D31" s="2127" t="s">
        <v>109</v>
      </c>
      <c r="E31" s="2128"/>
      <c r="F31" s="2128"/>
      <c r="G31" s="2128"/>
      <c r="H31" s="2128"/>
      <c r="I31" s="2128"/>
      <c r="J31" s="2128"/>
      <c r="K31" s="2128"/>
      <c r="L31" s="2129"/>
      <c r="M31" s="2136" t="s">
        <v>523</v>
      </c>
      <c r="N31" s="2137"/>
      <c r="O31" s="2137"/>
      <c r="P31" s="2137"/>
      <c r="Q31" s="2137"/>
      <c r="R31" s="2137"/>
      <c r="S31" s="2138"/>
      <c r="T31" s="2056" t="str">
        <f>work6総括表!Z13</f>
        <v/>
      </c>
      <c r="U31" s="2057"/>
      <c r="V31" s="2057"/>
      <c r="W31" s="2057"/>
      <c r="X31" s="2057"/>
      <c r="Y31" s="2057"/>
      <c r="Z31" s="2057"/>
      <c r="AA31" s="2057"/>
      <c r="AB31" s="2057"/>
      <c r="AC31" s="2077"/>
      <c r="AD31" s="2090">
        <v>20</v>
      </c>
      <c r="AE31" s="2091"/>
      <c r="AF31" s="2079"/>
      <c r="AG31" s="2095">
        <f>work6総括表!AB13</f>
        <v>0</v>
      </c>
      <c r="AH31" s="2096"/>
      <c r="AI31" s="2096"/>
      <c r="AJ31" s="2096"/>
      <c r="AK31" s="2096"/>
      <c r="AL31" s="2096"/>
      <c r="AM31" s="2097"/>
      <c r="AN31" s="2101"/>
      <c r="AO31" s="2102"/>
      <c r="AP31" s="2090">
        <v>14</v>
      </c>
      <c r="AQ31" s="2092"/>
      <c r="AR31" s="2091"/>
      <c r="AS31" s="2105" t="str">
        <f>IF(OR(work6総括表!$S$5=0,AG31=0),"",((AP31/1000-0.6/1000)*(1+work6総括表!$S$5)+0.6/1000)*1000)</f>
        <v/>
      </c>
      <c r="AT31" s="2106"/>
      <c r="AU31" s="2107"/>
      <c r="AV31" s="2108">
        <f>IF(AS31="",ROUNDDOWN(AG31*AP31,0),ROUNDDOWN(AG31*AS31,0))</f>
        <v>0</v>
      </c>
      <c r="AW31" s="2109"/>
      <c r="AX31" s="2109"/>
      <c r="AY31" s="2109"/>
      <c r="AZ31" s="2109"/>
      <c r="BA31" s="2109"/>
      <c r="BB31" s="2109"/>
      <c r="BC31" s="2109"/>
      <c r="BD31" s="2109"/>
      <c r="BE31" s="2110"/>
      <c r="BF31" s="2297"/>
      <c r="BG31" s="2297"/>
      <c r="BH31" s="2142"/>
      <c r="BI31" s="2296"/>
      <c r="BO31" s="381">
        <f t="shared" si="1"/>
        <v>17</v>
      </c>
    </row>
    <row r="32" spans="2:69" ht="9.75" customHeight="1">
      <c r="B32" s="2123"/>
      <c r="C32" s="2124"/>
      <c r="D32" s="2130"/>
      <c r="E32" s="2131"/>
      <c r="F32" s="2131"/>
      <c r="G32" s="2131"/>
      <c r="H32" s="2131"/>
      <c r="I32" s="2131"/>
      <c r="J32" s="2131"/>
      <c r="K32" s="2131"/>
      <c r="L32" s="2132"/>
      <c r="M32" s="2139"/>
      <c r="N32" s="2140"/>
      <c r="O32" s="2140"/>
      <c r="P32" s="2140"/>
      <c r="Q32" s="2140"/>
      <c r="R32" s="2140"/>
      <c r="S32" s="2141"/>
      <c r="T32" s="2063">
        <f>work6総括表!AA13</f>
        <v>0</v>
      </c>
      <c r="U32" s="2064"/>
      <c r="V32" s="2064"/>
      <c r="W32" s="2064"/>
      <c r="X32" s="2064"/>
      <c r="Y32" s="2064"/>
      <c r="Z32" s="2064"/>
      <c r="AA32" s="2064"/>
      <c r="AB32" s="2064"/>
      <c r="AC32" s="2078"/>
      <c r="AD32" s="2086"/>
      <c r="AE32" s="2088"/>
      <c r="AF32" s="2080"/>
      <c r="AG32" s="2098"/>
      <c r="AH32" s="2099"/>
      <c r="AI32" s="2099"/>
      <c r="AJ32" s="2099"/>
      <c r="AK32" s="2099"/>
      <c r="AL32" s="2099"/>
      <c r="AM32" s="2100"/>
      <c r="AN32" s="2103"/>
      <c r="AO32" s="2104"/>
      <c r="AP32" s="2086"/>
      <c r="AQ32" s="2087"/>
      <c r="AR32" s="2088"/>
      <c r="AS32" s="2070"/>
      <c r="AT32" s="2071"/>
      <c r="AU32" s="2072"/>
      <c r="AV32" s="2082"/>
      <c r="AW32" s="2083"/>
      <c r="AX32" s="2083"/>
      <c r="AY32" s="2083"/>
      <c r="AZ32" s="2083"/>
      <c r="BA32" s="2083"/>
      <c r="BB32" s="2083"/>
      <c r="BC32" s="2083"/>
      <c r="BD32" s="2083"/>
      <c r="BE32" s="2111"/>
      <c r="BF32" s="2297"/>
      <c r="BG32" s="2297"/>
      <c r="BH32" s="2142"/>
      <c r="BI32" s="2296"/>
      <c r="BO32" s="381">
        <f t="shared" si="1"/>
        <v>18</v>
      </c>
    </row>
    <row r="33" spans="2:67" ht="9.75" customHeight="1">
      <c r="B33" s="2123"/>
      <c r="C33" s="2124"/>
      <c r="D33" s="2130"/>
      <c r="E33" s="2131"/>
      <c r="F33" s="2131"/>
      <c r="G33" s="2131"/>
      <c r="H33" s="2131"/>
      <c r="I33" s="2131"/>
      <c r="J33" s="2131"/>
      <c r="K33" s="2131"/>
      <c r="L33" s="2132"/>
      <c r="M33" s="2234" t="s">
        <v>520</v>
      </c>
      <c r="N33" s="2235"/>
      <c r="O33" s="2235"/>
      <c r="P33" s="2235"/>
      <c r="Q33" s="2235"/>
      <c r="R33" s="2235"/>
      <c r="S33" s="2236"/>
      <c r="T33" s="2050" t="str">
        <f>work6総括表!Z14</f>
        <v/>
      </c>
      <c r="U33" s="2051"/>
      <c r="V33" s="2051"/>
      <c r="W33" s="2051"/>
      <c r="X33" s="2051"/>
      <c r="Y33" s="2051"/>
      <c r="Z33" s="2051"/>
      <c r="AA33" s="2051"/>
      <c r="AB33" s="2051"/>
      <c r="AC33" s="311"/>
      <c r="AD33" s="2086">
        <v>19</v>
      </c>
      <c r="AE33" s="2088"/>
      <c r="AF33" s="2073" t="s">
        <v>262</v>
      </c>
      <c r="AG33" s="2075">
        <f>work6総括表!AB14</f>
        <v>0</v>
      </c>
      <c r="AH33" s="2075"/>
      <c r="AI33" s="2075"/>
      <c r="AJ33" s="2075"/>
      <c r="AK33" s="2075"/>
      <c r="AL33" s="2075"/>
      <c r="AM33" s="2075"/>
      <c r="AN33" s="312"/>
      <c r="AO33" s="311"/>
      <c r="AP33" s="2086">
        <v>11</v>
      </c>
      <c r="AQ33" s="2087"/>
      <c r="AR33" s="2088"/>
      <c r="AS33" s="2067" t="str">
        <f>IF(OR(work6総括表!$S$5=0,AG33=0),"",((AP31/1000-0.6/1000)*(1+work6総括表!$S$5)+0.6/1000)*1000)</f>
        <v/>
      </c>
      <c r="AT33" s="2068"/>
      <c r="AU33" s="2069"/>
      <c r="AV33" s="2081">
        <f>IF(AS33="",ROUNDDOWN(AG33*AP33,0),ROUNDDOWN(AG33*AS33,0))</f>
        <v>0</v>
      </c>
      <c r="AW33" s="2075"/>
      <c r="AX33" s="2075"/>
      <c r="AY33" s="2075"/>
      <c r="AZ33" s="2075"/>
      <c r="BA33" s="2075"/>
      <c r="BB33" s="2075"/>
      <c r="BC33" s="2075"/>
      <c r="BD33" s="2075"/>
      <c r="BE33" s="2093"/>
      <c r="BF33" s="2297"/>
      <c r="BG33" s="2297"/>
      <c r="BH33" s="2142"/>
      <c r="BI33" s="2296"/>
      <c r="BO33" s="381">
        <f t="shared" si="1"/>
        <v>19</v>
      </c>
    </row>
    <row r="34" spans="2:67" ht="9.75" customHeight="1">
      <c r="B34" s="2123"/>
      <c r="C34" s="2124"/>
      <c r="D34" s="2130"/>
      <c r="E34" s="2131"/>
      <c r="F34" s="2131"/>
      <c r="G34" s="2131"/>
      <c r="H34" s="2131"/>
      <c r="I34" s="2131"/>
      <c r="J34" s="2131"/>
      <c r="K34" s="2131"/>
      <c r="L34" s="2132"/>
      <c r="M34" s="2237"/>
      <c r="N34" s="2238"/>
      <c r="O34" s="2238"/>
      <c r="P34" s="2238"/>
      <c r="Q34" s="2238"/>
      <c r="R34" s="2238"/>
      <c r="S34" s="2239"/>
      <c r="T34" s="2063">
        <f>work6総括表!AA14</f>
        <v>0</v>
      </c>
      <c r="U34" s="2064"/>
      <c r="V34" s="2064"/>
      <c r="W34" s="2064"/>
      <c r="X34" s="2064"/>
      <c r="Y34" s="2064"/>
      <c r="Z34" s="2064"/>
      <c r="AA34" s="2064"/>
      <c r="AB34" s="2064"/>
      <c r="AC34" s="313"/>
      <c r="AD34" s="2086"/>
      <c r="AE34" s="2088"/>
      <c r="AF34" s="2080"/>
      <c r="AG34" s="2083"/>
      <c r="AH34" s="2083"/>
      <c r="AI34" s="2083"/>
      <c r="AJ34" s="2083"/>
      <c r="AK34" s="2083"/>
      <c r="AL34" s="2083"/>
      <c r="AM34" s="2083"/>
      <c r="AN34" s="2089"/>
      <c r="AO34" s="2089"/>
      <c r="AP34" s="2086"/>
      <c r="AQ34" s="2087"/>
      <c r="AR34" s="2088"/>
      <c r="AS34" s="2070"/>
      <c r="AT34" s="2071"/>
      <c r="AU34" s="2072"/>
      <c r="AV34" s="2082"/>
      <c r="AW34" s="2083"/>
      <c r="AX34" s="2083"/>
      <c r="AY34" s="2083"/>
      <c r="AZ34" s="2083"/>
      <c r="BA34" s="2083"/>
      <c r="BB34" s="2083"/>
      <c r="BC34" s="2083"/>
      <c r="BD34" s="2083"/>
      <c r="BE34" s="2094"/>
      <c r="BF34" s="2297"/>
      <c r="BG34" s="2297"/>
      <c r="BH34" s="2142"/>
      <c r="BI34" s="2296"/>
      <c r="BO34" s="381">
        <f t="shared" si="1"/>
        <v>20</v>
      </c>
    </row>
    <row r="35" spans="2:67" ht="9.75" customHeight="1">
      <c r="B35" s="2123"/>
      <c r="C35" s="2124"/>
      <c r="D35" s="2130"/>
      <c r="E35" s="2131"/>
      <c r="F35" s="2131"/>
      <c r="G35" s="2131"/>
      <c r="H35" s="2131"/>
      <c r="I35" s="2131"/>
      <c r="J35" s="2131"/>
      <c r="K35" s="2131"/>
      <c r="L35" s="2132"/>
      <c r="M35" s="2234" t="s">
        <v>521</v>
      </c>
      <c r="N35" s="2235"/>
      <c r="O35" s="2235"/>
      <c r="P35" s="2235"/>
      <c r="Q35" s="2235"/>
      <c r="R35" s="2235"/>
      <c r="S35" s="2236"/>
      <c r="T35" s="2050" t="str">
        <f>work6総括表!Z15</f>
        <v/>
      </c>
      <c r="U35" s="2051"/>
      <c r="V35" s="2051"/>
      <c r="W35" s="2051"/>
      <c r="X35" s="2051"/>
      <c r="Y35" s="2051"/>
      <c r="Z35" s="2051"/>
      <c r="AA35" s="2051"/>
      <c r="AB35" s="2051"/>
      <c r="AC35" s="314"/>
      <c r="AD35" s="2086">
        <v>18</v>
      </c>
      <c r="AE35" s="2088"/>
      <c r="AF35" s="2073" t="s">
        <v>263</v>
      </c>
      <c r="AG35" s="2075">
        <f>work6総括表!AB15</f>
        <v>0</v>
      </c>
      <c r="AH35" s="2075"/>
      <c r="AI35" s="2075"/>
      <c r="AJ35" s="2075"/>
      <c r="AK35" s="2075"/>
      <c r="AL35" s="2075"/>
      <c r="AM35" s="2075"/>
      <c r="AN35" s="315"/>
      <c r="AO35" s="315"/>
      <c r="AP35" s="2086">
        <v>10</v>
      </c>
      <c r="AQ35" s="2087"/>
      <c r="AR35" s="2088"/>
      <c r="AS35" s="2067" t="str">
        <f>IF(OR(work6総括表!$S$5=0,AG35=0),"",((AP35/1000-0.6/1000)*(1+work6総括表!$S$5)+0.6/1000)*1000)</f>
        <v/>
      </c>
      <c r="AT35" s="2068"/>
      <c r="AU35" s="2069"/>
      <c r="AV35" s="2081">
        <f>IF(AS35="",ROUNDDOWN(AG35*AP35,0),ROUNDDOWN(AG35*AS35,0))</f>
        <v>0</v>
      </c>
      <c r="AW35" s="2075"/>
      <c r="AX35" s="2075"/>
      <c r="AY35" s="2075"/>
      <c r="AZ35" s="2075"/>
      <c r="BA35" s="2075"/>
      <c r="BB35" s="2075"/>
      <c r="BC35" s="2075"/>
      <c r="BD35" s="2075"/>
      <c r="BE35" s="844"/>
      <c r="BF35" s="2297"/>
      <c r="BG35" s="2297"/>
      <c r="BH35" s="2142"/>
      <c r="BI35" s="2296"/>
      <c r="BO35" s="381">
        <f t="shared" si="1"/>
        <v>21</v>
      </c>
    </row>
    <row r="36" spans="2:67" ht="9.75" customHeight="1">
      <c r="B36" s="2125"/>
      <c r="C36" s="2126"/>
      <c r="D36" s="2133"/>
      <c r="E36" s="2134"/>
      <c r="F36" s="2134"/>
      <c r="G36" s="2134"/>
      <c r="H36" s="2134"/>
      <c r="I36" s="2134"/>
      <c r="J36" s="2134"/>
      <c r="K36" s="2134"/>
      <c r="L36" s="2135"/>
      <c r="M36" s="2240"/>
      <c r="N36" s="2241"/>
      <c r="O36" s="2241"/>
      <c r="P36" s="2241"/>
      <c r="Q36" s="2241"/>
      <c r="R36" s="2241"/>
      <c r="S36" s="2242"/>
      <c r="T36" s="2116">
        <f>work6総括表!AA15</f>
        <v>0</v>
      </c>
      <c r="U36" s="2117"/>
      <c r="V36" s="2117"/>
      <c r="W36" s="2117"/>
      <c r="X36" s="2117"/>
      <c r="Y36" s="2117"/>
      <c r="Z36" s="2117"/>
      <c r="AA36" s="2117"/>
      <c r="AB36" s="2117"/>
      <c r="AC36" s="829"/>
      <c r="AD36" s="2289"/>
      <c r="AE36" s="2290"/>
      <c r="AF36" s="2074"/>
      <c r="AG36" s="2076"/>
      <c r="AH36" s="2076"/>
      <c r="AI36" s="2076"/>
      <c r="AJ36" s="2076"/>
      <c r="AK36" s="2076"/>
      <c r="AL36" s="2076"/>
      <c r="AM36" s="2076"/>
      <c r="AN36" s="2283"/>
      <c r="AO36" s="2284"/>
      <c r="AP36" s="2289"/>
      <c r="AQ36" s="2295"/>
      <c r="AR36" s="2290"/>
      <c r="AS36" s="2153"/>
      <c r="AT36" s="2154"/>
      <c r="AU36" s="2155"/>
      <c r="AV36" s="2298"/>
      <c r="AW36" s="2076"/>
      <c r="AX36" s="2076"/>
      <c r="AY36" s="2076"/>
      <c r="AZ36" s="2076"/>
      <c r="BA36" s="2076"/>
      <c r="BB36" s="2076"/>
      <c r="BC36" s="2076"/>
      <c r="BD36" s="2076"/>
      <c r="BE36" s="845"/>
      <c r="BF36" s="2297"/>
      <c r="BG36" s="2297"/>
      <c r="BH36" s="2142"/>
      <c r="BI36" s="2296"/>
      <c r="BO36" s="381">
        <f t="shared" si="1"/>
        <v>22</v>
      </c>
    </row>
    <row r="37" spans="2:67" ht="9.75" customHeight="1">
      <c r="B37" s="2123">
        <v>34</v>
      </c>
      <c r="C37" s="2124"/>
      <c r="D37" s="2308" t="s">
        <v>264</v>
      </c>
      <c r="E37" s="2309"/>
      <c r="F37" s="2309"/>
      <c r="G37" s="2309"/>
      <c r="H37" s="2309"/>
      <c r="I37" s="2309"/>
      <c r="J37" s="2309"/>
      <c r="K37" s="2309"/>
      <c r="L37" s="2310"/>
      <c r="M37" s="2136" t="s">
        <v>523</v>
      </c>
      <c r="N37" s="2137"/>
      <c r="O37" s="2137"/>
      <c r="P37" s="2137"/>
      <c r="Q37" s="2137"/>
      <c r="R37" s="2137"/>
      <c r="S37" s="2138"/>
      <c r="T37" s="2058" t="str">
        <f>work6総括表!Z17</f>
        <v/>
      </c>
      <c r="U37" s="2059"/>
      <c r="V37" s="2059"/>
      <c r="W37" s="2059"/>
      <c r="X37" s="2059"/>
      <c r="Y37" s="2059"/>
      <c r="Z37" s="2059"/>
      <c r="AA37" s="2059"/>
      <c r="AB37" s="2059"/>
      <c r="AC37" s="2291"/>
      <c r="AD37" s="2311">
        <v>23</v>
      </c>
      <c r="AE37" s="2312"/>
      <c r="AF37" s="2299"/>
      <c r="AG37" s="2280">
        <f>work6総括表!AB17</f>
        <v>0</v>
      </c>
      <c r="AH37" s="2281"/>
      <c r="AI37" s="2281"/>
      <c r="AJ37" s="2281"/>
      <c r="AK37" s="2281"/>
      <c r="AL37" s="2281"/>
      <c r="AM37" s="2282"/>
      <c r="AN37" s="2151"/>
      <c r="AO37" s="2152"/>
      <c r="AP37" s="2311">
        <v>23</v>
      </c>
      <c r="AQ37" s="2313"/>
      <c r="AR37" s="2312"/>
      <c r="AS37" s="2145" t="str">
        <f>IF(OR(work6総括表!$S$5=0,AG37=0),"",((AP37/1000-0.6/1000)*(1+work6総括表!$S$5)+0.6/1000)*1000)</f>
        <v/>
      </c>
      <c r="AT37" s="2146"/>
      <c r="AU37" s="2147"/>
      <c r="AV37" s="2143">
        <f>IF(AS37="",ROUNDDOWN(AG37*AP37,0),ROUNDDOWN(AG37*AS37,0))</f>
        <v>0</v>
      </c>
      <c r="AW37" s="2144"/>
      <c r="AX37" s="2144"/>
      <c r="AY37" s="2144"/>
      <c r="AZ37" s="2144"/>
      <c r="BA37" s="2144"/>
      <c r="BB37" s="2144"/>
      <c r="BC37" s="2144"/>
      <c r="BD37" s="2144"/>
      <c r="BE37" s="2265"/>
      <c r="BF37" s="2297"/>
      <c r="BG37" s="2297"/>
      <c r="BH37" s="2142"/>
      <c r="BI37" s="2296"/>
      <c r="BO37" s="381">
        <f t="shared" si="1"/>
        <v>23</v>
      </c>
    </row>
    <row r="38" spans="2:67" ht="9.75" customHeight="1">
      <c r="B38" s="2123"/>
      <c r="C38" s="2124"/>
      <c r="D38" s="2308"/>
      <c r="E38" s="2309"/>
      <c r="F38" s="2309"/>
      <c r="G38" s="2309"/>
      <c r="H38" s="2309"/>
      <c r="I38" s="2309"/>
      <c r="J38" s="2309"/>
      <c r="K38" s="2309"/>
      <c r="L38" s="2310"/>
      <c r="M38" s="2139"/>
      <c r="N38" s="2140"/>
      <c r="O38" s="2140"/>
      <c r="P38" s="2140"/>
      <c r="Q38" s="2140"/>
      <c r="R38" s="2140"/>
      <c r="S38" s="2141"/>
      <c r="T38" s="2063">
        <f>work6総括表!AA17</f>
        <v>0</v>
      </c>
      <c r="U38" s="2064"/>
      <c r="V38" s="2064"/>
      <c r="W38" s="2064"/>
      <c r="X38" s="2064"/>
      <c r="Y38" s="2064"/>
      <c r="Z38" s="2064"/>
      <c r="AA38" s="2064"/>
      <c r="AB38" s="2064"/>
      <c r="AC38" s="2078"/>
      <c r="AD38" s="2086"/>
      <c r="AE38" s="2088"/>
      <c r="AF38" s="2080"/>
      <c r="AG38" s="2098"/>
      <c r="AH38" s="2099"/>
      <c r="AI38" s="2099"/>
      <c r="AJ38" s="2099"/>
      <c r="AK38" s="2099"/>
      <c r="AL38" s="2099"/>
      <c r="AM38" s="2100"/>
      <c r="AN38" s="2103"/>
      <c r="AO38" s="2104"/>
      <c r="AP38" s="2086"/>
      <c r="AQ38" s="2087"/>
      <c r="AR38" s="2088"/>
      <c r="AS38" s="2070"/>
      <c r="AT38" s="2071"/>
      <c r="AU38" s="2072"/>
      <c r="AV38" s="2082"/>
      <c r="AW38" s="2083"/>
      <c r="AX38" s="2083"/>
      <c r="AY38" s="2083"/>
      <c r="AZ38" s="2083"/>
      <c r="BA38" s="2083"/>
      <c r="BB38" s="2083"/>
      <c r="BC38" s="2083"/>
      <c r="BD38" s="2083"/>
      <c r="BE38" s="2111"/>
      <c r="BF38" s="2297"/>
      <c r="BG38" s="2297"/>
      <c r="BH38" s="2142"/>
      <c r="BI38" s="2296"/>
      <c r="BO38" s="381">
        <f t="shared" si="1"/>
        <v>24</v>
      </c>
    </row>
    <row r="39" spans="2:67" ht="9.75" customHeight="1">
      <c r="B39" s="2123"/>
      <c r="C39" s="2124"/>
      <c r="D39" s="2308"/>
      <c r="E39" s="2309"/>
      <c r="F39" s="2309"/>
      <c r="G39" s="2309"/>
      <c r="H39" s="2309"/>
      <c r="I39" s="2309"/>
      <c r="J39" s="2309"/>
      <c r="K39" s="2309"/>
      <c r="L39" s="2310"/>
      <c r="M39" s="2234" t="s">
        <v>520</v>
      </c>
      <c r="N39" s="2235"/>
      <c r="O39" s="2235"/>
      <c r="P39" s="2235"/>
      <c r="Q39" s="2235"/>
      <c r="R39" s="2235"/>
      <c r="S39" s="2236"/>
      <c r="T39" s="2050" t="str">
        <f>work6総括表!Z18</f>
        <v/>
      </c>
      <c r="U39" s="2051"/>
      <c r="V39" s="2051"/>
      <c r="W39" s="2051"/>
      <c r="X39" s="2051"/>
      <c r="Y39" s="2051"/>
      <c r="Z39" s="2051"/>
      <c r="AA39" s="2051"/>
      <c r="AB39" s="2051"/>
      <c r="AC39" s="311"/>
      <c r="AD39" s="2086">
        <v>24</v>
      </c>
      <c r="AE39" s="2088"/>
      <c r="AF39" s="2073" t="s">
        <v>265</v>
      </c>
      <c r="AG39" s="2075">
        <f>work6総括表!AB18</f>
        <v>0</v>
      </c>
      <c r="AH39" s="2075"/>
      <c r="AI39" s="2075"/>
      <c r="AJ39" s="2075"/>
      <c r="AK39" s="2075"/>
      <c r="AL39" s="2075"/>
      <c r="AM39" s="2075"/>
      <c r="AN39" s="312"/>
      <c r="AO39" s="311"/>
      <c r="AP39" s="2086">
        <v>18</v>
      </c>
      <c r="AQ39" s="2087"/>
      <c r="AR39" s="2088"/>
      <c r="AS39" s="2067" t="str">
        <f>IF(OR(work6総括表!$S$5=0,AG39=0),"",((AP37/1000-0.6/1000)*(1+work6総括表!$S$5)+0.6/1000)*1000)</f>
        <v/>
      </c>
      <c r="AT39" s="2068"/>
      <c r="AU39" s="2069"/>
      <c r="AV39" s="2081">
        <f>IF(AS39="",ROUNDDOWN(AG39*AP39,0),ROUNDDOWN(AG39*AS39,0))</f>
        <v>0</v>
      </c>
      <c r="AW39" s="2075"/>
      <c r="AX39" s="2075"/>
      <c r="AY39" s="2075"/>
      <c r="AZ39" s="2075"/>
      <c r="BA39" s="2075"/>
      <c r="BB39" s="2075"/>
      <c r="BC39" s="2075"/>
      <c r="BD39" s="2075"/>
      <c r="BE39" s="2093"/>
      <c r="BF39" s="2297"/>
      <c r="BG39" s="2297"/>
      <c r="BH39" s="2142"/>
      <c r="BI39" s="2296"/>
      <c r="BO39" s="381">
        <f t="shared" si="1"/>
        <v>25</v>
      </c>
    </row>
    <row r="40" spans="2:67" ht="9.75" customHeight="1">
      <c r="B40" s="2123"/>
      <c r="C40" s="2124"/>
      <c r="D40" s="2308"/>
      <c r="E40" s="2309"/>
      <c r="F40" s="2309"/>
      <c r="G40" s="2309"/>
      <c r="H40" s="2309"/>
      <c r="I40" s="2309"/>
      <c r="J40" s="2309"/>
      <c r="K40" s="2309"/>
      <c r="L40" s="2310"/>
      <c r="M40" s="2237"/>
      <c r="N40" s="2238"/>
      <c r="O40" s="2238"/>
      <c r="P40" s="2238"/>
      <c r="Q40" s="2238"/>
      <c r="R40" s="2238"/>
      <c r="S40" s="2239"/>
      <c r="T40" s="2063">
        <f>work6総括表!AA18</f>
        <v>0</v>
      </c>
      <c r="U40" s="2064"/>
      <c r="V40" s="2064"/>
      <c r="W40" s="2064"/>
      <c r="X40" s="2064"/>
      <c r="Y40" s="2064"/>
      <c r="Z40" s="2064"/>
      <c r="AA40" s="2064"/>
      <c r="AB40" s="2064"/>
      <c r="AC40" s="313"/>
      <c r="AD40" s="2086"/>
      <c r="AE40" s="2088"/>
      <c r="AF40" s="2080"/>
      <c r="AG40" s="2083"/>
      <c r="AH40" s="2083"/>
      <c r="AI40" s="2083"/>
      <c r="AJ40" s="2083"/>
      <c r="AK40" s="2083"/>
      <c r="AL40" s="2083"/>
      <c r="AM40" s="2083"/>
      <c r="AN40" s="2089"/>
      <c r="AO40" s="2089"/>
      <c r="AP40" s="2086"/>
      <c r="AQ40" s="2087"/>
      <c r="AR40" s="2088"/>
      <c r="AS40" s="2070"/>
      <c r="AT40" s="2071"/>
      <c r="AU40" s="2072"/>
      <c r="AV40" s="2082"/>
      <c r="AW40" s="2083"/>
      <c r="AX40" s="2083"/>
      <c r="AY40" s="2083"/>
      <c r="AZ40" s="2083"/>
      <c r="BA40" s="2083"/>
      <c r="BB40" s="2083"/>
      <c r="BC40" s="2083"/>
      <c r="BD40" s="2083"/>
      <c r="BE40" s="2094"/>
      <c r="BF40" s="2297"/>
      <c r="BG40" s="2297"/>
      <c r="BH40" s="2142"/>
      <c r="BI40" s="2296"/>
      <c r="BO40" s="381">
        <f>BO39+1</f>
        <v>26</v>
      </c>
    </row>
    <row r="41" spans="2:67" ht="9.75" customHeight="1">
      <c r="B41" s="2123"/>
      <c r="C41" s="2124"/>
      <c r="D41" s="2308"/>
      <c r="E41" s="2309"/>
      <c r="F41" s="2309"/>
      <c r="G41" s="2309"/>
      <c r="H41" s="2309"/>
      <c r="I41" s="2309"/>
      <c r="J41" s="2309"/>
      <c r="K41" s="2309"/>
      <c r="L41" s="2310"/>
      <c r="M41" s="2234" t="s">
        <v>521</v>
      </c>
      <c r="N41" s="2235"/>
      <c r="O41" s="2235"/>
      <c r="P41" s="2235"/>
      <c r="Q41" s="2235"/>
      <c r="R41" s="2235"/>
      <c r="S41" s="2236"/>
      <c r="T41" s="2050" t="str">
        <f>work6総括表!Z19</f>
        <v/>
      </c>
      <c r="U41" s="2051"/>
      <c r="V41" s="2051"/>
      <c r="W41" s="2051"/>
      <c r="X41" s="2051"/>
      <c r="Y41" s="2051"/>
      <c r="Z41" s="2051"/>
      <c r="AA41" s="2051"/>
      <c r="AB41" s="2051"/>
      <c r="AC41" s="314"/>
      <c r="AD41" s="2086">
        <v>23</v>
      </c>
      <c r="AE41" s="2088"/>
      <c r="AF41" s="2073" t="s">
        <v>266</v>
      </c>
      <c r="AG41" s="2075">
        <f>work6総括表!AB19</f>
        <v>0</v>
      </c>
      <c r="AH41" s="2075"/>
      <c r="AI41" s="2075"/>
      <c r="AJ41" s="2075"/>
      <c r="AK41" s="2075"/>
      <c r="AL41" s="2075"/>
      <c r="AM41" s="2075"/>
      <c r="AN41" s="315"/>
      <c r="AO41" s="315"/>
      <c r="AP41" s="2086">
        <v>17</v>
      </c>
      <c r="AQ41" s="2087"/>
      <c r="AR41" s="2088"/>
      <c r="AS41" s="2067" t="str">
        <f>IF(OR(work6総括表!$S$5=0,AG41=0),"",((AP41/1000-0.6/1000)*(1+work6総括表!$S$5)+0.6/1000)*1000)</f>
        <v/>
      </c>
      <c r="AT41" s="2068"/>
      <c r="AU41" s="2069"/>
      <c r="AV41" s="2081">
        <f>IF(AS41="",ROUNDDOWN(AG41*AP41,0),ROUNDDOWN(AG41*AS41,0))</f>
        <v>0</v>
      </c>
      <c r="AW41" s="2075"/>
      <c r="AX41" s="2075"/>
      <c r="AY41" s="2075"/>
      <c r="AZ41" s="2075"/>
      <c r="BA41" s="2075"/>
      <c r="BB41" s="2075"/>
      <c r="BC41" s="2075"/>
      <c r="BD41" s="2075"/>
      <c r="BE41" s="844"/>
      <c r="BF41" s="2297"/>
      <c r="BG41" s="2297"/>
      <c r="BH41" s="2142"/>
      <c r="BI41" s="2296"/>
      <c r="BO41" s="381">
        <f t="shared" si="1"/>
        <v>27</v>
      </c>
    </row>
    <row r="42" spans="2:67" ht="9.75" customHeight="1">
      <c r="B42" s="2123"/>
      <c r="C42" s="2124"/>
      <c r="D42" s="2308"/>
      <c r="E42" s="2309"/>
      <c r="F42" s="2309"/>
      <c r="G42" s="2309"/>
      <c r="H42" s="2309"/>
      <c r="I42" s="2309"/>
      <c r="J42" s="2309"/>
      <c r="K42" s="2309"/>
      <c r="L42" s="2310"/>
      <c r="M42" s="2240"/>
      <c r="N42" s="2241"/>
      <c r="O42" s="2241"/>
      <c r="P42" s="2241"/>
      <c r="Q42" s="2241"/>
      <c r="R42" s="2241"/>
      <c r="S42" s="2242"/>
      <c r="T42" s="2302">
        <f>work6総括表!AA19</f>
        <v>0</v>
      </c>
      <c r="U42" s="2303"/>
      <c r="V42" s="2303"/>
      <c r="W42" s="2303"/>
      <c r="X42" s="2303"/>
      <c r="Y42" s="2303"/>
      <c r="Z42" s="2303"/>
      <c r="AA42" s="2303"/>
      <c r="AB42" s="2303"/>
      <c r="AC42" s="830"/>
      <c r="AD42" s="2148"/>
      <c r="AE42" s="2150"/>
      <c r="AF42" s="2299"/>
      <c r="AG42" s="2144"/>
      <c r="AH42" s="2144"/>
      <c r="AI42" s="2144"/>
      <c r="AJ42" s="2144"/>
      <c r="AK42" s="2144"/>
      <c r="AL42" s="2144"/>
      <c r="AM42" s="2144"/>
      <c r="AN42" s="2314"/>
      <c r="AO42" s="2315"/>
      <c r="AP42" s="2148"/>
      <c r="AQ42" s="2149"/>
      <c r="AR42" s="2150"/>
      <c r="AS42" s="2145"/>
      <c r="AT42" s="2146"/>
      <c r="AU42" s="2147"/>
      <c r="AV42" s="2143"/>
      <c r="AW42" s="2144"/>
      <c r="AX42" s="2144"/>
      <c r="AY42" s="2144"/>
      <c r="AZ42" s="2144"/>
      <c r="BA42" s="2144"/>
      <c r="BB42" s="2144"/>
      <c r="BC42" s="2144"/>
      <c r="BD42" s="2144"/>
      <c r="BE42" s="846"/>
      <c r="BF42" s="2297"/>
      <c r="BG42" s="2297"/>
      <c r="BH42" s="2142"/>
      <c r="BI42" s="2296"/>
      <c r="BO42" s="381">
        <f t="shared" si="1"/>
        <v>28</v>
      </c>
    </row>
    <row r="43" spans="2:67" ht="9.75" customHeight="1">
      <c r="B43" s="2121">
        <v>35</v>
      </c>
      <c r="C43" s="2122"/>
      <c r="D43" s="2127" t="s">
        <v>267</v>
      </c>
      <c r="E43" s="2128"/>
      <c r="F43" s="2128"/>
      <c r="G43" s="2128"/>
      <c r="H43" s="2128"/>
      <c r="I43" s="2128"/>
      <c r="J43" s="2128"/>
      <c r="K43" s="2128"/>
      <c r="L43" s="2129"/>
      <c r="M43" s="2136" t="s">
        <v>523</v>
      </c>
      <c r="N43" s="2137"/>
      <c r="O43" s="2137"/>
      <c r="P43" s="2137"/>
      <c r="Q43" s="2137"/>
      <c r="R43" s="2137"/>
      <c r="S43" s="2138"/>
      <c r="T43" s="2056" t="str">
        <f>work6総括表!Z21</f>
        <v/>
      </c>
      <c r="U43" s="2057"/>
      <c r="V43" s="2057"/>
      <c r="W43" s="2057"/>
      <c r="X43" s="2057"/>
      <c r="Y43" s="2057"/>
      <c r="Z43" s="2057"/>
      <c r="AA43" s="2057"/>
      <c r="AB43" s="2057"/>
      <c r="AC43" s="2077"/>
      <c r="AD43" s="2090">
        <v>21</v>
      </c>
      <c r="AE43" s="2091"/>
      <c r="AF43" s="2079"/>
      <c r="AG43" s="2095">
        <f>work6総括表!AB21</f>
        <v>0</v>
      </c>
      <c r="AH43" s="2096"/>
      <c r="AI43" s="2096"/>
      <c r="AJ43" s="2096"/>
      <c r="AK43" s="2096"/>
      <c r="AL43" s="2096"/>
      <c r="AM43" s="2097"/>
      <c r="AN43" s="2101"/>
      <c r="AO43" s="2102"/>
      <c r="AP43" s="2090">
        <v>15</v>
      </c>
      <c r="AQ43" s="2092"/>
      <c r="AR43" s="2091"/>
      <c r="AS43" s="2105" t="str">
        <f>IF(OR(work6総括表!$S$5=0,AG43=0),"",((AP43/1000-0.6/1000)*(1+work6総括表!$S$5)+0.6/1000)*1000)</f>
        <v/>
      </c>
      <c r="AT43" s="2106"/>
      <c r="AU43" s="2107"/>
      <c r="AV43" s="2108">
        <f>IF(AS43="",ROUNDDOWN(AG43*AP43,0),ROUNDDOWN(AG43*AS43,0))</f>
        <v>0</v>
      </c>
      <c r="AW43" s="2109"/>
      <c r="AX43" s="2109"/>
      <c r="AY43" s="2109"/>
      <c r="AZ43" s="2109"/>
      <c r="BA43" s="2109"/>
      <c r="BB43" s="2109"/>
      <c r="BC43" s="2109"/>
      <c r="BD43" s="2109"/>
      <c r="BE43" s="2110"/>
      <c r="BF43" s="2297"/>
      <c r="BG43" s="2297"/>
      <c r="BH43" s="2142"/>
      <c r="BI43" s="2296"/>
      <c r="BO43" s="381">
        <f t="shared" si="1"/>
        <v>29</v>
      </c>
    </row>
    <row r="44" spans="2:67" ht="9.75" customHeight="1">
      <c r="B44" s="2123"/>
      <c r="C44" s="2124"/>
      <c r="D44" s="2130"/>
      <c r="E44" s="2131"/>
      <c r="F44" s="2131"/>
      <c r="G44" s="2131"/>
      <c r="H44" s="2131"/>
      <c r="I44" s="2131"/>
      <c r="J44" s="2131"/>
      <c r="K44" s="2131"/>
      <c r="L44" s="2132"/>
      <c r="M44" s="2139"/>
      <c r="N44" s="2140"/>
      <c r="O44" s="2140"/>
      <c r="P44" s="2140"/>
      <c r="Q44" s="2140"/>
      <c r="R44" s="2140"/>
      <c r="S44" s="2141"/>
      <c r="T44" s="2063">
        <f>work6総括表!AA21</f>
        <v>0</v>
      </c>
      <c r="U44" s="2064"/>
      <c r="V44" s="2064"/>
      <c r="W44" s="2064"/>
      <c r="X44" s="2064"/>
      <c r="Y44" s="2064"/>
      <c r="Z44" s="2064"/>
      <c r="AA44" s="2064"/>
      <c r="AB44" s="2064"/>
      <c r="AC44" s="2078"/>
      <c r="AD44" s="2086"/>
      <c r="AE44" s="2088"/>
      <c r="AF44" s="2080"/>
      <c r="AG44" s="2098"/>
      <c r="AH44" s="2099"/>
      <c r="AI44" s="2099"/>
      <c r="AJ44" s="2099"/>
      <c r="AK44" s="2099"/>
      <c r="AL44" s="2099"/>
      <c r="AM44" s="2100"/>
      <c r="AN44" s="2103"/>
      <c r="AO44" s="2104"/>
      <c r="AP44" s="2086"/>
      <c r="AQ44" s="2087"/>
      <c r="AR44" s="2088"/>
      <c r="AS44" s="2070"/>
      <c r="AT44" s="2071"/>
      <c r="AU44" s="2072"/>
      <c r="AV44" s="2082"/>
      <c r="AW44" s="2083"/>
      <c r="AX44" s="2083"/>
      <c r="AY44" s="2083"/>
      <c r="AZ44" s="2083"/>
      <c r="BA44" s="2083"/>
      <c r="BB44" s="2083"/>
      <c r="BC44" s="2083"/>
      <c r="BD44" s="2083"/>
      <c r="BE44" s="2111"/>
      <c r="BF44" s="2297"/>
      <c r="BG44" s="2297"/>
      <c r="BH44" s="2142"/>
      <c r="BI44" s="2296"/>
      <c r="BO44" s="381">
        <f t="shared" si="1"/>
        <v>30</v>
      </c>
    </row>
    <row r="45" spans="2:67" ht="9.75" customHeight="1">
      <c r="B45" s="2123"/>
      <c r="C45" s="2124"/>
      <c r="D45" s="2130"/>
      <c r="E45" s="2131"/>
      <c r="F45" s="2131"/>
      <c r="G45" s="2131"/>
      <c r="H45" s="2131"/>
      <c r="I45" s="2131"/>
      <c r="J45" s="2131"/>
      <c r="K45" s="2131"/>
      <c r="L45" s="2132"/>
      <c r="M45" s="2234" t="s">
        <v>520</v>
      </c>
      <c r="N45" s="2235"/>
      <c r="O45" s="2235"/>
      <c r="P45" s="2235"/>
      <c r="Q45" s="2235"/>
      <c r="R45" s="2235"/>
      <c r="S45" s="2236"/>
      <c r="T45" s="2050" t="str">
        <f>work6総括表!Z22</f>
        <v/>
      </c>
      <c r="U45" s="2051"/>
      <c r="V45" s="2051"/>
      <c r="W45" s="2051"/>
      <c r="X45" s="2051"/>
      <c r="Y45" s="2051"/>
      <c r="Z45" s="2051"/>
      <c r="AA45" s="2051"/>
      <c r="AB45" s="2051"/>
      <c r="AC45" s="311"/>
      <c r="AD45" s="2086">
        <v>21</v>
      </c>
      <c r="AE45" s="2088"/>
      <c r="AF45" s="2073" t="s">
        <v>268</v>
      </c>
      <c r="AG45" s="2075">
        <f>work6総括表!AB22</f>
        <v>0</v>
      </c>
      <c r="AH45" s="2075"/>
      <c r="AI45" s="2075"/>
      <c r="AJ45" s="2075"/>
      <c r="AK45" s="2075"/>
      <c r="AL45" s="2075"/>
      <c r="AM45" s="2075"/>
      <c r="AN45" s="312"/>
      <c r="AO45" s="311"/>
      <c r="AP45" s="2086">
        <v>13</v>
      </c>
      <c r="AQ45" s="2087"/>
      <c r="AR45" s="2088"/>
      <c r="AS45" s="2067" t="str">
        <f>IF(OR(work6総括表!$S$5=0,AG45=0),"",((AP43/1000-0.6/1000)*(1+work6総括表!$S$5)+0.6/1000)*1000)</f>
        <v/>
      </c>
      <c r="AT45" s="2068"/>
      <c r="AU45" s="2069"/>
      <c r="AV45" s="2081">
        <f>IF(AS45="",ROUNDDOWN(AG45*AP45,0),ROUNDDOWN(AG45*AS45,0))</f>
        <v>0</v>
      </c>
      <c r="AW45" s="2075"/>
      <c r="AX45" s="2075"/>
      <c r="AY45" s="2075"/>
      <c r="AZ45" s="2075"/>
      <c r="BA45" s="2075"/>
      <c r="BB45" s="2075"/>
      <c r="BC45" s="2075"/>
      <c r="BD45" s="2075"/>
      <c r="BE45" s="2093"/>
      <c r="BF45" s="2297"/>
      <c r="BG45" s="2297"/>
      <c r="BH45" s="2142"/>
      <c r="BI45" s="2296"/>
      <c r="BO45" s="382">
        <f t="shared" si="1"/>
        <v>31</v>
      </c>
    </row>
    <row r="46" spans="2:67" ht="9.75" customHeight="1">
      <c r="B46" s="2123"/>
      <c r="C46" s="2124"/>
      <c r="D46" s="2130"/>
      <c r="E46" s="2131"/>
      <c r="F46" s="2131"/>
      <c r="G46" s="2131"/>
      <c r="H46" s="2131"/>
      <c r="I46" s="2131"/>
      <c r="J46" s="2131"/>
      <c r="K46" s="2131"/>
      <c r="L46" s="2132"/>
      <c r="M46" s="2237"/>
      <c r="N46" s="2238"/>
      <c r="O46" s="2238"/>
      <c r="P46" s="2238"/>
      <c r="Q46" s="2238"/>
      <c r="R46" s="2238"/>
      <c r="S46" s="2239"/>
      <c r="T46" s="2063">
        <f>work6総括表!AA22</f>
        <v>0</v>
      </c>
      <c r="U46" s="2064"/>
      <c r="V46" s="2064"/>
      <c r="W46" s="2064"/>
      <c r="X46" s="2064"/>
      <c r="Y46" s="2064"/>
      <c r="Z46" s="2064"/>
      <c r="AA46" s="2064"/>
      <c r="AB46" s="2064"/>
      <c r="AC46" s="313"/>
      <c r="AD46" s="2086"/>
      <c r="AE46" s="2088"/>
      <c r="AF46" s="2080"/>
      <c r="AG46" s="2083"/>
      <c r="AH46" s="2083"/>
      <c r="AI46" s="2083"/>
      <c r="AJ46" s="2083"/>
      <c r="AK46" s="2083"/>
      <c r="AL46" s="2083"/>
      <c r="AM46" s="2083"/>
      <c r="AN46" s="2089"/>
      <c r="AO46" s="2089"/>
      <c r="AP46" s="2086"/>
      <c r="AQ46" s="2087"/>
      <c r="AR46" s="2088"/>
      <c r="AS46" s="2070"/>
      <c r="AT46" s="2071"/>
      <c r="AU46" s="2072"/>
      <c r="AV46" s="2082"/>
      <c r="AW46" s="2083"/>
      <c r="AX46" s="2083"/>
      <c r="AY46" s="2083"/>
      <c r="AZ46" s="2083"/>
      <c r="BA46" s="2083"/>
      <c r="BB46" s="2083"/>
      <c r="BC46" s="2083"/>
      <c r="BD46" s="2083"/>
      <c r="BE46" s="2094"/>
      <c r="BF46" s="2297"/>
      <c r="BG46" s="2297"/>
      <c r="BH46" s="2142"/>
      <c r="BI46" s="2296"/>
      <c r="BJ46" s="14"/>
    </row>
    <row r="47" spans="2:67" ht="9.75" customHeight="1">
      <c r="B47" s="2123"/>
      <c r="C47" s="2124"/>
      <c r="D47" s="2130"/>
      <c r="E47" s="2131"/>
      <c r="F47" s="2131"/>
      <c r="G47" s="2131"/>
      <c r="H47" s="2131"/>
      <c r="I47" s="2131"/>
      <c r="J47" s="2131"/>
      <c r="K47" s="2131"/>
      <c r="L47" s="2132"/>
      <c r="M47" s="2234" t="s">
        <v>521</v>
      </c>
      <c r="N47" s="2235"/>
      <c r="O47" s="2235"/>
      <c r="P47" s="2235"/>
      <c r="Q47" s="2235"/>
      <c r="R47" s="2235"/>
      <c r="S47" s="2236"/>
      <c r="T47" s="2050" t="str">
        <f>work6総括表!Z23</f>
        <v/>
      </c>
      <c r="U47" s="2051"/>
      <c r="V47" s="2051"/>
      <c r="W47" s="2051"/>
      <c r="X47" s="2051"/>
      <c r="Y47" s="2051"/>
      <c r="Z47" s="2051"/>
      <c r="AA47" s="2051"/>
      <c r="AB47" s="2051"/>
      <c r="AC47" s="314"/>
      <c r="AD47" s="2086">
        <v>21</v>
      </c>
      <c r="AE47" s="2088"/>
      <c r="AF47" s="2073" t="s">
        <v>269</v>
      </c>
      <c r="AG47" s="2075">
        <f>work6総括表!AB23</f>
        <v>0</v>
      </c>
      <c r="AH47" s="2075"/>
      <c r="AI47" s="2075"/>
      <c r="AJ47" s="2075"/>
      <c r="AK47" s="2075"/>
      <c r="AL47" s="2075"/>
      <c r="AM47" s="2075"/>
      <c r="AN47" s="315"/>
      <c r="AO47" s="315"/>
      <c r="AP47" s="2086">
        <v>13</v>
      </c>
      <c r="AQ47" s="2087"/>
      <c r="AR47" s="2088"/>
      <c r="AS47" s="2067" t="str">
        <f>IF(OR(work6総括表!$S$5=0,AG47=0),"",((AP47/1000-0.6/1000)*(1+work6総括表!$S$5)+0.6/1000)*1000)</f>
        <v/>
      </c>
      <c r="AT47" s="2068"/>
      <c r="AU47" s="2069"/>
      <c r="AV47" s="2081">
        <f>IF(AS47="",ROUNDDOWN(AG47*AP47,0),ROUNDDOWN(AG47*AS47,0))</f>
        <v>0</v>
      </c>
      <c r="AW47" s="2075"/>
      <c r="AX47" s="2075"/>
      <c r="AY47" s="2075"/>
      <c r="AZ47" s="2075"/>
      <c r="BA47" s="2075"/>
      <c r="BB47" s="2075"/>
      <c r="BC47" s="2075"/>
      <c r="BD47" s="2075"/>
      <c r="BE47" s="844"/>
      <c r="BF47" s="2297"/>
      <c r="BG47" s="2297"/>
      <c r="BH47" s="2142"/>
      <c r="BI47" s="2296"/>
    </row>
    <row r="48" spans="2:67" ht="9.75" customHeight="1">
      <c r="B48" s="2125"/>
      <c r="C48" s="2126"/>
      <c r="D48" s="2133"/>
      <c r="E48" s="2134"/>
      <c r="F48" s="2134"/>
      <c r="G48" s="2134"/>
      <c r="H48" s="2134"/>
      <c r="I48" s="2134"/>
      <c r="J48" s="2134"/>
      <c r="K48" s="2134"/>
      <c r="L48" s="2135"/>
      <c r="M48" s="2240"/>
      <c r="N48" s="2241"/>
      <c r="O48" s="2241"/>
      <c r="P48" s="2241"/>
      <c r="Q48" s="2241"/>
      <c r="R48" s="2241"/>
      <c r="S48" s="2242"/>
      <c r="T48" s="2116">
        <f>work6総括表!AA23</f>
        <v>0</v>
      </c>
      <c r="U48" s="2117"/>
      <c r="V48" s="2117"/>
      <c r="W48" s="2117"/>
      <c r="X48" s="2117"/>
      <c r="Y48" s="2117"/>
      <c r="Z48" s="2117"/>
      <c r="AA48" s="2117"/>
      <c r="AB48" s="2117"/>
      <c r="AC48" s="829"/>
      <c r="AD48" s="2289"/>
      <c r="AE48" s="2290"/>
      <c r="AF48" s="2074"/>
      <c r="AG48" s="2076"/>
      <c r="AH48" s="2076"/>
      <c r="AI48" s="2076"/>
      <c r="AJ48" s="2076"/>
      <c r="AK48" s="2076"/>
      <c r="AL48" s="2076"/>
      <c r="AM48" s="2076"/>
      <c r="AN48" s="2283"/>
      <c r="AO48" s="2284"/>
      <c r="AP48" s="2289"/>
      <c r="AQ48" s="2295"/>
      <c r="AR48" s="2290"/>
      <c r="AS48" s="2153"/>
      <c r="AT48" s="2154"/>
      <c r="AU48" s="2155"/>
      <c r="AV48" s="2298"/>
      <c r="AW48" s="2076"/>
      <c r="AX48" s="2076"/>
      <c r="AY48" s="2076"/>
      <c r="AZ48" s="2076"/>
      <c r="BA48" s="2076"/>
      <c r="BB48" s="2076"/>
      <c r="BC48" s="2076"/>
      <c r="BD48" s="2076"/>
      <c r="BE48" s="845"/>
      <c r="BF48" s="2297"/>
      <c r="BG48" s="2297"/>
      <c r="BH48" s="2142"/>
      <c r="BI48" s="2296"/>
    </row>
    <row r="49" spans="2:61" ht="9.75" customHeight="1">
      <c r="B49" s="2123">
        <v>38</v>
      </c>
      <c r="C49" s="2124"/>
      <c r="D49" s="2308" t="s">
        <v>270</v>
      </c>
      <c r="E49" s="2309"/>
      <c r="F49" s="2309"/>
      <c r="G49" s="2309"/>
      <c r="H49" s="2309"/>
      <c r="I49" s="2309"/>
      <c r="J49" s="2309"/>
      <c r="K49" s="2309"/>
      <c r="L49" s="2310"/>
      <c r="M49" s="2136" t="s">
        <v>523</v>
      </c>
      <c r="N49" s="2137"/>
      <c r="O49" s="2137"/>
      <c r="P49" s="2137"/>
      <c r="Q49" s="2137"/>
      <c r="R49" s="2137"/>
      <c r="S49" s="2138"/>
      <c r="T49" s="2058" t="str">
        <f>work6総括表!Z25</f>
        <v/>
      </c>
      <c r="U49" s="2059"/>
      <c r="V49" s="2059"/>
      <c r="W49" s="2059"/>
      <c r="X49" s="2059"/>
      <c r="Y49" s="2059"/>
      <c r="Z49" s="2059"/>
      <c r="AA49" s="2059"/>
      <c r="AB49" s="2059"/>
      <c r="AC49" s="2291"/>
      <c r="AD49" s="2311">
        <v>21</v>
      </c>
      <c r="AE49" s="2312"/>
      <c r="AF49" s="2299"/>
      <c r="AG49" s="2144">
        <f>work6総括表!AB25</f>
        <v>0</v>
      </c>
      <c r="AH49" s="2144"/>
      <c r="AI49" s="2144"/>
      <c r="AJ49" s="2144"/>
      <c r="AK49" s="2144"/>
      <c r="AL49" s="2144"/>
      <c r="AM49" s="2144"/>
      <c r="AN49" s="2151"/>
      <c r="AO49" s="2152"/>
      <c r="AP49" s="2311">
        <v>14</v>
      </c>
      <c r="AQ49" s="2313"/>
      <c r="AR49" s="2312"/>
      <c r="AS49" s="2145" t="str">
        <f>IF(OR(work6総括表!$S$5=0,AG49=0),"",((AP49/1000-0.6/1000)*(1+work6総括表!$S$5)+0.6/1000)*1000)</f>
        <v/>
      </c>
      <c r="AT49" s="2146"/>
      <c r="AU49" s="2147"/>
      <c r="AV49" s="2143">
        <f>IF(AS49="",ROUNDDOWN(AG49*AP49,0),ROUNDDOWN(AG49*AS49,0))</f>
        <v>0</v>
      </c>
      <c r="AW49" s="2144"/>
      <c r="AX49" s="2144"/>
      <c r="AY49" s="2144"/>
      <c r="AZ49" s="2144"/>
      <c r="BA49" s="2144"/>
      <c r="BB49" s="2144"/>
      <c r="BC49" s="2144"/>
      <c r="BD49" s="2144"/>
      <c r="BE49" s="2265"/>
      <c r="BF49" s="2297"/>
      <c r="BG49" s="2297"/>
      <c r="BH49" s="2142"/>
      <c r="BI49" s="2296"/>
    </row>
    <row r="50" spans="2:61" ht="9.75" customHeight="1">
      <c r="B50" s="2123"/>
      <c r="C50" s="2124"/>
      <c r="D50" s="2308"/>
      <c r="E50" s="2309"/>
      <c r="F50" s="2309"/>
      <c r="G50" s="2309"/>
      <c r="H50" s="2309"/>
      <c r="I50" s="2309"/>
      <c r="J50" s="2309"/>
      <c r="K50" s="2309"/>
      <c r="L50" s="2310"/>
      <c r="M50" s="2139"/>
      <c r="N50" s="2140"/>
      <c r="O50" s="2140"/>
      <c r="P50" s="2140"/>
      <c r="Q50" s="2140"/>
      <c r="R50" s="2140"/>
      <c r="S50" s="2141"/>
      <c r="T50" s="2063">
        <f>work6総括表!AA25</f>
        <v>0</v>
      </c>
      <c r="U50" s="2064"/>
      <c r="V50" s="2064"/>
      <c r="W50" s="2064"/>
      <c r="X50" s="2064"/>
      <c r="Y50" s="2064"/>
      <c r="Z50" s="2064"/>
      <c r="AA50" s="2064"/>
      <c r="AB50" s="2064"/>
      <c r="AC50" s="2078"/>
      <c r="AD50" s="2086"/>
      <c r="AE50" s="2088"/>
      <c r="AF50" s="2080"/>
      <c r="AG50" s="2083"/>
      <c r="AH50" s="2083"/>
      <c r="AI50" s="2083"/>
      <c r="AJ50" s="2083"/>
      <c r="AK50" s="2083"/>
      <c r="AL50" s="2083"/>
      <c r="AM50" s="2083"/>
      <c r="AN50" s="2103"/>
      <c r="AO50" s="2104"/>
      <c r="AP50" s="2086"/>
      <c r="AQ50" s="2087"/>
      <c r="AR50" s="2088"/>
      <c r="AS50" s="2070"/>
      <c r="AT50" s="2071"/>
      <c r="AU50" s="2072"/>
      <c r="AV50" s="2082"/>
      <c r="AW50" s="2083"/>
      <c r="AX50" s="2083"/>
      <c r="AY50" s="2083"/>
      <c r="AZ50" s="2083"/>
      <c r="BA50" s="2083"/>
      <c r="BB50" s="2083"/>
      <c r="BC50" s="2083"/>
      <c r="BD50" s="2083"/>
      <c r="BE50" s="2111"/>
      <c r="BF50" s="2297"/>
      <c r="BG50" s="2297"/>
      <c r="BH50" s="2142"/>
      <c r="BI50" s="2296"/>
    </row>
    <row r="51" spans="2:61" ht="9.75" customHeight="1">
      <c r="B51" s="2123"/>
      <c r="C51" s="2124"/>
      <c r="D51" s="2308"/>
      <c r="E51" s="2309"/>
      <c r="F51" s="2309"/>
      <c r="G51" s="2309"/>
      <c r="H51" s="2309"/>
      <c r="I51" s="2309"/>
      <c r="J51" s="2309"/>
      <c r="K51" s="2309"/>
      <c r="L51" s="2310"/>
      <c r="M51" s="2234" t="s">
        <v>520</v>
      </c>
      <c r="N51" s="2235"/>
      <c r="O51" s="2235"/>
      <c r="P51" s="2235"/>
      <c r="Q51" s="2235"/>
      <c r="R51" s="2235"/>
      <c r="S51" s="2236"/>
      <c r="T51" s="2050" t="str">
        <f>work6総括表!Z26</f>
        <v/>
      </c>
      <c r="U51" s="2051"/>
      <c r="V51" s="2051"/>
      <c r="W51" s="2051"/>
      <c r="X51" s="2051"/>
      <c r="Y51" s="2051"/>
      <c r="Z51" s="2051"/>
      <c r="AA51" s="2051"/>
      <c r="AB51" s="2051"/>
      <c r="AC51" s="311"/>
      <c r="AD51" s="2086">
        <v>22</v>
      </c>
      <c r="AE51" s="2088"/>
      <c r="AF51" s="2073" t="s">
        <v>271</v>
      </c>
      <c r="AG51" s="2075">
        <f>work6総括表!AB26</f>
        <v>0</v>
      </c>
      <c r="AH51" s="2075"/>
      <c r="AI51" s="2075"/>
      <c r="AJ51" s="2075"/>
      <c r="AK51" s="2075"/>
      <c r="AL51" s="2075"/>
      <c r="AM51" s="2075"/>
      <c r="AN51" s="312"/>
      <c r="AO51" s="311"/>
      <c r="AP51" s="2086">
        <v>14</v>
      </c>
      <c r="AQ51" s="2087"/>
      <c r="AR51" s="2088"/>
      <c r="AS51" s="2067" t="str">
        <f>IF(OR(work6総括表!$S$5=0,AG51=0),"",((AP49/1000-0.6/1000)*(1+work6総括表!$S$5)+0.6/1000)*1000)</f>
        <v/>
      </c>
      <c r="AT51" s="2068"/>
      <c r="AU51" s="2069"/>
      <c r="AV51" s="2081">
        <f>IF(AS51="",ROUNDDOWN(AG51*AP51,0),ROUNDDOWN(AG51*AS51,0))</f>
        <v>0</v>
      </c>
      <c r="AW51" s="2075"/>
      <c r="AX51" s="2075"/>
      <c r="AY51" s="2075"/>
      <c r="AZ51" s="2075"/>
      <c r="BA51" s="2075"/>
      <c r="BB51" s="2075"/>
      <c r="BC51" s="2075"/>
      <c r="BD51" s="2075"/>
      <c r="BE51" s="2093"/>
      <c r="BF51" s="2297"/>
      <c r="BG51" s="2297"/>
      <c r="BH51" s="2142"/>
      <c r="BI51" s="2296"/>
    </row>
    <row r="52" spans="2:61" ht="9.75" customHeight="1">
      <c r="B52" s="2123"/>
      <c r="C52" s="2124"/>
      <c r="D52" s="2308"/>
      <c r="E52" s="2309"/>
      <c r="F52" s="2309"/>
      <c r="G52" s="2309"/>
      <c r="H52" s="2309"/>
      <c r="I52" s="2309"/>
      <c r="J52" s="2309"/>
      <c r="K52" s="2309"/>
      <c r="L52" s="2310"/>
      <c r="M52" s="2237"/>
      <c r="N52" s="2238"/>
      <c r="O52" s="2238"/>
      <c r="P52" s="2238"/>
      <c r="Q52" s="2238"/>
      <c r="R52" s="2238"/>
      <c r="S52" s="2239"/>
      <c r="T52" s="2063">
        <f>work6総括表!AA26</f>
        <v>0</v>
      </c>
      <c r="U52" s="2064"/>
      <c r="V52" s="2064"/>
      <c r="W52" s="2064"/>
      <c r="X52" s="2064"/>
      <c r="Y52" s="2064"/>
      <c r="Z52" s="2064"/>
      <c r="AA52" s="2064"/>
      <c r="AB52" s="2064"/>
      <c r="AC52" s="313"/>
      <c r="AD52" s="2086"/>
      <c r="AE52" s="2088"/>
      <c r="AF52" s="2080"/>
      <c r="AG52" s="2083"/>
      <c r="AH52" s="2083"/>
      <c r="AI52" s="2083"/>
      <c r="AJ52" s="2083"/>
      <c r="AK52" s="2083"/>
      <c r="AL52" s="2083"/>
      <c r="AM52" s="2083"/>
      <c r="AN52" s="2089"/>
      <c r="AO52" s="2089"/>
      <c r="AP52" s="2086"/>
      <c r="AQ52" s="2087"/>
      <c r="AR52" s="2088"/>
      <c r="AS52" s="2070"/>
      <c r="AT52" s="2071"/>
      <c r="AU52" s="2072"/>
      <c r="AV52" s="2082"/>
      <c r="AW52" s="2083"/>
      <c r="AX52" s="2083"/>
      <c r="AY52" s="2083"/>
      <c r="AZ52" s="2083"/>
      <c r="BA52" s="2083"/>
      <c r="BB52" s="2083"/>
      <c r="BC52" s="2083"/>
      <c r="BD52" s="2083"/>
      <c r="BE52" s="2094"/>
      <c r="BF52" s="2297"/>
      <c r="BG52" s="2297"/>
      <c r="BH52" s="2142"/>
      <c r="BI52" s="2296"/>
    </row>
    <row r="53" spans="2:61" ht="9.75" customHeight="1">
      <c r="B53" s="2123"/>
      <c r="C53" s="2124"/>
      <c r="D53" s="2308"/>
      <c r="E53" s="2309"/>
      <c r="F53" s="2309"/>
      <c r="G53" s="2309"/>
      <c r="H53" s="2309"/>
      <c r="I53" s="2309"/>
      <c r="J53" s="2309"/>
      <c r="K53" s="2309"/>
      <c r="L53" s="2310"/>
      <c r="M53" s="2234" t="s">
        <v>521</v>
      </c>
      <c r="N53" s="2235"/>
      <c r="O53" s="2235"/>
      <c r="P53" s="2235"/>
      <c r="Q53" s="2235"/>
      <c r="R53" s="2235"/>
      <c r="S53" s="2236"/>
      <c r="T53" s="2050" t="str">
        <f>work6総括表!Z27</f>
        <v/>
      </c>
      <c r="U53" s="2051"/>
      <c r="V53" s="2051"/>
      <c r="W53" s="2051"/>
      <c r="X53" s="2051"/>
      <c r="Y53" s="2051"/>
      <c r="Z53" s="2051"/>
      <c r="AA53" s="2051"/>
      <c r="AB53" s="2051"/>
      <c r="AC53" s="314"/>
      <c r="AD53" s="2086">
        <v>22</v>
      </c>
      <c r="AE53" s="2088"/>
      <c r="AF53" s="2073" t="s">
        <v>272</v>
      </c>
      <c r="AG53" s="2075">
        <f>work6総括表!AB27</f>
        <v>0</v>
      </c>
      <c r="AH53" s="2075"/>
      <c r="AI53" s="2075"/>
      <c r="AJ53" s="2075"/>
      <c r="AK53" s="2075"/>
      <c r="AL53" s="2075"/>
      <c r="AM53" s="2075"/>
      <c r="AN53" s="315"/>
      <c r="AO53" s="315"/>
      <c r="AP53" s="2086">
        <v>15</v>
      </c>
      <c r="AQ53" s="2087"/>
      <c r="AR53" s="2088"/>
      <c r="AS53" s="2067" t="str">
        <f>IF(OR(work6総括表!$S$5=0,AG53=0),"",((AP49/1000-0.6/1000)*(1+work6総括表!$S$5)+0.6/1000)*1000)</f>
        <v/>
      </c>
      <c r="AT53" s="2068"/>
      <c r="AU53" s="2069"/>
      <c r="AV53" s="2081">
        <f>IF(AS53="",ROUNDDOWN(AG53*AP53,0),ROUNDDOWN(AG53*AS53,0))</f>
        <v>0</v>
      </c>
      <c r="AW53" s="2075"/>
      <c r="AX53" s="2075"/>
      <c r="AY53" s="2075"/>
      <c r="AZ53" s="2075"/>
      <c r="BA53" s="2075"/>
      <c r="BB53" s="2075"/>
      <c r="BC53" s="2075"/>
      <c r="BD53" s="2075"/>
      <c r="BE53" s="844"/>
      <c r="BF53" s="2297"/>
      <c r="BG53" s="2297"/>
      <c r="BH53" s="2142"/>
      <c r="BI53" s="2296"/>
    </row>
    <row r="54" spans="2:61" ht="9.75" customHeight="1">
      <c r="B54" s="2123"/>
      <c r="C54" s="2124"/>
      <c r="D54" s="2308"/>
      <c r="E54" s="2309"/>
      <c r="F54" s="2309"/>
      <c r="G54" s="2309"/>
      <c r="H54" s="2309"/>
      <c r="I54" s="2309"/>
      <c r="J54" s="2309"/>
      <c r="K54" s="2309"/>
      <c r="L54" s="2310"/>
      <c r="M54" s="2240"/>
      <c r="N54" s="2241"/>
      <c r="O54" s="2241"/>
      <c r="P54" s="2241"/>
      <c r="Q54" s="2241"/>
      <c r="R54" s="2241"/>
      <c r="S54" s="2242"/>
      <c r="T54" s="2302">
        <f>work6総括表!AA27</f>
        <v>0</v>
      </c>
      <c r="U54" s="2303"/>
      <c r="V54" s="2303"/>
      <c r="W54" s="2303"/>
      <c r="X54" s="2303"/>
      <c r="Y54" s="2303"/>
      <c r="Z54" s="2303"/>
      <c r="AA54" s="2303"/>
      <c r="AB54" s="2303"/>
      <c r="AC54" s="830"/>
      <c r="AD54" s="2148"/>
      <c r="AE54" s="2150"/>
      <c r="AF54" s="2299"/>
      <c r="AG54" s="2144"/>
      <c r="AH54" s="2144"/>
      <c r="AI54" s="2144"/>
      <c r="AJ54" s="2144"/>
      <c r="AK54" s="2144"/>
      <c r="AL54" s="2144"/>
      <c r="AM54" s="2144"/>
      <c r="AN54" s="2314"/>
      <c r="AO54" s="2315"/>
      <c r="AP54" s="2148"/>
      <c r="AQ54" s="2149"/>
      <c r="AR54" s="2150"/>
      <c r="AS54" s="2145"/>
      <c r="AT54" s="2146"/>
      <c r="AU54" s="2147"/>
      <c r="AV54" s="2143"/>
      <c r="AW54" s="2144"/>
      <c r="AX54" s="2144"/>
      <c r="AY54" s="2144"/>
      <c r="AZ54" s="2144"/>
      <c r="BA54" s="2144"/>
      <c r="BB54" s="2144"/>
      <c r="BC54" s="2144"/>
      <c r="BD54" s="2144"/>
      <c r="BE54" s="846"/>
      <c r="BF54" s="2297"/>
      <c r="BG54" s="2297"/>
      <c r="BH54" s="2142"/>
      <c r="BI54" s="2296"/>
    </row>
    <row r="55" spans="2:61" ht="9.75" customHeight="1">
      <c r="B55" s="2121">
        <v>36</v>
      </c>
      <c r="C55" s="2122"/>
      <c r="D55" s="2327" t="s">
        <v>273</v>
      </c>
      <c r="E55" s="2328"/>
      <c r="F55" s="2328"/>
      <c r="G55" s="2327" t="s">
        <v>274</v>
      </c>
      <c r="H55" s="2333"/>
      <c r="I55" s="2333"/>
      <c r="J55" s="2333"/>
      <c r="K55" s="2333"/>
      <c r="L55" s="2334"/>
      <c r="M55" s="2136" t="s">
        <v>523</v>
      </c>
      <c r="N55" s="2137"/>
      <c r="O55" s="2137"/>
      <c r="P55" s="2137"/>
      <c r="Q55" s="2137"/>
      <c r="R55" s="2137"/>
      <c r="S55" s="2138"/>
      <c r="T55" s="2056" t="str">
        <f>work6総括表!Z29</f>
        <v/>
      </c>
      <c r="U55" s="2057"/>
      <c r="V55" s="2057"/>
      <c r="W55" s="2057"/>
      <c r="X55" s="2057"/>
      <c r="Y55" s="2057"/>
      <c r="Z55" s="2057"/>
      <c r="AA55" s="2057"/>
      <c r="AB55" s="2057"/>
      <c r="AC55" s="2077"/>
      <c r="AD55" s="2090">
        <v>40</v>
      </c>
      <c r="AE55" s="2091"/>
      <c r="AF55" s="2079"/>
      <c r="AG55" s="2095">
        <f>work6総括表!AB29</f>
        <v>0</v>
      </c>
      <c r="AH55" s="2096"/>
      <c r="AI55" s="2096"/>
      <c r="AJ55" s="2096"/>
      <c r="AK55" s="2096"/>
      <c r="AL55" s="2096"/>
      <c r="AM55" s="2097"/>
      <c r="AN55" s="2101"/>
      <c r="AO55" s="2102"/>
      <c r="AP55" s="2090">
        <v>14</v>
      </c>
      <c r="AQ55" s="2092"/>
      <c r="AR55" s="2091"/>
      <c r="AS55" s="2105" t="str">
        <f>IF(OR(work6総括表!$S$5=0,AG55=0),"",((AP55/1000-0.6/1000)*(1+work6総括表!$S$5)+0.6/1000)*1000)</f>
        <v/>
      </c>
      <c r="AT55" s="2106"/>
      <c r="AU55" s="2107"/>
      <c r="AV55" s="2108">
        <f>IF(AS55="",ROUNDDOWN(AG55*AP55,0),ROUNDDOWN(AG55*AS55,0))</f>
        <v>0</v>
      </c>
      <c r="AW55" s="2109"/>
      <c r="AX55" s="2109"/>
      <c r="AY55" s="2109"/>
      <c r="AZ55" s="2109"/>
      <c r="BA55" s="2109"/>
      <c r="BB55" s="2109"/>
      <c r="BC55" s="2109"/>
      <c r="BD55" s="2109"/>
      <c r="BE55" s="2110"/>
      <c r="BF55" s="2297"/>
      <c r="BG55" s="2297"/>
      <c r="BH55" s="2142"/>
      <c r="BI55" s="2296"/>
    </row>
    <row r="56" spans="2:61" ht="9.75" customHeight="1">
      <c r="B56" s="2123"/>
      <c r="C56" s="2124"/>
      <c r="D56" s="2329"/>
      <c r="E56" s="2330"/>
      <c r="F56" s="2330"/>
      <c r="G56" s="2335"/>
      <c r="H56" s="2336"/>
      <c r="I56" s="2336"/>
      <c r="J56" s="2336"/>
      <c r="K56" s="2336"/>
      <c r="L56" s="2337"/>
      <c r="M56" s="2139"/>
      <c r="N56" s="2140"/>
      <c r="O56" s="2140"/>
      <c r="P56" s="2140"/>
      <c r="Q56" s="2140"/>
      <c r="R56" s="2140"/>
      <c r="S56" s="2141"/>
      <c r="T56" s="2063">
        <f>work6総括表!AA29</f>
        <v>0</v>
      </c>
      <c r="U56" s="2064"/>
      <c r="V56" s="2064"/>
      <c r="W56" s="2064"/>
      <c r="X56" s="2064"/>
      <c r="Y56" s="2064"/>
      <c r="Z56" s="2064"/>
      <c r="AA56" s="2064"/>
      <c r="AB56" s="2064"/>
      <c r="AC56" s="2078"/>
      <c r="AD56" s="2086"/>
      <c r="AE56" s="2088"/>
      <c r="AF56" s="2080"/>
      <c r="AG56" s="2098"/>
      <c r="AH56" s="2099"/>
      <c r="AI56" s="2099"/>
      <c r="AJ56" s="2099"/>
      <c r="AK56" s="2099"/>
      <c r="AL56" s="2099"/>
      <c r="AM56" s="2100"/>
      <c r="AN56" s="2103"/>
      <c r="AO56" s="2104"/>
      <c r="AP56" s="2086"/>
      <c r="AQ56" s="2087"/>
      <c r="AR56" s="2088"/>
      <c r="AS56" s="2070"/>
      <c r="AT56" s="2071"/>
      <c r="AU56" s="2072"/>
      <c r="AV56" s="2082"/>
      <c r="AW56" s="2083"/>
      <c r="AX56" s="2083"/>
      <c r="AY56" s="2083"/>
      <c r="AZ56" s="2083"/>
      <c r="BA56" s="2083"/>
      <c r="BB56" s="2083"/>
      <c r="BC56" s="2083"/>
      <c r="BD56" s="2083"/>
      <c r="BE56" s="2111"/>
      <c r="BF56" s="2297"/>
      <c r="BG56" s="2297"/>
      <c r="BH56" s="2142"/>
      <c r="BI56" s="2296"/>
    </row>
    <row r="57" spans="2:61" ht="9.75" customHeight="1">
      <c r="B57" s="2123"/>
      <c r="C57" s="2124"/>
      <c r="D57" s="2329"/>
      <c r="E57" s="2330"/>
      <c r="F57" s="2330"/>
      <c r="G57" s="2335"/>
      <c r="H57" s="2336"/>
      <c r="I57" s="2336"/>
      <c r="J57" s="2336"/>
      <c r="K57" s="2336"/>
      <c r="L57" s="2337"/>
      <c r="M57" s="2234" t="s">
        <v>520</v>
      </c>
      <c r="N57" s="2235"/>
      <c r="O57" s="2235"/>
      <c r="P57" s="2235"/>
      <c r="Q57" s="2235"/>
      <c r="R57" s="2235"/>
      <c r="S57" s="2236"/>
      <c r="T57" s="2050" t="str">
        <f>work6総括表!Z30</f>
        <v/>
      </c>
      <c r="U57" s="2051"/>
      <c r="V57" s="2051"/>
      <c r="W57" s="2051"/>
      <c r="X57" s="2051"/>
      <c r="Y57" s="2051"/>
      <c r="Z57" s="2051"/>
      <c r="AA57" s="2051"/>
      <c r="AB57" s="2051"/>
      <c r="AC57" s="311"/>
      <c r="AD57" s="2086">
        <v>40</v>
      </c>
      <c r="AE57" s="2088"/>
      <c r="AF57" s="2073" t="s">
        <v>275</v>
      </c>
      <c r="AG57" s="2075">
        <f>work6総括表!AB30</f>
        <v>0</v>
      </c>
      <c r="AH57" s="2075"/>
      <c r="AI57" s="2075"/>
      <c r="AJ57" s="2075"/>
      <c r="AK57" s="2075"/>
      <c r="AL57" s="2075"/>
      <c r="AM57" s="2075"/>
      <c r="AN57" s="312"/>
      <c r="AO57" s="311"/>
      <c r="AP57" s="2086">
        <v>9</v>
      </c>
      <c r="AQ57" s="2087"/>
      <c r="AR57" s="2088"/>
      <c r="AS57" s="2067" t="str">
        <f>IF(OR(work6総括表!$S$5=0,AG57=0),"",((AP55/1000-0.6/1000)*(1+work6総括表!$S$5)+0.6/1000)*1000)</f>
        <v/>
      </c>
      <c r="AT57" s="2068"/>
      <c r="AU57" s="2069"/>
      <c r="AV57" s="2081">
        <f>IF(AS57="",ROUNDDOWN(AG57*AP57,0),ROUNDDOWN(AG57*AS57,0))</f>
        <v>0</v>
      </c>
      <c r="AW57" s="2075"/>
      <c r="AX57" s="2075"/>
      <c r="AY57" s="2075"/>
      <c r="AZ57" s="2075"/>
      <c r="BA57" s="2075"/>
      <c r="BB57" s="2075"/>
      <c r="BC57" s="2075"/>
      <c r="BD57" s="2075"/>
      <c r="BE57" s="2093"/>
      <c r="BF57" s="2297"/>
      <c r="BG57" s="2297"/>
      <c r="BH57" s="2142"/>
      <c r="BI57" s="2296"/>
    </row>
    <row r="58" spans="2:61" ht="9.75" customHeight="1">
      <c r="B58" s="2123"/>
      <c r="C58" s="2124"/>
      <c r="D58" s="2329"/>
      <c r="E58" s="2330"/>
      <c r="F58" s="2330"/>
      <c r="G58" s="2335"/>
      <c r="H58" s="2336"/>
      <c r="I58" s="2336"/>
      <c r="J58" s="2336"/>
      <c r="K58" s="2336"/>
      <c r="L58" s="2337"/>
      <c r="M58" s="2237"/>
      <c r="N58" s="2238"/>
      <c r="O58" s="2238"/>
      <c r="P58" s="2238"/>
      <c r="Q58" s="2238"/>
      <c r="R58" s="2238"/>
      <c r="S58" s="2239"/>
      <c r="T58" s="2063">
        <f>work6総括表!AA30</f>
        <v>0</v>
      </c>
      <c r="U58" s="2064"/>
      <c r="V58" s="2064"/>
      <c r="W58" s="2064"/>
      <c r="X58" s="2064"/>
      <c r="Y58" s="2064"/>
      <c r="Z58" s="2064"/>
      <c r="AA58" s="2064"/>
      <c r="AB58" s="2064"/>
      <c r="AC58" s="313"/>
      <c r="AD58" s="2086"/>
      <c r="AE58" s="2088"/>
      <c r="AF58" s="2080"/>
      <c r="AG58" s="2083"/>
      <c r="AH58" s="2083"/>
      <c r="AI58" s="2083"/>
      <c r="AJ58" s="2083"/>
      <c r="AK58" s="2083"/>
      <c r="AL58" s="2083"/>
      <c r="AM58" s="2083"/>
      <c r="AN58" s="2089"/>
      <c r="AO58" s="2089"/>
      <c r="AP58" s="2086"/>
      <c r="AQ58" s="2087"/>
      <c r="AR58" s="2088"/>
      <c r="AS58" s="2070"/>
      <c r="AT58" s="2071"/>
      <c r="AU58" s="2072"/>
      <c r="AV58" s="2082"/>
      <c r="AW58" s="2083"/>
      <c r="AX58" s="2083"/>
      <c r="AY58" s="2083"/>
      <c r="AZ58" s="2083"/>
      <c r="BA58" s="2083"/>
      <c r="BB58" s="2083"/>
      <c r="BC58" s="2083"/>
      <c r="BD58" s="2083"/>
      <c r="BE58" s="2094"/>
      <c r="BF58" s="2297"/>
      <c r="BG58" s="2297"/>
      <c r="BH58" s="2142"/>
      <c r="BI58" s="2296"/>
    </row>
    <row r="59" spans="2:61" ht="9.75" customHeight="1">
      <c r="B59" s="2123"/>
      <c r="C59" s="2124"/>
      <c r="D59" s="2329"/>
      <c r="E59" s="2330"/>
      <c r="F59" s="2330"/>
      <c r="G59" s="2335"/>
      <c r="H59" s="2336"/>
      <c r="I59" s="2336"/>
      <c r="J59" s="2336"/>
      <c r="K59" s="2336"/>
      <c r="L59" s="2337"/>
      <c r="M59" s="2234" t="s">
        <v>521</v>
      </c>
      <c r="N59" s="2235"/>
      <c r="O59" s="2235"/>
      <c r="P59" s="2235"/>
      <c r="Q59" s="2235"/>
      <c r="R59" s="2235"/>
      <c r="S59" s="2236"/>
      <c r="T59" s="2050" t="str">
        <f>work6総括表!Z31</f>
        <v/>
      </c>
      <c r="U59" s="2051"/>
      <c r="V59" s="2051"/>
      <c r="W59" s="2051"/>
      <c r="X59" s="2051"/>
      <c r="Y59" s="2051"/>
      <c r="Z59" s="2051"/>
      <c r="AA59" s="2051"/>
      <c r="AB59" s="2051"/>
      <c r="AC59" s="314"/>
      <c r="AD59" s="2086">
        <v>38</v>
      </c>
      <c r="AE59" s="2088"/>
      <c r="AF59" s="2073" t="s">
        <v>276</v>
      </c>
      <c r="AG59" s="2075">
        <f>work6総括表!AB31</f>
        <v>0</v>
      </c>
      <c r="AH59" s="2075"/>
      <c r="AI59" s="2075"/>
      <c r="AJ59" s="2075"/>
      <c r="AK59" s="2075"/>
      <c r="AL59" s="2075"/>
      <c r="AM59" s="2075"/>
      <c r="AN59" s="315"/>
      <c r="AO59" s="315"/>
      <c r="AP59" s="2086">
        <v>7.5</v>
      </c>
      <c r="AQ59" s="2087"/>
      <c r="AR59" s="2088"/>
      <c r="AS59" s="2067" t="str">
        <f>IF(OR(work6総括表!$S$5=0,AG59=0),"",((AP59/1000-0.6/1000)*(1+work6総括表!$S$5)+0.6/1000)*1000)</f>
        <v/>
      </c>
      <c r="AT59" s="2068"/>
      <c r="AU59" s="2069"/>
      <c r="AV59" s="2081">
        <f>IF(AS59="",ROUNDDOWN(AG59*AP59,0),ROUNDDOWN(AG59*AS59,0))</f>
        <v>0</v>
      </c>
      <c r="AW59" s="2075"/>
      <c r="AX59" s="2075"/>
      <c r="AY59" s="2075"/>
      <c r="AZ59" s="2075"/>
      <c r="BA59" s="2075"/>
      <c r="BB59" s="2075"/>
      <c r="BC59" s="2075"/>
      <c r="BD59" s="2075"/>
      <c r="BE59" s="844"/>
      <c r="BF59" s="2297"/>
      <c r="BG59" s="2297"/>
      <c r="BH59" s="2142"/>
      <c r="BI59" s="2296"/>
    </row>
    <row r="60" spans="2:61" ht="9.75" customHeight="1">
      <c r="B60" s="2123"/>
      <c r="C60" s="2124"/>
      <c r="D60" s="2329"/>
      <c r="E60" s="2330"/>
      <c r="F60" s="2330"/>
      <c r="G60" s="2338"/>
      <c r="H60" s="2339"/>
      <c r="I60" s="2339"/>
      <c r="J60" s="2339"/>
      <c r="K60" s="2339"/>
      <c r="L60" s="2340"/>
      <c r="M60" s="2341"/>
      <c r="N60" s="2342"/>
      <c r="O60" s="2342"/>
      <c r="P60" s="2342"/>
      <c r="Q60" s="2342"/>
      <c r="R60" s="2342"/>
      <c r="S60" s="2343"/>
      <c r="T60" s="2063">
        <f>work6総括表!AA31</f>
        <v>0</v>
      </c>
      <c r="U60" s="2064"/>
      <c r="V60" s="2064"/>
      <c r="W60" s="2064"/>
      <c r="X60" s="2064"/>
      <c r="Y60" s="2064"/>
      <c r="Z60" s="2064"/>
      <c r="AA60" s="2064"/>
      <c r="AB60" s="2064"/>
      <c r="AC60" s="316"/>
      <c r="AD60" s="2086"/>
      <c r="AE60" s="2088"/>
      <c r="AF60" s="2080"/>
      <c r="AG60" s="2083"/>
      <c r="AH60" s="2083"/>
      <c r="AI60" s="2083"/>
      <c r="AJ60" s="2083"/>
      <c r="AK60" s="2083"/>
      <c r="AL60" s="2083"/>
      <c r="AM60" s="2083"/>
      <c r="AN60" s="2084"/>
      <c r="AO60" s="2085"/>
      <c r="AP60" s="2086"/>
      <c r="AQ60" s="2087"/>
      <c r="AR60" s="2088"/>
      <c r="AS60" s="2070"/>
      <c r="AT60" s="2071"/>
      <c r="AU60" s="2072"/>
      <c r="AV60" s="2082"/>
      <c r="AW60" s="2083"/>
      <c r="AX60" s="2083"/>
      <c r="AY60" s="2083"/>
      <c r="AZ60" s="2083"/>
      <c r="BA60" s="2083"/>
      <c r="BB60" s="2083"/>
      <c r="BC60" s="2083"/>
      <c r="BD60" s="2083"/>
      <c r="BE60" s="847"/>
      <c r="BF60" s="2297"/>
      <c r="BG60" s="2297"/>
      <c r="BH60" s="2142"/>
      <c r="BI60" s="2296"/>
    </row>
    <row r="61" spans="2:61" ht="9.75" customHeight="1">
      <c r="B61" s="2123"/>
      <c r="C61" s="2124"/>
      <c r="D61" s="2329"/>
      <c r="E61" s="2330"/>
      <c r="F61" s="2330"/>
      <c r="G61" s="2344" t="s">
        <v>277</v>
      </c>
      <c r="H61" s="2345"/>
      <c r="I61" s="2345"/>
      <c r="J61" s="2345"/>
      <c r="K61" s="2345"/>
      <c r="L61" s="2346"/>
      <c r="M61" s="2350" t="s">
        <v>523</v>
      </c>
      <c r="N61" s="2351"/>
      <c r="O61" s="2351"/>
      <c r="P61" s="2351"/>
      <c r="Q61" s="2351"/>
      <c r="R61" s="2351"/>
      <c r="S61" s="2352"/>
      <c r="T61" s="2050" t="str">
        <f>work6総括表!Z33</f>
        <v/>
      </c>
      <c r="U61" s="2051"/>
      <c r="V61" s="2051"/>
      <c r="W61" s="2051"/>
      <c r="X61" s="2051"/>
      <c r="Y61" s="2051"/>
      <c r="Z61" s="2051"/>
      <c r="AA61" s="2051"/>
      <c r="AB61" s="2051"/>
      <c r="AC61" s="2323"/>
      <c r="AD61" s="2086">
        <v>21</v>
      </c>
      <c r="AE61" s="2088"/>
      <c r="AF61" s="2073"/>
      <c r="AG61" s="2324">
        <f>work6総括表!AB33</f>
        <v>0</v>
      </c>
      <c r="AH61" s="2325"/>
      <c r="AI61" s="2325"/>
      <c r="AJ61" s="2325"/>
      <c r="AK61" s="2325"/>
      <c r="AL61" s="2325"/>
      <c r="AM61" s="2326"/>
      <c r="AN61" s="2300"/>
      <c r="AO61" s="2301"/>
      <c r="AP61" s="2086">
        <v>14</v>
      </c>
      <c r="AQ61" s="2087"/>
      <c r="AR61" s="2088"/>
      <c r="AS61" s="2067" t="str">
        <f>IF(OR(work6総括表!$S$5=0,AG61=0),"",((AP61/1000-0.6/1000)*(1+work6総括表!$S$5)+0.6/1000)*1000)</f>
        <v/>
      </c>
      <c r="AT61" s="2068"/>
      <c r="AU61" s="2069"/>
      <c r="AV61" s="2081">
        <f>IF(AS61="",ROUNDDOWN(AG61*AP61,0),ROUNDDOWN(AG61*AS61,0))</f>
        <v>0</v>
      </c>
      <c r="AW61" s="2075"/>
      <c r="AX61" s="2075"/>
      <c r="AY61" s="2075"/>
      <c r="AZ61" s="2075"/>
      <c r="BA61" s="2075"/>
      <c r="BB61" s="2075"/>
      <c r="BC61" s="2075"/>
      <c r="BD61" s="2075"/>
      <c r="BE61" s="2322"/>
      <c r="BF61" s="2297"/>
      <c r="BG61" s="2297"/>
      <c r="BH61" s="2142"/>
      <c r="BI61" s="2296"/>
    </row>
    <row r="62" spans="2:61" ht="9.75" customHeight="1">
      <c r="B62" s="2123"/>
      <c r="C62" s="2124"/>
      <c r="D62" s="2329"/>
      <c r="E62" s="2330"/>
      <c r="F62" s="2330"/>
      <c r="G62" s="2344"/>
      <c r="H62" s="2345"/>
      <c r="I62" s="2345"/>
      <c r="J62" s="2345"/>
      <c r="K62" s="2345"/>
      <c r="L62" s="2346"/>
      <c r="M62" s="2139"/>
      <c r="N62" s="2140"/>
      <c r="O62" s="2140"/>
      <c r="P62" s="2140"/>
      <c r="Q62" s="2140"/>
      <c r="R62" s="2140"/>
      <c r="S62" s="2141"/>
      <c r="T62" s="2063">
        <f>work6総括表!AA33</f>
        <v>0</v>
      </c>
      <c r="U62" s="2064"/>
      <c r="V62" s="2064"/>
      <c r="W62" s="2064"/>
      <c r="X62" s="2064"/>
      <c r="Y62" s="2064"/>
      <c r="Z62" s="2064"/>
      <c r="AA62" s="2064"/>
      <c r="AB62" s="2064"/>
      <c r="AC62" s="2078"/>
      <c r="AD62" s="2086"/>
      <c r="AE62" s="2088"/>
      <c r="AF62" s="2080"/>
      <c r="AG62" s="2098"/>
      <c r="AH62" s="2099"/>
      <c r="AI62" s="2099"/>
      <c r="AJ62" s="2099"/>
      <c r="AK62" s="2099"/>
      <c r="AL62" s="2099"/>
      <c r="AM62" s="2100"/>
      <c r="AN62" s="2103"/>
      <c r="AO62" s="2104"/>
      <c r="AP62" s="2086"/>
      <c r="AQ62" s="2087"/>
      <c r="AR62" s="2088"/>
      <c r="AS62" s="2070"/>
      <c r="AT62" s="2071"/>
      <c r="AU62" s="2072"/>
      <c r="AV62" s="2082"/>
      <c r="AW62" s="2083"/>
      <c r="AX62" s="2083"/>
      <c r="AY62" s="2083"/>
      <c r="AZ62" s="2083"/>
      <c r="BA62" s="2083"/>
      <c r="BB62" s="2083"/>
      <c r="BC62" s="2083"/>
      <c r="BD62" s="2083"/>
      <c r="BE62" s="2111"/>
      <c r="BF62" s="2297"/>
      <c r="BG62" s="2297"/>
      <c r="BH62" s="2142"/>
      <c r="BI62" s="2296"/>
    </row>
    <row r="63" spans="2:61" ht="9.75" customHeight="1">
      <c r="B63" s="2123"/>
      <c r="C63" s="2124"/>
      <c r="D63" s="2329"/>
      <c r="E63" s="2330"/>
      <c r="F63" s="2330"/>
      <c r="G63" s="2344"/>
      <c r="H63" s="2345"/>
      <c r="I63" s="2345"/>
      <c r="J63" s="2345"/>
      <c r="K63" s="2345"/>
      <c r="L63" s="2346"/>
      <c r="M63" s="2234" t="s">
        <v>520</v>
      </c>
      <c r="N63" s="2235"/>
      <c r="O63" s="2235"/>
      <c r="P63" s="2235"/>
      <c r="Q63" s="2235"/>
      <c r="R63" s="2235"/>
      <c r="S63" s="2236"/>
      <c r="T63" s="2050" t="str">
        <f>work6総括表!Z34</f>
        <v/>
      </c>
      <c r="U63" s="2051"/>
      <c r="V63" s="2051"/>
      <c r="W63" s="2051"/>
      <c r="X63" s="2051"/>
      <c r="Y63" s="2051"/>
      <c r="Z63" s="2051"/>
      <c r="AA63" s="2051"/>
      <c r="AB63" s="2051"/>
      <c r="AC63" s="311"/>
      <c r="AD63" s="2086">
        <v>22</v>
      </c>
      <c r="AE63" s="2088"/>
      <c r="AF63" s="2073" t="s">
        <v>278</v>
      </c>
      <c r="AG63" s="2075">
        <f>work6総括表!AB34</f>
        <v>0</v>
      </c>
      <c r="AH63" s="2075"/>
      <c r="AI63" s="2075"/>
      <c r="AJ63" s="2075"/>
      <c r="AK63" s="2075"/>
      <c r="AL63" s="2075"/>
      <c r="AM63" s="2075"/>
      <c r="AN63" s="312"/>
      <c r="AO63" s="311"/>
      <c r="AP63" s="2086">
        <v>9</v>
      </c>
      <c r="AQ63" s="2087"/>
      <c r="AR63" s="2088"/>
      <c r="AS63" s="2067" t="str">
        <f>IF(OR(work6総括表!$S$5=0,AG63=0),"",((AP61/1000-0.6/1000)*(1+work6総括表!$S$5)+0.6/1000)*1000)</f>
        <v/>
      </c>
      <c r="AT63" s="2068"/>
      <c r="AU63" s="2069"/>
      <c r="AV63" s="2081">
        <f>IF(AS63="",ROUNDDOWN(AG63*AP63,0),ROUNDDOWN(AG63*AS63,0))</f>
        <v>0</v>
      </c>
      <c r="AW63" s="2075"/>
      <c r="AX63" s="2075"/>
      <c r="AY63" s="2075"/>
      <c r="AZ63" s="2075"/>
      <c r="BA63" s="2075"/>
      <c r="BB63" s="2075"/>
      <c r="BC63" s="2075"/>
      <c r="BD63" s="2075"/>
      <c r="BE63" s="2093"/>
      <c r="BF63" s="2297"/>
      <c r="BG63" s="2297"/>
      <c r="BH63" s="2142"/>
      <c r="BI63" s="2296"/>
    </row>
    <row r="64" spans="2:61" ht="9.75" customHeight="1">
      <c r="B64" s="2123"/>
      <c r="C64" s="2124"/>
      <c r="D64" s="2329"/>
      <c r="E64" s="2330"/>
      <c r="F64" s="2330"/>
      <c r="G64" s="2344"/>
      <c r="H64" s="2345"/>
      <c r="I64" s="2345"/>
      <c r="J64" s="2345"/>
      <c r="K64" s="2345"/>
      <c r="L64" s="2346"/>
      <c r="M64" s="2237"/>
      <c r="N64" s="2238"/>
      <c r="O64" s="2238"/>
      <c r="P64" s="2238"/>
      <c r="Q64" s="2238"/>
      <c r="R64" s="2238"/>
      <c r="S64" s="2239"/>
      <c r="T64" s="2063">
        <f>work6総括表!AA34</f>
        <v>0</v>
      </c>
      <c r="U64" s="2064"/>
      <c r="V64" s="2064"/>
      <c r="W64" s="2064"/>
      <c r="X64" s="2064"/>
      <c r="Y64" s="2064"/>
      <c r="Z64" s="2064"/>
      <c r="AA64" s="2064"/>
      <c r="AB64" s="2064"/>
      <c r="AC64" s="313"/>
      <c r="AD64" s="2086"/>
      <c r="AE64" s="2088"/>
      <c r="AF64" s="2080"/>
      <c r="AG64" s="2083"/>
      <c r="AH64" s="2083"/>
      <c r="AI64" s="2083"/>
      <c r="AJ64" s="2083"/>
      <c r="AK64" s="2083"/>
      <c r="AL64" s="2083"/>
      <c r="AM64" s="2083"/>
      <c r="AN64" s="2089"/>
      <c r="AO64" s="2089"/>
      <c r="AP64" s="2086"/>
      <c r="AQ64" s="2087"/>
      <c r="AR64" s="2088"/>
      <c r="AS64" s="2070"/>
      <c r="AT64" s="2071"/>
      <c r="AU64" s="2072"/>
      <c r="AV64" s="2082"/>
      <c r="AW64" s="2083"/>
      <c r="AX64" s="2083"/>
      <c r="AY64" s="2083"/>
      <c r="AZ64" s="2083"/>
      <c r="BA64" s="2083"/>
      <c r="BB64" s="2083"/>
      <c r="BC64" s="2083"/>
      <c r="BD64" s="2083"/>
      <c r="BE64" s="2094"/>
      <c r="BF64" s="2297"/>
      <c r="BG64" s="2297"/>
      <c r="BH64" s="2142"/>
      <c r="BI64" s="2296"/>
    </row>
    <row r="65" spans="1:67" ht="9.75" customHeight="1">
      <c r="B65" s="2123"/>
      <c r="C65" s="2124"/>
      <c r="D65" s="2329"/>
      <c r="E65" s="2330"/>
      <c r="F65" s="2330"/>
      <c r="G65" s="2344"/>
      <c r="H65" s="2345"/>
      <c r="I65" s="2345"/>
      <c r="J65" s="2345"/>
      <c r="K65" s="2345"/>
      <c r="L65" s="2346"/>
      <c r="M65" s="2234" t="s">
        <v>521</v>
      </c>
      <c r="N65" s="2235"/>
      <c r="O65" s="2235"/>
      <c r="P65" s="2235"/>
      <c r="Q65" s="2235"/>
      <c r="R65" s="2235"/>
      <c r="S65" s="2236"/>
      <c r="T65" s="2050" t="str">
        <f>work6総括表!Z35</f>
        <v/>
      </c>
      <c r="U65" s="2051"/>
      <c r="V65" s="2051"/>
      <c r="W65" s="2051"/>
      <c r="X65" s="2051"/>
      <c r="Y65" s="2051"/>
      <c r="Z65" s="2051"/>
      <c r="AA65" s="2051"/>
      <c r="AB65" s="2051"/>
      <c r="AC65" s="314"/>
      <c r="AD65" s="2086">
        <v>21</v>
      </c>
      <c r="AE65" s="2088"/>
      <c r="AF65" s="2073" t="s">
        <v>279</v>
      </c>
      <c r="AG65" s="2075">
        <f>work6総括表!AB35</f>
        <v>0</v>
      </c>
      <c r="AH65" s="2075"/>
      <c r="AI65" s="2075"/>
      <c r="AJ65" s="2075"/>
      <c r="AK65" s="2075"/>
      <c r="AL65" s="2075"/>
      <c r="AM65" s="2075"/>
      <c r="AN65" s="315"/>
      <c r="AO65" s="315"/>
      <c r="AP65" s="2086">
        <v>7.5</v>
      </c>
      <c r="AQ65" s="2087"/>
      <c r="AR65" s="2088"/>
      <c r="AS65" s="2067" t="str">
        <f>IF(OR(work6総括表!$S$5=0,AG65=0),"",((AP65/1000-0.6/1000)*(1+work6総括表!$S$5)+0.6/1000)*1000)</f>
        <v/>
      </c>
      <c r="AT65" s="2068"/>
      <c r="AU65" s="2069"/>
      <c r="AV65" s="2081">
        <f>IF(AS65="",ROUNDDOWN(AG65*AP65,0),ROUNDDOWN(AG65*AS65,0))</f>
        <v>0</v>
      </c>
      <c r="AW65" s="2075"/>
      <c r="AX65" s="2075"/>
      <c r="AY65" s="2075"/>
      <c r="AZ65" s="2075"/>
      <c r="BA65" s="2075"/>
      <c r="BB65" s="2075"/>
      <c r="BC65" s="2075"/>
      <c r="BD65" s="2075"/>
      <c r="BE65" s="844"/>
      <c r="BF65" s="2297"/>
      <c r="BG65" s="2297"/>
      <c r="BH65" s="2142"/>
      <c r="BI65" s="2296"/>
    </row>
    <row r="66" spans="1:67" ht="9.75" customHeight="1">
      <c r="B66" s="2125"/>
      <c r="C66" s="2126"/>
      <c r="D66" s="2331"/>
      <c r="E66" s="2332"/>
      <c r="F66" s="2332"/>
      <c r="G66" s="2347"/>
      <c r="H66" s="2348"/>
      <c r="I66" s="2348"/>
      <c r="J66" s="2348"/>
      <c r="K66" s="2348"/>
      <c r="L66" s="2349"/>
      <c r="M66" s="2240"/>
      <c r="N66" s="2241"/>
      <c r="O66" s="2241"/>
      <c r="P66" s="2241"/>
      <c r="Q66" s="2241"/>
      <c r="R66" s="2241"/>
      <c r="S66" s="2242"/>
      <c r="T66" s="2116">
        <f>work6総括表!AA35</f>
        <v>0</v>
      </c>
      <c r="U66" s="2117"/>
      <c r="V66" s="2117"/>
      <c r="W66" s="2117"/>
      <c r="X66" s="2117"/>
      <c r="Y66" s="2117"/>
      <c r="Z66" s="2117"/>
      <c r="AA66" s="2117"/>
      <c r="AB66" s="2117"/>
      <c r="AC66" s="829"/>
      <c r="AD66" s="2289"/>
      <c r="AE66" s="2290"/>
      <c r="AF66" s="2074"/>
      <c r="AG66" s="2076"/>
      <c r="AH66" s="2076"/>
      <c r="AI66" s="2076"/>
      <c r="AJ66" s="2076"/>
      <c r="AK66" s="2076"/>
      <c r="AL66" s="2076"/>
      <c r="AM66" s="2076"/>
      <c r="AN66" s="2283"/>
      <c r="AO66" s="2284"/>
      <c r="AP66" s="2289"/>
      <c r="AQ66" s="2295"/>
      <c r="AR66" s="2290"/>
      <c r="AS66" s="2153"/>
      <c r="AT66" s="2154"/>
      <c r="AU66" s="2155"/>
      <c r="AV66" s="2298"/>
      <c r="AW66" s="2076"/>
      <c r="AX66" s="2076"/>
      <c r="AY66" s="2076"/>
      <c r="AZ66" s="2076"/>
      <c r="BA66" s="2076"/>
      <c r="BB66" s="2076"/>
      <c r="BC66" s="2076"/>
      <c r="BD66" s="2076"/>
      <c r="BE66" s="845"/>
      <c r="BF66" s="2297"/>
      <c r="BG66" s="2297"/>
      <c r="BH66" s="2142"/>
      <c r="BI66" s="2296"/>
    </row>
    <row r="67" spans="1:67" ht="9.75" customHeight="1">
      <c r="B67" s="2316">
        <v>37</v>
      </c>
      <c r="C67" s="2317"/>
      <c r="D67" s="2130" t="s">
        <v>280</v>
      </c>
      <c r="E67" s="2131"/>
      <c r="F67" s="2131"/>
      <c r="G67" s="2131"/>
      <c r="H67" s="2131"/>
      <c r="I67" s="2131"/>
      <c r="J67" s="2131"/>
      <c r="K67" s="2131"/>
      <c r="L67" s="2132"/>
      <c r="M67" s="2136" t="s">
        <v>523</v>
      </c>
      <c r="N67" s="2137"/>
      <c r="O67" s="2137"/>
      <c r="P67" s="2137"/>
      <c r="Q67" s="2137"/>
      <c r="R67" s="2137"/>
      <c r="S67" s="2138"/>
      <c r="T67" s="2058" t="str">
        <f>work6総括表!Z37</f>
        <v/>
      </c>
      <c r="U67" s="2059"/>
      <c r="V67" s="2059"/>
      <c r="W67" s="2059"/>
      <c r="X67" s="2059"/>
      <c r="Y67" s="2059"/>
      <c r="Z67" s="2059"/>
      <c r="AA67" s="2059"/>
      <c r="AB67" s="2059"/>
      <c r="AC67" s="2291"/>
      <c r="AD67" s="2311">
        <v>24</v>
      </c>
      <c r="AE67" s="2312"/>
      <c r="AF67" s="2299"/>
      <c r="AG67" s="2280">
        <f>work6総括表!AB37</f>
        <v>0</v>
      </c>
      <c r="AH67" s="2281"/>
      <c r="AI67" s="2281"/>
      <c r="AJ67" s="2281"/>
      <c r="AK67" s="2281"/>
      <c r="AL67" s="2281"/>
      <c r="AM67" s="2282"/>
      <c r="AN67" s="2151"/>
      <c r="AO67" s="2152"/>
      <c r="AP67" s="2311">
        <v>21</v>
      </c>
      <c r="AQ67" s="2313"/>
      <c r="AR67" s="2312"/>
      <c r="AS67" s="2145" t="str">
        <f>IF(OR(work6総括表!$S$5=0,AG67=0),"",((AP67/1000-0.6/1000)*(1+work6総括表!$S$5)+0.6/1000)*1000)</f>
        <v/>
      </c>
      <c r="AT67" s="2146"/>
      <c r="AU67" s="2147"/>
      <c r="AV67" s="2143">
        <f>IF(AS67="",ROUNDDOWN(AG67*AP67,0),ROUNDDOWN(AG67*AS67,0))</f>
        <v>0</v>
      </c>
      <c r="AW67" s="2144"/>
      <c r="AX67" s="2144"/>
      <c r="AY67" s="2144"/>
      <c r="AZ67" s="2144"/>
      <c r="BA67" s="2144"/>
      <c r="BB67" s="2144"/>
      <c r="BC67" s="2144"/>
      <c r="BD67" s="2144"/>
      <c r="BE67" s="2265"/>
      <c r="BF67" s="2297"/>
      <c r="BG67" s="2297"/>
      <c r="BH67" s="2142"/>
      <c r="BI67" s="2296"/>
    </row>
    <row r="68" spans="1:67" ht="9.75" customHeight="1">
      <c r="B68" s="2318"/>
      <c r="C68" s="2319"/>
      <c r="D68" s="2130"/>
      <c r="E68" s="2131"/>
      <c r="F68" s="2131"/>
      <c r="G68" s="2131"/>
      <c r="H68" s="2131"/>
      <c r="I68" s="2131"/>
      <c r="J68" s="2131"/>
      <c r="K68" s="2131"/>
      <c r="L68" s="2132"/>
      <c r="M68" s="2139"/>
      <c r="N68" s="2140"/>
      <c r="O68" s="2140"/>
      <c r="P68" s="2140"/>
      <c r="Q68" s="2140"/>
      <c r="R68" s="2140"/>
      <c r="S68" s="2141"/>
      <c r="T68" s="2063">
        <f>work6総括表!AA37</f>
        <v>0</v>
      </c>
      <c r="U68" s="2064"/>
      <c r="V68" s="2064"/>
      <c r="W68" s="2064"/>
      <c r="X68" s="2064"/>
      <c r="Y68" s="2064"/>
      <c r="Z68" s="2064"/>
      <c r="AA68" s="2064"/>
      <c r="AB68" s="2064"/>
      <c r="AC68" s="2078"/>
      <c r="AD68" s="2086"/>
      <c r="AE68" s="2088"/>
      <c r="AF68" s="2080"/>
      <c r="AG68" s="2098"/>
      <c r="AH68" s="2099"/>
      <c r="AI68" s="2099"/>
      <c r="AJ68" s="2099"/>
      <c r="AK68" s="2099"/>
      <c r="AL68" s="2099"/>
      <c r="AM68" s="2100"/>
      <c r="AN68" s="2103"/>
      <c r="AO68" s="2104"/>
      <c r="AP68" s="2086"/>
      <c r="AQ68" s="2087"/>
      <c r="AR68" s="2088"/>
      <c r="AS68" s="2070"/>
      <c r="AT68" s="2071"/>
      <c r="AU68" s="2072"/>
      <c r="AV68" s="2082"/>
      <c r="AW68" s="2083"/>
      <c r="AX68" s="2083"/>
      <c r="AY68" s="2083"/>
      <c r="AZ68" s="2083"/>
      <c r="BA68" s="2083"/>
      <c r="BB68" s="2083"/>
      <c r="BC68" s="2083"/>
      <c r="BD68" s="2083"/>
      <c r="BE68" s="2111"/>
      <c r="BF68" s="2297"/>
      <c r="BG68" s="2297"/>
      <c r="BH68" s="2142"/>
      <c r="BI68" s="2296"/>
    </row>
    <row r="69" spans="1:67" ht="9.75" customHeight="1">
      <c r="B69" s="2318"/>
      <c r="C69" s="2319"/>
      <c r="D69" s="2130"/>
      <c r="E69" s="2131"/>
      <c r="F69" s="2131"/>
      <c r="G69" s="2131"/>
      <c r="H69" s="2131"/>
      <c r="I69" s="2131"/>
      <c r="J69" s="2131"/>
      <c r="K69" s="2131"/>
      <c r="L69" s="2132"/>
      <c r="M69" s="2234" t="s">
        <v>520</v>
      </c>
      <c r="N69" s="2235"/>
      <c r="O69" s="2235"/>
      <c r="P69" s="2235"/>
      <c r="Q69" s="2235"/>
      <c r="R69" s="2235"/>
      <c r="S69" s="2236"/>
      <c r="T69" s="2050" t="str">
        <f>work6総括表!Z38</f>
        <v/>
      </c>
      <c r="U69" s="2051"/>
      <c r="V69" s="2051"/>
      <c r="W69" s="2051"/>
      <c r="X69" s="2051"/>
      <c r="Y69" s="2051"/>
      <c r="Z69" s="2051"/>
      <c r="AA69" s="2051"/>
      <c r="AB69" s="2051"/>
      <c r="AC69" s="311"/>
      <c r="AD69" s="2086">
        <v>24</v>
      </c>
      <c r="AE69" s="2088"/>
      <c r="AF69" s="2073" t="s">
        <v>281</v>
      </c>
      <c r="AG69" s="2075">
        <f>work6総括表!AB38</f>
        <v>0</v>
      </c>
      <c r="AH69" s="2075"/>
      <c r="AI69" s="2075"/>
      <c r="AJ69" s="2075"/>
      <c r="AK69" s="2075"/>
      <c r="AL69" s="2075"/>
      <c r="AM69" s="2075"/>
      <c r="AN69" s="312"/>
      <c r="AO69" s="311"/>
      <c r="AP69" s="2086">
        <v>19</v>
      </c>
      <c r="AQ69" s="2087"/>
      <c r="AR69" s="2088"/>
      <c r="AS69" s="2067" t="str">
        <f>IF(OR(work6総括表!$S$5=0,AG69=0),"",((AP67/1000-0.6/1000)*(1+work6総括表!$S$5)+0.6/1000)*1000)</f>
        <v/>
      </c>
      <c r="AT69" s="2068"/>
      <c r="AU69" s="2069"/>
      <c r="AV69" s="2081">
        <f>IF(AS69="",ROUNDDOWN(AG69*AP69,0),ROUNDDOWN(AG69*AS69,0))</f>
        <v>0</v>
      </c>
      <c r="AW69" s="2075"/>
      <c r="AX69" s="2075"/>
      <c r="AY69" s="2075"/>
      <c r="AZ69" s="2075"/>
      <c r="BA69" s="2075"/>
      <c r="BB69" s="2075"/>
      <c r="BC69" s="2075"/>
      <c r="BD69" s="2075"/>
      <c r="BE69" s="2093"/>
      <c r="BF69" s="2297"/>
      <c r="BG69" s="2297"/>
      <c r="BH69" s="2142"/>
      <c r="BI69" s="2296"/>
    </row>
    <row r="70" spans="1:67" ht="9.75" customHeight="1">
      <c r="B70" s="2318"/>
      <c r="C70" s="2319"/>
      <c r="D70" s="2130"/>
      <c r="E70" s="2131"/>
      <c r="F70" s="2131"/>
      <c r="G70" s="2131"/>
      <c r="H70" s="2131"/>
      <c r="I70" s="2131"/>
      <c r="J70" s="2131"/>
      <c r="K70" s="2131"/>
      <c r="L70" s="2132"/>
      <c r="M70" s="2237"/>
      <c r="N70" s="2238"/>
      <c r="O70" s="2238"/>
      <c r="P70" s="2238"/>
      <c r="Q70" s="2238"/>
      <c r="R70" s="2238"/>
      <c r="S70" s="2239"/>
      <c r="T70" s="2063">
        <f>work6総括表!AA38</f>
        <v>0</v>
      </c>
      <c r="U70" s="2064"/>
      <c r="V70" s="2064"/>
      <c r="W70" s="2064"/>
      <c r="X70" s="2064"/>
      <c r="Y70" s="2064"/>
      <c r="Z70" s="2064"/>
      <c r="AA70" s="2064"/>
      <c r="AB70" s="2064"/>
      <c r="AC70" s="313"/>
      <c r="AD70" s="2086"/>
      <c r="AE70" s="2088"/>
      <c r="AF70" s="2080"/>
      <c r="AG70" s="2083"/>
      <c r="AH70" s="2083"/>
      <c r="AI70" s="2083"/>
      <c r="AJ70" s="2083"/>
      <c r="AK70" s="2083"/>
      <c r="AL70" s="2083"/>
      <c r="AM70" s="2083"/>
      <c r="AN70" s="2089"/>
      <c r="AO70" s="2089"/>
      <c r="AP70" s="2086"/>
      <c r="AQ70" s="2087"/>
      <c r="AR70" s="2088"/>
      <c r="AS70" s="2070"/>
      <c r="AT70" s="2071"/>
      <c r="AU70" s="2072"/>
      <c r="AV70" s="2082"/>
      <c r="AW70" s="2083"/>
      <c r="AX70" s="2083"/>
      <c r="AY70" s="2083"/>
      <c r="AZ70" s="2083"/>
      <c r="BA70" s="2083"/>
      <c r="BB70" s="2083"/>
      <c r="BC70" s="2083"/>
      <c r="BD70" s="2083"/>
      <c r="BE70" s="2094"/>
      <c r="BF70" s="2297"/>
      <c r="BG70" s="2297"/>
      <c r="BH70" s="2142"/>
      <c r="BI70" s="2296"/>
    </row>
    <row r="71" spans="1:67" ht="9.75" customHeight="1">
      <c r="B71" s="2320"/>
      <c r="C71" s="2321"/>
      <c r="D71" s="2130"/>
      <c r="E71" s="2131"/>
      <c r="F71" s="2131"/>
      <c r="G71" s="2131"/>
      <c r="H71" s="2131"/>
      <c r="I71" s="2131"/>
      <c r="J71" s="2131"/>
      <c r="K71" s="2131"/>
      <c r="L71" s="2132"/>
      <c r="M71" s="2234" t="s">
        <v>521</v>
      </c>
      <c r="N71" s="2235"/>
      <c r="O71" s="2235"/>
      <c r="P71" s="2235"/>
      <c r="Q71" s="2235"/>
      <c r="R71" s="2235"/>
      <c r="S71" s="2236"/>
      <c r="T71" s="2050" t="str">
        <f>work6総括表!Z39</f>
        <v/>
      </c>
      <c r="U71" s="2051"/>
      <c r="V71" s="2051"/>
      <c r="W71" s="2051"/>
      <c r="X71" s="2051"/>
      <c r="Y71" s="2051"/>
      <c r="Z71" s="2051"/>
      <c r="AA71" s="2051"/>
      <c r="AB71" s="2051"/>
      <c r="AC71" s="314"/>
      <c r="AD71" s="2086">
        <v>23</v>
      </c>
      <c r="AE71" s="2088"/>
      <c r="AF71" s="2073" t="s">
        <v>282</v>
      </c>
      <c r="AG71" s="2075">
        <f>work6総括表!AB39</f>
        <v>0</v>
      </c>
      <c r="AH71" s="2075"/>
      <c r="AI71" s="2075"/>
      <c r="AJ71" s="2075"/>
      <c r="AK71" s="2075"/>
      <c r="AL71" s="2075"/>
      <c r="AM71" s="2075"/>
      <c r="AN71" s="315"/>
      <c r="AO71" s="315"/>
      <c r="AP71" s="2086">
        <v>19</v>
      </c>
      <c r="AQ71" s="2087"/>
      <c r="AR71" s="2088"/>
      <c r="AS71" s="2067" t="str">
        <f>IF(OR(work6総括表!$S$5=0,AG71=0),"",((AP71/1000-0.6/1000)*(1+work6総括表!$S$5)+0.6/1000)*1000)</f>
        <v/>
      </c>
      <c r="AT71" s="2068"/>
      <c r="AU71" s="2069"/>
      <c r="AV71" s="2081">
        <f>IF(AS71="",ROUNDDOWN(AG71*AP71,0),ROUNDDOWN(AG71*AS71,0))</f>
        <v>0</v>
      </c>
      <c r="AW71" s="2075"/>
      <c r="AX71" s="2075"/>
      <c r="AY71" s="2075"/>
      <c r="AZ71" s="2075"/>
      <c r="BA71" s="2075"/>
      <c r="BB71" s="2075"/>
      <c r="BC71" s="2075"/>
      <c r="BD71" s="2075"/>
      <c r="BE71" s="844"/>
      <c r="BF71" s="2297"/>
      <c r="BG71" s="2297"/>
      <c r="BH71" s="2142"/>
      <c r="BI71" s="2296"/>
    </row>
    <row r="72" spans="1:67" ht="9.75" customHeight="1">
      <c r="B72" s="2320"/>
      <c r="C72" s="2321"/>
      <c r="D72" s="2130"/>
      <c r="E72" s="2131"/>
      <c r="F72" s="2131"/>
      <c r="G72" s="2131"/>
      <c r="H72" s="2131"/>
      <c r="I72" s="2131"/>
      <c r="J72" s="2131"/>
      <c r="K72" s="2131"/>
      <c r="L72" s="2132"/>
      <c r="M72" s="2240"/>
      <c r="N72" s="2241"/>
      <c r="O72" s="2241"/>
      <c r="P72" s="2241"/>
      <c r="Q72" s="2241"/>
      <c r="R72" s="2241"/>
      <c r="S72" s="2242"/>
      <c r="T72" s="2302">
        <f>work6総括表!AA39</f>
        <v>0</v>
      </c>
      <c r="U72" s="2303"/>
      <c r="V72" s="2303"/>
      <c r="W72" s="2303"/>
      <c r="X72" s="2303"/>
      <c r="Y72" s="2303"/>
      <c r="Z72" s="2303"/>
      <c r="AA72" s="2303"/>
      <c r="AB72" s="2303"/>
      <c r="AC72" s="830"/>
      <c r="AD72" s="2148"/>
      <c r="AE72" s="2150"/>
      <c r="AF72" s="2299"/>
      <c r="AG72" s="2144"/>
      <c r="AH72" s="2144"/>
      <c r="AI72" s="2144"/>
      <c r="AJ72" s="2144"/>
      <c r="AK72" s="2144"/>
      <c r="AL72" s="2144"/>
      <c r="AM72" s="2144"/>
      <c r="AN72" s="2314"/>
      <c r="AO72" s="2315"/>
      <c r="AP72" s="2148"/>
      <c r="AQ72" s="2149"/>
      <c r="AR72" s="2150"/>
      <c r="AS72" s="2145"/>
      <c r="AT72" s="2146"/>
      <c r="AU72" s="2147"/>
      <c r="AV72" s="2143"/>
      <c r="AW72" s="2144"/>
      <c r="AX72" s="2144"/>
      <c r="AY72" s="2144"/>
      <c r="AZ72" s="2144"/>
      <c r="BA72" s="2144"/>
      <c r="BB72" s="2144"/>
      <c r="BC72" s="2144"/>
      <c r="BD72" s="2144"/>
      <c r="BE72" s="846"/>
      <c r="BF72" s="2297"/>
      <c r="BG72" s="2297"/>
      <c r="BH72" s="2142"/>
      <c r="BI72" s="2296"/>
    </row>
    <row r="73" spans="1:67" ht="9.75" customHeight="1">
      <c r="A73" s="317"/>
      <c r="B73" s="2121"/>
      <c r="C73" s="2122"/>
      <c r="D73" s="2355"/>
      <c r="E73" s="2356"/>
      <c r="F73" s="2356"/>
      <c r="G73" s="2356"/>
      <c r="H73" s="2356"/>
      <c r="I73" s="2356"/>
      <c r="J73" s="2356"/>
      <c r="K73" s="2356"/>
      <c r="L73" s="2357"/>
      <c r="M73" s="2361" t="s">
        <v>522</v>
      </c>
      <c r="N73" s="2362"/>
      <c r="O73" s="2362"/>
      <c r="P73" s="2362"/>
      <c r="Q73" s="2362"/>
      <c r="R73" s="2362"/>
      <c r="S73" s="2363"/>
      <c r="T73" s="2056" t="str">
        <f>work6総括表!$Z$41</f>
        <v/>
      </c>
      <c r="U73" s="2057"/>
      <c r="V73" s="2057"/>
      <c r="W73" s="2057"/>
      <c r="X73" s="2057"/>
      <c r="Y73" s="2057"/>
      <c r="Z73" s="2057"/>
      <c r="AA73" s="2057"/>
      <c r="AB73" s="2057"/>
      <c r="AC73" s="832"/>
      <c r="AD73" s="2304"/>
      <c r="AE73" s="2305"/>
      <c r="AF73" s="831"/>
      <c r="AG73" s="2109"/>
      <c r="AH73" s="2109"/>
      <c r="AI73" s="2109"/>
      <c r="AJ73" s="2109"/>
      <c r="AK73" s="2109"/>
      <c r="AL73" s="2109"/>
      <c r="AM73" s="2109"/>
      <c r="AN73" s="833"/>
      <c r="AO73" s="834"/>
      <c r="AP73" s="2389"/>
      <c r="AQ73" s="2390"/>
      <c r="AR73" s="2391"/>
      <c r="AS73" s="2105" t="str">
        <f>IF(OR(work6総括表!$S$5=0,AG73=0),"",((AP73/1000-0.6/1000)*(1+work6総括表!$S$5)+0.6/1000)*1000)</f>
        <v/>
      </c>
      <c r="AT73" s="2106"/>
      <c r="AU73" s="2107"/>
      <c r="AV73" s="2108">
        <f>IF(AS73="",ROUNDDOWN(AG73*AP73,0),ROUNDDOWN(AG73*AS73,0))</f>
        <v>0</v>
      </c>
      <c r="AW73" s="2109"/>
      <c r="AX73" s="2109"/>
      <c r="AY73" s="2109"/>
      <c r="AZ73" s="2109"/>
      <c r="BA73" s="2109"/>
      <c r="BB73" s="2109"/>
      <c r="BC73" s="2109"/>
      <c r="BD73" s="2109"/>
      <c r="BE73" s="848"/>
      <c r="BF73" s="2297"/>
      <c r="BG73" s="2297"/>
      <c r="BH73" s="2142"/>
      <c r="BI73" s="2296"/>
    </row>
    <row r="74" spans="1:67" ht="9.75" customHeight="1">
      <c r="A74" s="317"/>
      <c r="B74" s="2125"/>
      <c r="C74" s="2126"/>
      <c r="D74" s="2358"/>
      <c r="E74" s="2359"/>
      <c r="F74" s="2359"/>
      <c r="G74" s="2359"/>
      <c r="H74" s="2359"/>
      <c r="I74" s="2359"/>
      <c r="J74" s="2359"/>
      <c r="K74" s="2359"/>
      <c r="L74" s="2360"/>
      <c r="M74" s="2240"/>
      <c r="N74" s="2241"/>
      <c r="O74" s="2241"/>
      <c r="P74" s="2241"/>
      <c r="Q74" s="2241"/>
      <c r="R74" s="2241"/>
      <c r="S74" s="2242"/>
      <c r="T74" s="2116"/>
      <c r="U74" s="2117"/>
      <c r="V74" s="2117"/>
      <c r="W74" s="2117"/>
      <c r="X74" s="2117"/>
      <c r="Y74" s="2117"/>
      <c r="Z74" s="2117"/>
      <c r="AA74" s="2117"/>
      <c r="AB74" s="2117"/>
      <c r="AC74" s="835"/>
      <c r="AD74" s="2306"/>
      <c r="AE74" s="2307"/>
      <c r="AF74" s="836"/>
      <c r="AG74" s="2076"/>
      <c r="AH74" s="2076"/>
      <c r="AI74" s="2076"/>
      <c r="AJ74" s="2076"/>
      <c r="AK74" s="2076"/>
      <c r="AL74" s="2076"/>
      <c r="AM74" s="2076"/>
      <c r="AN74" s="837"/>
      <c r="AO74" s="838"/>
      <c r="AP74" s="2392"/>
      <c r="AQ74" s="2393"/>
      <c r="AR74" s="2394"/>
      <c r="AS74" s="2153"/>
      <c r="AT74" s="2154"/>
      <c r="AU74" s="2155"/>
      <c r="AV74" s="2298"/>
      <c r="AW74" s="2076"/>
      <c r="AX74" s="2076"/>
      <c r="AY74" s="2076"/>
      <c r="AZ74" s="2076"/>
      <c r="BA74" s="2076"/>
      <c r="BB74" s="2076"/>
      <c r="BC74" s="2076"/>
      <c r="BD74" s="2076"/>
      <c r="BE74" s="845"/>
      <c r="BF74" s="2297"/>
      <c r="BG74" s="2297"/>
      <c r="BH74" s="2142"/>
      <c r="BI74" s="2296"/>
    </row>
    <row r="75" spans="1:67" ht="18" customHeight="1" thickBot="1">
      <c r="B75" s="2395"/>
      <c r="C75" s="2396"/>
      <c r="D75" s="2397" t="s">
        <v>283</v>
      </c>
      <c r="E75" s="2398"/>
      <c r="F75" s="2398"/>
      <c r="G75" s="2398"/>
      <c r="H75" s="2398"/>
      <c r="I75" s="2398"/>
      <c r="J75" s="2398"/>
      <c r="K75" s="2398"/>
      <c r="L75" s="2399"/>
      <c r="M75" s="2400"/>
      <c r="N75" s="2401"/>
      <c r="O75" s="2401"/>
      <c r="P75" s="2401"/>
      <c r="Q75" s="2401"/>
      <c r="R75" s="2401"/>
      <c r="S75" s="2402"/>
      <c r="T75" s="2403">
        <f>SUM(T19:AB74)</f>
        <v>0</v>
      </c>
      <c r="U75" s="2404"/>
      <c r="V75" s="2404"/>
      <c r="W75" s="2404"/>
      <c r="X75" s="2404"/>
      <c r="Y75" s="2404"/>
      <c r="Z75" s="2404"/>
      <c r="AA75" s="2404"/>
      <c r="AB75" s="2405"/>
      <c r="AC75" s="842"/>
      <c r="AD75" s="2406"/>
      <c r="AE75" s="2407"/>
      <c r="AF75" s="418"/>
      <c r="AG75" s="2408">
        <f>SUM(AG19:AM74)</f>
        <v>0</v>
      </c>
      <c r="AH75" s="2409"/>
      <c r="AI75" s="2409"/>
      <c r="AJ75" s="2409"/>
      <c r="AK75" s="2409"/>
      <c r="AL75" s="2409"/>
      <c r="AM75" s="2410"/>
      <c r="AN75" s="2353"/>
      <c r="AO75" s="2354"/>
      <c r="AP75" s="2374"/>
      <c r="AQ75" s="2375"/>
      <c r="AR75" s="2376"/>
      <c r="AS75" s="2377"/>
      <c r="AT75" s="2378"/>
      <c r="AU75" s="2379"/>
      <c r="AV75" s="2380">
        <f>SUM(AV19:BD74)</f>
        <v>0</v>
      </c>
      <c r="AW75" s="2381"/>
      <c r="AX75" s="2381"/>
      <c r="AY75" s="2381"/>
      <c r="AZ75" s="2381"/>
      <c r="BA75" s="2381"/>
      <c r="BB75" s="2381"/>
      <c r="BC75" s="2381"/>
      <c r="BD75" s="2382"/>
      <c r="BE75" s="847"/>
      <c r="BF75" s="2297"/>
      <c r="BG75" s="2297"/>
      <c r="BH75" s="2142"/>
      <c r="BI75" s="2296"/>
    </row>
    <row r="76" spans="1:67" ht="18" customHeight="1">
      <c r="M76" s="317"/>
      <c r="N76" s="317"/>
      <c r="O76" s="317"/>
      <c r="P76" s="317"/>
      <c r="Q76" s="317"/>
      <c r="R76" s="317"/>
      <c r="S76" s="317"/>
      <c r="T76" s="317"/>
      <c r="U76" s="317"/>
      <c r="V76" s="317"/>
      <c r="W76" s="317"/>
      <c r="X76" s="317"/>
      <c r="Y76" s="317"/>
      <c r="Z76" s="317"/>
      <c r="AA76" s="317"/>
      <c r="AB76" s="317"/>
      <c r="AC76" s="317"/>
      <c r="AD76" s="817"/>
      <c r="AE76" s="818"/>
      <c r="AF76" s="843" t="s">
        <v>305</v>
      </c>
      <c r="AG76" s="2383" t="s">
        <v>285</v>
      </c>
      <c r="AH76" s="2383"/>
      <c r="AI76" s="2383"/>
      <c r="AJ76" s="2383"/>
      <c r="AK76" s="2383"/>
      <c r="AL76" s="2383"/>
      <c r="AM76" s="2383"/>
      <c r="AN76" s="2383"/>
      <c r="AO76" s="2384"/>
      <c r="AP76" s="824" t="s">
        <v>286</v>
      </c>
      <c r="AQ76" s="2385" t="s">
        <v>287</v>
      </c>
      <c r="AR76" s="2385"/>
      <c r="AS76" s="2385"/>
      <c r="AT76" s="2385"/>
      <c r="AU76" s="2386"/>
      <c r="AV76" s="2387" t="s">
        <v>288</v>
      </c>
      <c r="AW76" s="2387"/>
      <c r="AX76" s="2387"/>
      <c r="AY76" s="2387"/>
      <c r="AZ76" s="2387"/>
      <c r="BA76" s="2387"/>
      <c r="BB76" s="2387"/>
      <c r="BC76" s="2387"/>
      <c r="BD76" s="2387"/>
      <c r="BE76" s="2388"/>
      <c r="BF76" s="2297"/>
      <c r="BG76" s="2297"/>
      <c r="BH76" s="2142"/>
      <c r="BI76" s="2296"/>
    </row>
    <row r="77" spans="1:67" ht="9.9499999999999993" customHeight="1">
      <c r="AF77" s="2615">
        <f>AG21+AG23+AG27+AG29+AG33+AG35+AG39+AG41+AG45+AG47+AG51+AG53+AG57+AG59+AG63+AG65+AG69+AG71</f>
        <v>0</v>
      </c>
      <c r="AG77" s="2368"/>
      <c r="AH77" s="2368"/>
      <c r="AI77" s="2368"/>
      <c r="AJ77" s="2368"/>
      <c r="AK77" s="2368"/>
      <c r="AL77" s="2368"/>
      <c r="AM77" s="2368"/>
      <c r="AN77" s="2580" t="s">
        <v>251</v>
      </c>
      <c r="AO77" s="2581"/>
      <c r="AP77" s="2364" t="s">
        <v>289</v>
      </c>
      <c r="AQ77" s="2365"/>
      <c r="AR77" s="2365"/>
      <c r="AS77" s="2365"/>
      <c r="AT77" s="2365"/>
      <c r="AU77" s="2366"/>
      <c r="AV77" s="2367">
        <f>ROUNDDOWN(AF77*AP78,0)</f>
        <v>0</v>
      </c>
      <c r="AW77" s="2368"/>
      <c r="AX77" s="2368"/>
      <c r="AY77" s="2368"/>
      <c r="AZ77" s="2368"/>
      <c r="BA77" s="2368"/>
      <c r="BB77" s="2368"/>
      <c r="BC77" s="2368"/>
      <c r="BD77" s="2368"/>
      <c r="BE77" s="2411" t="s">
        <v>76</v>
      </c>
      <c r="BF77" s="2297"/>
      <c r="BG77" s="2297"/>
      <c r="BH77" s="2142"/>
      <c r="BI77" s="2296"/>
    </row>
    <row r="78" spans="1:67" ht="9.9499999999999993" customHeight="1" thickBot="1">
      <c r="AF78" s="2616"/>
      <c r="AG78" s="2370"/>
      <c r="AH78" s="2370"/>
      <c r="AI78" s="2370"/>
      <c r="AJ78" s="2370"/>
      <c r="AK78" s="2370"/>
      <c r="AL78" s="2370"/>
      <c r="AM78" s="2370"/>
      <c r="AN78" s="2582"/>
      <c r="AO78" s="2583"/>
      <c r="AP78" s="2371">
        <v>0.02</v>
      </c>
      <c r="AQ78" s="2372"/>
      <c r="AR78" s="2372"/>
      <c r="AS78" s="2372"/>
      <c r="AT78" s="2372"/>
      <c r="AU78" s="2373"/>
      <c r="AV78" s="2369"/>
      <c r="AW78" s="2370"/>
      <c r="AX78" s="2370"/>
      <c r="AY78" s="2370"/>
      <c r="AZ78" s="2370"/>
      <c r="BA78" s="2370"/>
      <c r="BB78" s="2370"/>
      <c r="BC78" s="2370"/>
      <c r="BD78" s="2370"/>
      <c r="BE78" s="2412"/>
      <c r="BF78" s="2297"/>
      <c r="BG78" s="2297"/>
      <c r="BH78" s="2142"/>
      <c r="BI78" s="2296"/>
    </row>
    <row r="79" spans="1:67" s="336" customFormat="1" ht="11.1" customHeight="1">
      <c r="B79" s="2425" t="s">
        <v>290</v>
      </c>
      <c r="C79" s="2425"/>
      <c r="D79" s="2425"/>
      <c r="E79" s="2425"/>
      <c r="F79" s="2425"/>
      <c r="G79" s="2425"/>
      <c r="H79" s="2425"/>
      <c r="I79" s="2425"/>
      <c r="J79" s="2425"/>
      <c r="K79" s="2425"/>
      <c r="L79" s="2425"/>
      <c r="M79" s="2425"/>
      <c r="N79" s="2425"/>
      <c r="O79" s="2425"/>
      <c r="P79" s="2425"/>
      <c r="Q79" s="2425"/>
      <c r="R79" s="2425"/>
      <c r="S79" s="2425"/>
      <c r="T79" s="2425"/>
      <c r="U79" s="2425"/>
      <c r="V79" s="2425"/>
      <c r="W79" s="2425"/>
      <c r="X79" s="2425"/>
      <c r="Y79" s="2425"/>
      <c r="Z79" s="2425"/>
      <c r="AA79" s="2425"/>
      <c r="AB79" s="2425"/>
      <c r="AC79" s="2425"/>
      <c r="AD79" s="2425"/>
      <c r="AE79" s="2425"/>
      <c r="AF79" s="2425"/>
      <c r="AG79" s="2425"/>
      <c r="AH79" s="2425"/>
      <c r="AP79" s="820"/>
      <c r="AQ79" s="820"/>
      <c r="AR79" s="820"/>
      <c r="AS79" s="2426" t="s">
        <v>291</v>
      </c>
      <c r="AT79" s="2426"/>
      <c r="AU79" s="2426"/>
      <c r="AV79" s="2426"/>
      <c r="AW79" s="2427" t="str">
        <f>work1基本情報!C5</f>
        <v>930</v>
      </c>
      <c r="AX79" s="2428"/>
      <c r="AY79" s="2428"/>
      <c r="AZ79" s="2428"/>
      <c r="BA79" s="2429" t="s">
        <v>292</v>
      </c>
      <c r="BB79" s="2429"/>
      <c r="BC79" s="2429"/>
      <c r="BD79" s="2433" t="str">
        <f>work1基本情報!F5</f>
        <v>0289</v>
      </c>
      <c r="BE79" s="2434"/>
      <c r="BF79" s="2434"/>
      <c r="BG79" s="2434"/>
      <c r="BH79" s="320" t="s">
        <v>293</v>
      </c>
      <c r="BM79" s="371"/>
      <c r="BN79" s="383"/>
      <c r="BO79" s="383"/>
    </row>
    <row r="80" spans="1:67" s="336" customFormat="1" ht="11.1" customHeight="1">
      <c r="B80" s="2425"/>
      <c r="C80" s="2425"/>
      <c r="D80" s="2425"/>
      <c r="E80" s="2425"/>
      <c r="F80" s="2425"/>
      <c r="G80" s="2425"/>
      <c r="H80" s="2425"/>
      <c r="I80" s="2425"/>
      <c r="J80" s="2425"/>
      <c r="K80" s="2425"/>
      <c r="L80" s="2425"/>
      <c r="M80" s="2425"/>
      <c r="N80" s="2425"/>
      <c r="O80" s="2425"/>
      <c r="P80" s="2425"/>
      <c r="Q80" s="2425"/>
      <c r="R80" s="2425"/>
      <c r="S80" s="2425"/>
      <c r="T80" s="2425"/>
      <c r="U80" s="2425"/>
      <c r="V80" s="2425"/>
      <c r="W80" s="2425"/>
      <c r="X80" s="2425"/>
      <c r="Y80" s="2425"/>
      <c r="Z80" s="2425"/>
      <c r="AA80" s="2425"/>
      <c r="AB80" s="2425"/>
      <c r="AC80" s="2425"/>
      <c r="AD80" s="2425"/>
      <c r="AE80" s="2425"/>
      <c r="AF80" s="2425"/>
      <c r="AG80" s="2425"/>
      <c r="AH80" s="2425"/>
      <c r="AP80" s="820"/>
      <c r="AQ80" s="820"/>
      <c r="AR80" s="825"/>
      <c r="AS80" s="2430" t="s">
        <v>294</v>
      </c>
      <c r="AT80" s="2430"/>
      <c r="AU80" s="2430"/>
      <c r="AV80" s="2430"/>
      <c r="AW80" s="2427" t="str">
        <f>work1基本情報!C4</f>
        <v>076</v>
      </c>
      <c r="AX80" s="2428"/>
      <c r="AY80" s="2428"/>
      <c r="AZ80" s="352" t="s">
        <v>292</v>
      </c>
      <c r="BA80" s="2431" t="str">
        <f>work1基本情報!F4</f>
        <v>463</v>
      </c>
      <c r="BB80" s="2432"/>
      <c r="BC80" s="2432"/>
      <c r="BD80" s="353" t="s">
        <v>292</v>
      </c>
      <c r="BE80" s="2433" t="str">
        <f>work1基本情報!I4</f>
        <v>6418</v>
      </c>
      <c r="BF80" s="2434"/>
      <c r="BG80" s="2434"/>
      <c r="BH80" s="320" t="s">
        <v>293</v>
      </c>
      <c r="BM80" s="371"/>
      <c r="BN80" s="383"/>
      <c r="BO80" s="383"/>
    </row>
    <row r="81" spans="2:71" s="337" customFormat="1" ht="15" customHeight="1">
      <c r="B81" s="2419" t="s">
        <v>235</v>
      </c>
      <c r="C81" s="2419"/>
      <c r="D81" s="2115">
        <f>IF(AQ2=0,"",AQ2)</f>
        <v>42095</v>
      </c>
      <c r="E81" s="2115"/>
      <c r="F81" s="2115"/>
      <c r="G81" s="2420" t="s">
        <v>73</v>
      </c>
      <c r="H81" s="2420"/>
      <c r="I81" s="2424">
        <f>IF(AW2=0,"",AW2)</f>
        <v>6</v>
      </c>
      <c r="J81" s="2414"/>
      <c r="K81" s="2414"/>
      <c r="L81" s="338" t="s">
        <v>145</v>
      </c>
      <c r="M81" s="2424" t="str">
        <f>IF(BB2=0,"",BB2)</f>
        <v/>
      </c>
      <c r="N81" s="2414"/>
      <c r="O81" s="2414"/>
      <c r="P81" s="2419" t="s">
        <v>87</v>
      </c>
      <c r="Q81" s="2419"/>
      <c r="AD81" s="819"/>
      <c r="AE81" s="819"/>
      <c r="AK81" s="339"/>
      <c r="AL81" s="339"/>
      <c r="AM81" s="339"/>
      <c r="AO81" s="2421" t="str">
        <f>work1基本情報!C3</f>
        <v>富山市△△△△1-2-3</v>
      </c>
      <c r="AP81" s="2421"/>
      <c r="AQ81" s="2421"/>
      <c r="AR81" s="2421"/>
      <c r="AS81" s="2421"/>
      <c r="AT81" s="2421"/>
      <c r="AU81" s="2421"/>
      <c r="AV81" s="2421"/>
      <c r="AW81" s="2421"/>
      <c r="AX81" s="2421"/>
      <c r="AY81" s="2421"/>
      <c r="AZ81" s="2421"/>
      <c r="BA81" s="2421"/>
      <c r="BB81" s="2421"/>
      <c r="BC81" s="2421"/>
      <c r="BD81" s="2421"/>
      <c r="BE81" s="2421"/>
      <c r="BF81" s="2421"/>
      <c r="BG81" s="340"/>
      <c r="BH81" s="341"/>
      <c r="BM81" s="371"/>
      <c r="BN81" s="383"/>
      <c r="BO81" s="383"/>
      <c r="BP81" s="336"/>
      <c r="BQ81" s="336"/>
      <c r="BS81" s="1142"/>
    </row>
    <row r="82" spans="2:71" s="336" customFormat="1" ht="11.1" customHeight="1">
      <c r="AD82" s="820"/>
      <c r="AE82" s="820"/>
      <c r="AF82" s="337"/>
      <c r="AG82" s="337"/>
      <c r="AH82" s="337"/>
      <c r="AI82" s="337"/>
      <c r="AJ82" s="337"/>
      <c r="AK82" s="2423" t="s">
        <v>4</v>
      </c>
      <c r="AL82" s="2423"/>
      <c r="AM82" s="2423"/>
      <c r="AN82" s="342"/>
      <c r="AO82" s="2422"/>
      <c r="AP82" s="2422"/>
      <c r="AQ82" s="2422"/>
      <c r="AR82" s="2422"/>
      <c r="AS82" s="2422"/>
      <c r="AT82" s="2422"/>
      <c r="AU82" s="2422"/>
      <c r="AV82" s="2422"/>
      <c r="AW82" s="2422"/>
      <c r="AX82" s="2422"/>
      <c r="AY82" s="2422"/>
      <c r="AZ82" s="2422"/>
      <c r="BA82" s="2422"/>
      <c r="BB82" s="2422"/>
      <c r="BC82" s="2422"/>
      <c r="BD82" s="2422"/>
      <c r="BE82" s="2422"/>
      <c r="BF82" s="2422"/>
      <c r="BG82" s="343"/>
      <c r="BH82" s="342"/>
      <c r="BI82" s="337"/>
      <c r="BM82" s="371"/>
      <c r="BN82" s="383"/>
      <c r="BO82" s="383"/>
    </row>
    <row r="83" spans="2:71" s="336" customFormat="1" ht="9.75" customHeight="1">
      <c r="B83" s="2413" t="str">
        <f>work1基本情報!C11</f>
        <v>富山</v>
      </c>
      <c r="C83" s="2413"/>
      <c r="D83" s="2413"/>
      <c r="E83" s="2413"/>
      <c r="F83" s="2415" t="s">
        <v>295</v>
      </c>
      <c r="G83" s="2415"/>
      <c r="H83" s="2415"/>
      <c r="I83" s="2415"/>
      <c r="J83" s="2415"/>
      <c r="K83" s="2415"/>
      <c r="L83" s="2415"/>
      <c r="M83" s="2415"/>
      <c r="N83" s="2415"/>
      <c r="O83" s="2415"/>
      <c r="P83" s="2415"/>
      <c r="Q83" s="2415"/>
      <c r="R83" s="2415"/>
      <c r="S83" s="2415"/>
      <c r="T83" s="2415"/>
      <c r="U83" s="2415"/>
      <c r="V83" s="2415"/>
      <c r="W83" s="2415"/>
      <c r="X83" s="2415"/>
      <c r="Y83" s="2415"/>
      <c r="Z83" s="2415"/>
      <c r="AA83" s="346"/>
      <c r="AD83" s="820"/>
      <c r="AE83" s="820"/>
      <c r="AF83" s="337"/>
      <c r="AG83" s="337"/>
      <c r="AH83" s="337"/>
      <c r="AI83" s="337"/>
      <c r="AJ83" s="337"/>
      <c r="AK83" s="337"/>
      <c r="AL83" s="337"/>
      <c r="AM83" s="337"/>
      <c r="AN83" s="337"/>
      <c r="AO83" s="337"/>
      <c r="AP83" s="819"/>
      <c r="AQ83" s="819"/>
      <c r="AR83" s="819"/>
      <c r="AS83" s="819"/>
      <c r="AT83" s="819"/>
      <c r="AU83" s="819"/>
      <c r="AV83" s="337"/>
      <c r="AW83" s="337"/>
      <c r="AX83" s="337"/>
      <c r="AY83" s="337"/>
      <c r="AZ83" s="337"/>
      <c r="BA83" s="2417" t="s">
        <v>296</v>
      </c>
      <c r="BB83" s="2417"/>
      <c r="BC83" s="2417"/>
      <c r="BD83" s="2417"/>
      <c r="BE83" s="2417"/>
      <c r="BF83" s="2417"/>
      <c r="BG83" s="2417"/>
      <c r="BH83" s="2417"/>
      <c r="BI83" s="337"/>
      <c r="BM83" s="371"/>
      <c r="BN83" s="383"/>
      <c r="BO83" s="383"/>
    </row>
    <row r="84" spans="2:71" s="336" customFormat="1" ht="9.75" customHeight="1">
      <c r="B84" s="2414"/>
      <c r="C84" s="2414"/>
      <c r="D84" s="2414"/>
      <c r="E84" s="2414"/>
      <c r="F84" s="2416"/>
      <c r="G84" s="2416"/>
      <c r="H84" s="2416"/>
      <c r="I84" s="2416"/>
      <c r="J84" s="2416"/>
      <c r="K84" s="2416"/>
      <c r="L84" s="2416"/>
      <c r="M84" s="2416"/>
      <c r="N84" s="2416"/>
      <c r="O84" s="2416"/>
      <c r="P84" s="2416"/>
      <c r="Q84" s="2416"/>
      <c r="R84" s="2416"/>
      <c r="S84" s="2416"/>
      <c r="T84" s="2416"/>
      <c r="U84" s="2416"/>
      <c r="V84" s="2416"/>
      <c r="W84" s="2416"/>
      <c r="X84" s="2416"/>
      <c r="Y84" s="2416"/>
      <c r="Z84" s="2416"/>
      <c r="AA84" s="347"/>
      <c r="AD84" s="820"/>
      <c r="AE84" s="820"/>
      <c r="AF84" s="337"/>
      <c r="AG84" s="337"/>
      <c r="AH84" s="337"/>
      <c r="AI84" s="337"/>
      <c r="AJ84" s="337"/>
      <c r="AK84" s="337"/>
      <c r="AL84" s="337"/>
      <c r="AM84" s="337"/>
      <c r="AO84" s="2418" t="str">
        <f>work1基本情報!C2</f>
        <v>株式会社　富山建設</v>
      </c>
      <c r="AP84" s="2418"/>
      <c r="AQ84" s="2418"/>
      <c r="AR84" s="2418"/>
      <c r="AS84" s="2418"/>
      <c r="AT84" s="2418"/>
      <c r="AU84" s="2418"/>
      <c r="AV84" s="2418"/>
      <c r="AW84" s="2418"/>
      <c r="AX84" s="2418"/>
      <c r="AY84" s="2418"/>
      <c r="AZ84" s="2418"/>
      <c r="BA84" s="2418"/>
      <c r="BB84" s="2418"/>
      <c r="BC84" s="2418"/>
      <c r="BD84" s="2418"/>
      <c r="BE84" s="2418"/>
      <c r="BF84" s="2418"/>
      <c r="BG84" s="348"/>
      <c r="BH84" s="348"/>
      <c r="BI84" s="337"/>
      <c r="BM84" s="371"/>
      <c r="BN84" s="383"/>
      <c r="BO84" s="383"/>
    </row>
    <row r="85" spans="2:71" s="336" customFormat="1" ht="9.75" customHeight="1">
      <c r="B85" s="344"/>
      <c r="C85" s="344"/>
      <c r="D85" s="344"/>
      <c r="E85" s="344"/>
      <c r="F85" s="345"/>
      <c r="G85" s="345"/>
      <c r="H85" s="345"/>
      <c r="I85" s="345"/>
      <c r="J85" s="345"/>
      <c r="K85" s="345"/>
      <c r="L85" s="345"/>
      <c r="M85" s="345"/>
      <c r="N85" s="345"/>
      <c r="O85" s="345"/>
      <c r="P85" s="345"/>
      <c r="Q85" s="345"/>
      <c r="R85" s="345"/>
      <c r="S85" s="345"/>
      <c r="T85" s="345"/>
      <c r="U85" s="345"/>
      <c r="V85" s="345"/>
      <c r="W85" s="345"/>
      <c r="X85" s="345"/>
      <c r="Y85" s="345"/>
      <c r="Z85" s="345"/>
      <c r="AA85" s="346"/>
      <c r="AD85" s="820"/>
      <c r="AE85" s="820"/>
      <c r="AF85" s="337"/>
      <c r="AG85" s="337"/>
      <c r="AH85" s="337"/>
      <c r="AI85" s="337"/>
      <c r="AJ85" s="337"/>
      <c r="AK85" s="337"/>
      <c r="AL85" s="337"/>
      <c r="AM85" s="337"/>
      <c r="AO85" s="2418"/>
      <c r="AP85" s="2418"/>
      <c r="AQ85" s="2418"/>
      <c r="AR85" s="2418"/>
      <c r="AS85" s="2418"/>
      <c r="AT85" s="2418"/>
      <c r="AU85" s="2418"/>
      <c r="AV85" s="2418"/>
      <c r="AW85" s="2418"/>
      <c r="AX85" s="2418"/>
      <c r="AY85" s="2418"/>
      <c r="AZ85" s="2418"/>
      <c r="BA85" s="2418"/>
      <c r="BB85" s="2418"/>
      <c r="BC85" s="2418"/>
      <c r="BD85" s="2418"/>
      <c r="BE85" s="2418"/>
      <c r="BF85" s="2418"/>
      <c r="BG85" s="348"/>
      <c r="BH85" s="348"/>
      <c r="BI85" s="337"/>
      <c r="BM85" s="371"/>
      <c r="BN85" s="383"/>
      <c r="BO85" s="383"/>
    </row>
    <row r="86" spans="2:71" s="336" customFormat="1" ht="9.75" customHeight="1">
      <c r="AD86" s="820"/>
      <c r="AE86" s="820"/>
      <c r="AF86" s="337"/>
      <c r="AG86" s="337"/>
      <c r="AH86" s="337" t="s">
        <v>297</v>
      </c>
      <c r="AI86" s="337"/>
      <c r="AJ86" s="337"/>
      <c r="AK86" s="339"/>
      <c r="AL86" s="339"/>
      <c r="AM86" s="339"/>
      <c r="AN86" s="349"/>
      <c r="AO86" s="354"/>
      <c r="AP86" s="2418" t="str">
        <f>work1基本情報!C6&amp;"   "&amp;work1基本情報!C7</f>
        <v>代表取締役   ○○　○○</v>
      </c>
      <c r="AQ86" s="2418"/>
      <c r="AR86" s="2418"/>
      <c r="AS86" s="2418"/>
      <c r="AT86" s="2418"/>
      <c r="AU86" s="2418"/>
      <c r="AV86" s="2418"/>
      <c r="AW86" s="2418"/>
      <c r="AX86" s="2418"/>
      <c r="AY86" s="2418"/>
      <c r="AZ86" s="2418"/>
      <c r="BA86" s="2418"/>
      <c r="BB86" s="2418"/>
      <c r="BC86" s="2418"/>
      <c r="BD86" s="2418"/>
      <c r="BE86" s="2418"/>
      <c r="BF86" s="2418"/>
      <c r="BG86" s="339"/>
      <c r="BH86" s="339"/>
      <c r="BI86" s="339"/>
      <c r="BM86" s="371"/>
      <c r="BN86" s="383"/>
      <c r="BO86" s="383"/>
    </row>
    <row r="87" spans="2:71" s="336" customFormat="1" ht="9.75" customHeight="1">
      <c r="AD87" s="820"/>
      <c r="AE87" s="820"/>
      <c r="AF87" s="337"/>
      <c r="AG87" s="337"/>
      <c r="AH87" s="337"/>
      <c r="AI87" s="337"/>
      <c r="AJ87" s="337"/>
      <c r="AK87" s="2423" t="s">
        <v>11</v>
      </c>
      <c r="AL87" s="2423"/>
      <c r="AM87" s="2423"/>
      <c r="AN87" s="350"/>
      <c r="AO87" s="355"/>
      <c r="AP87" s="2456"/>
      <c r="AQ87" s="2456"/>
      <c r="AR87" s="2456"/>
      <c r="AS87" s="2456"/>
      <c r="AT87" s="2456"/>
      <c r="AU87" s="2456"/>
      <c r="AV87" s="2456"/>
      <c r="AW87" s="2456"/>
      <c r="AX87" s="2456"/>
      <c r="AY87" s="2456"/>
      <c r="AZ87" s="2456"/>
      <c r="BA87" s="2456"/>
      <c r="BB87" s="2456"/>
      <c r="BC87" s="2456"/>
      <c r="BD87" s="2456"/>
      <c r="BE87" s="2456"/>
      <c r="BF87" s="2456"/>
      <c r="BG87" s="351"/>
      <c r="BH87" s="351" t="s">
        <v>298</v>
      </c>
      <c r="BI87" s="339"/>
      <c r="BM87" s="371"/>
      <c r="BN87" s="383"/>
      <c r="BO87" s="383"/>
    </row>
    <row r="88" spans="2:71" s="336" customFormat="1" ht="8.25" customHeight="1">
      <c r="AD88" s="820"/>
      <c r="AE88" s="820"/>
      <c r="AP88" s="820"/>
      <c r="AQ88" s="820"/>
      <c r="AR88" s="2455" t="s">
        <v>92</v>
      </c>
      <c r="AS88" s="2455"/>
      <c r="AT88" s="2455"/>
      <c r="AU88" s="2455"/>
      <c r="AV88" s="2455"/>
      <c r="AW88" s="2455"/>
      <c r="AX88" s="2455"/>
      <c r="AY88" s="2455"/>
      <c r="AZ88" s="2455"/>
      <c r="BA88" s="2455"/>
      <c r="BB88" s="2455"/>
      <c r="BC88" s="2455"/>
      <c r="BD88" s="2455"/>
      <c r="BE88" s="2455"/>
      <c r="BF88" s="2455"/>
      <c r="BG88" s="2455"/>
      <c r="BH88" s="2455"/>
      <c r="BM88" s="371"/>
      <c r="BN88" s="383"/>
      <c r="BO88" s="383"/>
    </row>
    <row r="89" spans="2:71" s="336" customFormat="1" ht="6" customHeight="1">
      <c r="AD89" s="820"/>
      <c r="AE89" s="820"/>
      <c r="AP89" s="820"/>
      <c r="AQ89" s="820"/>
      <c r="AR89" s="2455"/>
      <c r="AS89" s="2455"/>
      <c r="AT89" s="2455"/>
      <c r="AU89" s="2455"/>
      <c r="AV89" s="2455"/>
      <c r="AW89" s="2455"/>
      <c r="AX89" s="2455"/>
      <c r="AY89" s="2455"/>
      <c r="AZ89" s="2455"/>
      <c r="BA89" s="2455"/>
      <c r="BB89" s="2455"/>
      <c r="BC89" s="2455"/>
      <c r="BD89" s="2455"/>
      <c r="BE89" s="2455"/>
      <c r="BF89" s="2455"/>
      <c r="BG89" s="2455"/>
      <c r="BH89" s="2455"/>
      <c r="BM89" s="371"/>
      <c r="BN89" s="383"/>
      <c r="BO89" s="383"/>
    </row>
    <row r="90" spans="2:71" s="336" customFormat="1" ht="11.1" customHeight="1">
      <c r="B90" s="2457" t="s">
        <v>299</v>
      </c>
      <c r="C90" s="2458" t="s">
        <v>300</v>
      </c>
      <c r="D90" s="2459" t="s">
        <v>301</v>
      </c>
      <c r="E90" s="2460"/>
      <c r="F90" s="2460"/>
      <c r="G90" s="2460"/>
      <c r="H90" s="2460"/>
      <c r="I90" s="2460"/>
      <c r="J90" s="2460"/>
      <c r="K90" s="2460"/>
      <c r="L90" s="2460"/>
      <c r="M90" s="2460"/>
      <c r="N90" s="2460"/>
      <c r="O90" s="2460"/>
      <c r="P90" s="2460"/>
      <c r="Q90" s="2460"/>
      <c r="R90" s="2460"/>
      <c r="S90" s="2460"/>
      <c r="T90" s="2460"/>
      <c r="U90" s="2460"/>
      <c r="V90" s="2460"/>
      <c r="W90" s="2460"/>
      <c r="X90" s="2460"/>
      <c r="Y90" s="2461"/>
      <c r="Z90" s="2459" t="s">
        <v>302</v>
      </c>
      <c r="AA90" s="2460"/>
      <c r="AB90" s="2460"/>
      <c r="AC90" s="2460"/>
      <c r="AD90" s="2460"/>
      <c r="AE90" s="2460"/>
      <c r="AF90" s="2460"/>
      <c r="AG90" s="2460"/>
      <c r="AH90" s="2460"/>
      <c r="AI90" s="2460"/>
      <c r="AJ90" s="2460"/>
      <c r="AK90" s="2460"/>
      <c r="AL90" s="2460"/>
      <c r="AM90" s="2460"/>
      <c r="AN90" s="2460"/>
      <c r="AO90" s="2460"/>
      <c r="AP90" s="2460"/>
      <c r="AQ90" s="2461"/>
      <c r="AR90" s="2459" t="s">
        <v>303</v>
      </c>
      <c r="AS90" s="2460"/>
      <c r="AT90" s="2460"/>
      <c r="AU90" s="2460"/>
      <c r="AV90" s="2460"/>
      <c r="AW90" s="2460"/>
      <c r="AX90" s="2460"/>
      <c r="AY90" s="2460"/>
      <c r="AZ90" s="2460"/>
      <c r="BA90" s="2460"/>
      <c r="BB90" s="2460"/>
      <c r="BC90" s="2460"/>
      <c r="BD90" s="2460"/>
      <c r="BE90" s="2460"/>
      <c r="BF90" s="2460"/>
      <c r="BG90" s="2460"/>
      <c r="BH90" s="2461"/>
      <c r="BM90" s="371"/>
      <c r="BN90" s="383"/>
      <c r="BO90" s="383"/>
    </row>
    <row r="91" spans="2:71" s="336" customFormat="1" ht="9.75" customHeight="1">
      <c r="B91" s="2457"/>
      <c r="C91" s="2458"/>
      <c r="D91" s="2437" t="str">
        <f>IF(AB6="","",AB6)</f>
        <v/>
      </c>
      <c r="E91" s="2438"/>
      <c r="F91" s="2438"/>
      <c r="G91" s="2438"/>
      <c r="H91" s="2438"/>
      <c r="I91" s="2438"/>
      <c r="J91" s="2438"/>
      <c r="K91" s="2438"/>
      <c r="L91" s="2438"/>
      <c r="M91" s="2438"/>
      <c r="N91" s="2438"/>
      <c r="O91" s="2438"/>
      <c r="P91" s="2438"/>
      <c r="Q91" s="2438"/>
      <c r="R91" s="2438"/>
      <c r="S91" s="2438"/>
      <c r="T91" s="2438"/>
      <c r="U91" s="2438"/>
      <c r="V91" s="2438"/>
      <c r="W91" s="2438"/>
      <c r="X91" s="2438"/>
      <c r="Y91" s="2439"/>
      <c r="Z91" s="2462" t="str">
        <f>IF(AR6="","",AR6)</f>
        <v/>
      </c>
      <c r="AA91" s="2463"/>
      <c r="AB91" s="2463"/>
      <c r="AC91" s="2463"/>
      <c r="AD91" s="2463"/>
      <c r="AE91" s="2463"/>
      <c r="AF91" s="2463"/>
      <c r="AG91" s="2463"/>
      <c r="AH91" s="2463"/>
      <c r="AI91" s="2463"/>
      <c r="AJ91" s="2463"/>
      <c r="AK91" s="2463"/>
      <c r="AL91" s="2463"/>
      <c r="AM91" s="2463"/>
      <c r="AN91" s="2463"/>
      <c r="AO91" s="2464"/>
      <c r="AP91" s="2465" t="s">
        <v>304</v>
      </c>
      <c r="AQ91" s="2466"/>
      <c r="AR91" s="2462" t="str">
        <f>IF(AZ6="","",AZ6&amp;"-"&amp;BD6&amp;"-"&amp;BH6)</f>
        <v/>
      </c>
      <c r="AS91" s="2463"/>
      <c r="AT91" s="2463"/>
      <c r="AU91" s="2463"/>
      <c r="AV91" s="2463"/>
      <c r="AW91" s="2463"/>
      <c r="AX91" s="2463"/>
      <c r="AY91" s="2463"/>
      <c r="AZ91" s="2463"/>
      <c r="BA91" s="2463"/>
      <c r="BB91" s="2463"/>
      <c r="BC91" s="2463"/>
      <c r="BD91" s="2463"/>
      <c r="BE91" s="2463"/>
      <c r="BF91" s="2463"/>
      <c r="BG91" s="2463"/>
      <c r="BH91" s="2467"/>
      <c r="BM91" s="371"/>
      <c r="BN91" s="383"/>
      <c r="BO91" s="383"/>
    </row>
    <row r="92" spans="2:71" s="336" customFormat="1" ht="7.5" customHeight="1">
      <c r="B92" s="2457"/>
      <c r="C92" s="2458"/>
      <c r="D92" s="2440" t="str">
        <f>IF(AH6="","",AH6)</f>
        <v/>
      </c>
      <c r="E92" s="2441"/>
      <c r="F92" s="2441"/>
      <c r="G92" s="2441"/>
      <c r="H92" s="2441"/>
      <c r="I92" s="2441"/>
      <c r="J92" s="2441"/>
      <c r="K92" s="2441"/>
      <c r="L92" s="2441"/>
      <c r="M92" s="2441"/>
      <c r="N92" s="2441"/>
      <c r="O92" s="2441"/>
      <c r="P92" s="2441"/>
      <c r="Q92" s="2441"/>
      <c r="R92" s="2441"/>
      <c r="S92" s="2441"/>
      <c r="T92" s="2441"/>
      <c r="U92" s="2441"/>
      <c r="V92" s="2441"/>
      <c r="W92" s="2441"/>
      <c r="X92" s="2441"/>
      <c r="Y92" s="2442"/>
      <c r="Z92" s="2462"/>
      <c r="AA92" s="2463"/>
      <c r="AB92" s="2463"/>
      <c r="AC92" s="2463"/>
      <c r="AD92" s="2463"/>
      <c r="AE92" s="2463"/>
      <c r="AF92" s="2463"/>
      <c r="AG92" s="2463"/>
      <c r="AH92" s="2463"/>
      <c r="AI92" s="2463"/>
      <c r="AJ92" s="2463"/>
      <c r="AK92" s="2463"/>
      <c r="AL92" s="2463"/>
      <c r="AM92" s="2463"/>
      <c r="AN92" s="2463"/>
      <c r="AO92" s="2464"/>
      <c r="AP92" s="2465"/>
      <c r="AQ92" s="2466"/>
      <c r="AR92" s="2462"/>
      <c r="AS92" s="2463"/>
      <c r="AT92" s="2463"/>
      <c r="AU92" s="2463"/>
      <c r="AV92" s="2463"/>
      <c r="AW92" s="2463"/>
      <c r="AX92" s="2463"/>
      <c r="AY92" s="2463"/>
      <c r="AZ92" s="2463"/>
      <c r="BA92" s="2463"/>
      <c r="BB92" s="2463"/>
      <c r="BC92" s="2463"/>
      <c r="BD92" s="2463"/>
      <c r="BE92" s="2463"/>
      <c r="BF92" s="2463"/>
      <c r="BG92" s="2463"/>
      <c r="BH92" s="2467"/>
      <c r="BM92" s="371"/>
      <c r="BN92" s="383"/>
      <c r="BO92" s="383"/>
    </row>
    <row r="93" spans="2:71" s="336" customFormat="1" ht="7.5" customHeight="1">
      <c r="B93" s="2457"/>
      <c r="C93" s="2458"/>
      <c r="D93" s="2443"/>
      <c r="E93" s="2444"/>
      <c r="F93" s="2444"/>
      <c r="G93" s="2444"/>
      <c r="H93" s="2444"/>
      <c r="I93" s="2444"/>
      <c r="J93" s="2444"/>
      <c r="K93" s="2444"/>
      <c r="L93" s="2444"/>
      <c r="M93" s="2444"/>
      <c r="N93" s="2444"/>
      <c r="O93" s="2444"/>
      <c r="P93" s="2444"/>
      <c r="Q93" s="2444"/>
      <c r="R93" s="2444"/>
      <c r="S93" s="2444"/>
      <c r="T93" s="2444"/>
      <c r="U93" s="2444"/>
      <c r="V93" s="2444"/>
      <c r="W93" s="2444"/>
      <c r="X93" s="2444"/>
      <c r="Y93" s="2445"/>
      <c r="Z93" s="2462"/>
      <c r="AA93" s="2463"/>
      <c r="AB93" s="2463"/>
      <c r="AC93" s="2463"/>
      <c r="AD93" s="2463"/>
      <c r="AE93" s="2463"/>
      <c r="AF93" s="2463"/>
      <c r="AG93" s="2463"/>
      <c r="AH93" s="2463"/>
      <c r="AI93" s="2463"/>
      <c r="AJ93" s="2463"/>
      <c r="AK93" s="2463"/>
      <c r="AL93" s="2463"/>
      <c r="AM93" s="2463"/>
      <c r="AN93" s="2463"/>
      <c r="AO93" s="2464"/>
      <c r="AP93" s="2465"/>
      <c r="AQ93" s="2466"/>
      <c r="AR93" s="2462"/>
      <c r="AS93" s="2463"/>
      <c r="AT93" s="2463"/>
      <c r="AU93" s="2463"/>
      <c r="AV93" s="2463"/>
      <c r="AW93" s="2463"/>
      <c r="AX93" s="2463"/>
      <c r="AY93" s="2463"/>
      <c r="AZ93" s="2463"/>
      <c r="BA93" s="2463"/>
      <c r="BB93" s="2463"/>
      <c r="BC93" s="2463"/>
      <c r="BD93" s="2463"/>
      <c r="BE93" s="2463"/>
      <c r="BF93" s="2463"/>
      <c r="BG93" s="2463"/>
      <c r="BH93" s="2467"/>
      <c r="BM93" s="371"/>
      <c r="BN93" s="383"/>
      <c r="BO93" s="383"/>
    </row>
    <row r="94" spans="2:71" ht="3.75" customHeight="1">
      <c r="BH94" s="334"/>
    </row>
    <row r="95" spans="2:71" ht="10.5" customHeight="1">
      <c r="B95" s="299" t="s">
        <v>233</v>
      </c>
    </row>
    <row r="96" spans="2:71" ht="11.1" customHeight="1">
      <c r="B96" s="299"/>
      <c r="N96" s="2192" t="s">
        <v>234</v>
      </c>
      <c r="O96" s="2192"/>
      <c r="P96" s="2192"/>
      <c r="Q96" s="2192"/>
      <c r="R96" s="2192"/>
      <c r="S96" s="2192"/>
      <c r="T96" s="2192"/>
      <c r="U96" s="2192"/>
      <c r="V96" s="2192"/>
      <c r="AR96" s="826"/>
      <c r="AS96" s="826"/>
      <c r="AT96" s="826"/>
      <c r="AU96" s="826"/>
      <c r="AV96" s="359"/>
      <c r="AW96" s="359"/>
      <c r="AX96" s="359"/>
      <c r="AY96" s="359"/>
      <c r="AZ96" s="359"/>
      <c r="BA96" s="359"/>
      <c r="BB96" s="2446" t="s">
        <v>102</v>
      </c>
      <c r="BC96" s="2447"/>
      <c r="BD96" s="2448"/>
    </row>
    <row r="97" spans="2:69" s="300" customFormat="1" ht="9.9499999999999993" customHeight="1">
      <c r="C97" s="2179" t="s">
        <v>235</v>
      </c>
      <c r="D97" s="2179"/>
      <c r="E97" s="2179"/>
      <c r="F97" s="2181">
        <f>F11</f>
        <v>41730</v>
      </c>
      <c r="G97" s="2435"/>
      <c r="H97" s="2435"/>
      <c r="I97" s="2184" t="s">
        <v>236</v>
      </c>
      <c r="J97" s="2184"/>
      <c r="K97" s="2184"/>
      <c r="L97" s="2184"/>
      <c r="M97" s="2184"/>
      <c r="N97" s="2184"/>
      <c r="O97" s="2184"/>
      <c r="P97" s="2184"/>
      <c r="Q97" s="2184"/>
      <c r="R97" s="2184"/>
      <c r="S97" s="2184"/>
      <c r="T97" s="2184"/>
      <c r="U97" s="2184"/>
      <c r="V97" s="2184"/>
      <c r="W97" s="2184"/>
      <c r="X97" s="2184"/>
      <c r="Y97" s="2184"/>
      <c r="Z97" s="2184"/>
      <c r="AA97" s="2184"/>
      <c r="AB97" s="2184"/>
      <c r="AC97" s="2184"/>
      <c r="AD97" s="2184"/>
      <c r="AE97" s="2184"/>
      <c r="AF97" s="2184"/>
      <c r="AG97" s="2184"/>
      <c r="AH97" s="2184"/>
      <c r="AI97" s="2184"/>
      <c r="AJ97" s="2468"/>
      <c r="AP97" s="823"/>
      <c r="AQ97" s="823"/>
      <c r="AR97" s="826"/>
      <c r="AS97" s="826"/>
      <c r="AT97" s="826"/>
      <c r="AU97" s="826"/>
      <c r="AV97" s="359"/>
      <c r="AW97" s="359"/>
      <c r="AX97" s="359"/>
      <c r="AY97" s="359"/>
      <c r="BB97" s="2449"/>
      <c r="BC97" s="2450"/>
      <c r="BD97" s="2451"/>
      <c r="BM97" s="376"/>
      <c r="BN97" s="377"/>
      <c r="BO97" s="377"/>
    </row>
    <row r="98" spans="2:69" s="300" customFormat="1" ht="9.9499999999999993" customHeight="1">
      <c r="C98" s="2180"/>
      <c r="D98" s="2180"/>
      <c r="E98" s="2180"/>
      <c r="F98" s="2436"/>
      <c r="G98" s="2436"/>
      <c r="H98" s="2436"/>
      <c r="I98" s="2185"/>
      <c r="J98" s="2185"/>
      <c r="K98" s="2185"/>
      <c r="L98" s="2185"/>
      <c r="M98" s="2185"/>
      <c r="N98" s="2185"/>
      <c r="O98" s="2185"/>
      <c r="P98" s="2185"/>
      <c r="Q98" s="2185"/>
      <c r="R98" s="2185"/>
      <c r="S98" s="2185"/>
      <c r="T98" s="2185"/>
      <c r="U98" s="2185"/>
      <c r="V98" s="2185"/>
      <c r="W98" s="2185"/>
      <c r="X98" s="2185"/>
      <c r="Y98" s="2185"/>
      <c r="Z98" s="2185"/>
      <c r="AA98" s="2185"/>
      <c r="AB98" s="2185"/>
      <c r="AC98" s="2185"/>
      <c r="AD98" s="2185"/>
      <c r="AE98" s="2185"/>
      <c r="AF98" s="2185"/>
      <c r="AG98" s="2185"/>
      <c r="AH98" s="2185"/>
      <c r="AI98" s="2185"/>
      <c r="AJ98" s="2469"/>
      <c r="AP98" s="823"/>
      <c r="AQ98" s="823"/>
      <c r="AR98" s="826"/>
      <c r="AS98" s="826"/>
      <c r="AT98" s="826"/>
      <c r="AU98" s="826"/>
      <c r="AV98" s="359"/>
      <c r="AW98" s="359"/>
      <c r="AX98" s="359"/>
      <c r="AY98" s="359"/>
      <c r="BB98" s="2452"/>
      <c r="BC98" s="2453"/>
      <c r="BD98" s="2454"/>
      <c r="BM98" s="376"/>
      <c r="BN98" s="377"/>
      <c r="BO98" s="377"/>
    </row>
    <row r="99" spans="2:69" ht="4.5" customHeight="1" thickBot="1"/>
    <row r="100" spans="2:69" s="300" customFormat="1" ht="9.9499999999999993" customHeight="1">
      <c r="B100" s="2186" t="s">
        <v>127</v>
      </c>
      <c r="C100" s="2187"/>
      <c r="D100" s="2187"/>
      <c r="E100" s="2187"/>
      <c r="F100" s="2187"/>
      <c r="G100" s="2187"/>
      <c r="H100" s="2187"/>
      <c r="I100" s="2187"/>
      <c r="J100" s="2187"/>
      <c r="K100" s="2187"/>
      <c r="L100" s="2187"/>
      <c r="M100" s="2175" t="s">
        <v>237</v>
      </c>
      <c r="N100" s="2175"/>
      <c r="O100" s="2175"/>
      <c r="P100" s="2175"/>
      <c r="Q100" s="2175" t="s">
        <v>129</v>
      </c>
      <c r="R100" s="2175"/>
      <c r="S100" s="2175" t="s">
        <v>238</v>
      </c>
      <c r="T100" s="2175"/>
      <c r="U100" s="2175"/>
      <c r="V100" s="2175"/>
      <c r="W100" s="2175" t="s">
        <v>60</v>
      </c>
      <c r="X100" s="2175"/>
      <c r="Y100" s="2175"/>
      <c r="Z100" s="2175"/>
      <c r="AA100" s="2175"/>
      <c r="AB100" s="2175"/>
      <c r="AC100" s="2175"/>
      <c r="AD100" s="2175"/>
      <c r="AE100" s="2175"/>
      <c r="AF100" s="2175"/>
      <c r="AG100" s="2175"/>
      <c r="AH100" s="2175"/>
      <c r="AI100" s="2176" t="s">
        <v>239</v>
      </c>
      <c r="AJ100" s="2177"/>
      <c r="AK100" s="2177"/>
      <c r="AL100" s="2177"/>
      <c r="AM100" s="2177"/>
      <c r="AN100" s="2178"/>
      <c r="AP100" s="823"/>
      <c r="AQ100" s="823"/>
      <c r="AR100" s="2263" t="s">
        <v>240</v>
      </c>
      <c r="AS100" s="2168"/>
      <c r="AT100" s="2168"/>
      <c r="AU100" s="2168"/>
      <c r="AV100" s="2168"/>
      <c r="AW100" s="2168"/>
      <c r="AX100" s="2168"/>
      <c r="AY100" s="2168"/>
      <c r="AZ100" s="2168"/>
      <c r="BA100" s="2165">
        <f>BA14</f>
        <v>1</v>
      </c>
      <c r="BB100" s="2166"/>
      <c r="BC100" s="2168" t="s">
        <v>241</v>
      </c>
      <c r="BD100" s="2168"/>
      <c r="BE100" s="2169"/>
      <c r="BM100" s="376"/>
      <c r="BN100" s="377"/>
      <c r="BO100" s="377"/>
    </row>
    <row r="101" spans="2:69" s="300" customFormat="1" ht="9.9499999999999993" customHeight="1">
      <c r="B101" s="2188"/>
      <c r="C101" s="2189"/>
      <c r="D101" s="2189"/>
      <c r="E101" s="2189"/>
      <c r="F101" s="2189"/>
      <c r="G101" s="2189"/>
      <c r="H101" s="2189"/>
      <c r="I101" s="2189"/>
      <c r="J101" s="2189"/>
      <c r="K101" s="2189"/>
      <c r="L101" s="2189"/>
      <c r="M101" s="2172">
        <f>M15</f>
        <v>1</v>
      </c>
      <c r="N101" s="2172"/>
      <c r="O101" s="2173">
        <f>O15</f>
        <v>6</v>
      </c>
      <c r="P101" s="2173"/>
      <c r="Q101" s="2172">
        <f>Q15</f>
        <v>1</v>
      </c>
      <c r="R101" s="2172"/>
      <c r="S101" s="2173">
        <f>S15</f>
        <v>0</v>
      </c>
      <c r="T101" s="2173"/>
      <c r="U101" s="2172">
        <f>U15</f>
        <v>1</v>
      </c>
      <c r="V101" s="2172"/>
      <c r="W101" s="2173">
        <f>W15</f>
        <v>6</v>
      </c>
      <c r="X101" s="2173"/>
      <c r="Y101" s="2172">
        <f>Y15</f>
        <v>0</v>
      </c>
      <c r="Z101" s="2172"/>
      <c r="AA101" s="2173" t="str">
        <f>AA15</f>
        <v>×</v>
      </c>
      <c r="AB101" s="2173"/>
      <c r="AC101" s="2172" t="str">
        <f>AC15</f>
        <v>×</v>
      </c>
      <c r="AD101" s="2172"/>
      <c r="AE101" s="2173" t="str">
        <f>AE15</f>
        <v>×</v>
      </c>
      <c r="AF101" s="2173"/>
      <c r="AG101" s="2172" t="str">
        <f>AG15</f>
        <v>×</v>
      </c>
      <c r="AH101" s="2172"/>
      <c r="AI101" s="2173">
        <f>AI15</f>
        <v>0</v>
      </c>
      <c r="AJ101" s="2173"/>
      <c r="AK101" s="2172">
        <f>AK15</f>
        <v>0</v>
      </c>
      <c r="AL101" s="2172"/>
      <c r="AM101" s="2193">
        <f>AM15</f>
        <v>0</v>
      </c>
      <c r="AN101" s="2253"/>
      <c r="AP101" s="823"/>
      <c r="AQ101" s="823"/>
      <c r="AR101" s="2264"/>
      <c r="AS101" s="2170"/>
      <c r="AT101" s="2170"/>
      <c r="AU101" s="2170"/>
      <c r="AV101" s="2170"/>
      <c r="AW101" s="2170"/>
      <c r="AX101" s="2170"/>
      <c r="AY101" s="2170"/>
      <c r="AZ101" s="2170"/>
      <c r="BA101" s="2167"/>
      <c r="BB101" s="2167"/>
      <c r="BC101" s="2170"/>
      <c r="BD101" s="2170"/>
      <c r="BE101" s="2171"/>
      <c r="BM101" s="376"/>
      <c r="BN101" s="377"/>
      <c r="BO101" s="377"/>
    </row>
    <row r="102" spans="2:69" s="300" customFormat="1" ht="9.9499999999999993" customHeight="1" thickBot="1">
      <c r="B102" s="2190"/>
      <c r="C102" s="2191"/>
      <c r="D102" s="2191"/>
      <c r="E102" s="2191"/>
      <c r="F102" s="2191"/>
      <c r="G102" s="2191"/>
      <c r="H102" s="2191"/>
      <c r="I102" s="2191"/>
      <c r="J102" s="2191"/>
      <c r="K102" s="2191"/>
      <c r="L102" s="2191"/>
      <c r="M102" s="2172"/>
      <c r="N102" s="2172"/>
      <c r="O102" s="2174"/>
      <c r="P102" s="2174"/>
      <c r="Q102" s="2172"/>
      <c r="R102" s="2172"/>
      <c r="S102" s="2174"/>
      <c r="T102" s="2174"/>
      <c r="U102" s="2172"/>
      <c r="V102" s="2172"/>
      <c r="W102" s="2174"/>
      <c r="X102" s="2174"/>
      <c r="Y102" s="2172"/>
      <c r="Z102" s="2172"/>
      <c r="AA102" s="2174"/>
      <c r="AB102" s="2174"/>
      <c r="AC102" s="2172"/>
      <c r="AD102" s="2172"/>
      <c r="AE102" s="2174"/>
      <c r="AF102" s="2174"/>
      <c r="AG102" s="2172"/>
      <c r="AH102" s="2172"/>
      <c r="AI102" s="2174"/>
      <c r="AJ102" s="2174"/>
      <c r="AK102" s="2172"/>
      <c r="AL102" s="2172"/>
      <c r="AM102" s="2195"/>
      <c r="AN102" s="2254"/>
      <c r="AO102" s="839"/>
      <c r="AP102" s="840"/>
      <c r="AQ102" s="840"/>
      <c r="AR102" s="840"/>
      <c r="AS102" s="840"/>
      <c r="AT102" s="840"/>
      <c r="AU102" s="840"/>
      <c r="AV102" s="841"/>
      <c r="AW102" s="841"/>
      <c r="AX102" s="841"/>
      <c r="AY102" s="841"/>
      <c r="AZ102" s="841"/>
      <c r="BA102" s="841"/>
      <c r="BB102" s="841"/>
      <c r="BC102" s="841"/>
      <c r="BD102" s="841"/>
      <c r="BE102" s="841"/>
      <c r="BM102" s="376"/>
      <c r="BN102" s="377"/>
      <c r="BO102" s="377"/>
    </row>
    <row r="103" spans="2:69" s="301" customFormat="1" ht="12" customHeight="1">
      <c r="B103" s="2199" t="s">
        <v>106</v>
      </c>
      <c r="C103" s="2200"/>
      <c r="D103" s="2203" t="s">
        <v>242</v>
      </c>
      <c r="E103" s="2204"/>
      <c r="F103" s="2204"/>
      <c r="G103" s="2204"/>
      <c r="H103" s="2204"/>
      <c r="I103" s="2204"/>
      <c r="J103" s="2204"/>
      <c r="K103" s="2204"/>
      <c r="L103" s="2205"/>
      <c r="M103" s="2209" t="s">
        <v>243</v>
      </c>
      <c r="N103" s="2210"/>
      <c r="O103" s="2210"/>
      <c r="P103" s="2210"/>
      <c r="Q103" s="2210"/>
      <c r="R103" s="2210"/>
      <c r="S103" s="2211"/>
      <c r="T103" s="2215" t="s">
        <v>244</v>
      </c>
      <c r="U103" s="2210"/>
      <c r="V103" s="2210"/>
      <c r="W103" s="2210"/>
      <c r="X103" s="2210"/>
      <c r="Y103" s="2210"/>
      <c r="Z103" s="2210"/>
      <c r="AA103" s="2210"/>
      <c r="AB103" s="2210"/>
      <c r="AC103" s="2211"/>
      <c r="AD103" s="2259" t="s">
        <v>245</v>
      </c>
      <c r="AE103" s="2260"/>
      <c r="AF103" s="2215" t="s">
        <v>144</v>
      </c>
      <c r="AG103" s="2210"/>
      <c r="AH103" s="2210"/>
      <c r="AI103" s="2210"/>
      <c r="AJ103" s="2210"/>
      <c r="AK103" s="2210"/>
      <c r="AL103" s="2210"/>
      <c r="AM103" s="2210"/>
      <c r="AN103" s="2210"/>
      <c r="AO103" s="2255"/>
      <c r="AP103" s="2482" t="s">
        <v>246</v>
      </c>
      <c r="AQ103" s="2483"/>
      <c r="AR103" s="2483"/>
      <c r="AS103" s="2483"/>
      <c r="AT103" s="2483"/>
      <c r="AU103" s="2484"/>
      <c r="AV103" s="2243" t="s">
        <v>247</v>
      </c>
      <c r="AW103" s="2244"/>
      <c r="AX103" s="2244"/>
      <c r="AY103" s="2244"/>
      <c r="AZ103" s="2244"/>
      <c r="BA103" s="2244"/>
      <c r="BB103" s="2244"/>
      <c r="BC103" s="2244"/>
      <c r="BD103" s="2244"/>
      <c r="BE103" s="2245"/>
      <c r="BM103" s="376"/>
      <c r="BN103" s="377"/>
      <c r="BO103" s="377"/>
      <c r="BP103" s="300"/>
      <c r="BQ103" s="300"/>
    </row>
    <row r="104" spans="2:69" s="301" customFormat="1" ht="12" customHeight="1">
      <c r="B104" s="2485"/>
      <c r="C104" s="2486"/>
      <c r="D104" s="2206"/>
      <c r="E104" s="2207"/>
      <c r="F104" s="2207"/>
      <c r="G104" s="2207"/>
      <c r="H104" s="2207"/>
      <c r="I104" s="2207"/>
      <c r="J104" s="2207"/>
      <c r="K104" s="2207"/>
      <c r="L104" s="2208"/>
      <c r="M104" s="2212"/>
      <c r="N104" s="2213"/>
      <c r="O104" s="2213"/>
      <c r="P104" s="2213"/>
      <c r="Q104" s="2213"/>
      <c r="R104" s="2213"/>
      <c r="S104" s="2214"/>
      <c r="T104" s="2217"/>
      <c r="U104" s="2213"/>
      <c r="V104" s="2213"/>
      <c r="W104" s="2213"/>
      <c r="X104" s="2213"/>
      <c r="Y104" s="2213"/>
      <c r="Z104" s="2213"/>
      <c r="AA104" s="2213"/>
      <c r="AB104" s="2213"/>
      <c r="AC104" s="2214"/>
      <c r="AD104" s="2478"/>
      <c r="AE104" s="2479"/>
      <c r="AF104" s="2480"/>
      <c r="AG104" s="2471"/>
      <c r="AH104" s="2471"/>
      <c r="AI104" s="2471"/>
      <c r="AJ104" s="2471"/>
      <c r="AK104" s="2471"/>
      <c r="AL104" s="2471"/>
      <c r="AM104" s="2471"/>
      <c r="AN104" s="2471"/>
      <c r="AO104" s="2481"/>
      <c r="AP104" s="2473" t="s">
        <v>248</v>
      </c>
      <c r="AQ104" s="2474"/>
      <c r="AR104" s="2475"/>
      <c r="AS104" s="2476" t="s">
        <v>249</v>
      </c>
      <c r="AT104" s="2474"/>
      <c r="AU104" s="2477"/>
      <c r="AV104" s="2470"/>
      <c r="AW104" s="2471"/>
      <c r="AX104" s="2471"/>
      <c r="AY104" s="2471"/>
      <c r="AZ104" s="2471"/>
      <c r="BA104" s="2471"/>
      <c r="BB104" s="2471"/>
      <c r="BC104" s="2471"/>
      <c r="BD104" s="2471"/>
      <c r="BE104" s="2472"/>
      <c r="BM104" s="376"/>
      <c r="BN104" s="377"/>
      <c r="BO104" s="377"/>
      <c r="BP104" s="300"/>
      <c r="BQ104" s="300"/>
    </row>
    <row r="105" spans="2:69" ht="9.75" customHeight="1">
      <c r="B105" s="2487">
        <v>31</v>
      </c>
      <c r="C105" s="2488"/>
      <c r="D105" s="2227" t="s">
        <v>250</v>
      </c>
      <c r="E105" s="2228"/>
      <c r="F105" s="2228"/>
      <c r="G105" s="2228"/>
      <c r="H105" s="2228"/>
      <c r="I105" s="2228"/>
      <c r="J105" s="2228"/>
      <c r="K105" s="2228"/>
      <c r="L105" s="2229"/>
      <c r="M105" s="2136" t="str">
        <f>M19</f>
        <v xml:space="preserve">  平成19年３月31日以降
  平成21年3月31日以前のもの</v>
      </c>
      <c r="N105" s="2137"/>
      <c r="O105" s="2137"/>
      <c r="P105" s="2137"/>
      <c r="Q105" s="2137"/>
      <c r="R105" s="2137"/>
      <c r="S105" s="2138"/>
      <c r="T105" s="2058" t="str">
        <f>T19</f>
        <v/>
      </c>
      <c r="U105" s="2059"/>
      <c r="V105" s="2059"/>
      <c r="W105" s="2059"/>
      <c r="X105" s="2059"/>
      <c r="Y105" s="2059"/>
      <c r="Z105" s="2059"/>
      <c r="AA105" s="2059"/>
      <c r="AB105" s="2059"/>
      <c r="AC105" s="2489" t="s">
        <v>76</v>
      </c>
      <c r="AD105" s="2090">
        <f>AD19</f>
        <v>19</v>
      </c>
      <c r="AE105" s="2091"/>
      <c r="AF105" s="2518"/>
      <c r="AG105" s="2504">
        <f>AG19</f>
        <v>0</v>
      </c>
      <c r="AH105" s="2505"/>
      <c r="AI105" s="2505"/>
      <c r="AJ105" s="2505"/>
      <c r="AK105" s="2505"/>
      <c r="AL105" s="2505"/>
      <c r="AM105" s="2506"/>
      <c r="AN105" s="2507" t="s">
        <v>251</v>
      </c>
      <c r="AO105" s="2508"/>
      <c r="AP105" s="2501" t="s">
        <v>252</v>
      </c>
      <c r="AQ105" s="2502"/>
      <c r="AR105" s="2503"/>
      <c r="AS105" s="2501" t="s">
        <v>252</v>
      </c>
      <c r="AT105" s="2502"/>
      <c r="AU105" s="2503"/>
      <c r="AV105" s="2504">
        <f>AV19</f>
        <v>0</v>
      </c>
      <c r="AW105" s="2505"/>
      <c r="AX105" s="2505"/>
      <c r="AY105" s="2505"/>
      <c r="AZ105" s="2505"/>
      <c r="BA105" s="2505"/>
      <c r="BB105" s="2505"/>
      <c r="BC105" s="2505"/>
      <c r="BD105" s="2506"/>
      <c r="BE105" s="2491" t="s">
        <v>76</v>
      </c>
    </row>
    <row r="106" spans="2:69" ht="9.75" customHeight="1">
      <c r="B106" s="2221"/>
      <c r="C106" s="2222"/>
      <c r="D106" s="2230"/>
      <c r="E106" s="2228"/>
      <c r="F106" s="2228"/>
      <c r="G106" s="2228"/>
      <c r="H106" s="2228"/>
      <c r="I106" s="2228"/>
      <c r="J106" s="2228"/>
      <c r="K106" s="2228"/>
      <c r="L106" s="2229"/>
      <c r="M106" s="2139"/>
      <c r="N106" s="2140"/>
      <c r="O106" s="2140"/>
      <c r="P106" s="2140"/>
      <c r="Q106" s="2140"/>
      <c r="R106" s="2140"/>
      <c r="S106" s="2141"/>
      <c r="T106" s="2520">
        <f>T20</f>
        <v>0</v>
      </c>
      <c r="U106" s="2521"/>
      <c r="V106" s="2521"/>
      <c r="W106" s="2521"/>
      <c r="X106" s="2521"/>
      <c r="Y106" s="2521"/>
      <c r="Z106" s="2521"/>
      <c r="AA106" s="2521"/>
      <c r="AB106" s="2521"/>
      <c r="AC106" s="2490"/>
      <c r="AD106" s="2086"/>
      <c r="AE106" s="2088"/>
      <c r="AF106" s="2519"/>
      <c r="AG106" s="2496"/>
      <c r="AH106" s="2497"/>
      <c r="AI106" s="2497"/>
      <c r="AJ106" s="2497"/>
      <c r="AK106" s="2497"/>
      <c r="AL106" s="2497"/>
      <c r="AM106" s="2498"/>
      <c r="AN106" s="2509"/>
      <c r="AO106" s="2510"/>
      <c r="AP106" s="2292">
        <f>AP20</f>
        <v>118</v>
      </c>
      <c r="AQ106" s="2293"/>
      <c r="AR106" s="2294"/>
      <c r="AS106" s="2266" t="str">
        <f>AS20</f>
        <v/>
      </c>
      <c r="AT106" s="2267"/>
      <c r="AU106" s="2268"/>
      <c r="AV106" s="2496"/>
      <c r="AW106" s="2497"/>
      <c r="AX106" s="2497"/>
      <c r="AY106" s="2497"/>
      <c r="AZ106" s="2497"/>
      <c r="BA106" s="2497"/>
      <c r="BB106" s="2497"/>
      <c r="BC106" s="2497"/>
      <c r="BD106" s="2498"/>
      <c r="BE106" s="2492"/>
      <c r="BF106" s="302"/>
      <c r="BG106" s="302"/>
      <c r="BH106" s="302"/>
      <c r="BI106" s="303" t="s">
        <v>253</v>
      </c>
    </row>
    <row r="107" spans="2:69" ht="9.75" customHeight="1">
      <c r="B107" s="2221"/>
      <c r="C107" s="2222"/>
      <c r="D107" s="2230"/>
      <c r="E107" s="2228"/>
      <c r="F107" s="2228"/>
      <c r="G107" s="2228"/>
      <c r="H107" s="2228"/>
      <c r="I107" s="2228"/>
      <c r="J107" s="2228"/>
      <c r="K107" s="2228"/>
      <c r="L107" s="2229"/>
      <c r="M107" s="2234" t="str">
        <f>M21</f>
        <v xml:space="preserve"> 平成24年3月31日
 以前のもの</v>
      </c>
      <c r="N107" s="2235"/>
      <c r="O107" s="2235"/>
      <c r="P107" s="2235"/>
      <c r="Q107" s="2235"/>
      <c r="R107" s="2235"/>
      <c r="S107" s="2236"/>
      <c r="T107" s="2050" t="str">
        <f>T21</f>
        <v/>
      </c>
      <c r="U107" s="2051"/>
      <c r="V107" s="2051"/>
      <c r="W107" s="2051"/>
      <c r="X107" s="2051"/>
      <c r="Y107" s="2051"/>
      <c r="Z107" s="2051"/>
      <c r="AA107" s="2051"/>
      <c r="AB107" s="2051"/>
      <c r="AC107" s="304"/>
      <c r="AD107" s="2086">
        <f>AD21</f>
        <v>19</v>
      </c>
      <c r="AE107" s="2088"/>
      <c r="AF107" s="2512" t="s">
        <v>254</v>
      </c>
      <c r="AG107" s="2493">
        <f>AG21</f>
        <v>0</v>
      </c>
      <c r="AH107" s="2494"/>
      <c r="AI107" s="2494"/>
      <c r="AJ107" s="2494"/>
      <c r="AK107" s="2494"/>
      <c r="AL107" s="2494"/>
      <c r="AM107" s="2495"/>
      <c r="AN107" s="305"/>
      <c r="AO107" s="304"/>
      <c r="AP107" s="2086">
        <f>AP21</f>
        <v>103</v>
      </c>
      <c r="AQ107" s="2087"/>
      <c r="AR107" s="2088"/>
      <c r="AS107" s="2067" t="str">
        <f>AS21</f>
        <v/>
      </c>
      <c r="AT107" s="2068"/>
      <c r="AU107" s="2069"/>
      <c r="AV107" s="2493">
        <f>AV21</f>
        <v>0</v>
      </c>
      <c r="AW107" s="2494"/>
      <c r="AX107" s="2494"/>
      <c r="AY107" s="2494"/>
      <c r="AZ107" s="2494"/>
      <c r="BA107" s="2494"/>
      <c r="BB107" s="2494"/>
      <c r="BC107" s="2494"/>
      <c r="BD107" s="2495"/>
      <c r="BE107" s="2499"/>
      <c r="BF107" s="302"/>
      <c r="BG107" s="302"/>
      <c r="BH107" s="302"/>
      <c r="BI107" s="303"/>
    </row>
    <row r="108" spans="2:69" ht="9.75" customHeight="1">
      <c r="B108" s="2221"/>
      <c r="C108" s="2222"/>
      <c r="D108" s="2230"/>
      <c r="E108" s="2228"/>
      <c r="F108" s="2228"/>
      <c r="G108" s="2228"/>
      <c r="H108" s="2228"/>
      <c r="I108" s="2228"/>
      <c r="J108" s="2228"/>
      <c r="K108" s="2228"/>
      <c r="L108" s="2229"/>
      <c r="M108" s="2237"/>
      <c r="N108" s="2238"/>
      <c r="O108" s="2238"/>
      <c r="P108" s="2238"/>
      <c r="Q108" s="2238"/>
      <c r="R108" s="2238"/>
      <c r="S108" s="2239"/>
      <c r="T108" s="2052">
        <f t="shared" ref="T108:T160" si="2">T22</f>
        <v>0</v>
      </c>
      <c r="U108" s="2053"/>
      <c r="V108" s="2053"/>
      <c r="W108" s="2053"/>
      <c r="X108" s="2053"/>
      <c r="Y108" s="2053"/>
      <c r="Z108" s="2053"/>
      <c r="AA108" s="2053"/>
      <c r="AB108" s="2053"/>
      <c r="AC108" s="306"/>
      <c r="AD108" s="2086"/>
      <c r="AE108" s="2088"/>
      <c r="AF108" s="2517"/>
      <c r="AG108" s="2496"/>
      <c r="AH108" s="2497"/>
      <c r="AI108" s="2497"/>
      <c r="AJ108" s="2497"/>
      <c r="AK108" s="2497"/>
      <c r="AL108" s="2497"/>
      <c r="AM108" s="2498"/>
      <c r="AN108" s="2511"/>
      <c r="AO108" s="2511"/>
      <c r="AP108" s="2086"/>
      <c r="AQ108" s="2087"/>
      <c r="AR108" s="2088"/>
      <c r="AS108" s="2070"/>
      <c r="AT108" s="2071"/>
      <c r="AU108" s="2072"/>
      <c r="AV108" s="2496"/>
      <c r="AW108" s="2497"/>
      <c r="AX108" s="2497"/>
      <c r="AY108" s="2497"/>
      <c r="AZ108" s="2497"/>
      <c r="BA108" s="2497"/>
      <c r="BB108" s="2497"/>
      <c r="BC108" s="2497"/>
      <c r="BD108" s="2498"/>
      <c r="BE108" s="2500"/>
      <c r="BF108" s="307">
        <v>4</v>
      </c>
      <c r="BG108" s="307">
        <v>3</v>
      </c>
      <c r="BH108" s="307">
        <v>2</v>
      </c>
      <c r="BI108" s="307">
        <v>1</v>
      </c>
    </row>
    <row r="109" spans="2:69" ht="9.75" customHeight="1">
      <c r="B109" s="2223"/>
      <c r="C109" s="2224"/>
      <c r="D109" s="2230"/>
      <c r="E109" s="2228"/>
      <c r="F109" s="2228"/>
      <c r="G109" s="2228"/>
      <c r="H109" s="2228"/>
      <c r="I109" s="2228"/>
      <c r="J109" s="2228"/>
      <c r="K109" s="2228"/>
      <c r="L109" s="2229"/>
      <c r="M109" s="2234" t="str">
        <f>M23</f>
        <v xml:space="preserve"> 平成24年4月1日
 以降のもの</v>
      </c>
      <c r="N109" s="2235"/>
      <c r="O109" s="2235"/>
      <c r="P109" s="2235"/>
      <c r="Q109" s="2235"/>
      <c r="R109" s="2235"/>
      <c r="S109" s="2236"/>
      <c r="T109" s="2050" t="str">
        <f t="shared" si="2"/>
        <v/>
      </c>
      <c r="U109" s="2051"/>
      <c r="V109" s="2051"/>
      <c r="W109" s="2051"/>
      <c r="X109" s="2051"/>
      <c r="Y109" s="2051"/>
      <c r="Z109" s="2051"/>
      <c r="AA109" s="2051"/>
      <c r="AB109" s="2051"/>
      <c r="AC109" s="308"/>
      <c r="AD109" s="2086">
        <f>AD23</f>
        <v>18</v>
      </c>
      <c r="AE109" s="2088"/>
      <c r="AF109" s="2512" t="s">
        <v>255</v>
      </c>
      <c r="AG109" s="2493">
        <f>AG23</f>
        <v>0</v>
      </c>
      <c r="AH109" s="2494"/>
      <c r="AI109" s="2494"/>
      <c r="AJ109" s="2494"/>
      <c r="AK109" s="2494"/>
      <c r="AL109" s="2494"/>
      <c r="AM109" s="2495"/>
      <c r="AN109" s="309"/>
      <c r="AO109" s="309"/>
      <c r="AP109" s="2086">
        <f>AP23</f>
        <v>89</v>
      </c>
      <c r="AQ109" s="2087"/>
      <c r="AR109" s="2088"/>
      <c r="AS109" s="2067" t="str">
        <f>AS23</f>
        <v/>
      </c>
      <c r="AT109" s="2068"/>
      <c r="AU109" s="2069"/>
      <c r="AV109" s="2493">
        <f>AV23</f>
        <v>0</v>
      </c>
      <c r="AW109" s="2494"/>
      <c r="AX109" s="2494"/>
      <c r="AY109" s="2494"/>
      <c r="AZ109" s="2494"/>
      <c r="BA109" s="2494"/>
      <c r="BB109" s="2494"/>
      <c r="BC109" s="2494"/>
      <c r="BD109" s="2495"/>
      <c r="BE109" s="854"/>
      <c r="BF109" s="307"/>
      <c r="BG109" s="307"/>
      <c r="BH109" s="307"/>
      <c r="BI109" s="307"/>
    </row>
    <row r="110" spans="2:69" ht="9.75" customHeight="1">
      <c r="B110" s="2225"/>
      <c r="C110" s="2226"/>
      <c r="D110" s="2231"/>
      <c r="E110" s="2232"/>
      <c r="F110" s="2232"/>
      <c r="G110" s="2232"/>
      <c r="H110" s="2232"/>
      <c r="I110" s="2232"/>
      <c r="J110" s="2232"/>
      <c r="K110" s="2232"/>
      <c r="L110" s="2233"/>
      <c r="M110" s="2240"/>
      <c r="N110" s="2241"/>
      <c r="O110" s="2241"/>
      <c r="P110" s="2241"/>
      <c r="Q110" s="2241"/>
      <c r="R110" s="2241"/>
      <c r="S110" s="2242"/>
      <c r="T110" s="2048">
        <f t="shared" si="2"/>
        <v>0</v>
      </c>
      <c r="U110" s="2049"/>
      <c r="V110" s="2049"/>
      <c r="W110" s="2049"/>
      <c r="X110" s="2049"/>
      <c r="Y110" s="2049"/>
      <c r="Z110" s="2049"/>
      <c r="AA110" s="2049"/>
      <c r="AB110" s="2049"/>
      <c r="AC110" s="849"/>
      <c r="AD110" s="2289"/>
      <c r="AE110" s="2290"/>
      <c r="AF110" s="2513"/>
      <c r="AG110" s="2514"/>
      <c r="AH110" s="2515"/>
      <c r="AI110" s="2515"/>
      <c r="AJ110" s="2515"/>
      <c r="AK110" s="2515"/>
      <c r="AL110" s="2515"/>
      <c r="AM110" s="2516"/>
      <c r="AN110" s="2522"/>
      <c r="AO110" s="2523"/>
      <c r="AP110" s="2289"/>
      <c r="AQ110" s="2295"/>
      <c r="AR110" s="2290"/>
      <c r="AS110" s="2153"/>
      <c r="AT110" s="2154"/>
      <c r="AU110" s="2155"/>
      <c r="AV110" s="2514"/>
      <c r="AW110" s="2515"/>
      <c r="AX110" s="2515"/>
      <c r="AY110" s="2515"/>
      <c r="AZ110" s="2515"/>
      <c r="BA110" s="2515"/>
      <c r="BB110" s="2515"/>
      <c r="BC110" s="2515"/>
      <c r="BD110" s="2516"/>
      <c r="BE110" s="855"/>
      <c r="BF110" s="2297" t="s">
        <v>256</v>
      </c>
      <c r="BG110" s="2297" t="s">
        <v>257</v>
      </c>
      <c r="BH110" s="2142" t="s">
        <v>258</v>
      </c>
      <c r="BI110" s="2296" t="s">
        <v>259</v>
      </c>
    </row>
    <row r="111" spans="2:69" ht="9.75" customHeight="1">
      <c r="B111" s="2123">
        <v>32</v>
      </c>
      <c r="C111" s="2124"/>
      <c r="D111" s="2130" t="s">
        <v>108</v>
      </c>
      <c r="E111" s="2131"/>
      <c r="F111" s="2131"/>
      <c r="G111" s="2131"/>
      <c r="H111" s="2131"/>
      <c r="I111" s="2131"/>
      <c r="J111" s="2131"/>
      <c r="K111" s="2131"/>
      <c r="L111" s="2132"/>
      <c r="M111" s="2136" t="str">
        <f>M25</f>
        <v xml:space="preserve">  平成19年３月31日以降
  平成21年3月31日以前のもの</v>
      </c>
      <c r="N111" s="2137"/>
      <c r="O111" s="2137"/>
      <c r="P111" s="2137"/>
      <c r="Q111" s="2137"/>
      <c r="R111" s="2137"/>
      <c r="S111" s="2138"/>
      <c r="T111" s="2058" t="str">
        <f t="shared" si="2"/>
        <v/>
      </c>
      <c r="U111" s="2059"/>
      <c r="V111" s="2059"/>
      <c r="W111" s="2059"/>
      <c r="X111" s="2059"/>
      <c r="Y111" s="2059"/>
      <c r="Z111" s="2059"/>
      <c r="AA111" s="2059"/>
      <c r="AB111" s="2059"/>
      <c r="AC111" s="2291"/>
      <c r="AD111" s="2311">
        <f>AD25</f>
        <v>21</v>
      </c>
      <c r="AE111" s="2312"/>
      <c r="AF111" s="2530"/>
      <c r="AG111" s="2524">
        <f>AG25</f>
        <v>0</v>
      </c>
      <c r="AH111" s="2525"/>
      <c r="AI111" s="2525"/>
      <c r="AJ111" s="2525"/>
      <c r="AK111" s="2525"/>
      <c r="AL111" s="2525"/>
      <c r="AM111" s="2526"/>
      <c r="AN111" s="2151"/>
      <c r="AO111" s="2152"/>
      <c r="AP111" s="2311">
        <f>AP25</f>
        <v>21</v>
      </c>
      <c r="AQ111" s="2313"/>
      <c r="AR111" s="2312"/>
      <c r="AS111" s="2145" t="str">
        <f>AS25</f>
        <v/>
      </c>
      <c r="AT111" s="2146"/>
      <c r="AU111" s="2147"/>
      <c r="AV111" s="2524">
        <f>AV25</f>
        <v>0</v>
      </c>
      <c r="AW111" s="2525"/>
      <c r="AX111" s="2525"/>
      <c r="AY111" s="2525"/>
      <c r="AZ111" s="2525"/>
      <c r="BA111" s="2525"/>
      <c r="BB111" s="2525"/>
      <c r="BC111" s="2525"/>
      <c r="BD111" s="2526"/>
      <c r="BE111" s="2265"/>
      <c r="BF111" s="2297"/>
      <c r="BG111" s="2297"/>
      <c r="BH111" s="2142"/>
      <c r="BI111" s="2296"/>
    </row>
    <row r="112" spans="2:69" ht="9.75" customHeight="1">
      <c r="B112" s="2123"/>
      <c r="C112" s="2124"/>
      <c r="D112" s="2130"/>
      <c r="E112" s="2131"/>
      <c r="F112" s="2131"/>
      <c r="G112" s="2131"/>
      <c r="H112" s="2131"/>
      <c r="I112" s="2131"/>
      <c r="J112" s="2131"/>
      <c r="K112" s="2131"/>
      <c r="L112" s="2132"/>
      <c r="M112" s="2139"/>
      <c r="N112" s="2140"/>
      <c r="O112" s="2140"/>
      <c r="P112" s="2140"/>
      <c r="Q112" s="2140"/>
      <c r="R112" s="2140"/>
      <c r="S112" s="2141"/>
      <c r="T112" s="2052">
        <f t="shared" si="2"/>
        <v>0</v>
      </c>
      <c r="U112" s="2053"/>
      <c r="V112" s="2053"/>
      <c r="W112" s="2053"/>
      <c r="X112" s="2053"/>
      <c r="Y112" s="2053"/>
      <c r="Z112" s="2053"/>
      <c r="AA112" s="2053"/>
      <c r="AB112" s="2053"/>
      <c r="AC112" s="2078"/>
      <c r="AD112" s="2086"/>
      <c r="AE112" s="2088"/>
      <c r="AF112" s="2517"/>
      <c r="AG112" s="2496"/>
      <c r="AH112" s="2497"/>
      <c r="AI112" s="2497"/>
      <c r="AJ112" s="2497"/>
      <c r="AK112" s="2497"/>
      <c r="AL112" s="2497"/>
      <c r="AM112" s="2498"/>
      <c r="AN112" s="2103"/>
      <c r="AO112" s="2104"/>
      <c r="AP112" s="2086"/>
      <c r="AQ112" s="2087"/>
      <c r="AR112" s="2088"/>
      <c r="AS112" s="2070"/>
      <c r="AT112" s="2071"/>
      <c r="AU112" s="2072"/>
      <c r="AV112" s="2496"/>
      <c r="AW112" s="2497"/>
      <c r="AX112" s="2497"/>
      <c r="AY112" s="2497"/>
      <c r="AZ112" s="2497"/>
      <c r="BA112" s="2497"/>
      <c r="BB112" s="2497"/>
      <c r="BC112" s="2497"/>
      <c r="BD112" s="2498"/>
      <c r="BE112" s="2111"/>
      <c r="BF112" s="2297"/>
      <c r="BG112" s="2297"/>
      <c r="BH112" s="2142"/>
      <c r="BI112" s="2296"/>
    </row>
    <row r="113" spans="2:61" ht="9.75" customHeight="1">
      <c r="B113" s="2123"/>
      <c r="C113" s="2124"/>
      <c r="D113" s="2130"/>
      <c r="E113" s="2131"/>
      <c r="F113" s="2131"/>
      <c r="G113" s="2131"/>
      <c r="H113" s="2131"/>
      <c r="I113" s="2131"/>
      <c r="J113" s="2131"/>
      <c r="K113" s="2131"/>
      <c r="L113" s="2132"/>
      <c r="M113" s="2234" t="str">
        <f>M27</f>
        <v xml:space="preserve"> 平成24年3月31日
 以前のもの</v>
      </c>
      <c r="N113" s="2235"/>
      <c r="O113" s="2235"/>
      <c r="P113" s="2235"/>
      <c r="Q113" s="2235"/>
      <c r="R113" s="2235"/>
      <c r="S113" s="2236"/>
      <c r="T113" s="2050" t="str">
        <f t="shared" si="2"/>
        <v/>
      </c>
      <c r="U113" s="2051"/>
      <c r="V113" s="2051"/>
      <c r="W113" s="2051"/>
      <c r="X113" s="2051"/>
      <c r="Y113" s="2051"/>
      <c r="Z113" s="2051"/>
      <c r="AA113" s="2051"/>
      <c r="AB113" s="2051"/>
      <c r="AC113" s="311"/>
      <c r="AD113" s="2086">
        <f>AD27</f>
        <v>21</v>
      </c>
      <c r="AE113" s="2088"/>
      <c r="AF113" s="2512" t="s">
        <v>260</v>
      </c>
      <c r="AG113" s="2493">
        <f>AG27</f>
        <v>0</v>
      </c>
      <c r="AH113" s="2494"/>
      <c r="AI113" s="2494"/>
      <c r="AJ113" s="2494"/>
      <c r="AK113" s="2494"/>
      <c r="AL113" s="2494"/>
      <c r="AM113" s="2495"/>
      <c r="AN113" s="312"/>
      <c r="AO113" s="311"/>
      <c r="AP113" s="2086">
        <f>AP27</f>
        <v>15</v>
      </c>
      <c r="AQ113" s="2087"/>
      <c r="AR113" s="2088"/>
      <c r="AS113" s="2067" t="str">
        <f>AS27</f>
        <v/>
      </c>
      <c r="AT113" s="2068"/>
      <c r="AU113" s="2069"/>
      <c r="AV113" s="2493">
        <f>AV27</f>
        <v>0</v>
      </c>
      <c r="AW113" s="2494"/>
      <c r="AX113" s="2494"/>
      <c r="AY113" s="2494"/>
      <c r="AZ113" s="2494"/>
      <c r="BA113" s="2494"/>
      <c r="BB113" s="2494"/>
      <c r="BC113" s="2494"/>
      <c r="BD113" s="2495"/>
      <c r="BE113" s="2093"/>
      <c r="BF113" s="2297"/>
      <c r="BG113" s="2297"/>
      <c r="BH113" s="2142"/>
      <c r="BI113" s="2296"/>
    </row>
    <row r="114" spans="2:61" ht="9.75" customHeight="1">
      <c r="B114" s="2123"/>
      <c r="C114" s="2124"/>
      <c r="D114" s="2130"/>
      <c r="E114" s="2131"/>
      <c r="F114" s="2131"/>
      <c r="G114" s="2131"/>
      <c r="H114" s="2131"/>
      <c r="I114" s="2131"/>
      <c r="J114" s="2131"/>
      <c r="K114" s="2131"/>
      <c r="L114" s="2132"/>
      <c r="M114" s="2237"/>
      <c r="N114" s="2238"/>
      <c r="O114" s="2238"/>
      <c r="P114" s="2238"/>
      <c r="Q114" s="2238"/>
      <c r="R114" s="2238"/>
      <c r="S114" s="2239"/>
      <c r="T114" s="2052">
        <f t="shared" si="2"/>
        <v>0</v>
      </c>
      <c r="U114" s="2053"/>
      <c r="V114" s="2053"/>
      <c r="W114" s="2053"/>
      <c r="X114" s="2053"/>
      <c r="Y114" s="2053"/>
      <c r="Z114" s="2053"/>
      <c r="AA114" s="2053"/>
      <c r="AB114" s="2053"/>
      <c r="AC114" s="313"/>
      <c r="AD114" s="2086"/>
      <c r="AE114" s="2088"/>
      <c r="AF114" s="2517"/>
      <c r="AG114" s="2496"/>
      <c r="AH114" s="2497"/>
      <c r="AI114" s="2497"/>
      <c r="AJ114" s="2497"/>
      <c r="AK114" s="2497"/>
      <c r="AL114" s="2497"/>
      <c r="AM114" s="2498"/>
      <c r="AN114" s="2089"/>
      <c r="AO114" s="2089"/>
      <c r="AP114" s="2086"/>
      <c r="AQ114" s="2087"/>
      <c r="AR114" s="2088"/>
      <c r="AS114" s="2070"/>
      <c r="AT114" s="2071"/>
      <c r="AU114" s="2072"/>
      <c r="AV114" s="2496"/>
      <c r="AW114" s="2497"/>
      <c r="AX114" s="2497"/>
      <c r="AY114" s="2497"/>
      <c r="AZ114" s="2497"/>
      <c r="BA114" s="2497"/>
      <c r="BB114" s="2497"/>
      <c r="BC114" s="2497"/>
      <c r="BD114" s="2498"/>
      <c r="BE114" s="2094"/>
      <c r="BF114" s="2297"/>
      <c r="BG114" s="2297"/>
      <c r="BH114" s="2142"/>
      <c r="BI114" s="2296"/>
    </row>
    <row r="115" spans="2:61" ht="9.75" customHeight="1">
      <c r="B115" s="2123"/>
      <c r="C115" s="2124"/>
      <c r="D115" s="2130"/>
      <c r="E115" s="2131"/>
      <c r="F115" s="2131"/>
      <c r="G115" s="2131"/>
      <c r="H115" s="2131"/>
      <c r="I115" s="2131"/>
      <c r="J115" s="2131"/>
      <c r="K115" s="2131"/>
      <c r="L115" s="2132"/>
      <c r="M115" s="2234" t="str">
        <f>M29</f>
        <v xml:space="preserve"> 平成24年4月1日
 以降のもの</v>
      </c>
      <c r="N115" s="2235"/>
      <c r="O115" s="2235"/>
      <c r="P115" s="2235"/>
      <c r="Q115" s="2235"/>
      <c r="R115" s="2235"/>
      <c r="S115" s="2236"/>
      <c r="T115" s="2050" t="str">
        <f t="shared" si="2"/>
        <v/>
      </c>
      <c r="U115" s="2051"/>
      <c r="V115" s="2051"/>
      <c r="W115" s="2051"/>
      <c r="X115" s="2051"/>
      <c r="Y115" s="2051"/>
      <c r="Z115" s="2051"/>
      <c r="AA115" s="2051"/>
      <c r="AB115" s="2051"/>
      <c r="AC115" s="314"/>
      <c r="AD115" s="2086">
        <f>AD29</f>
        <v>20</v>
      </c>
      <c r="AE115" s="2088"/>
      <c r="AF115" s="2512" t="s">
        <v>261</v>
      </c>
      <c r="AG115" s="2493">
        <f>AG29</f>
        <v>0</v>
      </c>
      <c r="AH115" s="2494"/>
      <c r="AI115" s="2494"/>
      <c r="AJ115" s="2494"/>
      <c r="AK115" s="2494"/>
      <c r="AL115" s="2494"/>
      <c r="AM115" s="2495"/>
      <c r="AN115" s="315"/>
      <c r="AO115" s="315"/>
      <c r="AP115" s="2086">
        <f>AP29</f>
        <v>16</v>
      </c>
      <c r="AQ115" s="2087"/>
      <c r="AR115" s="2088"/>
      <c r="AS115" s="2067" t="str">
        <f>AS29</f>
        <v/>
      </c>
      <c r="AT115" s="2068"/>
      <c r="AU115" s="2069"/>
      <c r="AV115" s="2493">
        <f>AV29</f>
        <v>0</v>
      </c>
      <c r="AW115" s="2494"/>
      <c r="AX115" s="2494"/>
      <c r="AY115" s="2494"/>
      <c r="AZ115" s="2494"/>
      <c r="BA115" s="2494"/>
      <c r="BB115" s="2494"/>
      <c r="BC115" s="2494"/>
      <c r="BD115" s="2495"/>
      <c r="BE115" s="844"/>
      <c r="BF115" s="2297"/>
      <c r="BG115" s="2297"/>
      <c r="BH115" s="2142"/>
      <c r="BI115" s="2296"/>
    </row>
    <row r="116" spans="2:61" ht="9.75" customHeight="1">
      <c r="B116" s="2123"/>
      <c r="C116" s="2124"/>
      <c r="D116" s="2130"/>
      <c r="E116" s="2131"/>
      <c r="F116" s="2131"/>
      <c r="G116" s="2131"/>
      <c r="H116" s="2131"/>
      <c r="I116" s="2131"/>
      <c r="J116" s="2131"/>
      <c r="K116" s="2131"/>
      <c r="L116" s="2132"/>
      <c r="M116" s="2240"/>
      <c r="N116" s="2241"/>
      <c r="O116" s="2241"/>
      <c r="P116" s="2241"/>
      <c r="Q116" s="2241"/>
      <c r="R116" s="2241"/>
      <c r="S116" s="2242"/>
      <c r="T116" s="2054">
        <f t="shared" si="2"/>
        <v>0</v>
      </c>
      <c r="U116" s="2055"/>
      <c r="V116" s="2055"/>
      <c r="W116" s="2055"/>
      <c r="X116" s="2055"/>
      <c r="Y116" s="2055"/>
      <c r="Z116" s="2055"/>
      <c r="AA116" s="2055"/>
      <c r="AB116" s="2055"/>
      <c r="AC116" s="830"/>
      <c r="AD116" s="2148"/>
      <c r="AE116" s="2150"/>
      <c r="AF116" s="2530"/>
      <c r="AG116" s="2527"/>
      <c r="AH116" s="2528"/>
      <c r="AI116" s="2528"/>
      <c r="AJ116" s="2528"/>
      <c r="AK116" s="2528"/>
      <c r="AL116" s="2528"/>
      <c r="AM116" s="2529"/>
      <c r="AN116" s="2314"/>
      <c r="AO116" s="2315"/>
      <c r="AP116" s="2148"/>
      <c r="AQ116" s="2149"/>
      <c r="AR116" s="2150"/>
      <c r="AS116" s="2145"/>
      <c r="AT116" s="2146"/>
      <c r="AU116" s="2147"/>
      <c r="AV116" s="2527"/>
      <c r="AW116" s="2528"/>
      <c r="AX116" s="2528"/>
      <c r="AY116" s="2528"/>
      <c r="AZ116" s="2528"/>
      <c r="BA116" s="2528"/>
      <c r="BB116" s="2528"/>
      <c r="BC116" s="2528"/>
      <c r="BD116" s="2529"/>
      <c r="BE116" s="846"/>
      <c r="BF116" s="2297"/>
      <c r="BG116" s="2297"/>
      <c r="BH116" s="2142"/>
      <c r="BI116" s="2296"/>
    </row>
    <row r="117" spans="2:61" ht="9.75" customHeight="1">
      <c r="B117" s="2121">
        <v>33</v>
      </c>
      <c r="C117" s="2122"/>
      <c r="D117" s="2127" t="s">
        <v>109</v>
      </c>
      <c r="E117" s="2128"/>
      <c r="F117" s="2128"/>
      <c r="G117" s="2128"/>
      <c r="H117" s="2128"/>
      <c r="I117" s="2128"/>
      <c r="J117" s="2128"/>
      <c r="K117" s="2128"/>
      <c r="L117" s="2129"/>
      <c r="M117" s="2136" t="str">
        <f>M31</f>
        <v xml:space="preserve">  平成19年３月31日以降
  平成21年3月31日以前のもの</v>
      </c>
      <c r="N117" s="2137"/>
      <c r="O117" s="2137"/>
      <c r="P117" s="2137"/>
      <c r="Q117" s="2137"/>
      <c r="R117" s="2137"/>
      <c r="S117" s="2138"/>
      <c r="T117" s="2056" t="str">
        <f t="shared" si="2"/>
        <v/>
      </c>
      <c r="U117" s="2057"/>
      <c r="V117" s="2057"/>
      <c r="W117" s="2057"/>
      <c r="X117" s="2057"/>
      <c r="Y117" s="2057"/>
      <c r="Z117" s="2057"/>
      <c r="AA117" s="2057"/>
      <c r="AB117" s="2057"/>
      <c r="AC117" s="2077"/>
      <c r="AD117" s="2090">
        <f>AD31</f>
        <v>20</v>
      </c>
      <c r="AE117" s="2091"/>
      <c r="AF117" s="2531"/>
      <c r="AG117" s="2504">
        <f>AG31</f>
        <v>0</v>
      </c>
      <c r="AH117" s="2505"/>
      <c r="AI117" s="2505"/>
      <c r="AJ117" s="2505"/>
      <c r="AK117" s="2505"/>
      <c r="AL117" s="2505"/>
      <c r="AM117" s="2506"/>
      <c r="AN117" s="2101"/>
      <c r="AO117" s="2102"/>
      <c r="AP117" s="2090">
        <f>AP31</f>
        <v>14</v>
      </c>
      <c r="AQ117" s="2092"/>
      <c r="AR117" s="2091"/>
      <c r="AS117" s="2105" t="str">
        <f>AS31</f>
        <v/>
      </c>
      <c r="AT117" s="2106"/>
      <c r="AU117" s="2107"/>
      <c r="AV117" s="2504">
        <f>AV31</f>
        <v>0</v>
      </c>
      <c r="AW117" s="2505"/>
      <c r="AX117" s="2505"/>
      <c r="AY117" s="2505"/>
      <c r="AZ117" s="2505"/>
      <c r="BA117" s="2505"/>
      <c r="BB117" s="2505"/>
      <c r="BC117" s="2505"/>
      <c r="BD117" s="2506"/>
      <c r="BE117" s="2110"/>
      <c r="BF117" s="2297"/>
      <c r="BG117" s="2297"/>
      <c r="BH117" s="2142"/>
      <c r="BI117" s="2296"/>
    </row>
    <row r="118" spans="2:61" ht="9.75" customHeight="1">
      <c r="B118" s="2123"/>
      <c r="C118" s="2124"/>
      <c r="D118" s="2130"/>
      <c r="E118" s="2131"/>
      <c r="F118" s="2131"/>
      <c r="G118" s="2131"/>
      <c r="H118" s="2131"/>
      <c r="I118" s="2131"/>
      <c r="J118" s="2131"/>
      <c r="K118" s="2131"/>
      <c r="L118" s="2132"/>
      <c r="M118" s="2139"/>
      <c r="N118" s="2140"/>
      <c r="O118" s="2140"/>
      <c r="P118" s="2140"/>
      <c r="Q118" s="2140"/>
      <c r="R118" s="2140"/>
      <c r="S118" s="2141"/>
      <c r="T118" s="2052">
        <f t="shared" si="2"/>
        <v>0</v>
      </c>
      <c r="U118" s="2053"/>
      <c r="V118" s="2053"/>
      <c r="W118" s="2053"/>
      <c r="X118" s="2053"/>
      <c r="Y118" s="2053"/>
      <c r="Z118" s="2053"/>
      <c r="AA118" s="2053"/>
      <c r="AB118" s="2053"/>
      <c r="AC118" s="2078"/>
      <c r="AD118" s="2086"/>
      <c r="AE118" s="2088"/>
      <c r="AF118" s="2517"/>
      <c r="AG118" s="2496"/>
      <c r="AH118" s="2497"/>
      <c r="AI118" s="2497"/>
      <c r="AJ118" s="2497"/>
      <c r="AK118" s="2497"/>
      <c r="AL118" s="2497"/>
      <c r="AM118" s="2498"/>
      <c r="AN118" s="2103"/>
      <c r="AO118" s="2104"/>
      <c r="AP118" s="2086"/>
      <c r="AQ118" s="2087"/>
      <c r="AR118" s="2088"/>
      <c r="AS118" s="2070"/>
      <c r="AT118" s="2071"/>
      <c r="AU118" s="2072"/>
      <c r="AV118" s="2496"/>
      <c r="AW118" s="2497"/>
      <c r="AX118" s="2497"/>
      <c r="AY118" s="2497"/>
      <c r="AZ118" s="2497"/>
      <c r="BA118" s="2497"/>
      <c r="BB118" s="2497"/>
      <c r="BC118" s="2497"/>
      <c r="BD118" s="2498"/>
      <c r="BE118" s="2111"/>
      <c r="BF118" s="2297"/>
      <c r="BG118" s="2297"/>
      <c r="BH118" s="2142"/>
      <c r="BI118" s="2296"/>
    </row>
    <row r="119" spans="2:61" ht="9.75" customHeight="1">
      <c r="B119" s="2123"/>
      <c r="C119" s="2124"/>
      <c r="D119" s="2130"/>
      <c r="E119" s="2131"/>
      <c r="F119" s="2131"/>
      <c r="G119" s="2131"/>
      <c r="H119" s="2131"/>
      <c r="I119" s="2131"/>
      <c r="J119" s="2131"/>
      <c r="K119" s="2131"/>
      <c r="L119" s="2132"/>
      <c r="M119" s="2234" t="str">
        <f>M33</f>
        <v xml:space="preserve"> 平成24年3月31日
 以前のもの</v>
      </c>
      <c r="N119" s="2235"/>
      <c r="O119" s="2235"/>
      <c r="P119" s="2235"/>
      <c r="Q119" s="2235"/>
      <c r="R119" s="2235"/>
      <c r="S119" s="2236"/>
      <c r="T119" s="2050" t="str">
        <f t="shared" si="2"/>
        <v/>
      </c>
      <c r="U119" s="2051"/>
      <c r="V119" s="2051"/>
      <c r="W119" s="2051"/>
      <c r="X119" s="2051"/>
      <c r="Y119" s="2051"/>
      <c r="Z119" s="2051"/>
      <c r="AA119" s="2051"/>
      <c r="AB119" s="2051"/>
      <c r="AC119" s="311"/>
      <c r="AD119" s="2086">
        <f>AD33</f>
        <v>19</v>
      </c>
      <c r="AE119" s="2088"/>
      <c r="AF119" s="2512" t="s">
        <v>262</v>
      </c>
      <c r="AG119" s="2493">
        <f>AG33</f>
        <v>0</v>
      </c>
      <c r="AH119" s="2494"/>
      <c r="AI119" s="2494"/>
      <c r="AJ119" s="2494"/>
      <c r="AK119" s="2494"/>
      <c r="AL119" s="2494"/>
      <c r="AM119" s="2495"/>
      <c r="AN119" s="312"/>
      <c r="AO119" s="311"/>
      <c r="AP119" s="2086">
        <f>AP33</f>
        <v>11</v>
      </c>
      <c r="AQ119" s="2087"/>
      <c r="AR119" s="2088"/>
      <c r="AS119" s="2067" t="str">
        <f>AS33</f>
        <v/>
      </c>
      <c r="AT119" s="2068"/>
      <c r="AU119" s="2069"/>
      <c r="AV119" s="2493">
        <f>AV33</f>
        <v>0</v>
      </c>
      <c r="AW119" s="2494"/>
      <c r="AX119" s="2494"/>
      <c r="AY119" s="2494"/>
      <c r="AZ119" s="2494"/>
      <c r="BA119" s="2494"/>
      <c r="BB119" s="2494"/>
      <c r="BC119" s="2494"/>
      <c r="BD119" s="2495"/>
      <c r="BE119" s="2093"/>
      <c r="BF119" s="2297"/>
      <c r="BG119" s="2297"/>
      <c r="BH119" s="2142"/>
      <c r="BI119" s="2296"/>
    </row>
    <row r="120" spans="2:61" ht="9.75" customHeight="1">
      <c r="B120" s="2123"/>
      <c r="C120" s="2124"/>
      <c r="D120" s="2130"/>
      <c r="E120" s="2131"/>
      <c r="F120" s="2131"/>
      <c r="G120" s="2131"/>
      <c r="H120" s="2131"/>
      <c r="I120" s="2131"/>
      <c r="J120" s="2131"/>
      <c r="K120" s="2131"/>
      <c r="L120" s="2132"/>
      <c r="M120" s="2237"/>
      <c r="N120" s="2238"/>
      <c r="O120" s="2238"/>
      <c r="P120" s="2238"/>
      <c r="Q120" s="2238"/>
      <c r="R120" s="2238"/>
      <c r="S120" s="2239"/>
      <c r="T120" s="2052">
        <f t="shared" si="2"/>
        <v>0</v>
      </c>
      <c r="U120" s="2053"/>
      <c r="V120" s="2053"/>
      <c r="W120" s="2053"/>
      <c r="X120" s="2053"/>
      <c r="Y120" s="2053"/>
      <c r="Z120" s="2053"/>
      <c r="AA120" s="2053"/>
      <c r="AB120" s="2053"/>
      <c r="AC120" s="313"/>
      <c r="AD120" s="2086"/>
      <c r="AE120" s="2088"/>
      <c r="AF120" s="2517"/>
      <c r="AG120" s="2496"/>
      <c r="AH120" s="2497"/>
      <c r="AI120" s="2497"/>
      <c r="AJ120" s="2497"/>
      <c r="AK120" s="2497"/>
      <c r="AL120" s="2497"/>
      <c r="AM120" s="2498"/>
      <c r="AN120" s="2089"/>
      <c r="AO120" s="2089"/>
      <c r="AP120" s="2086"/>
      <c r="AQ120" s="2087"/>
      <c r="AR120" s="2088"/>
      <c r="AS120" s="2070"/>
      <c r="AT120" s="2071"/>
      <c r="AU120" s="2072"/>
      <c r="AV120" s="2496"/>
      <c r="AW120" s="2497"/>
      <c r="AX120" s="2497"/>
      <c r="AY120" s="2497"/>
      <c r="AZ120" s="2497"/>
      <c r="BA120" s="2497"/>
      <c r="BB120" s="2497"/>
      <c r="BC120" s="2497"/>
      <c r="BD120" s="2498"/>
      <c r="BE120" s="2094"/>
      <c r="BF120" s="2297"/>
      <c r="BG120" s="2297"/>
      <c r="BH120" s="2142"/>
      <c r="BI120" s="2296"/>
    </row>
    <row r="121" spans="2:61" ht="9.75" customHeight="1">
      <c r="B121" s="2123"/>
      <c r="C121" s="2124"/>
      <c r="D121" s="2130"/>
      <c r="E121" s="2131"/>
      <c r="F121" s="2131"/>
      <c r="G121" s="2131"/>
      <c r="H121" s="2131"/>
      <c r="I121" s="2131"/>
      <c r="J121" s="2131"/>
      <c r="K121" s="2131"/>
      <c r="L121" s="2132"/>
      <c r="M121" s="2234" t="str">
        <f>M35</f>
        <v xml:space="preserve"> 平成24年4月1日
 以降のもの</v>
      </c>
      <c r="N121" s="2235"/>
      <c r="O121" s="2235"/>
      <c r="P121" s="2235"/>
      <c r="Q121" s="2235"/>
      <c r="R121" s="2235"/>
      <c r="S121" s="2236"/>
      <c r="T121" s="2050" t="str">
        <f t="shared" si="2"/>
        <v/>
      </c>
      <c r="U121" s="2051"/>
      <c r="V121" s="2051"/>
      <c r="W121" s="2051"/>
      <c r="X121" s="2051"/>
      <c r="Y121" s="2051"/>
      <c r="Z121" s="2051"/>
      <c r="AA121" s="2051"/>
      <c r="AB121" s="2051"/>
      <c r="AC121" s="314"/>
      <c r="AD121" s="2086">
        <f>AD35</f>
        <v>18</v>
      </c>
      <c r="AE121" s="2088"/>
      <c r="AF121" s="2512" t="s">
        <v>263</v>
      </c>
      <c r="AG121" s="2493">
        <f>AG35</f>
        <v>0</v>
      </c>
      <c r="AH121" s="2494"/>
      <c r="AI121" s="2494"/>
      <c r="AJ121" s="2494"/>
      <c r="AK121" s="2494"/>
      <c r="AL121" s="2494"/>
      <c r="AM121" s="2495"/>
      <c r="AN121" s="315"/>
      <c r="AO121" s="315"/>
      <c r="AP121" s="2086">
        <f>AP35</f>
        <v>10</v>
      </c>
      <c r="AQ121" s="2087"/>
      <c r="AR121" s="2088"/>
      <c r="AS121" s="2067" t="str">
        <f>AS35</f>
        <v/>
      </c>
      <c r="AT121" s="2068"/>
      <c r="AU121" s="2069"/>
      <c r="AV121" s="2493">
        <f>AV35</f>
        <v>0</v>
      </c>
      <c r="AW121" s="2494"/>
      <c r="AX121" s="2494"/>
      <c r="AY121" s="2494"/>
      <c r="AZ121" s="2494"/>
      <c r="BA121" s="2494"/>
      <c r="BB121" s="2494"/>
      <c r="BC121" s="2494"/>
      <c r="BD121" s="2495"/>
      <c r="BE121" s="844"/>
      <c r="BF121" s="2297"/>
      <c r="BG121" s="2297"/>
      <c r="BH121" s="2142"/>
      <c r="BI121" s="2296"/>
    </row>
    <row r="122" spans="2:61" ht="9.75" customHeight="1">
      <c r="B122" s="2125"/>
      <c r="C122" s="2126"/>
      <c r="D122" s="2133"/>
      <c r="E122" s="2134"/>
      <c r="F122" s="2134"/>
      <c r="G122" s="2134"/>
      <c r="H122" s="2134"/>
      <c r="I122" s="2134"/>
      <c r="J122" s="2134"/>
      <c r="K122" s="2134"/>
      <c r="L122" s="2135"/>
      <c r="M122" s="2240"/>
      <c r="N122" s="2241"/>
      <c r="O122" s="2241"/>
      <c r="P122" s="2241"/>
      <c r="Q122" s="2241"/>
      <c r="R122" s="2241"/>
      <c r="S122" s="2242"/>
      <c r="T122" s="2048">
        <f t="shared" si="2"/>
        <v>0</v>
      </c>
      <c r="U122" s="2049"/>
      <c r="V122" s="2049"/>
      <c r="W122" s="2049"/>
      <c r="X122" s="2049"/>
      <c r="Y122" s="2049"/>
      <c r="Z122" s="2049"/>
      <c r="AA122" s="2049"/>
      <c r="AB122" s="2049"/>
      <c r="AC122" s="829"/>
      <c r="AD122" s="2289"/>
      <c r="AE122" s="2290"/>
      <c r="AF122" s="2513"/>
      <c r="AG122" s="2514"/>
      <c r="AH122" s="2515"/>
      <c r="AI122" s="2515"/>
      <c r="AJ122" s="2515"/>
      <c r="AK122" s="2515"/>
      <c r="AL122" s="2515"/>
      <c r="AM122" s="2516"/>
      <c r="AN122" s="2283"/>
      <c r="AO122" s="2284"/>
      <c r="AP122" s="2289"/>
      <c r="AQ122" s="2295"/>
      <c r="AR122" s="2290"/>
      <c r="AS122" s="2153"/>
      <c r="AT122" s="2154"/>
      <c r="AU122" s="2155"/>
      <c r="AV122" s="2514"/>
      <c r="AW122" s="2515"/>
      <c r="AX122" s="2515"/>
      <c r="AY122" s="2515"/>
      <c r="AZ122" s="2515"/>
      <c r="BA122" s="2515"/>
      <c r="BB122" s="2515"/>
      <c r="BC122" s="2515"/>
      <c r="BD122" s="2516"/>
      <c r="BE122" s="845"/>
      <c r="BF122" s="2297"/>
      <c r="BG122" s="2297"/>
      <c r="BH122" s="2142"/>
      <c r="BI122" s="2296"/>
    </row>
    <row r="123" spans="2:61" ht="9.75" customHeight="1">
      <c r="B123" s="2123">
        <v>34</v>
      </c>
      <c r="C123" s="2124"/>
      <c r="D123" s="2308" t="s">
        <v>264</v>
      </c>
      <c r="E123" s="2309"/>
      <c r="F123" s="2309"/>
      <c r="G123" s="2309"/>
      <c r="H123" s="2309"/>
      <c r="I123" s="2309"/>
      <c r="J123" s="2309"/>
      <c r="K123" s="2309"/>
      <c r="L123" s="2310"/>
      <c r="M123" s="2136" t="str">
        <f>M37</f>
        <v xml:space="preserve">  平成19年３月31日以降
  平成21年3月31日以前のもの</v>
      </c>
      <c r="N123" s="2137"/>
      <c r="O123" s="2137"/>
      <c r="P123" s="2137"/>
      <c r="Q123" s="2137"/>
      <c r="R123" s="2137"/>
      <c r="S123" s="2138"/>
      <c r="T123" s="2058" t="str">
        <f t="shared" si="2"/>
        <v/>
      </c>
      <c r="U123" s="2059"/>
      <c r="V123" s="2059"/>
      <c r="W123" s="2059"/>
      <c r="X123" s="2059"/>
      <c r="Y123" s="2059"/>
      <c r="Z123" s="2059"/>
      <c r="AA123" s="2059"/>
      <c r="AB123" s="2059"/>
      <c r="AC123" s="2291"/>
      <c r="AD123" s="2311">
        <f>AD37</f>
        <v>23</v>
      </c>
      <c r="AE123" s="2312"/>
      <c r="AF123" s="2530"/>
      <c r="AG123" s="2524">
        <f>AG37</f>
        <v>0</v>
      </c>
      <c r="AH123" s="2525"/>
      <c r="AI123" s="2525"/>
      <c r="AJ123" s="2525"/>
      <c r="AK123" s="2525"/>
      <c r="AL123" s="2525"/>
      <c r="AM123" s="2526"/>
      <c r="AN123" s="2151"/>
      <c r="AO123" s="2152"/>
      <c r="AP123" s="2311">
        <f>AP37</f>
        <v>23</v>
      </c>
      <c r="AQ123" s="2313"/>
      <c r="AR123" s="2312"/>
      <c r="AS123" s="2145" t="str">
        <f>AS37</f>
        <v/>
      </c>
      <c r="AT123" s="2146"/>
      <c r="AU123" s="2147"/>
      <c r="AV123" s="2524">
        <f>AV37</f>
        <v>0</v>
      </c>
      <c r="AW123" s="2525"/>
      <c r="AX123" s="2525"/>
      <c r="AY123" s="2525"/>
      <c r="AZ123" s="2525"/>
      <c r="BA123" s="2525"/>
      <c r="BB123" s="2525"/>
      <c r="BC123" s="2525"/>
      <c r="BD123" s="2526"/>
      <c r="BE123" s="2265"/>
      <c r="BF123" s="2297"/>
      <c r="BG123" s="2297"/>
      <c r="BH123" s="2142"/>
      <c r="BI123" s="2296"/>
    </row>
    <row r="124" spans="2:61" ht="9.75" customHeight="1">
      <c r="B124" s="2123"/>
      <c r="C124" s="2124"/>
      <c r="D124" s="2308"/>
      <c r="E124" s="2309"/>
      <c r="F124" s="2309"/>
      <c r="G124" s="2309"/>
      <c r="H124" s="2309"/>
      <c r="I124" s="2309"/>
      <c r="J124" s="2309"/>
      <c r="K124" s="2309"/>
      <c r="L124" s="2310"/>
      <c r="M124" s="2139"/>
      <c r="N124" s="2140"/>
      <c r="O124" s="2140"/>
      <c r="P124" s="2140"/>
      <c r="Q124" s="2140"/>
      <c r="R124" s="2140"/>
      <c r="S124" s="2141"/>
      <c r="T124" s="2052">
        <f t="shared" si="2"/>
        <v>0</v>
      </c>
      <c r="U124" s="2053"/>
      <c r="V124" s="2053"/>
      <c r="W124" s="2053"/>
      <c r="X124" s="2053"/>
      <c r="Y124" s="2053"/>
      <c r="Z124" s="2053"/>
      <c r="AA124" s="2053"/>
      <c r="AB124" s="2053"/>
      <c r="AC124" s="2078"/>
      <c r="AD124" s="2086"/>
      <c r="AE124" s="2088"/>
      <c r="AF124" s="2517"/>
      <c r="AG124" s="2496"/>
      <c r="AH124" s="2497"/>
      <c r="AI124" s="2497"/>
      <c r="AJ124" s="2497"/>
      <c r="AK124" s="2497"/>
      <c r="AL124" s="2497"/>
      <c r="AM124" s="2498"/>
      <c r="AN124" s="2103"/>
      <c r="AO124" s="2104"/>
      <c r="AP124" s="2086"/>
      <c r="AQ124" s="2087"/>
      <c r="AR124" s="2088"/>
      <c r="AS124" s="2070"/>
      <c r="AT124" s="2071"/>
      <c r="AU124" s="2072"/>
      <c r="AV124" s="2496"/>
      <c r="AW124" s="2497"/>
      <c r="AX124" s="2497"/>
      <c r="AY124" s="2497"/>
      <c r="AZ124" s="2497"/>
      <c r="BA124" s="2497"/>
      <c r="BB124" s="2497"/>
      <c r="BC124" s="2497"/>
      <c r="BD124" s="2498"/>
      <c r="BE124" s="2111"/>
      <c r="BF124" s="2297"/>
      <c r="BG124" s="2297"/>
      <c r="BH124" s="2142"/>
      <c r="BI124" s="2296"/>
    </row>
    <row r="125" spans="2:61" ht="9.75" customHeight="1">
      <c r="B125" s="2123"/>
      <c r="C125" s="2124"/>
      <c r="D125" s="2308"/>
      <c r="E125" s="2309"/>
      <c r="F125" s="2309"/>
      <c r="G125" s="2309"/>
      <c r="H125" s="2309"/>
      <c r="I125" s="2309"/>
      <c r="J125" s="2309"/>
      <c r="K125" s="2309"/>
      <c r="L125" s="2310"/>
      <c r="M125" s="2234" t="str">
        <f>M39</f>
        <v xml:space="preserve"> 平成24年3月31日
 以前のもの</v>
      </c>
      <c r="N125" s="2235"/>
      <c r="O125" s="2235"/>
      <c r="P125" s="2235"/>
      <c r="Q125" s="2235"/>
      <c r="R125" s="2235"/>
      <c r="S125" s="2236"/>
      <c r="T125" s="2050" t="str">
        <f t="shared" si="2"/>
        <v/>
      </c>
      <c r="U125" s="2051"/>
      <c r="V125" s="2051"/>
      <c r="W125" s="2051"/>
      <c r="X125" s="2051"/>
      <c r="Y125" s="2051"/>
      <c r="Z125" s="2051"/>
      <c r="AA125" s="2051"/>
      <c r="AB125" s="2051"/>
      <c r="AC125" s="311"/>
      <c r="AD125" s="2086">
        <f>AD39</f>
        <v>24</v>
      </c>
      <c r="AE125" s="2088"/>
      <c r="AF125" s="2512" t="s">
        <v>265</v>
      </c>
      <c r="AG125" s="2493">
        <f>AG39</f>
        <v>0</v>
      </c>
      <c r="AH125" s="2494"/>
      <c r="AI125" s="2494"/>
      <c r="AJ125" s="2494"/>
      <c r="AK125" s="2494"/>
      <c r="AL125" s="2494"/>
      <c r="AM125" s="2495"/>
      <c r="AN125" s="312"/>
      <c r="AO125" s="311"/>
      <c r="AP125" s="2086">
        <f>AP39</f>
        <v>18</v>
      </c>
      <c r="AQ125" s="2087"/>
      <c r="AR125" s="2088"/>
      <c r="AS125" s="2067" t="str">
        <f>AS39</f>
        <v/>
      </c>
      <c r="AT125" s="2068"/>
      <c r="AU125" s="2069"/>
      <c r="AV125" s="2493">
        <f>AV39</f>
        <v>0</v>
      </c>
      <c r="AW125" s="2494"/>
      <c r="AX125" s="2494"/>
      <c r="AY125" s="2494"/>
      <c r="AZ125" s="2494"/>
      <c r="BA125" s="2494"/>
      <c r="BB125" s="2494"/>
      <c r="BC125" s="2494"/>
      <c r="BD125" s="2495"/>
      <c r="BE125" s="2093"/>
      <c r="BF125" s="2297"/>
      <c r="BG125" s="2297"/>
      <c r="BH125" s="2142"/>
      <c r="BI125" s="2296"/>
    </row>
    <row r="126" spans="2:61" ht="9.75" customHeight="1">
      <c r="B126" s="2123"/>
      <c r="C126" s="2124"/>
      <c r="D126" s="2308"/>
      <c r="E126" s="2309"/>
      <c r="F126" s="2309"/>
      <c r="G126" s="2309"/>
      <c r="H126" s="2309"/>
      <c r="I126" s="2309"/>
      <c r="J126" s="2309"/>
      <c r="K126" s="2309"/>
      <c r="L126" s="2310"/>
      <c r="M126" s="2237"/>
      <c r="N126" s="2238"/>
      <c r="O126" s="2238"/>
      <c r="P126" s="2238"/>
      <c r="Q126" s="2238"/>
      <c r="R126" s="2238"/>
      <c r="S126" s="2239"/>
      <c r="T126" s="2052">
        <f t="shared" si="2"/>
        <v>0</v>
      </c>
      <c r="U126" s="2053"/>
      <c r="V126" s="2053"/>
      <c r="W126" s="2053"/>
      <c r="X126" s="2053"/>
      <c r="Y126" s="2053"/>
      <c r="Z126" s="2053"/>
      <c r="AA126" s="2053"/>
      <c r="AB126" s="2053"/>
      <c r="AC126" s="313"/>
      <c r="AD126" s="2086"/>
      <c r="AE126" s="2088"/>
      <c r="AF126" s="2517"/>
      <c r="AG126" s="2496"/>
      <c r="AH126" s="2497"/>
      <c r="AI126" s="2497"/>
      <c r="AJ126" s="2497"/>
      <c r="AK126" s="2497"/>
      <c r="AL126" s="2497"/>
      <c r="AM126" s="2498"/>
      <c r="AN126" s="2089"/>
      <c r="AO126" s="2089"/>
      <c r="AP126" s="2086"/>
      <c r="AQ126" s="2087"/>
      <c r="AR126" s="2088"/>
      <c r="AS126" s="2070"/>
      <c r="AT126" s="2071"/>
      <c r="AU126" s="2072"/>
      <c r="AV126" s="2496"/>
      <c r="AW126" s="2497"/>
      <c r="AX126" s="2497"/>
      <c r="AY126" s="2497"/>
      <c r="AZ126" s="2497"/>
      <c r="BA126" s="2497"/>
      <c r="BB126" s="2497"/>
      <c r="BC126" s="2497"/>
      <c r="BD126" s="2498"/>
      <c r="BE126" s="2094"/>
      <c r="BF126" s="2297"/>
      <c r="BG126" s="2297"/>
      <c r="BH126" s="2142"/>
      <c r="BI126" s="2296"/>
    </row>
    <row r="127" spans="2:61" ht="9.75" customHeight="1">
      <c r="B127" s="2123"/>
      <c r="C127" s="2124"/>
      <c r="D127" s="2308"/>
      <c r="E127" s="2309"/>
      <c r="F127" s="2309"/>
      <c r="G127" s="2309"/>
      <c r="H127" s="2309"/>
      <c r="I127" s="2309"/>
      <c r="J127" s="2309"/>
      <c r="K127" s="2309"/>
      <c r="L127" s="2310"/>
      <c r="M127" s="2234" t="str">
        <f>M41</f>
        <v xml:space="preserve"> 平成24年4月1日
 以降のもの</v>
      </c>
      <c r="N127" s="2235"/>
      <c r="O127" s="2235"/>
      <c r="P127" s="2235"/>
      <c r="Q127" s="2235"/>
      <c r="R127" s="2235"/>
      <c r="S127" s="2236"/>
      <c r="T127" s="2050" t="str">
        <f t="shared" si="2"/>
        <v/>
      </c>
      <c r="U127" s="2051"/>
      <c r="V127" s="2051"/>
      <c r="W127" s="2051"/>
      <c r="X127" s="2051"/>
      <c r="Y127" s="2051"/>
      <c r="Z127" s="2051"/>
      <c r="AA127" s="2051"/>
      <c r="AB127" s="2051"/>
      <c r="AC127" s="314"/>
      <c r="AD127" s="2086">
        <f>AD41</f>
        <v>23</v>
      </c>
      <c r="AE127" s="2088"/>
      <c r="AF127" s="2512" t="s">
        <v>266</v>
      </c>
      <c r="AG127" s="2493">
        <f>AG41</f>
        <v>0</v>
      </c>
      <c r="AH127" s="2494"/>
      <c r="AI127" s="2494"/>
      <c r="AJ127" s="2494"/>
      <c r="AK127" s="2494"/>
      <c r="AL127" s="2494"/>
      <c r="AM127" s="2495"/>
      <c r="AN127" s="315"/>
      <c r="AO127" s="315"/>
      <c r="AP127" s="2086">
        <f>AP41</f>
        <v>17</v>
      </c>
      <c r="AQ127" s="2087"/>
      <c r="AR127" s="2088"/>
      <c r="AS127" s="2067" t="str">
        <f>AS41</f>
        <v/>
      </c>
      <c r="AT127" s="2068"/>
      <c r="AU127" s="2069"/>
      <c r="AV127" s="2493">
        <f>AV41</f>
        <v>0</v>
      </c>
      <c r="AW127" s="2494"/>
      <c r="AX127" s="2494"/>
      <c r="AY127" s="2494"/>
      <c r="AZ127" s="2494"/>
      <c r="BA127" s="2494"/>
      <c r="BB127" s="2494"/>
      <c r="BC127" s="2494"/>
      <c r="BD127" s="2495"/>
      <c r="BE127" s="844"/>
      <c r="BF127" s="2297"/>
      <c r="BG127" s="2297"/>
      <c r="BH127" s="2142"/>
      <c r="BI127" s="2296"/>
    </row>
    <row r="128" spans="2:61" ht="9.75" customHeight="1">
      <c r="B128" s="2123"/>
      <c r="C128" s="2124"/>
      <c r="D128" s="2308"/>
      <c r="E128" s="2309"/>
      <c r="F128" s="2309"/>
      <c r="G128" s="2309"/>
      <c r="H128" s="2309"/>
      <c r="I128" s="2309"/>
      <c r="J128" s="2309"/>
      <c r="K128" s="2309"/>
      <c r="L128" s="2310"/>
      <c r="M128" s="2240"/>
      <c r="N128" s="2241"/>
      <c r="O128" s="2241"/>
      <c r="P128" s="2241"/>
      <c r="Q128" s="2241"/>
      <c r="R128" s="2241"/>
      <c r="S128" s="2242"/>
      <c r="T128" s="2054">
        <f t="shared" si="2"/>
        <v>0</v>
      </c>
      <c r="U128" s="2055"/>
      <c r="V128" s="2055"/>
      <c r="W128" s="2055"/>
      <c r="X128" s="2055"/>
      <c r="Y128" s="2055"/>
      <c r="Z128" s="2055"/>
      <c r="AA128" s="2055"/>
      <c r="AB128" s="2055"/>
      <c r="AC128" s="830"/>
      <c r="AD128" s="2148"/>
      <c r="AE128" s="2150"/>
      <c r="AF128" s="2530"/>
      <c r="AG128" s="2527"/>
      <c r="AH128" s="2528"/>
      <c r="AI128" s="2528"/>
      <c r="AJ128" s="2528"/>
      <c r="AK128" s="2528"/>
      <c r="AL128" s="2528"/>
      <c r="AM128" s="2529"/>
      <c r="AN128" s="2314"/>
      <c r="AO128" s="2315"/>
      <c r="AP128" s="2148"/>
      <c r="AQ128" s="2149"/>
      <c r="AR128" s="2150"/>
      <c r="AS128" s="2145"/>
      <c r="AT128" s="2146"/>
      <c r="AU128" s="2147"/>
      <c r="AV128" s="2527"/>
      <c r="AW128" s="2528"/>
      <c r="AX128" s="2528"/>
      <c r="AY128" s="2528"/>
      <c r="AZ128" s="2528"/>
      <c r="BA128" s="2528"/>
      <c r="BB128" s="2528"/>
      <c r="BC128" s="2528"/>
      <c r="BD128" s="2529"/>
      <c r="BE128" s="846"/>
      <c r="BF128" s="2297"/>
      <c r="BG128" s="2297"/>
      <c r="BH128" s="2142"/>
      <c r="BI128" s="2296"/>
    </row>
    <row r="129" spans="2:61" ht="9.75" customHeight="1">
      <c r="B129" s="2121">
        <v>35</v>
      </c>
      <c r="C129" s="2122"/>
      <c r="D129" s="2127" t="s">
        <v>267</v>
      </c>
      <c r="E129" s="2128"/>
      <c r="F129" s="2128"/>
      <c r="G129" s="2128"/>
      <c r="H129" s="2128"/>
      <c r="I129" s="2128"/>
      <c r="J129" s="2128"/>
      <c r="K129" s="2128"/>
      <c r="L129" s="2129"/>
      <c r="M129" s="2136" t="str">
        <f>M43</f>
        <v xml:space="preserve">  平成19年３月31日以降
  平成21年3月31日以前のもの</v>
      </c>
      <c r="N129" s="2137"/>
      <c r="O129" s="2137"/>
      <c r="P129" s="2137"/>
      <c r="Q129" s="2137"/>
      <c r="R129" s="2137"/>
      <c r="S129" s="2138"/>
      <c r="T129" s="2056" t="str">
        <f t="shared" si="2"/>
        <v/>
      </c>
      <c r="U129" s="2057"/>
      <c r="V129" s="2057"/>
      <c r="W129" s="2057"/>
      <c r="X129" s="2057"/>
      <c r="Y129" s="2057"/>
      <c r="Z129" s="2057"/>
      <c r="AA129" s="2057"/>
      <c r="AB129" s="2057"/>
      <c r="AC129" s="2077"/>
      <c r="AD129" s="2090">
        <f>AD43</f>
        <v>21</v>
      </c>
      <c r="AE129" s="2091"/>
      <c r="AF129" s="2531"/>
      <c r="AG129" s="2504">
        <f>AG43</f>
        <v>0</v>
      </c>
      <c r="AH129" s="2505"/>
      <c r="AI129" s="2505"/>
      <c r="AJ129" s="2505"/>
      <c r="AK129" s="2505"/>
      <c r="AL129" s="2505"/>
      <c r="AM129" s="2506"/>
      <c r="AN129" s="2101"/>
      <c r="AO129" s="2102"/>
      <c r="AP129" s="2090">
        <f>AP43</f>
        <v>15</v>
      </c>
      <c r="AQ129" s="2092"/>
      <c r="AR129" s="2091"/>
      <c r="AS129" s="2105" t="str">
        <f>AS43</f>
        <v/>
      </c>
      <c r="AT129" s="2106"/>
      <c r="AU129" s="2107"/>
      <c r="AV129" s="2504">
        <f>AV43</f>
        <v>0</v>
      </c>
      <c r="AW129" s="2505"/>
      <c r="AX129" s="2505"/>
      <c r="AY129" s="2505"/>
      <c r="AZ129" s="2505"/>
      <c r="BA129" s="2505"/>
      <c r="BB129" s="2505"/>
      <c r="BC129" s="2505"/>
      <c r="BD129" s="2506"/>
      <c r="BE129" s="2110"/>
      <c r="BF129" s="2297"/>
      <c r="BG129" s="2297"/>
      <c r="BH129" s="2142"/>
      <c r="BI129" s="2296"/>
    </row>
    <row r="130" spans="2:61" ht="9.75" customHeight="1">
      <c r="B130" s="2123"/>
      <c r="C130" s="2124"/>
      <c r="D130" s="2130"/>
      <c r="E130" s="2131"/>
      <c r="F130" s="2131"/>
      <c r="G130" s="2131"/>
      <c r="H130" s="2131"/>
      <c r="I130" s="2131"/>
      <c r="J130" s="2131"/>
      <c r="K130" s="2131"/>
      <c r="L130" s="2132"/>
      <c r="M130" s="2139"/>
      <c r="N130" s="2140"/>
      <c r="O130" s="2140"/>
      <c r="P130" s="2140"/>
      <c r="Q130" s="2140"/>
      <c r="R130" s="2140"/>
      <c r="S130" s="2141"/>
      <c r="T130" s="2052">
        <f t="shared" si="2"/>
        <v>0</v>
      </c>
      <c r="U130" s="2053"/>
      <c r="V130" s="2053"/>
      <c r="W130" s="2053"/>
      <c r="X130" s="2053"/>
      <c r="Y130" s="2053"/>
      <c r="Z130" s="2053"/>
      <c r="AA130" s="2053"/>
      <c r="AB130" s="2053"/>
      <c r="AC130" s="2078"/>
      <c r="AD130" s="2086"/>
      <c r="AE130" s="2088"/>
      <c r="AF130" s="2517"/>
      <c r="AG130" s="2496"/>
      <c r="AH130" s="2497"/>
      <c r="AI130" s="2497"/>
      <c r="AJ130" s="2497"/>
      <c r="AK130" s="2497"/>
      <c r="AL130" s="2497"/>
      <c r="AM130" s="2498"/>
      <c r="AN130" s="2103"/>
      <c r="AO130" s="2104"/>
      <c r="AP130" s="2086"/>
      <c r="AQ130" s="2087"/>
      <c r="AR130" s="2088"/>
      <c r="AS130" s="2070"/>
      <c r="AT130" s="2071"/>
      <c r="AU130" s="2072"/>
      <c r="AV130" s="2496"/>
      <c r="AW130" s="2497"/>
      <c r="AX130" s="2497"/>
      <c r="AY130" s="2497"/>
      <c r="AZ130" s="2497"/>
      <c r="BA130" s="2497"/>
      <c r="BB130" s="2497"/>
      <c r="BC130" s="2497"/>
      <c r="BD130" s="2498"/>
      <c r="BE130" s="2111"/>
      <c r="BF130" s="2297"/>
      <c r="BG130" s="2297"/>
      <c r="BH130" s="2142"/>
      <c r="BI130" s="2296"/>
    </row>
    <row r="131" spans="2:61" ht="9.75" customHeight="1">
      <c r="B131" s="2123"/>
      <c r="C131" s="2124"/>
      <c r="D131" s="2130"/>
      <c r="E131" s="2131"/>
      <c r="F131" s="2131"/>
      <c r="G131" s="2131"/>
      <c r="H131" s="2131"/>
      <c r="I131" s="2131"/>
      <c r="J131" s="2131"/>
      <c r="K131" s="2131"/>
      <c r="L131" s="2132"/>
      <c r="M131" s="2234" t="str">
        <f>M45</f>
        <v xml:space="preserve"> 平成24年3月31日
 以前のもの</v>
      </c>
      <c r="N131" s="2235"/>
      <c r="O131" s="2235"/>
      <c r="P131" s="2235"/>
      <c r="Q131" s="2235"/>
      <c r="R131" s="2235"/>
      <c r="S131" s="2236"/>
      <c r="T131" s="2050" t="str">
        <f t="shared" si="2"/>
        <v/>
      </c>
      <c r="U131" s="2051"/>
      <c r="V131" s="2051"/>
      <c r="W131" s="2051"/>
      <c r="X131" s="2051"/>
      <c r="Y131" s="2051"/>
      <c r="Z131" s="2051"/>
      <c r="AA131" s="2051"/>
      <c r="AB131" s="2051"/>
      <c r="AC131" s="311"/>
      <c r="AD131" s="2086">
        <f>AD45</f>
        <v>21</v>
      </c>
      <c r="AE131" s="2088"/>
      <c r="AF131" s="2073" t="s">
        <v>268</v>
      </c>
      <c r="AG131" s="2493">
        <f>AG45</f>
        <v>0</v>
      </c>
      <c r="AH131" s="2494"/>
      <c r="AI131" s="2494"/>
      <c r="AJ131" s="2494"/>
      <c r="AK131" s="2494"/>
      <c r="AL131" s="2494"/>
      <c r="AM131" s="2495"/>
      <c r="AN131" s="312"/>
      <c r="AO131" s="311"/>
      <c r="AP131" s="2086">
        <f>AP45</f>
        <v>13</v>
      </c>
      <c r="AQ131" s="2087"/>
      <c r="AR131" s="2088"/>
      <c r="AS131" s="2067" t="str">
        <f>AS45</f>
        <v/>
      </c>
      <c r="AT131" s="2068"/>
      <c r="AU131" s="2069"/>
      <c r="AV131" s="2493">
        <f>AV45</f>
        <v>0</v>
      </c>
      <c r="AW131" s="2494"/>
      <c r="AX131" s="2494"/>
      <c r="AY131" s="2494"/>
      <c r="AZ131" s="2494"/>
      <c r="BA131" s="2494"/>
      <c r="BB131" s="2494"/>
      <c r="BC131" s="2494"/>
      <c r="BD131" s="2495"/>
      <c r="BE131" s="2093"/>
      <c r="BF131" s="2297"/>
      <c r="BG131" s="2297"/>
      <c r="BH131" s="2142"/>
      <c r="BI131" s="2296"/>
    </row>
    <row r="132" spans="2:61" ht="9.75" customHeight="1">
      <c r="B132" s="2123"/>
      <c r="C132" s="2124"/>
      <c r="D132" s="2130"/>
      <c r="E132" s="2131"/>
      <c r="F132" s="2131"/>
      <c r="G132" s="2131"/>
      <c r="H132" s="2131"/>
      <c r="I132" s="2131"/>
      <c r="J132" s="2131"/>
      <c r="K132" s="2131"/>
      <c r="L132" s="2132"/>
      <c r="M132" s="2237"/>
      <c r="N132" s="2238"/>
      <c r="O132" s="2238"/>
      <c r="P132" s="2238"/>
      <c r="Q132" s="2238"/>
      <c r="R132" s="2238"/>
      <c r="S132" s="2239"/>
      <c r="T132" s="2052">
        <f t="shared" si="2"/>
        <v>0</v>
      </c>
      <c r="U132" s="2053"/>
      <c r="V132" s="2053"/>
      <c r="W132" s="2053"/>
      <c r="X132" s="2053"/>
      <c r="Y132" s="2053"/>
      <c r="Z132" s="2053"/>
      <c r="AA132" s="2053"/>
      <c r="AB132" s="2053"/>
      <c r="AC132" s="313"/>
      <c r="AD132" s="2086"/>
      <c r="AE132" s="2088"/>
      <c r="AF132" s="2080"/>
      <c r="AG132" s="2496"/>
      <c r="AH132" s="2497"/>
      <c r="AI132" s="2497"/>
      <c r="AJ132" s="2497"/>
      <c r="AK132" s="2497"/>
      <c r="AL132" s="2497"/>
      <c r="AM132" s="2498"/>
      <c r="AN132" s="2089"/>
      <c r="AO132" s="2089"/>
      <c r="AP132" s="2086"/>
      <c r="AQ132" s="2087"/>
      <c r="AR132" s="2088"/>
      <c r="AS132" s="2070"/>
      <c r="AT132" s="2071"/>
      <c r="AU132" s="2072"/>
      <c r="AV132" s="2496"/>
      <c r="AW132" s="2497"/>
      <c r="AX132" s="2497"/>
      <c r="AY132" s="2497"/>
      <c r="AZ132" s="2497"/>
      <c r="BA132" s="2497"/>
      <c r="BB132" s="2497"/>
      <c r="BC132" s="2497"/>
      <c r="BD132" s="2498"/>
      <c r="BE132" s="2094"/>
      <c r="BF132" s="2297"/>
      <c r="BG132" s="2297"/>
      <c r="BH132" s="2142"/>
      <c r="BI132" s="2296"/>
    </row>
    <row r="133" spans="2:61" ht="9.75" customHeight="1">
      <c r="B133" s="2123"/>
      <c r="C133" s="2124"/>
      <c r="D133" s="2130"/>
      <c r="E133" s="2131"/>
      <c r="F133" s="2131"/>
      <c r="G133" s="2131"/>
      <c r="H133" s="2131"/>
      <c r="I133" s="2131"/>
      <c r="J133" s="2131"/>
      <c r="K133" s="2131"/>
      <c r="L133" s="2132"/>
      <c r="M133" s="2234" t="str">
        <f>M47</f>
        <v xml:space="preserve"> 平成24年4月1日
 以降のもの</v>
      </c>
      <c r="N133" s="2235"/>
      <c r="O133" s="2235"/>
      <c r="P133" s="2235"/>
      <c r="Q133" s="2235"/>
      <c r="R133" s="2235"/>
      <c r="S133" s="2236"/>
      <c r="T133" s="2050" t="str">
        <f t="shared" si="2"/>
        <v/>
      </c>
      <c r="U133" s="2051"/>
      <c r="V133" s="2051"/>
      <c r="W133" s="2051"/>
      <c r="X133" s="2051"/>
      <c r="Y133" s="2051"/>
      <c r="Z133" s="2051"/>
      <c r="AA133" s="2051"/>
      <c r="AB133" s="2051"/>
      <c r="AC133" s="314"/>
      <c r="AD133" s="2086">
        <f>AD47</f>
        <v>21</v>
      </c>
      <c r="AE133" s="2088"/>
      <c r="AF133" s="2512" t="s">
        <v>269</v>
      </c>
      <c r="AG133" s="2493">
        <f>AG47</f>
        <v>0</v>
      </c>
      <c r="AH133" s="2494"/>
      <c r="AI133" s="2494"/>
      <c r="AJ133" s="2494"/>
      <c r="AK133" s="2494"/>
      <c r="AL133" s="2494"/>
      <c r="AM133" s="2495"/>
      <c r="AN133" s="315"/>
      <c r="AO133" s="315"/>
      <c r="AP133" s="2086">
        <f>AP47</f>
        <v>13</v>
      </c>
      <c r="AQ133" s="2087"/>
      <c r="AR133" s="2088"/>
      <c r="AS133" s="2067" t="str">
        <f>AS47</f>
        <v/>
      </c>
      <c r="AT133" s="2068"/>
      <c r="AU133" s="2069"/>
      <c r="AV133" s="2493">
        <f>AV47</f>
        <v>0</v>
      </c>
      <c r="AW133" s="2494"/>
      <c r="AX133" s="2494"/>
      <c r="AY133" s="2494"/>
      <c r="AZ133" s="2494"/>
      <c r="BA133" s="2494"/>
      <c r="BB133" s="2494"/>
      <c r="BC133" s="2494"/>
      <c r="BD133" s="2495"/>
      <c r="BE133" s="844"/>
      <c r="BF133" s="2297"/>
      <c r="BG133" s="2297"/>
      <c r="BH133" s="2142"/>
      <c r="BI133" s="2296"/>
    </row>
    <row r="134" spans="2:61" ht="9.75" customHeight="1">
      <c r="B134" s="2125"/>
      <c r="C134" s="2126"/>
      <c r="D134" s="2133"/>
      <c r="E134" s="2134"/>
      <c r="F134" s="2134"/>
      <c r="G134" s="2134"/>
      <c r="H134" s="2134"/>
      <c r="I134" s="2134"/>
      <c r="J134" s="2134"/>
      <c r="K134" s="2134"/>
      <c r="L134" s="2135"/>
      <c r="M134" s="2240"/>
      <c r="N134" s="2241"/>
      <c r="O134" s="2241"/>
      <c r="P134" s="2241"/>
      <c r="Q134" s="2241"/>
      <c r="R134" s="2241"/>
      <c r="S134" s="2242"/>
      <c r="T134" s="2048">
        <f t="shared" si="2"/>
        <v>0</v>
      </c>
      <c r="U134" s="2049"/>
      <c r="V134" s="2049"/>
      <c r="W134" s="2049"/>
      <c r="X134" s="2049"/>
      <c r="Y134" s="2049"/>
      <c r="Z134" s="2049"/>
      <c r="AA134" s="2049"/>
      <c r="AB134" s="2049"/>
      <c r="AC134" s="829"/>
      <c r="AD134" s="2289"/>
      <c r="AE134" s="2290"/>
      <c r="AF134" s="2513"/>
      <c r="AG134" s="2514"/>
      <c r="AH134" s="2515"/>
      <c r="AI134" s="2515"/>
      <c r="AJ134" s="2515"/>
      <c r="AK134" s="2515"/>
      <c r="AL134" s="2515"/>
      <c r="AM134" s="2516"/>
      <c r="AN134" s="2283"/>
      <c r="AO134" s="2284"/>
      <c r="AP134" s="2289"/>
      <c r="AQ134" s="2295"/>
      <c r="AR134" s="2290"/>
      <c r="AS134" s="2153"/>
      <c r="AT134" s="2154"/>
      <c r="AU134" s="2155"/>
      <c r="AV134" s="2514"/>
      <c r="AW134" s="2515"/>
      <c r="AX134" s="2515"/>
      <c r="AY134" s="2515"/>
      <c r="AZ134" s="2515"/>
      <c r="BA134" s="2515"/>
      <c r="BB134" s="2515"/>
      <c r="BC134" s="2515"/>
      <c r="BD134" s="2516"/>
      <c r="BE134" s="845"/>
      <c r="BF134" s="2297"/>
      <c r="BG134" s="2297"/>
      <c r="BH134" s="2142"/>
      <c r="BI134" s="2296"/>
    </row>
    <row r="135" spans="2:61" ht="9.75" customHeight="1">
      <c r="B135" s="2123">
        <v>38</v>
      </c>
      <c r="C135" s="2124"/>
      <c r="D135" s="2308" t="s">
        <v>270</v>
      </c>
      <c r="E135" s="2309"/>
      <c r="F135" s="2309"/>
      <c r="G135" s="2309"/>
      <c r="H135" s="2309"/>
      <c r="I135" s="2309"/>
      <c r="J135" s="2309"/>
      <c r="K135" s="2309"/>
      <c r="L135" s="2310"/>
      <c r="M135" s="2136" t="str">
        <f>M49</f>
        <v xml:space="preserve">  平成19年３月31日以降
  平成21年3月31日以前のもの</v>
      </c>
      <c r="N135" s="2137"/>
      <c r="O135" s="2137"/>
      <c r="P135" s="2137"/>
      <c r="Q135" s="2137"/>
      <c r="R135" s="2137"/>
      <c r="S135" s="2138"/>
      <c r="T135" s="2058" t="str">
        <f t="shared" si="2"/>
        <v/>
      </c>
      <c r="U135" s="2059"/>
      <c r="V135" s="2059"/>
      <c r="W135" s="2059"/>
      <c r="X135" s="2059"/>
      <c r="Y135" s="2059"/>
      <c r="Z135" s="2059"/>
      <c r="AA135" s="2059"/>
      <c r="AB135" s="2059"/>
      <c r="AC135" s="2291"/>
      <c r="AD135" s="2311">
        <f>AD49</f>
        <v>21</v>
      </c>
      <c r="AE135" s="2312"/>
      <c r="AF135" s="2530"/>
      <c r="AG135" s="2524">
        <f>AG49</f>
        <v>0</v>
      </c>
      <c r="AH135" s="2525"/>
      <c r="AI135" s="2525"/>
      <c r="AJ135" s="2525"/>
      <c r="AK135" s="2525"/>
      <c r="AL135" s="2525"/>
      <c r="AM135" s="2526"/>
      <c r="AN135" s="2151"/>
      <c r="AO135" s="2152"/>
      <c r="AP135" s="2311">
        <f>AP49</f>
        <v>14</v>
      </c>
      <c r="AQ135" s="2313"/>
      <c r="AR135" s="2312"/>
      <c r="AS135" s="2145" t="str">
        <f>AS49</f>
        <v/>
      </c>
      <c r="AT135" s="2146"/>
      <c r="AU135" s="2147"/>
      <c r="AV135" s="2524">
        <f>AV49</f>
        <v>0</v>
      </c>
      <c r="AW135" s="2525"/>
      <c r="AX135" s="2525"/>
      <c r="AY135" s="2525"/>
      <c r="AZ135" s="2525"/>
      <c r="BA135" s="2525"/>
      <c r="BB135" s="2525"/>
      <c r="BC135" s="2525"/>
      <c r="BD135" s="2526"/>
      <c r="BE135" s="2265"/>
      <c r="BF135" s="2297"/>
      <c r="BG135" s="2297"/>
      <c r="BH135" s="2142"/>
      <c r="BI135" s="2296"/>
    </row>
    <row r="136" spans="2:61" ht="9.75" customHeight="1">
      <c r="B136" s="2123"/>
      <c r="C136" s="2124"/>
      <c r="D136" s="2308"/>
      <c r="E136" s="2309"/>
      <c r="F136" s="2309"/>
      <c r="G136" s="2309"/>
      <c r="H136" s="2309"/>
      <c r="I136" s="2309"/>
      <c r="J136" s="2309"/>
      <c r="K136" s="2309"/>
      <c r="L136" s="2310"/>
      <c r="M136" s="2139"/>
      <c r="N136" s="2140"/>
      <c r="O136" s="2140"/>
      <c r="P136" s="2140"/>
      <c r="Q136" s="2140"/>
      <c r="R136" s="2140"/>
      <c r="S136" s="2141"/>
      <c r="T136" s="2052">
        <f t="shared" si="2"/>
        <v>0</v>
      </c>
      <c r="U136" s="2053"/>
      <c r="V136" s="2053"/>
      <c r="W136" s="2053"/>
      <c r="X136" s="2053"/>
      <c r="Y136" s="2053"/>
      <c r="Z136" s="2053"/>
      <c r="AA136" s="2053"/>
      <c r="AB136" s="2053"/>
      <c r="AC136" s="2078"/>
      <c r="AD136" s="2086"/>
      <c r="AE136" s="2088"/>
      <c r="AF136" s="2517"/>
      <c r="AG136" s="2496"/>
      <c r="AH136" s="2497"/>
      <c r="AI136" s="2497"/>
      <c r="AJ136" s="2497"/>
      <c r="AK136" s="2497"/>
      <c r="AL136" s="2497"/>
      <c r="AM136" s="2498"/>
      <c r="AN136" s="2103"/>
      <c r="AO136" s="2104"/>
      <c r="AP136" s="2086"/>
      <c r="AQ136" s="2087"/>
      <c r="AR136" s="2088"/>
      <c r="AS136" s="2070"/>
      <c r="AT136" s="2071"/>
      <c r="AU136" s="2072"/>
      <c r="AV136" s="2496"/>
      <c r="AW136" s="2497"/>
      <c r="AX136" s="2497"/>
      <c r="AY136" s="2497"/>
      <c r="AZ136" s="2497"/>
      <c r="BA136" s="2497"/>
      <c r="BB136" s="2497"/>
      <c r="BC136" s="2497"/>
      <c r="BD136" s="2498"/>
      <c r="BE136" s="2111"/>
      <c r="BF136" s="2297"/>
      <c r="BG136" s="2297"/>
      <c r="BH136" s="2142"/>
      <c r="BI136" s="2296"/>
    </row>
    <row r="137" spans="2:61" ht="9.75" customHeight="1">
      <c r="B137" s="2123"/>
      <c r="C137" s="2124"/>
      <c r="D137" s="2308"/>
      <c r="E137" s="2309"/>
      <c r="F137" s="2309"/>
      <c r="G137" s="2309"/>
      <c r="H137" s="2309"/>
      <c r="I137" s="2309"/>
      <c r="J137" s="2309"/>
      <c r="K137" s="2309"/>
      <c r="L137" s="2310"/>
      <c r="M137" s="2234" t="str">
        <f>M51</f>
        <v xml:space="preserve"> 平成24年3月31日
 以前のもの</v>
      </c>
      <c r="N137" s="2235"/>
      <c r="O137" s="2235"/>
      <c r="P137" s="2235"/>
      <c r="Q137" s="2235"/>
      <c r="R137" s="2235"/>
      <c r="S137" s="2236"/>
      <c r="T137" s="2050" t="str">
        <f t="shared" si="2"/>
        <v/>
      </c>
      <c r="U137" s="2051"/>
      <c r="V137" s="2051"/>
      <c r="W137" s="2051"/>
      <c r="X137" s="2051"/>
      <c r="Y137" s="2051"/>
      <c r="Z137" s="2051"/>
      <c r="AA137" s="2051"/>
      <c r="AB137" s="2051"/>
      <c r="AC137" s="311"/>
      <c r="AD137" s="2086">
        <f>AD51</f>
        <v>22</v>
      </c>
      <c r="AE137" s="2088"/>
      <c r="AF137" s="2073" t="s">
        <v>271</v>
      </c>
      <c r="AG137" s="2493">
        <f>AG51</f>
        <v>0</v>
      </c>
      <c r="AH137" s="2494"/>
      <c r="AI137" s="2494"/>
      <c r="AJ137" s="2494"/>
      <c r="AK137" s="2494"/>
      <c r="AL137" s="2494"/>
      <c r="AM137" s="2495"/>
      <c r="AN137" s="312"/>
      <c r="AO137" s="311"/>
      <c r="AP137" s="2086">
        <f>AP51</f>
        <v>14</v>
      </c>
      <c r="AQ137" s="2087"/>
      <c r="AR137" s="2088"/>
      <c r="AS137" s="2067" t="str">
        <f>AS51</f>
        <v/>
      </c>
      <c r="AT137" s="2068"/>
      <c r="AU137" s="2069"/>
      <c r="AV137" s="2493">
        <f>AV51</f>
        <v>0</v>
      </c>
      <c r="AW137" s="2494"/>
      <c r="AX137" s="2494"/>
      <c r="AY137" s="2494"/>
      <c r="AZ137" s="2494"/>
      <c r="BA137" s="2494"/>
      <c r="BB137" s="2494"/>
      <c r="BC137" s="2494"/>
      <c r="BD137" s="2495"/>
      <c r="BE137" s="2093"/>
      <c r="BF137" s="2297"/>
      <c r="BG137" s="2297"/>
      <c r="BH137" s="2142"/>
      <c r="BI137" s="2296"/>
    </row>
    <row r="138" spans="2:61" ht="9.75" customHeight="1">
      <c r="B138" s="2123"/>
      <c r="C138" s="2124"/>
      <c r="D138" s="2308"/>
      <c r="E138" s="2309"/>
      <c r="F138" s="2309"/>
      <c r="G138" s="2309"/>
      <c r="H138" s="2309"/>
      <c r="I138" s="2309"/>
      <c r="J138" s="2309"/>
      <c r="K138" s="2309"/>
      <c r="L138" s="2310"/>
      <c r="M138" s="2237"/>
      <c r="N138" s="2238"/>
      <c r="O138" s="2238"/>
      <c r="P138" s="2238"/>
      <c r="Q138" s="2238"/>
      <c r="R138" s="2238"/>
      <c r="S138" s="2239"/>
      <c r="T138" s="2052">
        <f t="shared" si="2"/>
        <v>0</v>
      </c>
      <c r="U138" s="2053"/>
      <c r="V138" s="2053"/>
      <c r="W138" s="2053"/>
      <c r="X138" s="2053"/>
      <c r="Y138" s="2053"/>
      <c r="Z138" s="2053"/>
      <c r="AA138" s="2053"/>
      <c r="AB138" s="2053"/>
      <c r="AC138" s="313"/>
      <c r="AD138" s="2086"/>
      <c r="AE138" s="2088"/>
      <c r="AF138" s="2080"/>
      <c r="AG138" s="2496"/>
      <c r="AH138" s="2497"/>
      <c r="AI138" s="2497"/>
      <c r="AJ138" s="2497"/>
      <c r="AK138" s="2497"/>
      <c r="AL138" s="2497"/>
      <c r="AM138" s="2498"/>
      <c r="AN138" s="2089"/>
      <c r="AO138" s="2089"/>
      <c r="AP138" s="2086"/>
      <c r="AQ138" s="2087"/>
      <c r="AR138" s="2088"/>
      <c r="AS138" s="2070"/>
      <c r="AT138" s="2071"/>
      <c r="AU138" s="2072"/>
      <c r="AV138" s="2496"/>
      <c r="AW138" s="2497"/>
      <c r="AX138" s="2497"/>
      <c r="AY138" s="2497"/>
      <c r="AZ138" s="2497"/>
      <c r="BA138" s="2497"/>
      <c r="BB138" s="2497"/>
      <c r="BC138" s="2497"/>
      <c r="BD138" s="2498"/>
      <c r="BE138" s="2094"/>
      <c r="BF138" s="2297"/>
      <c r="BG138" s="2297"/>
      <c r="BH138" s="2142"/>
      <c r="BI138" s="2296"/>
    </row>
    <row r="139" spans="2:61" ht="9.75" customHeight="1">
      <c r="B139" s="2123"/>
      <c r="C139" s="2124"/>
      <c r="D139" s="2308"/>
      <c r="E139" s="2309"/>
      <c r="F139" s="2309"/>
      <c r="G139" s="2309"/>
      <c r="H139" s="2309"/>
      <c r="I139" s="2309"/>
      <c r="J139" s="2309"/>
      <c r="K139" s="2309"/>
      <c r="L139" s="2310"/>
      <c r="M139" s="2234" t="str">
        <f>M53</f>
        <v xml:space="preserve"> 平成24年4月1日
 以降のもの</v>
      </c>
      <c r="N139" s="2235"/>
      <c r="O139" s="2235"/>
      <c r="P139" s="2235"/>
      <c r="Q139" s="2235"/>
      <c r="R139" s="2235"/>
      <c r="S139" s="2236"/>
      <c r="T139" s="2050" t="str">
        <f t="shared" si="2"/>
        <v/>
      </c>
      <c r="U139" s="2051"/>
      <c r="V139" s="2051"/>
      <c r="W139" s="2051"/>
      <c r="X139" s="2051"/>
      <c r="Y139" s="2051"/>
      <c r="Z139" s="2051"/>
      <c r="AA139" s="2051"/>
      <c r="AB139" s="2051"/>
      <c r="AC139" s="314"/>
      <c r="AD139" s="2086">
        <f>AD53</f>
        <v>22</v>
      </c>
      <c r="AE139" s="2088"/>
      <c r="AF139" s="2512" t="s">
        <v>272</v>
      </c>
      <c r="AG139" s="2493">
        <f>AG53</f>
        <v>0</v>
      </c>
      <c r="AH139" s="2494"/>
      <c r="AI139" s="2494"/>
      <c r="AJ139" s="2494"/>
      <c r="AK139" s="2494"/>
      <c r="AL139" s="2494"/>
      <c r="AM139" s="2495"/>
      <c r="AN139" s="315"/>
      <c r="AO139" s="315"/>
      <c r="AP139" s="2086">
        <f>AP53</f>
        <v>15</v>
      </c>
      <c r="AQ139" s="2087"/>
      <c r="AR139" s="2088"/>
      <c r="AS139" s="2067" t="str">
        <f>AS53</f>
        <v/>
      </c>
      <c r="AT139" s="2068"/>
      <c r="AU139" s="2069"/>
      <c r="AV139" s="2493">
        <f>AV53</f>
        <v>0</v>
      </c>
      <c r="AW139" s="2494"/>
      <c r="AX139" s="2494"/>
      <c r="AY139" s="2494"/>
      <c r="AZ139" s="2494"/>
      <c r="BA139" s="2494"/>
      <c r="BB139" s="2494"/>
      <c r="BC139" s="2494"/>
      <c r="BD139" s="2495"/>
      <c r="BE139" s="844"/>
      <c r="BF139" s="2297"/>
      <c r="BG139" s="2297"/>
      <c r="BH139" s="2142"/>
      <c r="BI139" s="2296"/>
    </row>
    <row r="140" spans="2:61" ht="9.75" customHeight="1">
      <c r="B140" s="2123"/>
      <c r="C140" s="2124"/>
      <c r="D140" s="2308"/>
      <c r="E140" s="2309"/>
      <c r="F140" s="2309"/>
      <c r="G140" s="2309"/>
      <c r="H140" s="2309"/>
      <c r="I140" s="2309"/>
      <c r="J140" s="2309"/>
      <c r="K140" s="2309"/>
      <c r="L140" s="2310"/>
      <c r="M140" s="2240"/>
      <c r="N140" s="2241"/>
      <c r="O140" s="2241"/>
      <c r="P140" s="2241"/>
      <c r="Q140" s="2241"/>
      <c r="R140" s="2241"/>
      <c r="S140" s="2242"/>
      <c r="T140" s="2054">
        <f t="shared" si="2"/>
        <v>0</v>
      </c>
      <c r="U140" s="2055"/>
      <c r="V140" s="2055"/>
      <c r="W140" s="2055"/>
      <c r="X140" s="2055"/>
      <c r="Y140" s="2055"/>
      <c r="Z140" s="2055"/>
      <c r="AA140" s="2055"/>
      <c r="AB140" s="2055"/>
      <c r="AC140" s="830"/>
      <c r="AD140" s="2148"/>
      <c r="AE140" s="2150"/>
      <c r="AF140" s="2530"/>
      <c r="AG140" s="2527"/>
      <c r="AH140" s="2528"/>
      <c r="AI140" s="2528"/>
      <c r="AJ140" s="2528"/>
      <c r="AK140" s="2528"/>
      <c r="AL140" s="2528"/>
      <c r="AM140" s="2529"/>
      <c r="AN140" s="2314"/>
      <c r="AO140" s="2315"/>
      <c r="AP140" s="2148"/>
      <c r="AQ140" s="2149"/>
      <c r="AR140" s="2150"/>
      <c r="AS140" s="2145"/>
      <c r="AT140" s="2146"/>
      <c r="AU140" s="2147"/>
      <c r="AV140" s="2527"/>
      <c r="AW140" s="2528"/>
      <c r="AX140" s="2528"/>
      <c r="AY140" s="2528"/>
      <c r="AZ140" s="2528"/>
      <c r="BA140" s="2528"/>
      <c r="BB140" s="2528"/>
      <c r="BC140" s="2528"/>
      <c r="BD140" s="2529"/>
      <c r="BE140" s="846"/>
      <c r="BF140" s="2297"/>
      <c r="BG140" s="2297"/>
      <c r="BH140" s="2142"/>
      <c r="BI140" s="2296"/>
    </row>
    <row r="141" spans="2:61" ht="9.75" customHeight="1">
      <c r="B141" s="2121">
        <v>36</v>
      </c>
      <c r="C141" s="2122"/>
      <c r="D141" s="2327" t="s">
        <v>273</v>
      </c>
      <c r="E141" s="2328"/>
      <c r="F141" s="2328"/>
      <c r="G141" s="2576" t="s">
        <v>274</v>
      </c>
      <c r="H141" s="2577"/>
      <c r="I141" s="2577"/>
      <c r="J141" s="2577"/>
      <c r="K141" s="2577"/>
      <c r="L141" s="2578"/>
      <c r="M141" s="2136" t="str">
        <f>M55</f>
        <v xml:space="preserve">  平成19年３月31日以降
  平成21年3月31日以前のもの</v>
      </c>
      <c r="N141" s="2137"/>
      <c r="O141" s="2137"/>
      <c r="P141" s="2137"/>
      <c r="Q141" s="2137"/>
      <c r="R141" s="2137"/>
      <c r="S141" s="2138"/>
      <c r="T141" s="2056" t="str">
        <f t="shared" si="2"/>
        <v/>
      </c>
      <c r="U141" s="2057"/>
      <c r="V141" s="2057"/>
      <c r="W141" s="2057"/>
      <c r="X141" s="2057"/>
      <c r="Y141" s="2057"/>
      <c r="Z141" s="2057"/>
      <c r="AA141" s="2057"/>
      <c r="AB141" s="2057"/>
      <c r="AC141" s="2077"/>
      <c r="AD141" s="2090">
        <f>AD55</f>
        <v>40</v>
      </c>
      <c r="AE141" s="2091"/>
      <c r="AF141" s="2531"/>
      <c r="AG141" s="2504">
        <f>AG55</f>
        <v>0</v>
      </c>
      <c r="AH141" s="2505"/>
      <c r="AI141" s="2505"/>
      <c r="AJ141" s="2505"/>
      <c r="AK141" s="2505"/>
      <c r="AL141" s="2505"/>
      <c r="AM141" s="2506"/>
      <c r="AN141" s="2101"/>
      <c r="AO141" s="2102"/>
      <c r="AP141" s="2090">
        <f>AP55</f>
        <v>14</v>
      </c>
      <c r="AQ141" s="2092"/>
      <c r="AR141" s="2091"/>
      <c r="AS141" s="2105" t="str">
        <f>AS55</f>
        <v/>
      </c>
      <c r="AT141" s="2106"/>
      <c r="AU141" s="2107"/>
      <c r="AV141" s="2504">
        <f>AV55</f>
        <v>0</v>
      </c>
      <c r="AW141" s="2505"/>
      <c r="AX141" s="2505"/>
      <c r="AY141" s="2505"/>
      <c r="AZ141" s="2505"/>
      <c r="BA141" s="2505"/>
      <c r="BB141" s="2505"/>
      <c r="BC141" s="2505"/>
      <c r="BD141" s="2506"/>
      <c r="BE141" s="2110"/>
      <c r="BF141" s="2297"/>
      <c r="BG141" s="2297"/>
      <c r="BH141" s="2142"/>
      <c r="BI141" s="2296"/>
    </row>
    <row r="142" spans="2:61" ht="9.75" customHeight="1">
      <c r="B142" s="2123"/>
      <c r="C142" s="2124"/>
      <c r="D142" s="2329"/>
      <c r="E142" s="2330"/>
      <c r="F142" s="2330"/>
      <c r="G142" s="2344"/>
      <c r="H142" s="2345"/>
      <c r="I142" s="2345"/>
      <c r="J142" s="2345"/>
      <c r="K142" s="2345"/>
      <c r="L142" s="2346"/>
      <c r="M142" s="2139"/>
      <c r="N142" s="2140"/>
      <c r="O142" s="2140"/>
      <c r="P142" s="2140"/>
      <c r="Q142" s="2140"/>
      <c r="R142" s="2140"/>
      <c r="S142" s="2141"/>
      <c r="T142" s="2052">
        <f t="shared" si="2"/>
        <v>0</v>
      </c>
      <c r="U142" s="2053"/>
      <c r="V142" s="2053"/>
      <c r="W142" s="2053"/>
      <c r="X142" s="2053"/>
      <c r="Y142" s="2053"/>
      <c r="Z142" s="2053"/>
      <c r="AA142" s="2053"/>
      <c r="AB142" s="2053"/>
      <c r="AC142" s="2078"/>
      <c r="AD142" s="2086"/>
      <c r="AE142" s="2088"/>
      <c r="AF142" s="2517"/>
      <c r="AG142" s="2496"/>
      <c r="AH142" s="2497"/>
      <c r="AI142" s="2497"/>
      <c r="AJ142" s="2497"/>
      <c r="AK142" s="2497"/>
      <c r="AL142" s="2497"/>
      <c r="AM142" s="2498"/>
      <c r="AN142" s="2103"/>
      <c r="AO142" s="2104"/>
      <c r="AP142" s="2086"/>
      <c r="AQ142" s="2087"/>
      <c r="AR142" s="2088"/>
      <c r="AS142" s="2070"/>
      <c r="AT142" s="2071"/>
      <c r="AU142" s="2072"/>
      <c r="AV142" s="2496"/>
      <c r="AW142" s="2497"/>
      <c r="AX142" s="2497"/>
      <c r="AY142" s="2497"/>
      <c r="AZ142" s="2497"/>
      <c r="BA142" s="2497"/>
      <c r="BB142" s="2497"/>
      <c r="BC142" s="2497"/>
      <c r="BD142" s="2498"/>
      <c r="BE142" s="2111"/>
      <c r="BF142" s="2297"/>
      <c r="BG142" s="2297"/>
      <c r="BH142" s="2142"/>
      <c r="BI142" s="2296"/>
    </row>
    <row r="143" spans="2:61" ht="9.75" customHeight="1">
      <c r="B143" s="2123"/>
      <c r="C143" s="2124"/>
      <c r="D143" s="2329"/>
      <c r="E143" s="2330"/>
      <c r="F143" s="2330"/>
      <c r="G143" s="2344"/>
      <c r="H143" s="2345"/>
      <c r="I143" s="2345"/>
      <c r="J143" s="2345"/>
      <c r="K143" s="2345"/>
      <c r="L143" s="2346"/>
      <c r="M143" s="2234" t="str">
        <f>M57</f>
        <v xml:space="preserve"> 平成24年3月31日
 以前のもの</v>
      </c>
      <c r="N143" s="2235"/>
      <c r="O143" s="2235"/>
      <c r="P143" s="2235"/>
      <c r="Q143" s="2235"/>
      <c r="R143" s="2235"/>
      <c r="S143" s="2236"/>
      <c r="T143" s="2050" t="str">
        <f t="shared" si="2"/>
        <v/>
      </c>
      <c r="U143" s="2051"/>
      <c r="V143" s="2051"/>
      <c r="W143" s="2051"/>
      <c r="X143" s="2051"/>
      <c r="Y143" s="2051"/>
      <c r="Z143" s="2051"/>
      <c r="AA143" s="2051"/>
      <c r="AB143" s="2051"/>
      <c r="AC143" s="311"/>
      <c r="AD143" s="2086">
        <f>AD57</f>
        <v>40</v>
      </c>
      <c r="AE143" s="2088"/>
      <c r="AF143" s="2073" t="s">
        <v>275</v>
      </c>
      <c r="AG143" s="2493">
        <f>AG57</f>
        <v>0</v>
      </c>
      <c r="AH143" s="2494"/>
      <c r="AI143" s="2494"/>
      <c r="AJ143" s="2494"/>
      <c r="AK143" s="2494"/>
      <c r="AL143" s="2494"/>
      <c r="AM143" s="2495"/>
      <c r="AN143" s="312"/>
      <c r="AO143" s="311"/>
      <c r="AP143" s="2086">
        <f>AP57</f>
        <v>9</v>
      </c>
      <c r="AQ143" s="2087"/>
      <c r="AR143" s="2088"/>
      <c r="AS143" s="2067" t="str">
        <f>AS57</f>
        <v/>
      </c>
      <c r="AT143" s="2068"/>
      <c r="AU143" s="2069"/>
      <c r="AV143" s="2493">
        <f>AV57</f>
        <v>0</v>
      </c>
      <c r="AW143" s="2494"/>
      <c r="AX143" s="2494"/>
      <c r="AY143" s="2494"/>
      <c r="AZ143" s="2494"/>
      <c r="BA143" s="2494"/>
      <c r="BB143" s="2494"/>
      <c r="BC143" s="2494"/>
      <c r="BD143" s="2495"/>
      <c r="BE143" s="2093"/>
      <c r="BF143" s="2297"/>
      <c r="BG143" s="2297"/>
      <c r="BH143" s="2142"/>
      <c r="BI143" s="2296"/>
    </row>
    <row r="144" spans="2:61" ht="9.75" customHeight="1">
      <c r="B144" s="2123"/>
      <c r="C144" s="2124"/>
      <c r="D144" s="2329"/>
      <c r="E144" s="2330"/>
      <c r="F144" s="2330"/>
      <c r="G144" s="2344"/>
      <c r="H144" s="2345"/>
      <c r="I144" s="2345"/>
      <c r="J144" s="2345"/>
      <c r="K144" s="2345"/>
      <c r="L144" s="2346"/>
      <c r="M144" s="2237"/>
      <c r="N144" s="2238"/>
      <c r="O144" s="2238"/>
      <c r="P144" s="2238"/>
      <c r="Q144" s="2238"/>
      <c r="R144" s="2238"/>
      <c r="S144" s="2239"/>
      <c r="T144" s="2052">
        <f t="shared" si="2"/>
        <v>0</v>
      </c>
      <c r="U144" s="2053"/>
      <c r="V144" s="2053"/>
      <c r="W144" s="2053"/>
      <c r="X144" s="2053"/>
      <c r="Y144" s="2053"/>
      <c r="Z144" s="2053"/>
      <c r="AA144" s="2053"/>
      <c r="AB144" s="2053"/>
      <c r="AC144" s="313"/>
      <c r="AD144" s="2086"/>
      <c r="AE144" s="2088"/>
      <c r="AF144" s="2080"/>
      <c r="AG144" s="2496"/>
      <c r="AH144" s="2497"/>
      <c r="AI144" s="2497"/>
      <c r="AJ144" s="2497"/>
      <c r="AK144" s="2497"/>
      <c r="AL144" s="2497"/>
      <c r="AM144" s="2498"/>
      <c r="AN144" s="2089"/>
      <c r="AO144" s="2089"/>
      <c r="AP144" s="2086"/>
      <c r="AQ144" s="2087"/>
      <c r="AR144" s="2088"/>
      <c r="AS144" s="2070"/>
      <c r="AT144" s="2071"/>
      <c r="AU144" s="2072"/>
      <c r="AV144" s="2496"/>
      <c r="AW144" s="2497"/>
      <c r="AX144" s="2497"/>
      <c r="AY144" s="2497"/>
      <c r="AZ144" s="2497"/>
      <c r="BA144" s="2497"/>
      <c r="BB144" s="2497"/>
      <c r="BC144" s="2497"/>
      <c r="BD144" s="2498"/>
      <c r="BE144" s="2094"/>
      <c r="BF144" s="2297"/>
      <c r="BG144" s="2297"/>
      <c r="BH144" s="2142"/>
      <c r="BI144" s="2296"/>
    </row>
    <row r="145" spans="1:61" ht="9.75" customHeight="1">
      <c r="B145" s="2123"/>
      <c r="C145" s="2124"/>
      <c r="D145" s="2329"/>
      <c r="E145" s="2330"/>
      <c r="F145" s="2330"/>
      <c r="G145" s="2344"/>
      <c r="H145" s="2345"/>
      <c r="I145" s="2345"/>
      <c r="J145" s="2345"/>
      <c r="K145" s="2345"/>
      <c r="L145" s="2346"/>
      <c r="M145" s="2234" t="str">
        <f>M59</f>
        <v xml:space="preserve"> 平成24年4月1日
 以降のもの</v>
      </c>
      <c r="N145" s="2235"/>
      <c r="O145" s="2235"/>
      <c r="P145" s="2235"/>
      <c r="Q145" s="2235"/>
      <c r="R145" s="2235"/>
      <c r="S145" s="2236"/>
      <c r="T145" s="2050" t="str">
        <f t="shared" si="2"/>
        <v/>
      </c>
      <c r="U145" s="2051"/>
      <c r="V145" s="2051"/>
      <c r="W145" s="2051"/>
      <c r="X145" s="2051"/>
      <c r="Y145" s="2051"/>
      <c r="Z145" s="2051"/>
      <c r="AA145" s="2051"/>
      <c r="AB145" s="2051"/>
      <c r="AC145" s="314"/>
      <c r="AD145" s="2086">
        <f>AD59</f>
        <v>38</v>
      </c>
      <c r="AE145" s="2088"/>
      <c r="AF145" s="2512" t="s">
        <v>276</v>
      </c>
      <c r="AG145" s="2493">
        <f>AG59</f>
        <v>0</v>
      </c>
      <c r="AH145" s="2494"/>
      <c r="AI145" s="2494"/>
      <c r="AJ145" s="2494"/>
      <c r="AK145" s="2494"/>
      <c r="AL145" s="2494"/>
      <c r="AM145" s="2495"/>
      <c r="AN145" s="315"/>
      <c r="AO145" s="315"/>
      <c r="AP145" s="2086">
        <f>AP59</f>
        <v>7.5</v>
      </c>
      <c r="AQ145" s="2087"/>
      <c r="AR145" s="2088"/>
      <c r="AS145" s="2067" t="str">
        <f>AS59</f>
        <v/>
      </c>
      <c r="AT145" s="2068"/>
      <c r="AU145" s="2069"/>
      <c r="AV145" s="2493">
        <f>AV59</f>
        <v>0</v>
      </c>
      <c r="AW145" s="2494"/>
      <c r="AX145" s="2494"/>
      <c r="AY145" s="2494"/>
      <c r="AZ145" s="2494"/>
      <c r="BA145" s="2494"/>
      <c r="BB145" s="2494"/>
      <c r="BC145" s="2494"/>
      <c r="BD145" s="2495"/>
      <c r="BE145" s="844"/>
      <c r="BF145" s="2297"/>
      <c r="BG145" s="2297"/>
      <c r="BH145" s="2142"/>
      <c r="BI145" s="2296"/>
    </row>
    <row r="146" spans="1:61" ht="9.75" customHeight="1">
      <c r="B146" s="2123"/>
      <c r="C146" s="2124"/>
      <c r="D146" s="2329"/>
      <c r="E146" s="2330"/>
      <c r="F146" s="2330"/>
      <c r="G146" s="2344"/>
      <c r="H146" s="2345"/>
      <c r="I146" s="2345"/>
      <c r="J146" s="2345"/>
      <c r="K146" s="2345"/>
      <c r="L146" s="2346"/>
      <c r="M146" s="2341"/>
      <c r="N146" s="2342"/>
      <c r="O146" s="2342"/>
      <c r="P146" s="2342"/>
      <c r="Q146" s="2342"/>
      <c r="R146" s="2342"/>
      <c r="S146" s="2343"/>
      <c r="T146" s="2052">
        <f t="shared" si="2"/>
        <v>0</v>
      </c>
      <c r="U146" s="2053"/>
      <c r="V146" s="2053"/>
      <c r="W146" s="2053"/>
      <c r="X146" s="2053"/>
      <c r="Y146" s="2053"/>
      <c r="Z146" s="2053"/>
      <c r="AA146" s="2053"/>
      <c r="AB146" s="2053"/>
      <c r="AC146" s="316"/>
      <c r="AD146" s="2086"/>
      <c r="AE146" s="2088"/>
      <c r="AF146" s="2517"/>
      <c r="AG146" s="2496"/>
      <c r="AH146" s="2497"/>
      <c r="AI146" s="2497"/>
      <c r="AJ146" s="2497"/>
      <c r="AK146" s="2497"/>
      <c r="AL146" s="2497"/>
      <c r="AM146" s="2498"/>
      <c r="AN146" s="2084"/>
      <c r="AO146" s="2085"/>
      <c r="AP146" s="2086"/>
      <c r="AQ146" s="2087"/>
      <c r="AR146" s="2088"/>
      <c r="AS146" s="2070"/>
      <c r="AT146" s="2071"/>
      <c r="AU146" s="2072"/>
      <c r="AV146" s="2496"/>
      <c r="AW146" s="2497"/>
      <c r="AX146" s="2497"/>
      <c r="AY146" s="2497"/>
      <c r="AZ146" s="2497"/>
      <c r="BA146" s="2497"/>
      <c r="BB146" s="2497"/>
      <c r="BC146" s="2497"/>
      <c r="BD146" s="2498"/>
      <c r="BE146" s="847"/>
      <c r="BF146" s="2297"/>
      <c r="BG146" s="2297"/>
      <c r="BH146" s="2142"/>
      <c r="BI146" s="2296"/>
    </row>
    <row r="147" spans="1:61" ht="9.75" customHeight="1">
      <c r="B147" s="2123"/>
      <c r="C147" s="2124"/>
      <c r="D147" s="2329"/>
      <c r="E147" s="2330"/>
      <c r="F147" s="2330"/>
      <c r="G147" s="2344" t="s">
        <v>277</v>
      </c>
      <c r="H147" s="2345"/>
      <c r="I147" s="2345"/>
      <c r="J147" s="2345"/>
      <c r="K147" s="2345"/>
      <c r="L147" s="2346"/>
      <c r="M147" s="2350" t="str">
        <f>M61</f>
        <v xml:space="preserve">  平成19年３月31日以降
  平成21年3月31日以前のもの</v>
      </c>
      <c r="N147" s="2351"/>
      <c r="O147" s="2351"/>
      <c r="P147" s="2351"/>
      <c r="Q147" s="2351"/>
      <c r="R147" s="2351"/>
      <c r="S147" s="2352"/>
      <c r="T147" s="2050" t="str">
        <f t="shared" si="2"/>
        <v/>
      </c>
      <c r="U147" s="2051"/>
      <c r="V147" s="2051"/>
      <c r="W147" s="2051"/>
      <c r="X147" s="2051"/>
      <c r="Y147" s="2051"/>
      <c r="Z147" s="2051"/>
      <c r="AA147" s="2051"/>
      <c r="AB147" s="2051"/>
      <c r="AC147" s="2323"/>
      <c r="AD147" s="2086">
        <f>AD61</f>
        <v>21</v>
      </c>
      <c r="AE147" s="2088"/>
      <c r="AF147" s="2512"/>
      <c r="AG147" s="2493">
        <f>AG61</f>
        <v>0</v>
      </c>
      <c r="AH147" s="2494"/>
      <c r="AI147" s="2494"/>
      <c r="AJ147" s="2494"/>
      <c r="AK147" s="2494"/>
      <c r="AL147" s="2494"/>
      <c r="AM147" s="2495"/>
      <c r="AN147" s="2300"/>
      <c r="AO147" s="2301"/>
      <c r="AP147" s="2086">
        <f>AP61</f>
        <v>14</v>
      </c>
      <c r="AQ147" s="2087"/>
      <c r="AR147" s="2088"/>
      <c r="AS147" s="2067" t="str">
        <f>AS61</f>
        <v/>
      </c>
      <c r="AT147" s="2068"/>
      <c r="AU147" s="2069"/>
      <c r="AV147" s="2493">
        <f>AV61</f>
        <v>0</v>
      </c>
      <c r="AW147" s="2494"/>
      <c r="AX147" s="2494"/>
      <c r="AY147" s="2494"/>
      <c r="AZ147" s="2494"/>
      <c r="BA147" s="2494"/>
      <c r="BB147" s="2494"/>
      <c r="BC147" s="2494"/>
      <c r="BD147" s="2495"/>
      <c r="BE147" s="2322"/>
      <c r="BF147" s="2297"/>
      <c r="BG147" s="2297"/>
      <c r="BH147" s="2142"/>
      <c r="BI147" s="2296"/>
    </row>
    <row r="148" spans="1:61" ht="9.75" customHeight="1">
      <c r="B148" s="2123"/>
      <c r="C148" s="2124"/>
      <c r="D148" s="2329"/>
      <c r="E148" s="2330"/>
      <c r="F148" s="2330"/>
      <c r="G148" s="2344"/>
      <c r="H148" s="2345"/>
      <c r="I148" s="2345"/>
      <c r="J148" s="2345"/>
      <c r="K148" s="2345"/>
      <c r="L148" s="2346"/>
      <c r="M148" s="2139"/>
      <c r="N148" s="2140"/>
      <c r="O148" s="2140"/>
      <c r="P148" s="2140"/>
      <c r="Q148" s="2140"/>
      <c r="R148" s="2140"/>
      <c r="S148" s="2141"/>
      <c r="T148" s="2052">
        <f t="shared" si="2"/>
        <v>0</v>
      </c>
      <c r="U148" s="2053"/>
      <c r="V148" s="2053"/>
      <c r="W148" s="2053"/>
      <c r="X148" s="2053"/>
      <c r="Y148" s="2053"/>
      <c r="Z148" s="2053"/>
      <c r="AA148" s="2053"/>
      <c r="AB148" s="2053"/>
      <c r="AC148" s="2078"/>
      <c r="AD148" s="2086"/>
      <c r="AE148" s="2088"/>
      <c r="AF148" s="2517"/>
      <c r="AG148" s="2496"/>
      <c r="AH148" s="2497"/>
      <c r="AI148" s="2497"/>
      <c r="AJ148" s="2497"/>
      <c r="AK148" s="2497"/>
      <c r="AL148" s="2497"/>
      <c r="AM148" s="2498"/>
      <c r="AN148" s="2103"/>
      <c r="AO148" s="2104"/>
      <c r="AP148" s="2086"/>
      <c r="AQ148" s="2087"/>
      <c r="AR148" s="2088"/>
      <c r="AS148" s="2070"/>
      <c r="AT148" s="2071"/>
      <c r="AU148" s="2072"/>
      <c r="AV148" s="2496"/>
      <c r="AW148" s="2497"/>
      <c r="AX148" s="2497"/>
      <c r="AY148" s="2497"/>
      <c r="AZ148" s="2497"/>
      <c r="BA148" s="2497"/>
      <c r="BB148" s="2497"/>
      <c r="BC148" s="2497"/>
      <c r="BD148" s="2498"/>
      <c r="BE148" s="2111"/>
      <c r="BF148" s="2297"/>
      <c r="BG148" s="2297"/>
      <c r="BH148" s="2142"/>
      <c r="BI148" s="2296"/>
    </row>
    <row r="149" spans="1:61" ht="9.75" customHeight="1">
      <c r="B149" s="2123"/>
      <c r="C149" s="2124"/>
      <c r="D149" s="2329"/>
      <c r="E149" s="2330"/>
      <c r="F149" s="2330"/>
      <c r="G149" s="2344"/>
      <c r="H149" s="2345"/>
      <c r="I149" s="2345"/>
      <c r="J149" s="2345"/>
      <c r="K149" s="2345"/>
      <c r="L149" s="2346"/>
      <c r="M149" s="2234" t="str">
        <f>M63</f>
        <v xml:space="preserve"> 平成24年3月31日
 以前のもの</v>
      </c>
      <c r="N149" s="2235"/>
      <c r="O149" s="2235"/>
      <c r="P149" s="2235"/>
      <c r="Q149" s="2235"/>
      <c r="R149" s="2235"/>
      <c r="S149" s="2236"/>
      <c r="T149" s="2050" t="str">
        <f t="shared" si="2"/>
        <v/>
      </c>
      <c r="U149" s="2051"/>
      <c r="V149" s="2051"/>
      <c r="W149" s="2051"/>
      <c r="X149" s="2051"/>
      <c r="Y149" s="2051"/>
      <c r="Z149" s="2051"/>
      <c r="AA149" s="2051"/>
      <c r="AB149" s="2051"/>
      <c r="AC149" s="311"/>
      <c r="AD149" s="2086">
        <f>AD63</f>
        <v>22</v>
      </c>
      <c r="AE149" s="2088"/>
      <c r="AF149" s="2073" t="s">
        <v>278</v>
      </c>
      <c r="AG149" s="2493">
        <f>AG63</f>
        <v>0</v>
      </c>
      <c r="AH149" s="2494"/>
      <c r="AI149" s="2494"/>
      <c r="AJ149" s="2494"/>
      <c r="AK149" s="2494"/>
      <c r="AL149" s="2494"/>
      <c r="AM149" s="2495"/>
      <c r="AN149" s="312"/>
      <c r="AO149" s="311"/>
      <c r="AP149" s="2086">
        <f>AP63</f>
        <v>9</v>
      </c>
      <c r="AQ149" s="2087"/>
      <c r="AR149" s="2088"/>
      <c r="AS149" s="2067" t="str">
        <f>AS63</f>
        <v/>
      </c>
      <c r="AT149" s="2068"/>
      <c r="AU149" s="2069"/>
      <c r="AV149" s="2493">
        <f>AV63</f>
        <v>0</v>
      </c>
      <c r="AW149" s="2494"/>
      <c r="AX149" s="2494"/>
      <c r="AY149" s="2494"/>
      <c r="AZ149" s="2494"/>
      <c r="BA149" s="2494"/>
      <c r="BB149" s="2494"/>
      <c r="BC149" s="2494"/>
      <c r="BD149" s="2495"/>
      <c r="BE149" s="2093"/>
      <c r="BF149" s="2297"/>
      <c r="BG149" s="2297"/>
      <c r="BH149" s="2142"/>
      <c r="BI149" s="2296"/>
    </row>
    <row r="150" spans="1:61" ht="9.75" customHeight="1">
      <c r="B150" s="2123"/>
      <c r="C150" s="2124"/>
      <c r="D150" s="2329"/>
      <c r="E150" s="2330"/>
      <c r="F150" s="2330"/>
      <c r="G150" s="2344"/>
      <c r="H150" s="2345"/>
      <c r="I150" s="2345"/>
      <c r="J150" s="2345"/>
      <c r="K150" s="2345"/>
      <c r="L150" s="2346"/>
      <c r="M150" s="2237"/>
      <c r="N150" s="2238"/>
      <c r="O150" s="2238"/>
      <c r="P150" s="2238"/>
      <c r="Q150" s="2238"/>
      <c r="R150" s="2238"/>
      <c r="S150" s="2239"/>
      <c r="T150" s="2052">
        <f t="shared" si="2"/>
        <v>0</v>
      </c>
      <c r="U150" s="2053"/>
      <c r="V150" s="2053"/>
      <c r="W150" s="2053"/>
      <c r="X150" s="2053"/>
      <c r="Y150" s="2053"/>
      <c r="Z150" s="2053"/>
      <c r="AA150" s="2053"/>
      <c r="AB150" s="2053"/>
      <c r="AC150" s="313"/>
      <c r="AD150" s="2086"/>
      <c r="AE150" s="2088"/>
      <c r="AF150" s="2080"/>
      <c r="AG150" s="2496"/>
      <c r="AH150" s="2497"/>
      <c r="AI150" s="2497"/>
      <c r="AJ150" s="2497"/>
      <c r="AK150" s="2497"/>
      <c r="AL150" s="2497"/>
      <c r="AM150" s="2498"/>
      <c r="AN150" s="2089"/>
      <c r="AO150" s="2089"/>
      <c r="AP150" s="2086"/>
      <c r="AQ150" s="2087"/>
      <c r="AR150" s="2088"/>
      <c r="AS150" s="2070"/>
      <c r="AT150" s="2071"/>
      <c r="AU150" s="2072"/>
      <c r="AV150" s="2496"/>
      <c r="AW150" s="2497"/>
      <c r="AX150" s="2497"/>
      <c r="AY150" s="2497"/>
      <c r="AZ150" s="2497"/>
      <c r="BA150" s="2497"/>
      <c r="BB150" s="2497"/>
      <c r="BC150" s="2497"/>
      <c r="BD150" s="2498"/>
      <c r="BE150" s="2094"/>
      <c r="BF150" s="2297"/>
      <c r="BG150" s="2297"/>
      <c r="BH150" s="2142"/>
      <c r="BI150" s="2296"/>
    </row>
    <row r="151" spans="1:61" ht="9.75" customHeight="1">
      <c r="B151" s="2123"/>
      <c r="C151" s="2124"/>
      <c r="D151" s="2329"/>
      <c r="E151" s="2330"/>
      <c r="F151" s="2330"/>
      <c r="G151" s="2344"/>
      <c r="H151" s="2345"/>
      <c r="I151" s="2345"/>
      <c r="J151" s="2345"/>
      <c r="K151" s="2345"/>
      <c r="L151" s="2346"/>
      <c r="M151" s="2234" t="str">
        <f>M65</f>
        <v xml:space="preserve"> 平成24年4月1日
 以降のもの</v>
      </c>
      <c r="N151" s="2235"/>
      <c r="O151" s="2235"/>
      <c r="P151" s="2235"/>
      <c r="Q151" s="2235"/>
      <c r="R151" s="2235"/>
      <c r="S151" s="2236"/>
      <c r="T151" s="2050" t="str">
        <f t="shared" si="2"/>
        <v/>
      </c>
      <c r="U151" s="2051"/>
      <c r="V151" s="2051"/>
      <c r="W151" s="2051"/>
      <c r="X151" s="2051"/>
      <c r="Y151" s="2051"/>
      <c r="Z151" s="2051"/>
      <c r="AA151" s="2051"/>
      <c r="AB151" s="2051"/>
      <c r="AC151" s="314"/>
      <c r="AD151" s="2086">
        <f>AD65</f>
        <v>21</v>
      </c>
      <c r="AE151" s="2088"/>
      <c r="AF151" s="2512" t="s">
        <v>279</v>
      </c>
      <c r="AG151" s="2493">
        <f>AG65</f>
        <v>0</v>
      </c>
      <c r="AH151" s="2494"/>
      <c r="AI151" s="2494"/>
      <c r="AJ151" s="2494"/>
      <c r="AK151" s="2494"/>
      <c r="AL151" s="2494"/>
      <c r="AM151" s="2495"/>
      <c r="AN151" s="315"/>
      <c r="AO151" s="315"/>
      <c r="AP151" s="2086">
        <f>AP65</f>
        <v>7.5</v>
      </c>
      <c r="AQ151" s="2087"/>
      <c r="AR151" s="2088"/>
      <c r="AS151" s="2067" t="str">
        <f>AS65</f>
        <v/>
      </c>
      <c r="AT151" s="2068"/>
      <c r="AU151" s="2069"/>
      <c r="AV151" s="2493">
        <f>AV65</f>
        <v>0</v>
      </c>
      <c r="AW151" s="2494"/>
      <c r="AX151" s="2494"/>
      <c r="AY151" s="2494"/>
      <c r="AZ151" s="2494"/>
      <c r="BA151" s="2494"/>
      <c r="BB151" s="2494"/>
      <c r="BC151" s="2494"/>
      <c r="BD151" s="2495"/>
      <c r="BE151" s="844"/>
      <c r="BF151" s="2297"/>
      <c r="BG151" s="2297"/>
      <c r="BH151" s="2142"/>
      <c r="BI151" s="2296"/>
    </row>
    <row r="152" spans="1:61" ht="9.75" customHeight="1">
      <c r="B152" s="2125"/>
      <c r="C152" s="2126"/>
      <c r="D152" s="2331"/>
      <c r="E152" s="2332"/>
      <c r="F152" s="2332"/>
      <c r="G152" s="2347"/>
      <c r="H152" s="2348"/>
      <c r="I152" s="2348"/>
      <c r="J152" s="2348"/>
      <c r="K152" s="2348"/>
      <c r="L152" s="2349"/>
      <c r="M152" s="2240"/>
      <c r="N152" s="2241"/>
      <c r="O152" s="2241"/>
      <c r="P152" s="2241"/>
      <c r="Q152" s="2241"/>
      <c r="R152" s="2241"/>
      <c r="S152" s="2242"/>
      <c r="T152" s="2048">
        <f t="shared" si="2"/>
        <v>0</v>
      </c>
      <c r="U152" s="2049"/>
      <c r="V152" s="2049"/>
      <c r="W152" s="2049"/>
      <c r="X152" s="2049"/>
      <c r="Y152" s="2049"/>
      <c r="Z152" s="2049"/>
      <c r="AA152" s="2049"/>
      <c r="AB152" s="2049"/>
      <c r="AC152" s="829"/>
      <c r="AD152" s="2289"/>
      <c r="AE152" s="2290"/>
      <c r="AF152" s="2513"/>
      <c r="AG152" s="2514"/>
      <c r="AH152" s="2515"/>
      <c r="AI152" s="2515"/>
      <c r="AJ152" s="2515"/>
      <c r="AK152" s="2515"/>
      <c r="AL152" s="2515"/>
      <c r="AM152" s="2516"/>
      <c r="AN152" s="2283"/>
      <c r="AO152" s="2284"/>
      <c r="AP152" s="2289"/>
      <c r="AQ152" s="2295"/>
      <c r="AR152" s="2290"/>
      <c r="AS152" s="2153"/>
      <c r="AT152" s="2154"/>
      <c r="AU152" s="2155"/>
      <c r="AV152" s="2514"/>
      <c r="AW152" s="2515"/>
      <c r="AX152" s="2515"/>
      <c r="AY152" s="2515"/>
      <c r="AZ152" s="2515"/>
      <c r="BA152" s="2515"/>
      <c r="BB152" s="2515"/>
      <c r="BC152" s="2515"/>
      <c r="BD152" s="2516"/>
      <c r="BE152" s="845"/>
      <c r="BF152" s="2297"/>
      <c r="BG152" s="2297"/>
      <c r="BH152" s="2142"/>
      <c r="BI152" s="2296"/>
    </row>
    <row r="153" spans="1:61" ht="9.75" customHeight="1">
      <c r="B153" s="2316">
        <v>37</v>
      </c>
      <c r="C153" s="2317"/>
      <c r="D153" s="2130" t="s">
        <v>280</v>
      </c>
      <c r="E153" s="2131"/>
      <c r="F153" s="2131"/>
      <c r="G153" s="2131"/>
      <c r="H153" s="2131"/>
      <c r="I153" s="2131"/>
      <c r="J153" s="2131"/>
      <c r="K153" s="2131"/>
      <c r="L153" s="2132"/>
      <c r="M153" s="2136" t="str">
        <f>M67</f>
        <v xml:space="preserve">  平成19年３月31日以降
  平成21年3月31日以前のもの</v>
      </c>
      <c r="N153" s="2137"/>
      <c r="O153" s="2137"/>
      <c r="P153" s="2137"/>
      <c r="Q153" s="2137"/>
      <c r="R153" s="2137"/>
      <c r="S153" s="2138"/>
      <c r="T153" s="2058" t="str">
        <f t="shared" si="2"/>
        <v/>
      </c>
      <c r="U153" s="2059"/>
      <c r="V153" s="2059"/>
      <c r="W153" s="2059"/>
      <c r="X153" s="2059"/>
      <c r="Y153" s="2059"/>
      <c r="Z153" s="2059"/>
      <c r="AA153" s="2059"/>
      <c r="AB153" s="2059"/>
      <c r="AC153" s="2291"/>
      <c r="AD153" s="2311">
        <f>AD67</f>
        <v>24</v>
      </c>
      <c r="AE153" s="2312"/>
      <c r="AF153" s="2530"/>
      <c r="AG153" s="2524">
        <f>AG67</f>
        <v>0</v>
      </c>
      <c r="AH153" s="2525"/>
      <c r="AI153" s="2525"/>
      <c r="AJ153" s="2525"/>
      <c r="AK153" s="2525"/>
      <c r="AL153" s="2525"/>
      <c r="AM153" s="2526"/>
      <c r="AN153" s="2151"/>
      <c r="AO153" s="2152"/>
      <c r="AP153" s="2311">
        <f>AP67</f>
        <v>21</v>
      </c>
      <c r="AQ153" s="2313"/>
      <c r="AR153" s="2312"/>
      <c r="AS153" s="2145" t="str">
        <f>AS67</f>
        <v/>
      </c>
      <c r="AT153" s="2146"/>
      <c r="AU153" s="2147"/>
      <c r="AV153" s="2524">
        <f>AV67</f>
        <v>0</v>
      </c>
      <c r="AW153" s="2525"/>
      <c r="AX153" s="2525"/>
      <c r="AY153" s="2525"/>
      <c r="AZ153" s="2525"/>
      <c r="BA153" s="2525"/>
      <c r="BB153" s="2525"/>
      <c r="BC153" s="2525"/>
      <c r="BD153" s="2526"/>
      <c r="BE153" s="2265"/>
      <c r="BF153" s="2297"/>
      <c r="BG153" s="2297"/>
      <c r="BH153" s="2142"/>
      <c r="BI153" s="2296"/>
    </row>
    <row r="154" spans="1:61" ht="9.75" customHeight="1">
      <c r="B154" s="2318"/>
      <c r="C154" s="2319"/>
      <c r="D154" s="2130"/>
      <c r="E154" s="2131"/>
      <c r="F154" s="2131"/>
      <c r="G154" s="2131"/>
      <c r="H154" s="2131"/>
      <c r="I154" s="2131"/>
      <c r="J154" s="2131"/>
      <c r="K154" s="2131"/>
      <c r="L154" s="2132"/>
      <c r="M154" s="2139"/>
      <c r="N154" s="2140"/>
      <c r="O154" s="2140"/>
      <c r="P154" s="2140"/>
      <c r="Q154" s="2140"/>
      <c r="R154" s="2140"/>
      <c r="S154" s="2141"/>
      <c r="T154" s="2052">
        <f t="shared" si="2"/>
        <v>0</v>
      </c>
      <c r="U154" s="2053"/>
      <c r="V154" s="2053"/>
      <c r="W154" s="2053"/>
      <c r="X154" s="2053"/>
      <c r="Y154" s="2053"/>
      <c r="Z154" s="2053"/>
      <c r="AA154" s="2053"/>
      <c r="AB154" s="2053"/>
      <c r="AC154" s="2078"/>
      <c r="AD154" s="2086"/>
      <c r="AE154" s="2088"/>
      <c r="AF154" s="2517"/>
      <c r="AG154" s="2496"/>
      <c r="AH154" s="2497"/>
      <c r="AI154" s="2497"/>
      <c r="AJ154" s="2497"/>
      <c r="AK154" s="2497"/>
      <c r="AL154" s="2497"/>
      <c r="AM154" s="2498"/>
      <c r="AN154" s="2103"/>
      <c r="AO154" s="2104"/>
      <c r="AP154" s="2086"/>
      <c r="AQ154" s="2087"/>
      <c r="AR154" s="2088"/>
      <c r="AS154" s="2070"/>
      <c r="AT154" s="2071"/>
      <c r="AU154" s="2072"/>
      <c r="AV154" s="2496"/>
      <c r="AW154" s="2497"/>
      <c r="AX154" s="2497"/>
      <c r="AY154" s="2497"/>
      <c r="AZ154" s="2497"/>
      <c r="BA154" s="2497"/>
      <c r="BB154" s="2497"/>
      <c r="BC154" s="2497"/>
      <c r="BD154" s="2498"/>
      <c r="BE154" s="2111"/>
      <c r="BF154" s="2297"/>
      <c r="BG154" s="2297"/>
      <c r="BH154" s="2142"/>
      <c r="BI154" s="2296"/>
    </row>
    <row r="155" spans="1:61" ht="9.75" customHeight="1">
      <c r="B155" s="2318"/>
      <c r="C155" s="2319"/>
      <c r="D155" s="2130"/>
      <c r="E155" s="2131"/>
      <c r="F155" s="2131"/>
      <c r="G155" s="2131"/>
      <c r="H155" s="2131"/>
      <c r="I155" s="2131"/>
      <c r="J155" s="2131"/>
      <c r="K155" s="2131"/>
      <c r="L155" s="2132"/>
      <c r="M155" s="2234" t="str">
        <f>M69</f>
        <v xml:space="preserve"> 平成24年3月31日
 以前のもの</v>
      </c>
      <c r="N155" s="2235"/>
      <c r="O155" s="2235"/>
      <c r="P155" s="2235"/>
      <c r="Q155" s="2235"/>
      <c r="R155" s="2235"/>
      <c r="S155" s="2236"/>
      <c r="T155" s="2050" t="str">
        <f t="shared" si="2"/>
        <v/>
      </c>
      <c r="U155" s="2051"/>
      <c r="V155" s="2051"/>
      <c r="W155" s="2051"/>
      <c r="X155" s="2051"/>
      <c r="Y155" s="2051"/>
      <c r="Z155" s="2051"/>
      <c r="AA155" s="2051"/>
      <c r="AB155" s="2051"/>
      <c r="AC155" s="311"/>
      <c r="AD155" s="2086">
        <f>AD69</f>
        <v>24</v>
      </c>
      <c r="AE155" s="2088"/>
      <c r="AF155" s="2073" t="s">
        <v>281</v>
      </c>
      <c r="AG155" s="2493">
        <f>AG69</f>
        <v>0</v>
      </c>
      <c r="AH155" s="2494"/>
      <c r="AI155" s="2494"/>
      <c r="AJ155" s="2494"/>
      <c r="AK155" s="2494"/>
      <c r="AL155" s="2494"/>
      <c r="AM155" s="2495"/>
      <c r="AN155" s="312"/>
      <c r="AO155" s="311"/>
      <c r="AP155" s="2086">
        <f>AP69</f>
        <v>19</v>
      </c>
      <c r="AQ155" s="2087"/>
      <c r="AR155" s="2088"/>
      <c r="AS155" s="2067" t="str">
        <f>AS69</f>
        <v/>
      </c>
      <c r="AT155" s="2068"/>
      <c r="AU155" s="2069"/>
      <c r="AV155" s="2493">
        <f>AV69</f>
        <v>0</v>
      </c>
      <c r="AW155" s="2494"/>
      <c r="AX155" s="2494"/>
      <c r="AY155" s="2494"/>
      <c r="AZ155" s="2494"/>
      <c r="BA155" s="2494"/>
      <c r="BB155" s="2494"/>
      <c r="BC155" s="2494"/>
      <c r="BD155" s="2495"/>
      <c r="BE155" s="2093"/>
      <c r="BF155" s="2297"/>
      <c r="BG155" s="2297"/>
      <c r="BH155" s="2142"/>
      <c r="BI155" s="2296"/>
    </row>
    <row r="156" spans="1:61" ht="9.75" customHeight="1">
      <c r="B156" s="2318"/>
      <c r="C156" s="2319"/>
      <c r="D156" s="2130"/>
      <c r="E156" s="2131"/>
      <c r="F156" s="2131"/>
      <c r="G156" s="2131"/>
      <c r="H156" s="2131"/>
      <c r="I156" s="2131"/>
      <c r="J156" s="2131"/>
      <c r="K156" s="2131"/>
      <c r="L156" s="2132"/>
      <c r="M156" s="2237"/>
      <c r="N156" s="2238"/>
      <c r="O156" s="2238"/>
      <c r="P156" s="2238"/>
      <c r="Q156" s="2238"/>
      <c r="R156" s="2238"/>
      <c r="S156" s="2239"/>
      <c r="T156" s="2052">
        <f t="shared" si="2"/>
        <v>0</v>
      </c>
      <c r="U156" s="2053"/>
      <c r="V156" s="2053"/>
      <c r="W156" s="2053"/>
      <c r="X156" s="2053"/>
      <c r="Y156" s="2053"/>
      <c r="Z156" s="2053"/>
      <c r="AA156" s="2053"/>
      <c r="AB156" s="2053"/>
      <c r="AC156" s="313"/>
      <c r="AD156" s="2086"/>
      <c r="AE156" s="2088"/>
      <c r="AF156" s="2080"/>
      <c r="AG156" s="2496"/>
      <c r="AH156" s="2497"/>
      <c r="AI156" s="2497"/>
      <c r="AJ156" s="2497"/>
      <c r="AK156" s="2497"/>
      <c r="AL156" s="2497"/>
      <c r="AM156" s="2498"/>
      <c r="AN156" s="2089"/>
      <c r="AO156" s="2089"/>
      <c r="AP156" s="2086"/>
      <c r="AQ156" s="2087"/>
      <c r="AR156" s="2088"/>
      <c r="AS156" s="2070"/>
      <c r="AT156" s="2071"/>
      <c r="AU156" s="2072"/>
      <c r="AV156" s="2496"/>
      <c r="AW156" s="2497"/>
      <c r="AX156" s="2497"/>
      <c r="AY156" s="2497"/>
      <c r="AZ156" s="2497"/>
      <c r="BA156" s="2497"/>
      <c r="BB156" s="2497"/>
      <c r="BC156" s="2497"/>
      <c r="BD156" s="2498"/>
      <c r="BE156" s="2094"/>
      <c r="BF156" s="2297"/>
      <c r="BG156" s="2297"/>
      <c r="BH156" s="2142"/>
      <c r="BI156" s="2296"/>
    </row>
    <row r="157" spans="1:61" ht="9.75" customHeight="1">
      <c r="B157" s="2320"/>
      <c r="C157" s="2321"/>
      <c r="D157" s="2130"/>
      <c r="E157" s="2131"/>
      <c r="F157" s="2131"/>
      <c r="G157" s="2131"/>
      <c r="H157" s="2131"/>
      <c r="I157" s="2131"/>
      <c r="J157" s="2131"/>
      <c r="K157" s="2131"/>
      <c r="L157" s="2132"/>
      <c r="M157" s="2234" t="str">
        <f>M71</f>
        <v xml:space="preserve"> 平成24年4月1日
 以降のもの</v>
      </c>
      <c r="N157" s="2235"/>
      <c r="O157" s="2235"/>
      <c r="P157" s="2235"/>
      <c r="Q157" s="2235"/>
      <c r="R157" s="2235"/>
      <c r="S157" s="2236"/>
      <c r="T157" s="2050" t="str">
        <f t="shared" si="2"/>
        <v/>
      </c>
      <c r="U157" s="2051"/>
      <c r="V157" s="2051"/>
      <c r="W157" s="2051"/>
      <c r="X157" s="2051"/>
      <c r="Y157" s="2051"/>
      <c r="Z157" s="2051"/>
      <c r="AA157" s="2051"/>
      <c r="AB157" s="2051"/>
      <c r="AC157" s="314"/>
      <c r="AD157" s="2086">
        <f>AD71</f>
        <v>23</v>
      </c>
      <c r="AE157" s="2088"/>
      <c r="AF157" s="2512" t="s">
        <v>282</v>
      </c>
      <c r="AG157" s="2493">
        <f>AG71</f>
        <v>0</v>
      </c>
      <c r="AH157" s="2494"/>
      <c r="AI157" s="2494"/>
      <c r="AJ157" s="2494"/>
      <c r="AK157" s="2494"/>
      <c r="AL157" s="2494"/>
      <c r="AM157" s="2495"/>
      <c r="AN157" s="315"/>
      <c r="AO157" s="315"/>
      <c r="AP157" s="2086">
        <f>AP71</f>
        <v>19</v>
      </c>
      <c r="AQ157" s="2087"/>
      <c r="AR157" s="2088"/>
      <c r="AS157" s="2067" t="str">
        <f>AS71</f>
        <v/>
      </c>
      <c r="AT157" s="2068"/>
      <c r="AU157" s="2069"/>
      <c r="AV157" s="2493">
        <f>AV71</f>
        <v>0</v>
      </c>
      <c r="AW157" s="2494"/>
      <c r="AX157" s="2494"/>
      <c r="AY157" s="2494"/>
      <c r="AZ157" s="2494"/>
      <c r="BA157" s="2494"/>
      <c r="BB157" s="2494"/>
      <c r="BC157" s="2494"/>
      <c r="BD157" s="2495"/>
      <c r="BE157" s="844"/>
      <c r="BF157" s="2297"/>
      <c r="BG157" s="2297"/>
      <c r="BH157" s="2142"/>
      <c r="BI157" s="2296"/>
    </row>
    <row r="158" spans="1:61" ht="9.75" customHeight="1">
      <c r="B158" s="2320"/>
      <c r="C158" s="2321"/>
      <c r="D158" s="2130"/>
      <c r="E158" s="2131"/>
      <c r="F158" s="2131"/>
      <c r="G158" s="2131"/>
      <c r="H158" s="2131"/>
      <c r="I158" s="2131"/>
      <c r="J158" s="2131"/>
      <c r="K158" s="2131"/>
      <c r="L158" s="2132"/>
      <c r="M158" s="2240"/>
      <c r="N158" s="2241"/>
      <c r="O158" s="2241"/>
      <c r="P158" s="2241"/>
      <c r="Q158" s="2241"/>
      <c r="R158" s="2241"/>
      <c r="S158" s="2242"/>
      <c r="T158" s="2054">
        <f t="shared" si="2"/>
        <v>0</v>
      </c>
      <c r="U158" s="2055"/>
      <c r="V158" s="2055"/>
      <c r="W158" s="2055"/>
      <c r="X158" s="2055"/>
      <c r="Y158" s="2055"/>
      <c r="Z158" s="2055"/>
      <c r="AA158" s="2055"/>
      <c r="AB158" s="2055"/>
      <c r="AC158" s="830"/>
      <c r="AD158" s="2148"/>
      <c r="AE158" s="2150"/>
      <c r="AF158" s="2530"/>
      <c r="AG158" s="2527"/>
      <c r="AH158" s="2528"/>
      <c r="AI158" s="2528"/>
      <c r="AJ158" s="2528"/>
      <c r="AK158" s="2528"/>
      <c r="AL158" s="2528"/>
      <c r="AM158" s="2529"/>
      <c r="AN158" s="2314"/>
      <c r="AO158" s="2315"/>
      <c r="AP158" s="2148"/>
      <c r="AQ158" s="2149"/>
      <c r="AR158" s="2150"/>
      <c r="AS158" s="2145"/>
      <c r="AT158" s="2146"/>
      <c r="AU158" s="2147"/>
      <c r="AV158" s="2527"/>
      <c r="AW158" s="2528"/>
      <c r="AX158" s="2528"/>
      <c r="AY158" s="2528"/>
      <c r="AZ158" s="2528"/>
      <c r="BA158" s="2528"/>
      <c r="BB158" s="2528"/>
      <c r="BC158" s="2528"/>
      <c r="BD158" s="2529"/>
      <c r="BE158" s="846"/>
      <c r="BF158" s="2297"/>
      <c r="BG158" s="2297"/>
      <c r="BH158" s="2142"/>
      <c r="BI158" s="2296"/>
    </row>
    <row r="159" spans="1:61" ht="9.75" customHeight="1">
      <c r="A159" s="317"/>
      <c r="B159" s="2121"/>
      <c r="C159" s="2122"/>
      <c r="D159" s="2355"/>
      <c r="E159" s="2356"/>
      <c r="F159" s="2356"/>
      <c r="G159" s="2356"/>
      <c r="H159" s="2356"/>
      <c r="I159" s="2356"/>
      <c r="J159" s="2356"/>
      <c r="K159" s="2356"/>
      <c r="L159" s="2357"/>
      <c r="M159" s="2361" t="str">
        <f>M73</f>
        <v xml:space="preserve"> 平成19年3月31日
 以前のもの</v>
      </c>
      <c r="N159" s="2362"/>
      <c r="O159" s="2362"/>
      <c r="P159" s="2362"/>
      <c r="Q159" s="2362"/>
      <c r="R159" s="2362"/>
      <c r="S159" s="2363"/>
      <c r="T159" s="2056" t="str">
        <f t="shared" si="2"/>
        <v/>
      </c>
      <c r="U159" s="2057"/>
      <c r="V159" s="2057"/>
      <c r="W159" s="2057"/>
      <c r="X159" s="2057"/>
      <c r="Y159" s="2057"/>
      <c r="Z159" s="2057"/>
      <c r="AA159" s="2057"/>
      <c r="AB159" s="2057"/>
      <c r="AC159" s="832"/>
      <c r="AD159" s="2304"/>
      <c r="AE159" s="2305"/>
      <c r="AF159" s="831"/>
      <c r="AG159" s="2504">
        <f>AG73</f>
        <v>0</v>
      </c>
      <c r="AH159" s="2505"/>
      <c r="AI159" s="2505"/>
      <c r="AJ159" s="2505"/>
      <c r="AK159" s="2505"/>
      <c r="AL159" s="2505"/>
      <c r="AM159" s="2506"/>
      <c r="AN159" s="833"/>
      <c r="AO159" s="834"/>
      <c r="AP159" s="2592">
        <f>AP73</f>
        <v>0</v>
      </c>
      <c r="AQ159" s="2593"/>
      <c r="AR159" s="2594"/>
      <c r="AS159" s="2105" t="str">
        <f>AS73</f>
        <v/>
      </c>
      <c r="AT159" s="2106"/>
      <c r="AU159" s="2107"/>
      <c r="AV159" s="2504">
        <f>AV73</f>
        <v>0</v>
      </c>
      <c r="AW159" s="2505"/>
      <c r="AX159" s="2505"/>
      <c r="AY159" s="2505"/>
      <c r="AZ159" s="2505"/>
      <c r="BA159" s="2505"/>
      <c r="BB159" s="2505"/>
      <c r="BC159" s="2505"/>
      <c r="BD159" s="2506"/>
      <c r="BE159" s="848"/>
      <c r="BF159" s="2297"/>
      <c r="BG159" s="2297"/>
      <c r="BH159" s="2142"/>
      <c r="BI159" s="2296"/>
    </row>
    <row r="160" spans="1:61" ht="9.75" customHeight="1">
      <c r="A160" s="317"/>
      <c r="B160" s="2125"/>
      <c r="C160" s="2126"/>
      <c r="D160" s="2358"/>
      <c r="E160" s="2359"/>
      <c r="F160" s="2359"/>
      <c r="G160" s="2359"/>
      <c r="H160" s="2359"/>
      <c r="I160" s="2359"/>
      <c r="J160" s="2359"/>
      <c r="K160" s="2359"/>
      <c r="L160" s="2360"/>
      <c r="M160" s="2240"/>
      <c r="N160" s="2241"/>
      <c r="O160" s="2241"/>
      <c r="P160" s="2241"/>
      <c r="Q160" s="2241"/>
      <c r="R160" s="2241"/>
      <c r="S160" s="2242"/>
      <c r="T160" s="2048">
        <f t="shared" si="2"/>
        <v>0</v>
      </c>
      <c r="U160" s="2049"/>
      <c r="V160" s="2049"/>
      <c r="W160" s="2049"/>
      <c r="X160" s="2049"/>
      <c r="Y160" s="2049"/>
      <c r="Z160" s="2049"/>
      <c r="AA160" s="2049"/>
      <c r="AB160" s="2049"/>
      <c r="AC160" s="835"/>
      <c r="AD160" s="2306"/>
      <c r="AE160" s="2307"/>
      <c r="AF160" s="836"/>
      <c r="AG160" s="2514"/>
      <c r="AH160" s="2515"/>
      <c r="AI160" s="2515"/>
      <c r="AJ160" s="2515"/>
      <c r="AK160" s="2515"/>
      <c r="AL160" s="2515"/>
      <c r="AM160" s="2516"/>
      <c r="AN160" s="837"/>
      <c r="AO160" s="838"/>
      <c r="AP160" s="2595"/>
      <c r="AQ160" s="2596"/>
      <c r="AR160" s="2597"/>
      <c r="AS160" s="2153"/>
      <c r="AT160" s="2154"/>
      <c r="AU160" s="2155"/>
      <c r="AV160" s="2514"/>
      <c r="AW160" s="2515"/>
      <c r="AX160" s="2515"/>
      <c r="AY160" s="2515"/>
      <c r="AZ160" s="2515"/>
      <c r="BA160" s="2515"/>
      <c r="BB160" s="2515"/>
      <c r="BC160" s="2515"/>
      <c r="BD160" s="2516"/>
      <c r="BE160" s="845"/>
      <c r="BF160" s="2297"/>
      <c r="BG160" s="2297"/>
      <c r="BH160" s="2142"/>
      <c r="BI160" s="2296"/>
    </row>
    <row r="161" spans="2:69" ht="18" customHeight="1" thickBot="1">
      <c r="B161" s="2395"/>
      <c r="C161" s="2396"/>
      <c r="D161" s="2397" t="s">
        <v>283</v>
      </c>
      <c r="E161" s="2398"/>
      <c r="F161" s="2398"/>
      <c r="G161" s="2398"/>
      <c r="H161" s="2398"/>
      <c r="I161" s="2398"/>
      <c r="J161" s="2398"/>
      <c r="K161" s="2398"/>
      <c r="L161" s="2399"/>
      <c r="M161" s="2546"/>
      <c r="N161" s="2547"/>
      <c r="O161" s="2547"/>
      <c r="P161" s="2547"/>
      <c r="Q161" s="2547"/>
      <c r="R161" s="2547"/>
      <c r="S161" s="2396"/>
      <c r="T161" s="2548">
        <f>T75</f>
        <v>0</v>
      </c>
      <c r="U161" s="2549"/>
      <c r="V161" s="2549"/>
      <c r="W161" s="2549"/>
      <c r="X161" s="2549"/>
      <c r="Y161" s="2549"/>
      <c r="Z161" s="2549"/>
      <c r="AA161" s="2549"/>
      <c r="AB161" s="2550"/>
      <c r="AC161" s="858"/>
      <c r="AD161" s="2624"/>
      <c r="AE161" s="2625"/>
      <c r="AF161" s="319"/>
      <c r="AG161" s="2532">
        <f>AG75</f>
        <v>0</v>
      </c>
      <c r="AH161" s="2533"/>
      <c r="AI161" s="2533"/>
      <c r="AJ161" s="2533"/>
      <c r="AK161" s="2533"/>
      <c r="AL161" s="2533"/>
      <c r="AM161" s="2534"/>
      <c r="AN161" s="2541"/>
      <c r="AO161" s="2542"/>
      <c r="AP161" s="2543"/>
      <c r="AQ161" s="2544"/>
      <c r="AR161" s="2545"/>
      <c r="AS161" s="2551"/>
      <c r="AT161" s="2552"/>
      <c r="AU161" s="2553"/>
      <c r="AV161" s="2532">
        <f>AV75</f>
        <v>0</v>
      </c>
      <c r="AW161" s="2533"/>
      <c r="AX161" s="2533"/>
      <c r="AY161" s="2533"/>
      <c r="AZ161" s="2533"/>
      <c r="BA161" s="2533"/>
      <c r="BB161" s="2533"/>
      <c r="BC161" s="2533"/>
      <c r="BD161" s="2534"/>
      <c r="BE161" s="857"/>
      <c r="BF161" s="2297"/>
      <c r="BG161" s="2297"/>
      <c r="BH161" s="2142"/>
      <c r="BI161" s="2296"/>
    </row>
    <row r="162" spans="2:69" ht="18" customHeight="1">
      <c r="AE162" s="821"/>
      <c r="AF162" s="850" t="s">
        <v>284</v>
      </c>
      <c r="AG162" s="2535" t="s">
        <v>285</v>
      </c>
      <c r="AH162" s="2535"/>
      <c r="AI162" s="2535"/>
      <c r="AJ162" s="2535"/>
      <c r="AK162" s="2535"/>
      <c r="AL162" s="2535"/>
      <c r="AM162" s="2535"/>
      <c r="AN162" s="2535"/>
      <c r="AO162" s="2536"/>
      <c r="AP162" s="827" t="s">
        <v>286</v>
      </c>
      <c r="AQ162" s="2537" t="s">
        <v>287</v>
      </c>
      <c r="AR162" s="2537"/>
      <c r="AS162" s="2537"/>
      <c r="AT162" s="2537"/>
      <c r="AU162" s="2538"/>
      <c r="AV162" s="2539" t="s">
        <v>288</v>
      </c>
      <c r="AW162" s="2539"/>
      <c r="AX162" s="2539"/>
      <c r="AY162" s="2539"/>
      <c r="AZ162" s="2539"/>
      <c r="BA162" s="2539"/>
      <c r="BB162" s="2539"/>
      <c r="BC162" s="2539"/>
      <c r="BD162" s="2539"/>
      <c r="BE162" s="2540"/>
      <c r="BF162" s="2297"/>
      <c r="BG162" s="2297"/>
      <c r="BH162" s="2142"/>
      <c r="BI162" s="2296"/>
    </row>
    <row r="163" spans="2:69" ht="9.9499999999999993" customHeight="1">
      <c r="AF163" s="2615">
        <f>AF77</f>
        <v>0</v>
      </c>
      <c r="AG163" s="2368"/>
      <c r="AH163" s="2368"/>
      <c r="AI163" s="2368"/>
      <c r="AJ163" s="2368"/>
      <c r="AK163" s="2368"/>
      <c r="AL163" s="2368"/>
      <c r="AM163" s="2368"/>
      <c r="AN163" s="2580" t="s">
        <v>251</v>
      </c>
      <c r="AO163" s="2581"/>
      <c r="AP163" s="2364" t="s">
        <v>289</v>
      </c>
      <c r="AQ163" s="2365"/>
      <c r="AR163" s="2365"/>
      <c r="AS163" s="2365"/>
      <c r="AT163" s="2365"/>
      <c r="AU163" s="2366"/>
      <c r="AV163" s="2367">
        <f>AV77</f>
        <v>0</v>
      </c>
      <c r="AW163" s="2368"/>
      <c r="AX163" s="2368"/>
      <c r="AY163" s="2368"/>
      <c r="AZ163" s="2368"/>
      <c r="BA163" s="2368"/>
      <c r="BB163" s="2368"/>
      <c r="BC163" s="2368"/>
      <c r="BD163" s="2368"/>
      <c r="BE163" s="2411" t="s">
        <v>76</v>
      </c>
      <c r="BF163" s="2297"/>
      <c r="BG163" s="2297"/>
      <c r="BH163" s="2142"/>
      <c r="BI163" s="2296"/>
    </row>
    <row r="164" spans="2:69" ht="9.9499999999999993" customHeight="1" thickBot="1">
      <c r="AF164" s="2616"/>
      <c r="AG164" s="2370"/>
      <c r="AH164" s="2370"/>
      <c r="AI164" s="2370"/>
      <c r="AJ164" s="2370"/>
      <c r="AK164" s="2370"/>
      <c r="AL164" s="2370"/>
      <c r="AM164" s="2370"/>
      <c r="AN164" s="2582"/>
      <c r="AO164" s="2583"/>
      <c r="AP164" s="2371">
        <v>0.05</v>
      </c>
      <c r="AQ164" s="2372"/>
      <c r="AR164" s="2372"/>
      <c r="AS164" s="2372"/>
      <c r="AT164" s="2372"/>
      <c r="AU164" s="2373"/>
      <c r="AV164" s="2369"/>
      <c r="AW164" s="2370"/>
      <c r="AX164" s="2370"/>
      <c r="AY164" s="2370"/>
      <c r="AZ164" s="2370"/>
      <c r="BA164" s="2370"/>
      <c r="BB164" s="2370"/>
      <c r="BC164" s="2370"/>
      <c r="BD164" s="2370"/>
      <c r="BE164" s="2412"/>
      <c r="BF164" s="2297"/>
      <c r="BG164" s="2297"/>
      <c r="BH164" s="2142"/>
      <c r="BI164" s="2296"/>
    </row>
    <row r="165" spans="2:69" ht="11.1" customHeight="1">
      <c r="B165" s="2561" t="s">
        <v>290</v>
      </c>
      <c r="C165" s="2561"/>
      <c r="D165" s="2561"/>
      <c r="E165" s="2561"/>
      <c r="F165" s="2561"/>
      <c r="G165" s="2561"/>
      <c r="H165" s="2561"/>
      <c r="I165" s="2561"/>
      <c r="J165" s="2561"/>
      <c r="K165" s="2561"/>
      <c r="L165" s="2561"/>
      <c r="M165" s="2561"/>
      <c r="N165" s="2561"/>
      <c r="O165" s="2561"/>
      <c r="P165" s="2561"/>
      <c r="Q165" s="2561"/>
      <c r="R165" s="2561"/>
      <c r="S165" s="2561"/>
      <c r="T165" s="2561"/>
      <c r="U165" s="2561"/>
      <c r="V165" s="2561"/>
      <c r="W165" s="2561"/>
      <c r="X165" s="2561"/>
      <c r="Y165" s="2561"/>
      <c r="Z165" s="2561"/>
      <c r="AA165" s="2561"/>
      <c r="AB165" s="2561"/>
      <c r="AC165" s="2561"/>
      <c r="AD165" s="2561"/>
      <c r="AE165" s="2561"/>
      <c r="AF165" s="2561"/>
      <c r="AG165" s="2561"/>
      <c r="AH165" s="2561"/>
      <c r="AS165" s="2426" t="s">
        <v>291</v>
      </c>
      <c r="AT165" s="2426"/>
      <c r="AU165" s="2426"/>
      <c r="AV165" s="2426"/>
      <c r="AW165" s="2562" t="str">
        <f>AW79</f>
        <v>930</v>
      </c>
      <c r="AX165" s="2562"/>
      <c r="AY165" s="2562"/>
      <c r="AZ165" s="2562"/>
      <c r="BA165" s="2563" t="s">
        <v>292</v>
      </c>
      <c r="BB165" s="2563"/>
      <c r="BC165" s="2563"/>
      <c r="BD165" s="2564" t="str">
        <f>BD79</f>
        <v>0289</v>
      </c>
      <c r="BE165" s="2564"/>
      <c r="BF165" s="2564"/>
      <c r="BG165" s="2564"/>
      <c r="BH165" s="320" t="s">
        <v>293</v>
      </c>
    </row>
    <row r="166" spans="2:69" ht="11.1" customHeight="1">
      <c r="B166" s="2561"/>
      <c r="C166" s="2561"/>
      <c r="D166" s="2561"/>
      <c r="E166" s="2561"/>
      <c r="F166" s="2561"/>
      <c r="G166" s="2561"/>
      <c r="H166" s="2561"/>
      <c r="I166" s="2561"/>
      <c r="J166" s="2561"/>
      <c r="K166" s="2561"/>
      <c r="L166" s="2561"/>
      <c r="M166" s="2561"/>
      <c r="N166" s="2561"/>
      <c r="O166" s="2561"/>
      <c r="P166" s="2561"/>
      <c r="Q166" s="2561"/>
      <c r="R166" s="2561"/>
      <c r="S166" s="2561"/>
      <c r="T166" s="2561"/>
      <c r="U166" s="2561"/>
      <c r="V166" s="2561"/>
      <c r="W166" s="2561"/>
      <c r="X166" s="2561"/>
      <c r="Y166" s="2561"/>
      <c r="Z166" s="2561"/>
      <c r="AA166" s="2561"/>
      <c r="AB166" s="2561"/>
      <c r="AC166" s="2561"/>
      <c r="AD166" s="2561"/>
      <c r="AE166" s="2561"/>
      <c r="AF166" s="2561"/>
      <c r="AG166" s="2561"/>
      <c r="AH166" s="2561"/>
      <c r="AR166" s="825"/>
      <c r="AS166" s="2430" t="s">
        <v>294</v>
      </c>
      <c r="AT166" s="2430"/>
      <c r="AU166" s="2430"/>
      <c r="AV166" s="2430"/>
      <c r="AW166" s="2565" t="str">
        <f>AW80</f>
        <v>076</v>
      </c>
      <c r="AX166" s="2565"/>
      <c r="AY166" s="2565"/>
      <c r="AZ166" s="321" t="s">
        <v>292</v>
      </c>
      <c r="BA166" s="2566" t="str">
        <f>BA80</f>
        <v>463</v>
      </c>
      <c r="BB166" s="2566"/>
      <c r="BC166" s="2566"/>
      <c r="BD166" s="322" t="s">
        <v>292</v>
      </c>
      <c r="BE166" s="2560" t="str">
        <f>BE80</f>
        <v>6418</v>
      </c>
      <c r="BF166" s="2560"/>
      <c r="BG166" s="2560"/>
      <c r="BH166" s="320" t="s">
        <v>293</v>
      </c>
    </row>
    <row r="167" spans="2:69" s="323" customFormat="1" ht="15" customHeight="1">
      <c r="B167" s="2114" t="s">
        <v>235</v>
      </c>
      <c r="C167" s="2114"/>
      <c r="D167" s="2115">
        <f>IF(D81=0,"",D81)</f>
        <v>42095</v>
      </c>
      <c r="E167" s="2115"/>
      <c r="F167" s="2115"/>
      <c r="G167" s="2112" t="s">
        <v>73</v>
      </c>
      <c r="H167" s="2112"/>
      <c r="I167" s="2113">
        <f>I81</f>
        <v>6</v>
      </c>
      <c r="J167" s="2113"/>
      <c r="K167" s="2113"/>
      <c r="L167" s="324" t="s">
        <v>145</v>
      </c>
      <c r="M167" s="2113" t="str">
        <f>M81</f>
        <v/>
      </c>
      <c r="N167" s="2113"/>
      <c r="O167" s="2113"/>
      <c r="P167" s="2114" t="s">
        <v>87</v>
      </c>
      <c r="Q167" s="2114"/>
      <c r="AD167" s="822"/>
      <c r="AE167" s="822"/>
      <c r="AK167" s="325"/>
      <c r="AL167" s="325"/>
      <c r="AM167" s="325"/>
      <c r="AO167" s="2060" t="str">
        <f>AO81</f>
        <v>富山市△△△△1-2-3</v>
      </c>
      <c r="AP167" s="2060"/>
      <c r="AQ167" s="2060"/>
      <c r="AR167" s="2060"/>
      <c r="AS167" s="2060"/>
      <c r="AT167" s="2060"/>
      <c r="AU167" s="2060"/>
      <c r="AV167" s="2060"/>
      <c r="AW167" s="2060"/>
      <c r="AX167" s="2060"/>
      <c r="AY167" s="2060"/>
      <c r="AZ167" s="2060"/>
      <c r="BA167" s="2060"/>
      <c r="BB167" s="2060"/>
      <c r="BC167" s="2060"/>
      <c r="BD167" s="2060"/>
      <c r="BE167" s="2060"/>
      <c r="BF167" s="2060"/>
      <c r="BG167" s="326"/>
      <c r="BH167" s="327"/>
      <c r="BM167" s="371"/>
      <c r="BN167" s="372"/>
      <c r="BO167" s="372"/>
      <c r="BP167" s="298"/>
      <c r="BQ167" s="298"/>
    </row>
    <row r="168" spans="2:69" ht="11.1" customHeight="1">
      <c r="AF168" s="323"/>
      <c r="AG168" s="323"/>
      <c r="AH168" s="323"/>
      <c r="AI168" s="323"/>
      <c r="AJ168" s="323"/>
      <c r="AK168" s="2062" t="s">
        <v>4</v>
      </c>
      <c r="AL168" s="2062"/>
      <c r="AM168" s="2062"/>
      <c r="AN168" s="328"/>
      <c r="AO168" s="2061"/>
      <c r="AP168" s="2061"/>
      <c r="AQ168" s="2061"/>
      <c r="AR168" s="2061"/>
      <c r="AS168" s="2061"/>
      <c r="AT168" s="2061"/>
      <c r="AU168" s="2061"/>
      <c r="AV168" s="2061"/>
      <c r="AW168" s="2061"/>
      <c r="AX168" s="2061"/>
      <c r="AY168" s="2061"/>
      <c r="AZ168" s="2061"/>
      <c r="BA168" s="2061"/>
      <c r="BB168" s="2061"/>
      <c r="BC168" s="2061"/>
      <c r="BD168" s="2061"/>
      <c r="BE168" s="2061"/>
      <c r="BF168" s="2061"/>
      <c r="BG168" s="329"/>
      <c r="BH168" s="328"/>
      <c r="BI168" s="323"/>
    </row>
    <row r="169" spans="2:69" ht="9" customHeight="1">
      <c r="B169" s="2118" t="str">
        <f>B83</f>
        <v>富山</v>
      </c>
      <c r="C169" s="2118"/>
      <c r="D169" s="2118"/>
      <c r="E169" s="2118"/>
      <c r="F169" s="2119" t="s">
        <v>295</v>
      </c>
      <c r="G169" s="2119"/>
      <c r="H169" s="2119"/>
      <c r="I169" s="2119"/>
      <c r="J169" s="2119"/>
      <c r="K169" s="2119"/>
      <c r="L169" s="2119"/>
      <c r="M169" s="2119"/>
      <c r="N169" s="2119"/>
      <c r="O169" s="2119"/>
      <c r="P169" s="2119"/>
      <c r="Q169" s="2119"/>
      <c r="R169" s="2119"/>
      <c r="S169" s="2119"/>
      <c r="T169" s="2119"/>
      <c r="U169" s="2119"/>
      <c r="V169" s="2119"/>
      <c r="W169" s="2119"/>
      <c r="X169" s="2119"/>
      <c r="Y169" s="2119"/>
      <c r="Z169" s="2119"/>
      <c r="AA169" s="308"/>
      <c r="AF169" s="323"/>
      <c r="AG169" s="323"/>
      <c r="AH169" s="323"/>
      <c r="AI169" s="323"/>
      <c r="AJ169" s="323"/>
      <c r="AK169" s="323"/>
      <c r="AL169" s="323"/>
      <c r="AM169" s="323"/>
      <c r="AN169" s="323"/>
      <c r="AO169" s="323"/>
      <c r="AP169" s="822"/>
      <c r="AQ169" s="822"/>
      <c r="AR169" s="822"/>
      <c r="AS169" s="822"/>
      <c r="AT169" s="822"/>
      <c r="AU169" s="822"/>
      <c r="AV169" s="323"/>
      <c r="AW169" s="323"/>
      <c r="AX169" s="323"/>
      <c r="AY169" s="323"/>
      <c r="AZ169" s="323"/>
      <c r="BA169" s="2065" t="s">
        <v>296</v>
      </c>
      <c r="BB169" s="2065"/>
      <c r="BC169" s="2065"/>
      <c r="BD169" s="2065"/>
      <c r="BE169" s="2065"/>
      <c r="BF169" s="2065"/>
      <c r="BG169" s="2065"/>
      <c r="BH169" s="2065"/>
      <c r="BI169" s="323"/>
    </row>
    <row r="170" spans="2:69" ht="9" customHeight="1">
      <c r="B170" s="2113"/>
      <c r="C170" s="2113"/>
      <c r="D170" s="2113"/>
      <c r="E170" s="2113"/>
      <c r="F170" s="2120"/>
      <c r="G170" s="2120"/>
      <c r="H170" s="2120"/>
      <c r="I170" s="2120"/>
      <c r="J170" s="2120"/>
      <c r="K170" s="2120"/>
      <c r="L170" s="2120"/>
      <c r="M170" s="2120"/>
      <c r="N170" s="2120"/>
      <c r="O170" s="2120"/>
      <c r="P170" s="2120"/>
      <c r="Q170" s="2120"/>
      <c r="R170" s="2120"/>
      <c r="S170" s="2120"/>
      <c r="T170" s="2120"/>
      <c r="U170" s="2120"/>
      <c r="V170" s="2120"/>
      <c r="W170" s="2120"/>
      <c r="X170" s="2120"/>
      <c r="Y170" s="2120"/>
      <c r="Z170" s="2120"/>
      <c r="AA170" s="318"/>
      <c r="AF170" s="323"/>
      <c r="AG170" s="323"/>
      <c r="AH170" s="323"/>
      <c r="AI170" s="323"/>
      <c r="AJ170" s="323"/>
      <c r="AK170" s="323"/>
      <c r="AL170" s="323"/>
      <c r="AM170" s="323"/>
      <c r="AO170" s="2066" t="str">
        <f>AO84</f>
        <v>株式会社　富山建設</v>
      </c>
      <c r="AP170" s="2066"/>
      <c r="AQ170" s="2066"/>
      <c r="AR170" s="2066"/>
      <c r="AS170" s="2066"/>
      <c r="AT170" s="2066"/>
      <c r="AU170" s="2066"/>
      <c r="AV170" s="2066"/>
      <c r="AW170" s="2066"/>
      <c r="AX170" s="2066"/>
      <c r="AY170" s="2066"/>
      <c r="AZ170" s="2066"/>
      <c r="BA170" s="2066"/>
      <c r="BB170" s="2066"/>
      <c r="BC170" s="2066"/>
      <c r="BD170" s="2066"/>
      <c r="BE170" s="2066"/>
      <c r="BF170" s="2066"/>
      <c r="BG170" s="330"/>
      <c r="BH170" s="330"/>
      <c r="BI170" s="323"/>
    </row>
    <row r="171" spans="2:69" ht="9" customHeight="1">
      <c r="B171" s="335"/>
      <c r="C171" s="335"/>
      <c r="D171" s="335"/>
      <c r="E171" s="335"/>
      <c r="F171" s="319"/>
      <c r="G171" s="319"/>
      <c r="H171" s="319"/>
      <c r="I171" s="319"/>
      <c r="J171" s="319"/>
      <c r="K171" s="319"/>
      <c r="L171" s="319"/>
      <c r="M171" s="319"/>
      <c r="N171" s="319"/>
      <c r="O171" s="319"/>
      <c r="P171" s="319"/>
      <c r="Q171" s="319"/>
      <c r="R171" s="319"/>
      <c r="S171" s="319"/>
      <c r="T171" s="319"/>
      <c r="U171" s="319"/>
      <c r="V171" s="319"/>
      <c r="W171" s="319"/>
      <c r="X171" s="319"/>
      <c r="Y171" s="319"/>
      <c r="Z171" s="319"/>
      <c r="AA171" s="308"/>
      <c r="AF171" s="323"/>
      <c r="AG171" s="323"/>
      <c r="AH171" s="323"/>
      <c r="AI171" s="323"/>
      <c r="AJ171" s="323"/>
      <c r="AK171" s="323"/>
      <c r="AL171" s="323"/>
      <c r="AM171" s="323"/>
      <c r="AO171" s="2066"/>
      <c r="AP171" s="2066"/>
      <c r="AQ171" s="2066"/>
      <c r="AR171" s="2066"/>
      <c r="AS171" s="2066"/>
      <c r="AT171" s="2066"/>
      <c r="AU171" s="2066"/>
      <c r="AV171" s="2066"/>
      <c r="AW171" s="2066"/>
      <c r="AX171" s="2066"/>
      <c r="AY171" s="2066"/>
      <c r="AZ171" s="2066"/>
      <c r="BA171" s="2066"/>
      <c r="BB171" s="2066"/>
      <c r="BC171" s="2066"/>
      <c r="BD171" s="2066"/>
      <c r="BE171" s="2066"/>
      <c r="BF171" s="2066"/>
      <c r="BG171" s="330"/>
      <c r="BH171" s="330"/>
      <c r="BI171" s="323"/>
    </row>
    <row r="172" spans="2:69" ht="9" customHeight="1">
      <c r="AF172" s="323"/>
      <c r="AG172" s="323"/>
      <c r="AH172" s="323" t="s">
        <v>297</v>
      </c>
      <c r="AI172" s="323"/>
      <c r="AJ172" s="323"/>
      <c r="AK172" s="325"/>
      <c r="AL172" s="325"/>
      <c r="AM172" s="325"/>
      <c r="AN172" s="331"/>
      <c r="AO172" s="356">
        <f>AO86</f>
        <v>0</v>
      </c>
      <c r="AP172" s="2606" t="str">
        <f>AP86</f>
        <v>代表取締役   ○○　○○</v>
      </c>
      <c r="AQ172" s="2606"/>
      <c r="AR172" s="2606"/>
      <c r="AS172" s="2606"/>
      <c r="AT172" s="2606"/>
      <c r="AU172" s="2606"/>
      <c r="AV172" s="2606"/>
      <c r="AW172" s="2606"/>
      <c r="AX172" s="2606"/>
      <c r="AY172" s="2606"/>
      <c r="AZ172" s="2606"/>
      <c r="BA172" s="2606"/>
      <c r="BB172" s="2606"/>
      <c r="BC172" s="2606"/>
      <c r="BD172" s="2606"/>
      <c r="BE172" s="2606"/>
      <c r="BF172" s="2606"/>
      <c r="BG172" s="325"/>
      <c r="BH172" s="325"/>
      <c r="BI172" s="325"/>
    </row>
    <row r="173" spans="2:69" ht="9" customHeight="1">
      <c r="AF173" s="323"/>
      <c r="AG173" s="323"/>
      <c r="AH173" s="323"/>
      <c r="AI173" s="323"/>
      <c r="AJ173" s="323"/>
      <c r="AK173" s="2062" t="s">
        <v>11</v>
      </c>
      <c r="AL173" s="2062"/>
      <c r="AM173" s="2062"/>
      <c r="AN173" s="332"/>
      <c r="AO173" s="357">
        <f>AO87</f>
        <v>0</v>
      </c>
      <c r="AP173" s="2607"/>
      <c r="AQ173" s="2607"/>
      <c r="AR173" s="2607"/>
      <c r="AS173" s="2607"/>
      <c r="AT173" s="2607"/>
      <c r="AU173" s="2607"/>
      <c r="AV173" s="2607"/>
      <c r="AW173" s="2607"/>
      <c r="AX173" s="2607"/>
      <c r="AY173" s="2607"/>
      <c r="AZ173" s="2607"/>
      <c r="BA173" s="2607"/>
      <c r="BB173" s="2607"/>
      <c r="BC173" s="2607"/>
      <c r="BD173" s="2607"/>
      <c r="BE173" s="2607"/>
      <c r="BF173" s="2607"/>
      <c r="BG173" s="333"/>
      <c r="BH173" s="333" t="s">
        <v>298</v>
      </c>
      <c r="BI173" s="325"/>
    </row>
    <row r="174" spans="2:69" ht="9" customHeight="1">
      <c r="AR174" s="2605" t="s">
        <v>92</v>
      </c>
      <c r="AS174" s="2605"/>
      <c r="AT174" s="2605"/>
      <c r="AU174" s="2605"/>
      <c r="AV174" s="2605"/>
      <c r="AW174" s="2605"/>
      <c r="AX174" s="2605"/>
      <c r="AY174" s="2605"/>
      <c r="AZ174" s="2605"/>
      <c r="BA174" s="2605"/>
      <c r="BB174" s="2605"/>
      <c r="BC174" s="2605"/>
      <c r="BD174" s="2605"/>
      <c r="BE174" s="2605"/>
      <c r="BF174" s="2605"/>
      <c r="BG174" s="2605"/>
      <c r="BH174" s="2605"/>
    </row>
    <row r="175" spans="2:69" ht="9" customHeight="1">
      <c r="AR175" s="2605"/>
      <c r="AS175" s="2605"/>
      <c r="AT175" s="2605"/>
      <c r="AU175" s="2605"/>
      <c r="AV175" s="2605"/>
      <c r="AW175" s="2605"/>
      <c r="AX175" s="2605"/>
      <c r="AY175" s="2605"/>
      <c r="AZ175" s="2605"/>
      <c r="BA175" s="2605"/>
      <c r="BB175" s="2605"/>
      <c r="BC175" s="2605"/>
      <c r="BD175" s="2605"/>
      <c r="BE175" s="2605"/>
      <c r="BF175" s="2605"/>
      <c r="BG175" s="2605"/>
      <c r="BH175" s="2605"/>
    </row>
    <row r="176" spans="2:69" ht="11.1" customHeight="1">
      <c r="B176" s="2608" t="s">
        <v>299</v>
      </c>
      <c r="C176" s="2609" t="s">
        <v>300</v>
      </c>
      <c r="D176" s="2554" t="s">
        <v>301</v>
      </c>
      <c r="E176" s="2555"/>
      <c r="F176" s="2555"/>
      <c r="G176" s="2555"/>
      <c r="H176" s="2555"/>
      <c r="I176" s="2555"/>
      <c r="J176" s="2555"/>
      <c r="K176" s="2555"/>
      <c r="L176" s="2555"/>
      <c r="M176" s="2555"/>
      <c r="N176" s="2555"/>
      <c r="O176" s="2555"/>
      <c r="P176" s="2555"/>
      <c r="Q176" s="2555"/>
      <c r="R176" s="2555"/>
      <c r="S176" s="2555"/>
      <c r="T176" s="2555"/>
      <c r="U176" s="2555"/>
      <c r="V176" s="2555"/>
      <c r="W176" s="2555"/>
      <c r="X176" s="2555"/>
      <c r="Y176" s="2556"/>
      <c r="Z176" s="2554" t="s">
        <v>302</v>
      </c>
      <c r="AA176" s="2555"/>
      <c r="AB176" s="2555"/>
      <c r="AC176" s="2555"/>
      <c r="AD176" s="2555"/>
      <c r="AE176" s="2555"/>
      <c r="AF176" s="2555"/>
      <c r="AG176" s="2555"/>
      <c r="AH176" s="2555"/>
      <c r="AI176" s="2555"/>
      <c r="AJ176" s="2555"/>
      <c r="AK176" s="2555"/>
      <c r="AL176" s="2555"/>
      <c r="AM176" s="2555"/>
      <c r="AN176" s="2555"/>
      <c r="AO176" s="2555"/>
      <c r="AP176" s="2555"/>
      <c r="AQ176" s="2556"/>
      <c r="AR176" s="2554" t="s">
        <v>303</v>
      </c>
      <c r="AS176" s="2555"/>
      <c r="AT176" s="2555"/>
      <c r="AU176" s="2555"/>
      <c r="AV176" s="2555"/>
      <c r="AW176" s="2555"/>
      <c r="AX176" s="2555"/>
      <c r="AY176" s="2555"/>
      <c r="AZ176" s="2555"/>
      <c r="BA176" s="2555"/>
      <c r="BB176" s="2555"/>
      <c r="BC176" s="2555"/>
      <c r="BD176" s="2555"/>
      <c r="BE176" s="2555"/>
      <c r="BF176" s="2555"/>
      <c r="BG176" s="2555"/>
      <c r="BH176" s="2556"/>
    </row>
    <row r="177" spans="2:69" ht="13.5" customHeight="1">
      <c r="B177" s="2608"/>
      <c r="C177" s="2609"/>
      <c r="D177" s="2612" t="str">
        <f>IF(D91=0,"",D91)</f>
        <v/>
      </c>
      <c r="E177" s="2613"/>
      <c r="F177" s="2613"/>
      <c r="G177" s="2613"/>
      <c r="H177" s="2613"/>
      <c r="I177" s="2613"/>
      <c r="J177" s="2613"/>
      <c r="K177" s="2613"/>
      <c r="L177" s="2613"/>
      <c r="M177" s="2613"/>
      <c r="N177" s="2613"/>
      <c r="O177" s="2613"/>
      <c r="P177" s="2613"/>
      <c r="Q177" s="2613"/>
      <c r="R177" s="2613"/>
      <c r="S177" s="2613"/>
      <c r="T177" s="2613"/>
      <c r="U177" s="2613"/>
      <c r="V177" s="2613"/>
      <c r="W177" s="2613"/>
      <c r="X177" s="2613"/>
      <c r="Y177" s="2614"/>
      <c r="Z177" s="2557" t="str">
        <f>Z91</f>
        <v/>
      </c>
      <c r="AA177" s="2558"/>
      <c r="AB177" s="2558"/>
      <c r="AC177" s="2558"/>
      <c r="AD177" s="2558"/>
      <c r="AE177" s="2558"/>
      <c r="AF177" s="2558"/>
      <c r="AG177" s="2558"/>
      <c r="AH177" s="2558"/>
      <c r="AI177" s="2558"/>
      <c r="AJ177" s="2558"/>
      <c r="AK177" s="2558"/>
      <c r="AL177" s="2558"/>
      <c r="AM177" s="2558"/>
      <c r="AN177" s="2558"/>
      <c r="AO177" s="2559"/>
      <c r="AP177" s="2610" t="s">
        <v>304</v>
      </c>
      <c r="AQ177" s="2611"/>
      <c r="AR177" s="2557" t="str">
        <f>AR91</f>
        <v/>
      </c>
      <c r="AS177" s="2558"/>
      <c r="AT177" s="2558"/>
      <c r="AU177" s="2558"/>
      <c r="AV177" s="2558"/>
      <c r="AW177" s="2558"/>
      <c r="AX177" s="2558"/>
      <c r="AY177" s="2558"/>
      <c r="AZ177" s="2558"/>
      <c r="BA177" s="2558"/>
      <c r="BB177" s="2558"/>
      <c r="BC177" s="2558"/>
      <c r="BD177" s="2558"/>
      <c r="BE177" s="2558"/>
      <c r="BF177" s="2558"/>
      <c r="BG177" s="2558"/>
      <c r="BH177" s="2604"/>
    </row>
    <row r="178" spans="2:69" ht="7.5" customHeight="1">
      <c r="B178" s="2608"/>
      <c r="C178" s="2609"/>
      <c r="D178" s="2598" t="str">
        <f>D92</f>
        <v/>
      </c>
      <c r="E178" s="2599"/>
      <c r="F178" s="2599"/>
      <c r="G178" s="2599"/>
      <c r="H178" s="2599"/>
      <c r="I178" s="2599"/>
      <c r="J178" s="2599"/>
      <c r="K178" s="2599"/>
      <c r="L178" s="2599"/>
      <c r="M178" s="2599"/>
      <c r="N178" s="2599"/>
      <c r="O178" s="2599"/>
      <c r="P178" s="2599"/>
      <c r="Q178" s="2599"/>
      <c r="R178" s="2599"/>
      <c r="S178" s="2599"/>
      <c r="T178" s="2599"/>
      <c r="U178" s="2599"/>
      <c r="V178" s="2599"/>
      <c r="W178" s="2599"/>
      <c r="X178" s="2599"/>
      <c r="Y178" s="2600"/>
      <c r="Z178" s="2557"/>
      <c r="AA178" s="2558"/>
      <c r="AB178" s="2558"/>
      <c r="AC178" s="2558"/>
      <c r="AD178" s="2558"/>
      <c r="AE178" s="2558"/>
      <c r="AF178" s="2558"/>
      <c r="AG178" s="2558"/>
      <c r="AH178" s="2558"/>
      <c r="AI178" s="2558"/>
      <c r="AJ178" s="2558"/>
      <c r="AK178" s="2558"/>
      <c r="AL178" s="2558"/>
      <c r="AM178" s="2558"/>
      <c r="AN178" s="2558"/>
      <c r="AO178" s="2559"/>
      <c r="AP178" s="2610"/>
      <c r="AQ178" s="2611"/>
      <c r="AR178" s="2557"/>
      <c r="AS178" s="2558"/>
      <c r="AT178" s="2558"/>
      <c r="AU178" s="2558"/>
      <c r="AV178" s="2558"/>
      <c r="AW178" s="2558"/>
      <c r="AX178" s="2558"/>
      <c r="AY178" s="2558"/>
      <c r="AZ178" s="2558"/>
      <c r="BA178" s="2558"/>
      <c r="BB178" s="2558"/>
      <c r="BC178" s="2558"/>
      <c r="BD178" s="2558"/>
      <c r="BE178" s="2558"/>
      <c r="BF178" s="2558"/>
      <c r="BG178" s="2558"/>
      <c r="BH178" s="2604"/>
    </row>
    <row r="179" spans="2:69" ht="7.5" customHeight="1">
      <c r="B179" s="2608"/>
      <c r="C179" s="2609"/>
      <c r="D179" s="2601"/>
      <c r="E179" s="2602"/>
      <c r="F179" s="2602"/>
      <c r="G179" s="2602"/>
      <c r="H179" s="2602"/>
      <c r="I179" s="2602"/>
      <c r="J179" s="2602"/>
      <c r="K179" s="2602"/>
      <c r="L179" s="2602"/>
      <c r="M179" s="2602"/>
      <c r="N179" s="2602"/>
      <c r="O179" s="2602"/>
      <c r="P179" s="2602"/>
      <c r="Q179" s="2602"/>
      <c r="R179" s="2602"/>
      <c r="S179" s="2602"/>
      <c r="T179" s="2602"/>
      <c r="U179" s="2602"/>
      <c r="V179" s="2602"/>
      <c r="W179" s="2602"/>
      <c r="X179" s="2602"/>
      <c r="Y179" s="2603"/>
      <c r="Z179" s="2557"/>
      <c r="AA179" s="2558"/>
      <c r="AB179" s="2558"/>
      <c r="AC179" s="2558"/>
      <c r="AD179" s="2558"/>
      <c r="AE179" s="2558"/>
      <c r="AF179" s="2558"/>
      <c r="AG179" s="2558"/>
      <c r="AH179" s="2558"/>
      <c r="AI179" s="2558"/>
      <c r="AJ179" s="2558"/>
      <c r="AK179" s="2558"/>
      <c r="AL179" s="2558"/>
      <c r="AM179" s="2558"/>
      <c r="AN179" s="2558"/>
      <c r="AO179" s="2559"/>
      <c r="AP179" s="2610"/>
      <c r="AQ179" s="2611"/>
      <c r="AR179" s="2557"/>
      <c r="AS179" s="2558"/>
      <c r="AT179" s="2558"/>
      <c r="AU179" s="2558"/>
      <c r="AV179" s="2558"/>
      <c r="AW179" s="2558"/>
      <c r="AX179" s="2558"/>
      <c r="AY179" s="2558"/>
      <c r="AZ179" s="2558"/>
      <c r="BA179" s="2558"/>
      <c r="BB179" s="2558"/>
      <c r="BC179" s="2558"/>
      <c r="BD179" s="2558"/>
      <c r="BE179" s="2558"/>
      <c r="BF179" s="2558"/>
      <c r="BG179" s="2558"/>
      <c r="BH179" s="2604"/>
    </row>
    <row r="180" spans="2:69" ht="4.5" customHeight="1">
      <c r="BH180" s="334"/>
    </row>
    <row r="181" spans="2:69" ht="13.5" customHeight="1">
      <c r="B181" s="299" t="s">
        <v>233</v>
      </c>
    </row>
    <row r="182" spans="2:69" ht="11.1" customHeight="1">
      <c r="B182" s="299"/>
      <c r="N182" s="2192" t="s">
        <v>234</v>
      </c>
      <c r="O182" s="2192"/>
      <c r="P182" s="2192"/>
      <c r="Q182" s="2192"/>
      <c r="R182" s="2192"/>
      <c r="S182" s="2192"/>
      <c r="T182" s="2192"/>
      <c r="U182" s="2192"/>
      <c r="V182" s="2192"/>
      <c r="AR182" s="828"/>
      <c r="AS182" s="828"/>
      <c r="AT182" s="828"/>
      <c r="AU182" s="828"/>
      <c r="AV182" s="358"/>
      <c r="AW182" s="358"/>
      <c r="AX182" s="358"/>
      <c r="AY182" s="358"/>
      <c r="BB182" s="358"/>
    </row>
    <row r="183" spans="2:69" s="300" customFormat="1" ht="9.9499999999999993" customHeight="1">
      <c r="C183" s="2179" t="s">
        <v>235</v>
      </c>
      <c r="D183" s="2179"/>
      <c r="E183" s="2179"/>
      <c r="F183" s="2181">
        <f>F97</f>
        <v>41730</v>
      </c>
      <c r="G183" s="2435"/>
      <c r="H183" s="2435"/>
      <c r="I183" s="2184" t="s">
        <v>236</v>
      </c>
      <c r="J183" s="2184"/>
      <c r="K183" s="2184"/>
      <c r="L183" s="2184"/>
      <c r="M183" s="2184"/>
      <c r="N183" s="2184"/>
      <c r="O183" s="2184"/>
      <c r="P183" s="2184"/>
      <c r="Q183" s="2184"/>
      <c r="R183" s="2184"/>
      <c r="S183" s="2184"/>
      <c r="T183" s="2184"/>
      <c r="U183" s="2184"/>
      <c r="V183" s="2184"/>
      <c r="W183" s="2184"/>
      <c r="X183" s="2184"/>
      <c r="Y183" s="2184"/>
      <c r="Z183" s="2184"/>
      <c r="AA183" s="2184"/>
      <c r="AB183" s="2184"/>
      <c r="AC183" s="2184"/>
      <c r="AD183" s="2184"/>
      <c r="AE183" s="2184"/>
      <c r="AF183" s="2184"/>
      <c r="AG183" s="2184"/>
      <c r="AH183" s="2184"/>
      <c r="AI183" s="2184"/>
      <c r="AP183" s="823"/>
      <c r="AQ183" s="823"/>
      <c r="AR183" s="828"/>
      <c r="AS183" s="828"/>
      <c r="AT183" s="828"/>
      <c r="AU183" s="828"/>
      <c r="AV183" s="358"/>
      <c r="AW183" s="358"/>
      <c r="AX183" s="358"/>
      <c r="AY183" s="358"/>
      <c r="BB183" s="358"/>
      <c r="BC183" s="2446" t="s">
        <v>170</v>
      </c>
      <c r="BD183" s="2448"/>
      <c r="BM183" s="376"/>
      <c r="BN183" s="377"/>
      <c r="BO183" s="377"/>
    </row>
    <row r="184" spans="2:69" s="300" customFormat="1" ht="9.9499999999999993" customHeight="1">
      <c r="C184" s="2180"/>
      <c r="D184" s="2180"/>
      <c r="E184" s="2180"/>
      <c r="F184" s="2436"/>
      <c r="G184" s="2436"/>
      <c r="H184" s="2436"/>
      <c r="I184" s="2185"/>
      <c r="J184" s="2185"/>
      <c r="K184" s="2185"/>
      <c r="L184" s="2185"/>
      <c r="M184" s="2185"/>
      <c r="N184" s="2185"/>
      <c r="O184" s="2185"/>
      <c r="P184" s="2185"/>
      <c r="Q184" s="2185"/>
      <c r="R184" s="2185"/>
      <c r="S184" s="2185"/>
      <c r="T184" s="2185"/>
      <c r="U184" s="2185"/>
      <c r="V184" s="2185"/>
      <c r="W184" s="2185"/>
      <c r="X184" s="2185"/>
      <c r="Y184" s="2185"/>
      <c r="Z184" s="2185"/>
      <c r="AA184" s="2185"/>
      <c r="AB184" s="2185"/>
      <c r="AC184" s="2185"/>
      <c r="AD184" s="2185"/>
      <c r="AE184" s="2185"/>
      <c r="AF184" s="2185"/>
      <c r="AG184" s="2185"/>
      <c r="AH184" s="2185"/>
      <c r="AI184" s="2185"/>
      <c r="AP184" s="823"/>
      <c r="AQ184" s="823"/>
      <c r="AR184" s="828"/>
      <c r="AS184" s="828"/>
      <c r="AT184" s="828"/>
      <c r="AU184" s="828"/>
      <c r="AV184" s="358"/>
      <c r="AW184" s="358"/>
      <c r="AX184" s="358"/>
      <c r="AY184" s="358"/>
      <c r="AZ184" s="358"/>
      <c r="BA184" s="358"/>
      <c r="BB184" s="358"/>
      <c r="BC184" s="2452"/>
      <c r="BD184" s="2454"/>
      <c r="BM184" s="376"/>
      <c r="BN184" s="377"/>
      <c r="BO184" s="377"/>
    </row>
    <row r="185" spans="2:69" ht="4.5" customHeight="1" thickBot="1"/>
    <row r="186" spans="2:69" s="300" customFormat="1" ht="9.9499999999999993" customHeight="1">
      <c r="B186" s="2186" t="s">
        <v>127</v>
      </c>
      <c r="C186" s="2187"/>
      <c r="D186" s="2187"/>
      <c r="E186" s="2187"/>
      <c r="F186" s="2187"/>
      <c r="G186" s="2187"/>
      <c r="H186" s="2187"/>
      <c r="I186" s="2187"/>
      <c r="J186" s="2187"/>
      <c r="K186" s="2187"/>
      <c r="L186" s="2187"/>
      <c r="M186" s="2175" t="s">
        <v>237</v>
      </c>
      <c r="N186" s="2175"/>
      <c r="O186" s="2175"/>
      <c r="P186" s="2175"/>
      <c r="Q186" s="2175" t="s">
        <v>129</v>
      </c>
      <c r="R186" s="2175"/>
      <c r="S186" s="2175" t="s">
        <v>238</v>
      </c>
      <c r="T186" s="2175"/>
      <c r="U186" s="2175"/>
      <c r="V186" s="2175"/>
      <c r="W186" s="2175" t="s">
        <v>60</v>
      </c>
      <c r="X186" s="2175"/>
      <c r="Y186" s="2175"/>
      <c r="Z186" s="2175"/>
      <c r="AA186" s="2175"/>
      <c r="AB186" s="2175"/>
      <c r="AC186" s="2175"/>
      <c r="AD186" s="2175"/>
      <c r="AE186" s="2175"/>
      <c r="AF186" s="2175"/>
      <c r="AG186" s="2175"/>
      <c r="AH186" s="2175"/>
      <c r="AI186" s="2176" t="s">
        <v>239</v>
      </c>
      <c r="AJ186" s="2177"/>
      <c r="AK186" s="2177"/>
      <c r="AL186" s="2177"/>
      <c r="AM186" s="2177"/>
      <c r="AN186" s="2178"/>
      <c r="AP186" s="823"/>
      <c r="AQ186" s="823"/>
      <c r="AR186" s="2263" t="s">
        <v>240</v>
      </c>
      <c r="AS186" s="2168"/>
      <c r="AT186" s="2168"/>
      <c r="AU186" s="2168"/>
      <c r="AV186" s="2168"/>
      <c r="AW186" s="2168"/>
      <c r="AX186" s="2168"/>
      <c r="AY186" s="2168"/>
      <c r="AZ186" s="2168"/>
      <c r="BA186" s="2567">
        <f>BA100</f>
        <v>1</v>
      </c>
      <c r="BB186" s="2567"/>
      <c r="BC186" s="2168" t="s">
        <v>241</v>
      </c>
      <c r="BD186" s="2168"/>
      <c r="BE186" s="2169"/>
      <c r="BM186" s="376"/>
      <c r="BN186" s="377"/>
      <c r="BO186" s="377"/>
    </row>
    <row r="187" spans="2:69" s="300" customFormat="1" ht="9.9499999999999993" customHeight="1">
      <c r="B187" s="2188"/>
      <c r="C187" s="2189"/>
      <c r="D187" s="2189"/>
      <c r="E187" s="2189"/>
      <c r="F187" s="2189"/>
      <c r="G187" s="2189"/>
      <c r="H187" s="2189"/>
      <c r="I187" s="2189"/>
      <c r="J187" s="2189"/>
      <c r="K187" s="2189"/>
      <c r="L187" s="2189"/>
      <c r="M187" s="2172">
        <f>M101</f>
        <v>1</v>
      </c>
      <c r="N187" s="2172"/>
      <c r="O187" s="2173">
        <f>O101</f>
        <v>6</v>
      </c>
      <c r="P187" s="2173"/>
      <c r="Q187" s="2172">
        <f>Q101</f>
        <v>1</v>
      </c>
      <c r="R187" s="2172"/>
      <c r="S187" s="2173">
        <f>S101</f>
        <v>0</v>
      </c>
      <c r="T187" s="2173"/>
      <c r="U187" s="2172">
        <f>U101</f>
        <v>1</v>
      </c>
      <c r="V187" s="2172"/>
      <c r="W187" s="2173">
        <f>W101</f>
        <v>6</v>
      </c>
      <c r="X187" s="2173"/>
      <c r="Y187" s="2172">
        <f>Y101</f>
        <v>0</v>
      </c>
      <c r="Z187" s="2172"/>
      <c r="AA187" s="2173" t="str">
        <f>AA101</f>
        <v>×</v>
      </c>
      <c r="AB187" s="2173"/>
      <c r="AC187" s="2172" t="str">
        <f>AC101</f>
        <v>×</v>
      </c>
      <c r="AD187" s="2172"/>
      <c r="AE187" s="2173" t="str">
        <f>AE101</f>
        <v>×</v>
      </c>
      <c r="AF187" s="2173"/>
      <c r="AG187" s="2172" t="str">
        <f>AG101</f>
        <v>×</v>
      </c>
      <c r="AH187" s="2172"/>
      <c r="AI187" s="2173">
        <f>AI101</f>
        <v>0</v>
      </c>
      <c r="AJ187" s="2173"/>
      <c r="AK187" s="2172">
        <f>AK101</f>
        <v>0</v>
      </c>
      <c r="AL187" s="2172"/>
      <c r="AM187" s="2193">
        <f>AM101</f>
        <v>0</v>
      </c>
      <c r="AN187" s="2253"/>
      <c r="AP187" s="823"/>
      <c r="AQ187" s="823"/>
      <c r="AR187" s="2264"/>
      <c r="AS187" s="2170"/>
      <c r="AT187" s="2170"/>
      <c r="AU187" s="2170"/>
      <c r="AV187" s="2170"/>
      <c r="AW187" s="2170"/>
      <c r="AX187" s="2170"/>
      <c r="AY187" s="2170"/>
      <c r="AZ187" s="2170"/>
      <c r="BA187" s="2568"/>
      <c r="BB187" s="2568"/>
      <c r="BC187" s="2170"/>
      <c r="BD187" s="2170"/>
      <c r="BE187" s="2171"/>
      <c r="BM187" s="376"/>
      <c r="BN187" s="377"/>
      <c r="BO187" s="377"/>
    </row>
    <row r="188" spans="2:69" s="300" customFormat="1" ht="9.9499999999999993" customHeight="1" thickBot="1">
      <c r="B188" s="2190"/>
      <c r="C188" s="2191"/>
      <c r="D188" s="2191"/>
      <c r="E188" s="2191"/>
      <c r="F188" s="2191"/>
      <c r="G188" s="2191"/>
      <c r="H188" s="2191"/>
      <c r="I188" s="2191"/>
      <c r="J188" s="2191"/>
      <c r="K188" s="2191"/>
      <c r="L188" s="2191"/>
      <c r="M188" s="2172"/>
      <c r="N188" s="2172"/>
      <c r="O188" s="2174"/>
      <c r="P188" s="2174"/>
      <c r="Q188" s="2172"/>
      <c r="R188" s="2172"/>
      <c r="S188" s="2174"/>
      <c r="T188" s="2174"/>
      <c r="U188" s="2172"/>
      <c r="V188" s="2172"/>
      <c r="W188" s="2174"/>
      <c r="X188" s="2174"/>
      <c r="Y188" s="2172"/>
      <c r="Z188" s="2172"/>
      <c r="AA188" s="2174"/>
      <c r="AB188" s="2174"/>
      <c r="AC188" s="2172"/>
      <c r="AD188" s="2172"/>
      <c r="AE188" s="2174"/>
      <c r="AF188" s="2174"/>
      <c r="AG188" s="2172"/>
      <c r="AH188" s="2172"/>
      <c r="AI188" s="2174"/>
      <c r="AJ188" s="2174"/>
      <c r="AK188" s="2172"/>
      <c r="AL188" s="2172"/>
      <c r="AM188" s="2195"/>
      <c r="AN188" s="2254"/>
      <c r="AO188" s="839"/>
      <c r="AP188" s="823"/>
      <c r="AQ188" s="823"/>
      <c r="AR188" s="823"/>
      <c r="AS188" s="823"/>
      <c r="AT188" s="823"/>
      <c r="AU188" s="823"/>
      <c r="BM188" s="376"/>
      <c r="BN188" s="377"/>
      <c r="BO188" s="377"/>
    </row>
    <row r="189" spans="2:69" s="301" customFormat="1" ht="12" customHeight="1">
      <c r="B189" s="2199" t="s">
        <v>106</v>
      </c>
      <c r="C189" s="2200"/>
      <c r="D189" s="2203" t="s">
        <v>242</v>
      </c>
      <c r="E189" s="2204"/>
      <c r="F189" s="2204"/>
      <c r="G189" s="2204"/>
      <c r="H189" s="2204"/>
      <c r="I189" s="2204"/>
      <c r="J189" s="2204"/>
      <c r="K189" s="2204"/>
      <c r="L189" s="2205"/>
      <c r="M189" s="2209" t="s">
        <v>243</v>
      </c>
      <c r="N189" s="2210"/>
      <c r="O189" s="2210"/>
      <c r="P189" s="2210"/>
      <c r="Q189" s="2210"/>
      <c r="R189" s="2210"/>
      <c r="S189" s="2211"/>
      <c r="T189" s="2215" t="s">
        <v>244</v>
      </c>
      <c r="U189" s="2210"/>
      <c r="V189" s="2210"/>
      <c r="W189" s="2210"/>
      <c r="X189" s="2210"/>
      <c r="Y189" s="2210"/>
      <c r="Z189" s="2210"/>
      <c r="AA189" s="2210"/>
      <c r="AB189" s="2210"/>
      <c r="AC189" s="2211"/>
      <c r="AD189" s="2259" t="s">
        <v>245</v>
      </c>
      <c r="AE189" s="2260"/>
      <c r="AF189" s="2215" t="s">
        <v>144</v>
      </c>
      <c r="AG189" s="2210"/>
      <c r="AH189" s="2210"/>
      <c r="AI189" s="2210"/>
      <c r="AJ189" s="2210"/>
      <c r="AK189" s="2210"/>
      <c r="AL189" s="2210"/>
      <c r="AM189" s="2210"/>
      <c r="AN189" s="2210"/>
      <c r="AO189" s="2255"/>
      <c r="AP189" s="2482" t="s">
        <v>246</v>
      </c>
      <c r="AQ189" s="2483"/>
      <c r="AR189" s="2483"/>
      <c r="AS189" s="2483"/>
      <c r="AT189" s="2483"/>
      <c r="AU189" s="2484"/>
      <c r="AV189" s="2243" t="s">
        <v>247</v>
      </c>
      <c r="AW189" s="2244"/>
      <c r="AX189" s="2244"/>
      <c r="AY189" s="2244"/>
      <c r="AZ189" s="2244"/>
      <c r="BA189" s="2244"/>
      <c r="BB189" s="2244"/>
      <c r="BC189" s="2244"/>
      <c r="BD189" s="2244"/>
      <c r="BE189" s="2245"/>
      <c r="BM189" s="376"/>
      <c r="BN189" s="377"/>
      <c r="BO189" s="377"/>
      <c r="BP189" s="300"/>
      <c r="BQ189" s="300"/>
    </row>
    <row r="190" spans="2:69" s="301" customFormat="1" ht="12" customHeight="1">
      <c r="B190" s="2485"/>
      <c r="C190" s="2486"/>
      <c r="D190" s="2206"/>
      <c r="E190" s="2207"/>
      <c r="F190" s="2207"/>
      <c r="G190" s="2207"/>
      <c r="H190" s="2207"/>
      <c r="I190" s="2207"/>
      <c r="J190" s="2207"/>
      <c r="K190" s="2207"/>
      <c r="L190" s="2208"/>
      <c r="M190" s="2212"/>
      <c r="N190" s="2213"/>
      <c r="O190" s="2213"/>
      <c r="P190" s="2213"/>
      <c r="Q190" s="2213"/>
      <c r="R190" s="2213"/>
      <c r="S190" s="2214"/>
      <c r="T190" s="2217"/>
      <c r="U190" s="2213"/>
      <c r="V190" s="2213"/>
      <c r="W190" s="2213"/>
      <c r="X190" s="2213"/>
      <c r="Y190" s="2213"/>
      <c r="Z190" s="2213"/>
      <c r="AA190" s="2213"/>
      <c r="AB190" s="2213"/>
      <c r="AC190" s="2214"/>
      <c r="AD190" s="2478"/>
      <c r="AE190" s="2479"/>
      <c r="AF190" s="2480"/>
      <c r="AG190" s="2471"/>
      <c r="AH190" s="2471"/>
      <c r="AI190" s="2471"/>
      <c r="AJ190" s="2471"/>
      <c r="AK190" s="2471"/>
      <c r="AL190" s="2471"/>
      <c r="AM190" s="2471"/>
      <c r="AN190" s="2471"/>
      <c r="AO190" s="2481"/>
      <c r="AP190" s="2473" t="s">
        <v>248</v>
      </c>
      <c r="AQ190" s="2474"/>
      <c r="AR190" s="2475"/>
      <c r="AS190" s="2476" t="s">
        <v>249</v>
      </c>
      <c r="AT190" s="2474"/>
      <c r="AU190" s="2477"/>
      <c r="AV190" s="2470"/>
      <c r="AW190" s="2471"/>
      <c r="AX190" s="2471"/>
      <c r="AY190" s="2471"/>
      <c r="AZ190" s="2471"/>
      <c r="BA190" s="2471"/>
      <c r="BB190" s="2471"/>
      <c r="BC190" s="2471"/>
      <c r="BD190" s="2471"/>
      <c r="BE190" s="2472"/>
      <c r="BM190" s="376"/>
      <c r="BN190" s="377"/>
      <c r="BO190" s="377"/>
      <c r="BP190" s="300"/>
      <c r="BQ190" s="300"/>
    </row>
    <row r="191" spans="2:69" ht="9.75" customHeight="1">
      <c r="B191" s="2487">
        <v>31</v>
      </c>
      <c r="C191" s="2488"/>
      <c r="D191" s="2227" t="s">
        <v>250</v>
      </c>
      <c r="E191" s="2228"/>
      <c r="F191" s="2228"/>
      <c r="G191" s="2228"/>
      <c r="H191" s="2228"/>
      <c r="I191" s="2228"/>
      <c r="J191" s="2228"/>
      <c r="K191" s="2228"/>
      <c r="L191" s="2229"/>
      <c r="M191" s="2136" t="str">
        <f>M105</f>
        <v xml:space="preserve">  平成19年３月31日以降
  平成21年3月31日以前のもの</v>
      </c>
      <c r="N191" s="2137"/>
      <c r="O191" s="2137"/>
      <c r="P191" s="2137"/>
      <c r="Q191" s="2137"/>
      <c r="R191" s="2137"/>
      <c r="S191" s="2138"/>
      <c r="T191" s="2058" t="str">
        <f>T105</f>
        <v/>
      </c>
      <c r="U191" s="2059"/>
      <c r="V191" s="2059"/>
      <c r="W191" s="2059"/>
      <c r="X191" s="2059"/>
      <c r="Y191" s="2059"/>
      <c r="Z191" s="2059"/>
      <c r="AA191" s="2059"/>
      <c r="AB191" s="2059"/>
      <c r="AC191" s="2569" t="s">
        <v>76</v>
      </c>
      <c r="AD191" s="2090">
        <f>AD105</f>
        <v>19</v>
      </c>
      <c r="AE191" s="2091"/>
      <c r="AF191" s="2518"/>
      <c r="AG191" s="2504">
        <f>AG105</f>
        <v>0</v>
      </c>
      <c r="AH191" s="2505"/>
      <c r="AI191" s="2505"/>
      <c r="AJ191" s="2505"/>
      <c r="AK191" s="2505"/>
      <c r="AL191" s="2505"/>
      <c r="AM191" s="2506"/>
      <c r="AN191" s="2507" t="s">
        <v>251</v>
      </c>
      <c r="AO191" s="2508"/>
      <c r="AP191" s="2501" t="s">
        <v>252</v>
      </c>
      <c r="AQ191" s="2502"/>
      <c r="AR191" s="2503"/>
      <c r="AS191" s="2501" t="s">
        <v>252</v>
      </c>
      <c r="AT191" s="2502"/>
      <c r="AU191" s="2503"/>
      <c r="AV191" s="2504">
        <f>AV105</f>
        <v>0</v>
      </c>
      <c r="AW191" s="2505"/>
      <c r="AX191" s="2505"/>
      <c r="AY191" s="2505"/>
      <c r="AZ191" s="2505"/>
      <c r="BA191" s="2505"/>
      <c r="BB191" s="2505"/>
      <c r="BC191" s="2505"/>
      <c r="BD191" s="2506"/>
      <c r="BE191" s="2491" t="s">
        <v>76</v>
      </c>
    </row>
    <row r="192" spans="2:69" ht="9.75" customHeight="1">
      <c r="B192" s="2221"/>
      <c r="C192" s="2222"/>
      <c r="D192" s="2230"/>
      <c r="E192" s="2228"/>
      <c r="F192" s="2228"/>
      <c r="G192" s="2228"/>
      <c r="H192" s="2228"/>
      <c r="I192" s="2228"/>
      <c r="J192" s="2228"/>
      <c r="K192" s="2228"/>
      <c r="L192" s="2229"/>
      <c r="M192" s="2139"/>
      <c r="N192" s="2140"/>
      <c r="O192" s="2140"/>
      <c r="P192" s="2140"/>
      <c r="Q192" s="2140"/>
      <c r="R192" s="2140"/>
      <c r="S192" s="2141"/>
      <c r="T192" s="2571">
        <f>T106</f>
        <v>0</v>
      </c>
      <c r="U192" s="2572"/>
      <c r="V192" s="2572"/>
      <c r="W192" s="2572"/>
      <c r="X192" s="2572"/>
      <c r="Y192" s="2572"/>
      <c r="Z192" s="2572"/>
      <c r="AA192" s="2572"/>
      <c r="AB192" s="2572"/>
      <c r="AC192" s="2570"/>
      <c r="AD192" s="2086"/>
      <c r="AE192" s="2088"/>
      <c r="AF192" s="2519"/>
      <c r="AG192" s="2496"/>
      <c r="AH192" s="2497"/>
      <c r="AI192" s="2497"/>
      <c r="AJ192" s="2497"/>
      <c r="AK192" s="2497"/>
      <c r="AL192" s="2497"/>
      <c r="AM192" s="2498"/>
      <c r="AN192" s="2509"/>
      <c r="AO192" s="2510"/>
      <c r="AP192" s="2292">
        <f>AP106</f>
        <v>118</v>
      </c>
      <c r="AQ192" s="2293"/>
      <c r="AR192" s="2294"/>
      <c r="AS192" s="2266" t="str">
        <f>AS106</f>
        <v/>
      </c>
      <c r="AT192" s="2267"/>
      <c r="AU192" s="2268"/>
      <c r="AV192" s="2496"/>
      <c r="AW192" s="2497"/>
      <c r="AX192" s="2497"/>
      <c r="AY192" s="2497"/>
      <c r="AZ192" s="2497"/>
      <c r="BA192" s="2497"/>
      <c r="BB192" s="2497"/>
      <c r="BC192" s="2497"/>
      <c r="BD192" s="2498"/>
      <c r="BE192" s="2492"/>
      <c r="BF192" s="302"/>
      <c r="BG192" s="302"/>
      <c r="BH192" s="302"/>
      <c r="BI192" s="303" t="s">
        <v>253</v>
      </c>
    </row>
    <row r="193" spans="2:61" ht="9.75" customHeight="1">
      <c r="B193" s="2221"/>
      <c r="C193" s="2222"/>
      <c r="D193" s="2230"/>
      <c r="E193" s="2228"/>
      <c r="F193" s="2228"/>
      <c r="G193" s="2228"/>
      <c r="H193" s="2228"/>
      <c r="I193" s="2228"/>
      <c r="J193" s="2228"/>
      <c r="K193" s="2228"/>
      <c r="L193" s="2229"/>
      <c r="M193" s="2234" t="str">
        <f>M107</f>
        <v xml:space="preserve"> 平成24年3月31日
 以前のもの</v>
      </c>
      <c r="N193" s="2235"/>
      <c r="O193" s="2235"/>
      <c r="P193" s="2235"/>
      <c r="Q193" s="2235"/>
      <c r="R193" s="2235"/>
      <c r="S193" s="2236"/>
      <c r="T193" s="2050" t="str">
        <f>T107</f>
        <v/>
      </c>
      <c r="U193" s="2051"/>
      <c r="V193" s="2051"/>
      <c r="W193" s="2051"/>
      <c r="X193" s="2051"/>
      <c r="Y193" s="2051"/>
      <c r="Z193" s="2051"/>
      <c r="AA193" s="2051"/>
      <c r="AB193" s="2051"/>
      <c r="AC193" s="304"/>
      <c r="AD193" s="2086">
        <f>AD107</f>
        <v>19</v>
      </c>
      <c r="AE193" s="2088"/>
      <c r="AF193" s="2512" t="s">
        <v>254</v>
      </c>
      <c r="AG193" s="2493">
        <f>AG107</f>
        <v>0</v>
      </c>
      <c r="AH193" s="2494"/>
      <c r="AI193" s="2494"/>
      <c r="AJ193" s="2494"/>
      <c r="AK193" s="2494"/>
      <c r="AL193" s="2494"/>
      <c r="AM193" s="2495"/>
      <c r="AN193" s="305"/>
      <c r="AO193" s="304"/>
      <c r="AP193" s="2086">
        <f>AP107</f>
        <v>103</v>
      </c>
      <c r="AQ193" s="2087"/>
      <c r="AR193" s="2088"/>
      <c r="AS193" s="2067" t="str">
        <f>AS107</f>
        <v/>
      </c>
      <c r="AT193" s="2068"/>
      <c r="AU193" s="2069"/>
      <c r="AV193" s="2493">
        <f>AV107</f>
        <v>0</v>
      </c>
      <c r="AW193" s="2494"/>
      <c r="AX193" s="2494"/>
      <c r="AY193" s="2494"/>
      <c r="AZ193" s="2494"/>
      <c r="BA193" s="2494"/>
      <c r="BB193" s="2494"/>
      <c r="BC193" s="2494"/>
      <c r="BD193" s="2495"/>
      <c r="BE193" s="2499"/>
      <c r="BF193" s="302"/>
      <c r="BG193" s="302"/>
      <c r="BH193" s="302"/>
      <c r="BI193" s="303"/>
    </row>
    <row r="194" spans="2:61" ht="9.75" customHeight="1">
      <c r="B194" s="2221"/>
      <c r="C194" s="2222"/>
      <c r="D194" s="2230"/>
      <c r="E194" s="2228"/>
      <c r="F194" s="2228"/>
      <c r="G194" s="2228"/>
      <c r="H194" s="2228"/>
      <c r="I194" s="2228"/>
      <c r="J194" s="2228"/>
      <c r="K194" s="2228"/>
      <c r="L194" s="2229"/>
      <c r="M194" s="2237"/>
      <c r="N194" s="2238"/>
      <c r="O194" s="2238"/>
      <c r="P194" s="2238"/>
      <c r="Q194" s="2238"/>
      <c r="R194" s="2238"/>
      <c r="S194" s="2239"/>
      <c r="T194" s="2052">
        <f t="shared" ref="T194:T246" si="3">T108</f>
        <v>0</v>
      </c>
      <c r="U194" s="2053"/>
      <c r="V194" s="2053"/>
      <c r="W194" s="2053"/>
      <c r="X194" s="2053"/>
      <c r="Y194" s="2053"/>
      <c r="Z194" s="2053"/>
      <c r="AA194" s="2053"/>
      <c r="AB194" s="2053"/>
      <c r="AC194" s="310"/>
      <c r="AD194" s="2086"/>
      <c r="AE194" s="2088"/>
      <c r="AF194" s="2517"/>
      <c r="AG194" s="2496"/>
      <c r="AH194" s="2497"/>
      <c r="AI194" s="2497"/>
      <c r="AJ194" s="2497"/>
      <c r="AK194" s="2497"/>
      <c r="AL194" s="2497"/>
      <c r="AM194" s="2498"/>
      <c r="AN194" s="2511"/>
      <c r="AO194" s="2511"/>
      <c r="AP194" s="2086"/>
      <c r="AQ194" s="2087"/>
      <c r="AR194" s="2088"/>
      <c r="AS194" s="2070"/>
      <c r="AT194" s="2071"/>
      <c r="AU194" s="2072"/>
      <c r="AV194" s="2496"/>
      <c r="AW194" s="2497"/>
      <c r="AX194" s="2497"/>
      <c r="AY194" s="2497"/>
      <c r="AZ194" s="2497"/>
      <c r="BA194" s="2497"/>
      <c r="BB194" s="2497"/>
      <c r="BC194" s="2497"/>
      <c r="BD194" s="2498"/>
      <c r="BE194" s="2500"/>
      <c r="BF194" s="307">
        <v>4</v>
      </c>
      <c r="BG194" s="307">
        <v>3</v>
      </c>
      <c r="BH194" s="307">
        <v>2</v>
      </c>
      <c r="BI194" s="307">
        <v>1</v>
      </c>
    </row>
    <row r="195" spans="2:61" ht="9.75" customHeight="1">
      <c r="B195" s="2223"/>
      <c r="C195" s="2224"/>
      <c r="D195" s="2230"/>
      <c r="E195" s="2228"/>
      <c r="F195" s="2228"/>
      <c r="G195" s="2228"/>
      <c r="H195" s="2228"/>
      <c r="I195" s="2228"/>
      <c r="J195" s="2228"/>
      <c r="K195" s="2228"/>
      <c r="L195" s="2229"/>
      <c r="M195" s="2234" t="str">
        <f>M109</f>
        <v xml:space="preserve"> 平成24年4月1日
 以降のもの</v>
      </c>
      <c r="N195" s="2235"/>
      <c r="O195" s="2235"/>
      <c r="P195" s="2235"/>
      <c r="Q195" s="2235"/>
      <c r="R195" s="2235"/>
      <c r="S195" s="2236"/>
      <c r="T195" s="2050" t="str">
        <f t="shared" si="3"/>
        <v/>
      </c>
      <c r="U195" s="2051"/>
      <c r="V195" s="2051"/>
      <c r="W195" s="2051"/>
      <c r="X195" s="2051"/>
      <c r="Y195" s="2051"/>
      <c r="Z195" s="2051"/>
      <c r="AA195" s="2051"/>
      <c r="AB195" s="2051"/>
      <c r="AC195" s="852"/>
      <c r="AD195" s="2086">
        <f>AD109</f>
        <v>18</v>
      </c>
      <c r="AE195" s="2088"/>
      <c r="AF195" s="2512" t="s">
        <v>255</v>
      </c>
      <c r="AG195" s="2493">
        <f>AG109</f>
        <v>0</v>
      </c>
      <c r="AH195" s="2494"/>
      <c r="AI195" s="2494"/>
      <c r="AJ195" s="2494"/>
      <c r="AK195" s="2494"/>
      <c r="AL195" s="2494"/>
      <c r="AM195" s="2495"/>
      <c r="AN195" s="309"/>
      <c r="AO195" s="309"/>
      <c r="AP195" s="2086">
        <f>AP109</f>
        <v>89</v>
      </c>
      <c r="AQ195" s="2087"/>
      <c r="AR195" s="2088"/>
      <c r="AS195" s="2067" t="str">
        <f>AS109</f>
        <v/>
      </c>
      <c r="AT195" s="2068"/>
      <c r="AU195" s="2069"/>
      <c r="AV195" s="2493">
        <f>AV109</f>
        <v>0</v>
      </c>
      <c r="AW195" s="2494"/>
      <c r="AX195" s="2494"/>
      <c r="AY195" s="2494"/>
      <c r="AZ195" s="2494"/>
      <c r="BA195" s="2494"/>
      <c r="BB195" s="2494"/>
      <c r="BC195" s="2494"/>
      <c r="BD195" s="2495"/>
      <c r="BE195" s="854"/>
      <c r="BF195" s="307"/>
      <c r="BG195" s="307"/>
      <c r="BH195" s="307"/>
      <c r="BI195" s="307"/>
    </row>
    <row r="196" spans="2:61" ht="9.75" customHeight="1">
      <c r="B196" s="2225"/>
      <c r="C196" s="2226"/>
      <c r="D196" s="2231"/>
      <c r="E196" s="2232"/>
      <c r="F196" s="2232"/>
      <c r="G196" s="2232"/>
      <c r="H196" s="2232"/>
      <c r="I196" s="2232"/>
      <c r="J196" s="2232"/>
      <c r="K196" s="2232"/>
      <c r="L196" s="2233"/>
      <c r="M196" s="2240"/>
      <c r="N196" s="2241"/>
      <c r="O196" s="2241"/>
      <c r="P196" s="2241"/>
      <c r="Q196" s="2241"/>
      <c r="R196" s="2241"/>
      <c r="S196" s="2242"/>
      <c r="T196" s="2048">
        <f t="shared" si="3"/>
        <v>0</v>
      </c>
      <c r="U196" s="2049"/>
      <c r="V196" s="2049"/>
      <c r="W196" s="2049"/>
      <c r="X196" s="2049"/>
      <c r="Y196" s="2049"/>
      <c r="Z196" s="2049"/>
      <c r="AA196" s="2049"/>
      <c r="AB196" s="2049"/>
      <c r="AC196" s="849"/>
      <c r="AD196" s="2289"/>
      <c r="AE196" s="2290"/>
      <c r="AF196" s="2513"/>
      <c r="AG196" s="2514"/>
      <c r="AH196" s="2515"/>
      <c r="AI196" s="2515"/>
      <c r="AJ196" s="2515"/>
      <c r="AK196" s="2515"/>
      <c r="AL196" s="2515"/>
      <c r="AM196" s="2516"/>
      <c r="AN196" s="2522"/>
      <c r="AO196" s="2523"/>
      <c r="AP196" s="2289"/>
      <c r="AQ196" s="2295"/>
      <c r="AR196" s="2290"/>
      <c r="AS196" s="2153"/>
      <c r="AT196" s="2154"/>
      <c r="AU196" s="2155"/>
      <c r="AV196" s="2514"/>
      <c r="AW196" s="2515"/>
      <c r="AX196" s="2515"/>
      <c r="AY196" s="2515"/>
      <c r="AZ196" s="2515"/>
      <c r="BA196" s="2515"/>
      <c r="BB196" s="2515"/>
      <c r="BC196" s="2515"/>
      <c r="BD196" s="2516"/>
      <c r="BE196" s="855"/>
      <c r="BF196" s="2297" t="s">
        <v>256</v>
      </c>
      <c r="BG196" s="2297" t="s">
        <v>257</v>
      </c>
      <c r="BH196" s="2142" t="s">
        <v>258</v>
      </c>
      <c r="BI196" s="2296" t="s">
        <v>259</v>
      </c>
    </row>
    <row r="197" spans="2:61" ht="9.75" customHeight="1">
      <c r="B197" s="2123">
        <v>32</v>
      </c>
      <c r="C197" s="2124"/>
      <c r="D197" s="2130" t="s">
        <v>108</v>
      </c>
      <c r="E197" s="2131"/>
      <c r="F197" s="2131"/>
      <c r="G197" s="2131"/>
      <c r="H197" s="2131"/>
      <c r="I197" s="2131"/>
      <c r="J197" s="2131"/>
      <c r="K197" s="2131"/>
      <c r="L197" s="2132"/>
      <c r="M197" s="2136" t="str">
        <f>M111</f>
        <v xml:space="preserve">  平成19年３月31日以降
  平成21年3月31日以前のもの</v>
      </c>
      <c r="N197" s="2137"/>
      <c r="O197" s="2137"/>
      <c r="P197" s="2137"/>
      <c r="Q197" s="2137"/>
      <c r="R197" s="2137"/>
      <c r="S197" s="2138"/>
      <c r="T197" s="2058" t="str">
        <f t="shared" si="3"/>
        <v/>
      </c>
      <c r="U197" s="2059"/>
      <c r="V197" s="2059"/>
      <c r="W197" s="2059"/>
      <c r="X197" s="2059"/>
      <c r="Y197" s="2059"/>
      <c r="Z197" s="2059"/>
      <c r="AA197" s="2059"/>
      <c r="AB197" s="2059"/>
      <c r="AC197" s="2573"/>
      <c r="AD197" s="2311">
        <f>AD111</f>
        <v>21</v>
      </c>
      <c r="AE197" s="2312"/>
      <c r="AF197" s="2530"/>
      <c r="AG197" s="2524">
        <f>AG111</f>
        <v>0</v>
      </c>
      <c r="AH197" s="2525"/>
      <c r="AI197" s="2525"/>
      <c r="AJ197" s="2525"/>
      <c r="AK197" s="2525"/>
      <c r="AL197" s="2525"/>
      <c r="AM197" s="2526"/>
      <c r="AN197" s="2151"/>
      <c r="AO197" s="2152"/>
      <c r="AP197" s="2311">
        <f>AP111</f>
        <v>21</v>
      </c>
      <c r="AQ197" s="2313"/>
      <c r="AR197" s="2312"/>
      <c r="AS197" s="2145" t="str">
        <f>AS111</f>
        <v/>
      </c>
      <c r="AT197" s="2146"/>
      <c r="AU197" s="2147"/>
      <c r="AV197" s="2524">
        <f>AV111</f>
        <v>0</v>
      </c>
      <c r="AW197" s="2525"/>
      <c r="AX197" s="2525"/>
      <c r="AY197" s="2525"/>
      <c r="AZ197" s="2525"/>
      <c r="BA197" s="2525"/>
      <c r="BB197" s="2525"/>
      <c r="BC197" s="2525"/>
      <c r="BD197" s="2526"/>
      <c r="BE197" s="2265"/>
      <c r="BF197" s="2297"/>
      <c r="BG197" s="2297"/>
      <c r="BH197" s="2142"/>
      <c r="BI197" s="2296"/>
    </row>
    <row r="198" spans="2:61" ht="9.75" customHeight="1">
      <c r="B198" s="2123"/>
      <c r="C198" s="2124"/>
      <c r="D198" s="2130"/>
      <c r="E198" s="2131"/>
      <c r="F198" s="2131"/>
      <c r="G198" s="2131"/>
      <c r="H198" s="2131"/>
      <c r="I198" s="2131"/>
      <c r="J198" s="2131"/>
      <c r="K198" s="2131"/>
      <c r="L198" s="2132"/>
      <c r="M198" s="2139"/>
      <c r="N198" s="2140"/>
      <c r="O198" s="2140"/>
      <c r="P198" s="2140"/>
      <c r="Q198" s="2140"/>
      <c r="R198" s="2140"/>
      <c r="S198" s="2141"/>
      <c r="T198" s="2052">
        <f t="shared" si="3"/>
        <v>0</v>
      </c>
      <c r="U198" s="2053"/>
      <c r="V198" s="2053"/>
      <c r="W198" s="2053"/>
      <c r="X198" s="2053"/>
      <c r="Y198" s="2053"/>
      <c r="Z198" s="2053"/>
      <c r="AA198" s="2053"/>
      <c r="AB198" s="2053"/>
      <c r="AC198" s="2574"/>
      <c r="AD198" s="2086"/>
      <c r="AE198" s="2088"/>
      <c r="AF198" s="2517"/>
      <c r="AG198" s="2496"/>
      <c r="AH198" s="2497"/>
      <c r="AI198" s="2497"/>
      <c r="AJ198" s="2497"/>
      <c r="AK198" s="2497"/>
      <c r="AL198" s="2497"/>
      <c r="AM198" s="2498"/>
      <c r="AN198" s="2103"/>
      <c r="AO198" s="2104"/>
      <c r="AP198" s="2086"/>
      <c r="AQ198" s="2087"/>
      <c r="AR198" s="2088"/>
      <c r="AS198" s="2070"/>
      <c r="AT198" s="2071"/>
      <c r="AU198" s="2072"/>
      <c r="AV198" s="2496"/>
      <c r="AW198" s="2497"/>
      <c r="AX198" s="2497"/>
      <c r="AY198" s="2497"/>
      <c r="AZ198" s="2497"/>
      <c r="BA198" s="2497"/>
      <c r="BB198" s="2497"/>
      <c r="BC198" s="2497"/>
      <c r="BD198" s="2498"/>
      <c r="BE198" s="2111"/>
      <c r="BF198" s="2297"/>
      <c r="BG198" s="2297"/>
      <c r="BH198" s="2142"/>
      <c r="BI198" s="2296"/>
    </row>
    <row r="199" spans="2:61" ht="9.75" customHeight="1">
      <c r="B199" s="2123"/>
      <c r="C199" s="2124"/>
      <c r="D199" s="2130"/>
      <c r="E199" s="2131"/>
      <c r="F199" s="2131"/>
      <c r="G199" s="2131"/>
      <c r="H199" s="2131"/>
      <c r="I199" s="2131"/>
      <c r="J199" s="2131"/>
      <c r="K199" s="2131"/>
      <c r="L199" s="2132"/>
      <c r="M199" s="2234" t="str">
        <f>M113</f>
        <v xml:space="preserve"> 平成24年3月31日
 以前のもの</v>
      </c>
      <c r="N199" s="2235"/>
      <c r="O199" s="2235"/>
      <c r="P199" s="2235"/>
      <c r="Q199" s="2235"/>
      <c r="R199" s="2235"/>
      <c r="S199" s="2236"/>
      <c r="T199" s="2050" t="str">
        <f t="shared" si="3"/>
        <v/>
      </c>
      <c r="U199" s="2051"/>
      <c r="V199" s="2051"/>
      <c r="W199" s="2051"/>
      <c r="X199" s="2051"/>
      <c r="Y199" s="2051"/>
      <c r="Z199" s="2051"/>
      <c r="AA199" s="2051"/>
      <c r="AB199" s="2051"/>
      <c r="AC199" s="311"/>
      <c r="AD199" s="2086">
        <f>AD113</f>
        <v>21</v>
      </c>
      <c r="AE199" s="2088"/>
      <c r="AF199" s="2512" t="s">
        <v>260</v>
      </c>
      <c r="AG199" s="2493">
        <f>AG113</f>
        <v>0</v>
      </c>
      <c r="AH199" s="2494"/>
      <c r="AI199" s="2494"/>
      <c r="AJ199" s="2494"/>
      <c r="AK199" s="2494"/>
      <c r="AL199" s="2494"/>
      <c r="AM199" s="2495"/>
      <c r="AN199" s="312"/>
      <c r="AO199" s="311"/>
      <c r="AP199" s="2086">
        <f>AP113</f>
        <v>15</v>
      </c>
      <c r="AQ199" s="2087"/>
      <c r="AR199" s="2088"/>
      <c r="AS199" s="2067" t="str">
        <f>AS113</f>
        <v/>
      </c>
      <c r="AT199" s="2068"/>
      <c r="AU199" s="2069"/>
      <c r="AV199" s="2493">
        <f>AV113</f>
        <v>0</v>
      </c>
      <c r="AW199" s="2494"/>
      <c r="AX199" s="2494"/>
      <c r="AY199" s="2494"/>
      <c r="AZ199" s="2494"/>
      <c r="BA199" s="2494"/>
      <c r="BB199" s="2494"/>
      <c r="BC199" s="2494"/>
      <c r="BD199" s="2495"/>
      <c r="BE199" s="2093"/>
      <c r="BF199" s="2297"/>
      <c r="BG199" s="2297"/>
      <c r="BH199" s="2142"/>
      <c r="BI199" s="2296"/>
    </row>
    <row r="200" spans="2:61" ht="9.75" customHeight="1">
      <c r="B200" s="2123"/>
      <c r="C200" s="2124"/>
      <c r="D200" s="2130"/>
      <c r="E200" s="2131"/>
      <c r="F200" s="2131"/>
      <c r="G200" s="2131"/>
      <c r="H200" s="2131"/>
      <c r="I200" s="2131"/>
      <c r="J200" s="2131"/>
      <c r="K200" s="2131"/>
      <c r="L200" s="2132"/>
      <c r="M200" s="2237"/>
      <c r="N200" s="2238"/>
      <c r="O200" s="2238"/>
      <c r="P200" s="2238"/>
      <c r="Q200" s="2238"/>
      <c r="R200" s="2238"/>
      <c r="S200" s="2239"/>
      <c r="T200" s="2052">
        <f t="shared" si="3"/>
        <v>0</v>
      </c>
      <c r="U200" s="2053"/>
      <c r="V200" s="2053"/>
      <c r="W200" s="2053"/>
      <c r="X200" s="2053"/>
      <c r="Y200" s="2053"/>
      <c r="Z200" s="2053"/>
      <c r="AA200" s="2053"/>
      <c r="AB200" s="2053"/>
      <c r="AC200" s="316"/>
      <c r="AD200" s="2086"/>
      <c r="AE200" s="2088"/>
      <c r="AF200" s="2517"/>
      <c r="AG200" s="2496"/>
      <c r="AH200" s="2497"/>
      <c r="AI200" s="2497"/>
      <c r="AJ200" s="2497"/>
      <c r="AK200" s="2497"/>
      <c r="AL200" s="2497"/>
      <c r="AM200" s="2498"/>
      <c r="AN200" s="2089"/>
      <c r="AO200" s="2089"/>
      <c r="AP200" s="2086"/>
      <c r="AQ200" s="2087"/>
      <c r="AR200" s="2088"/>
      <c r="AS200" s="2070"/>
      <c r="AT200" s="2071"/>
      <c r="AU200" s="2072"/>
      <c r="AV200" s="2496"/>
      <c r="AW200" s="2497"/>
      <c r="AX200" s="2497"/>
      <c r="AY200" s="2497"/>
      <c r="AZ200" s="2497"/>
      <c r="BA200" s="2497"/>
      <c r="BB200" s="2497"/>
      <c r="BC200" s="2497"/>
      <c r="BD200" s="2498"/>
      <c r="BE200" s="2094"/>
      <c r="BF200" s="2297"/>
      <c r="BG200" s="2297"/>
      <c r="BH200" s="2142"/>
      <c r="BI200" s="2296"/>
    </row>
    <row r="201" spans="2:61" ht="9.75" customHeight="1">
      <c r="B201" s="2123"/>
      <c r="C201" s="2124"/>
      <c r="D201" s="2130"/>
      <c r="E201" s="2131"/>
      <c r="F201" s="2131"/>
      <c r="G201" s="2131"/>
      <c r="H201" s="2131"/>
      <c r="I201" s="2131"/>
      <c r="J201" s="2131"/>
      <c r="K201" s="2131"/>
      <c r="L201" s="2132"/>
      <c r="M201" s="2234" t="str">
        <f>M115</f>
        <v xml:space="preserve"> 平成24年4月1日
 以降のもの</v>
      </c>
      <c r="N201" s="2235"/>
      <c r="O201" s="2235"/>
      <c r="P201" s="2235"/>
      <c r="Q201" s="2235"/>
      <c r="R201" s="2235"/>
      <c r="S201" s="2236"/>
      <c r="T201" s="2050" t="str">
        <f t="shared" si="3"/>
        <v/>
      </c>
      <c r="U201" s="2051"/>
      <c r="V201" s="2051"/>
      <c r="W201" s="2051"/>
      <c r="X201" s="2051"/>
      <c r="Y201" s="2051"/>
      <c r="Z201" s="2051"/>
      <c r="AA201" s="2051"/>
      <c r="AB201" s="2051"/>
      <c r="AC201" s="830"/>
      <c r="AD201" s="2086">
        <f>AD115</f>
        <v>20</v>
      </c>
      <c r="AE201" s="2088"/>
      <c r="AF201" s="2512" t="s">
        <v>261</v>
      </c>
      <c r="AG201" s="2493">
        <f>AG115</f>
        <v>0</v>
      </c>
      <c r="AH201" s="2494"/>
      <c r="AI201" s="2494"/>
      <c r="AJ201" s="2494"/>
      <c r="AK201" s="2494"/>
      <c r="AL201" s="2494"/>
      <c r="AM201" s="2495"/>
      <c r="AN201" s="315"/>
      <c r="AO201" s="315"/>
      <c r="AP201" s="2086">
        <f>AP115</f>
        <v>16</v>
      </c>
      <c r="AQ201" s="2087"/>
      <c r="AR201" s="2088"/>
      <c r="AS201" s="2067" t="str">
        <f>AS115</f>
        <v/>
      </c>
      <c r="AT201" s="2068"/>
      <c r="AU201" s="2069"/>
      <c r="AV201" s="2493">
        <f>AV115</f>
        <v>0</v>
      </c>
      <c r="AW201" s="2494"/>
      <c r="AX201" s="2494"/>
      <c r="AY201" s="2494"/>
      <c r="AZ201" s="2494"/>
      <c r="BA201" s="2494"/>
      <c r="BB201" s="2494"/>
      <c r="BC201" s="2494"/>
      <c r="BD201" s="2495"/>
      <c r="BE201" s="844"/>
      <c r="BF201" s="2297"/>
      <c r="BG201" s="2297"/>
      <c r="BH201" s="2142"/>
      <c r="BI201" s="2296"/>
    </row>
    <row r="202" spans="2:61" ht="9.75" customHeight="1">
      <c r="B202" s="2123"/>
      <c r="C202" s="2124"/>
      <c r="D202" s="2130"/>
      <c r="E202" s="2131"/>
      <c r="F202" s="2131"/>
      <c r="G202" s="2131"/>
      <c r="H202" s="2131"/>
      <c r="I202" s="2131"/>
      <c r="J202" s="2131"/>
      <c r="K202" s="2131"/>
      <c r="L202" s="2132"/>
      <c r="M202" s="2240"/>
      <c r="N202" s="2241"/>
      <c r="O202" s="2241"/>
      <c r="P202" s="2241"/>
      <c r="Q202" s="2241"/>
      <c r="R202" s="2241"/>
      <c r="S202" s="2242"/>
      <c r="T202" s="2054">
        <f t="shared" si="3"/>
        <v>0</v>
      </c>
      <c r="U202" s="2055"/>
      <c r="V202" s="2055"/>
      <c r="W202" s="2055"/>
      <c r="X202" s="2055"/>
      <c r="Y202" s="2055"/>
      <c r="Z202" s="2055"/>
      <c r="AA202" s="2055"/>
      <c r="AB202" s="2055"/>
      <c r="AC202" s="830"/>
      <c r="AD202" s="2148"/>
      <c r="AE202" s="2150"/>
      <c r="AF202" s="2530"/>
      <c r="AG202" s="2527"/>
      <c r="AH202" s="2528"/>
      <c r="AI202" s="2528"/>
      <c r="AJ202" s="2528"/>
      <c r="AK202" s="2528"/>
      <c r="AL202" s="2528"/>
      <c r="AM202" s="2529"/>
      <c r="AN202" s="2314"/>
      <c r="AO202" s="2315"/>
      <c r="AP202" s="2148"/>
      <c r="AQ202" s="2149"/>
      <c r="AR202" s="2150"/>
      <c r="AS202" s="2145"/>
      <c r="AT202" s="2146"/>
      <c r="AU202" s="2147"/>
      <c r="AV202" s="2527"/>
      <c r="AW202" s="2528"/>
      <c r="AX202" s="2528"/>
      <c r="AY202" s="2528"/>
      <c r="AZ202" s="2528"/>
      <c r="BA202" s="2528"/>
      <c r="BB202" s="2528"/>
      <c r="BC202" s="2528"/>
      <c r="BD202" s="2529"/>
      <c r="BE202" s="846"/>
      <c r="BF202" s="2297"/>
      <c r="BG202" s="2297"/>
      <c r="BH202" s="2142"/>
      <c r="BI202" s="2296"/>
    </row>
    <row r="203" spans="2:61" ht="9.75" customHeight="1">
      <c r="B203" s="2121">
        <v>33</v>
      </c>
      <c r="C203" s="2122"/>
      <c r="D203" s="2127" t="s">
        <v>109</v>
      </c>
      <c r="E203" s="2128"/>
      <c r="F203" s="2128"/>
      <c r="G203" s="2128"/>
      <c r="H203" s="2128"/>
      <c r="I203" s="2128"/>
      <c r="J203" s="2128"/>
      <c r="K203" s="2128"/>
      <c r="L203" s="2129"/>
      <c r="M203" s="2136" t="str">
        <f>M117</f>
        <v xml:space="preserve">  平成19年３月31日以降
  平成21年3月31日以前のもの</v>
      </c>
      <c r="N203" s="2137"/>
      <c r="O203" s="2137"/>
      <c r="P203" s="2137"/>
      <c r="Q203" s="2137"/>
      <c r="R203" s="2137"/>
      <c r="S203" s="2138"/>
      <c r="T203" s="2056" t="str">
        <f t="shared" si="3"/>
        <v/>
      </c>
      <c r="U203" s="2057"/>
      <c r="V203" s="2057"/>
      <c r="W203" s="2057"/>
      <c r="X203" s="2057"/>
      <c r="Y203" s="2057"/>
      <c r="Z203" s="2057"/>
      <c r="AA203" s="2057"/>
      <c r="AB203" s="2057"/>
      <c r="AC203" s="2575"/>
      <c r="AD203" s="2090">
        <f>AD117</f>
        <v>20</v>
      </c>
      <c r="AE203" s="2091"/>
      <c r="AF203" s="2531"/>
      <c r="AG203" s="2504">
        <f>AG117</f>
        <v>0</v>
      </c>
      <c r="AH203" s="2505"/>
      <c r="AI203" s="2505"/>
      <c r="AJ203" s="2505"/>
      <c r="AK203" s="2505"/>
      <c r="AL203" s="2505"/>
      <c r="AM203" s="2506"/>
      <c r="AN203" s="2101"/>
      <c r="AO203" s="2102"/>
      <c r="AP203" s="2090">
        <f>AP117</f>
        <v>14</v>
      </c>
      <c r="AQ203" s="2092"/>
      <c r="AR203" s="2091"/>
      <c r="AS203" s="2105" t="str">
        <f>AS117</f>
        <v/>
      </c>
      <c r="AT203" s="2106"/>
      <c r="AU203" s="2107"/>
      <c r="AV203" s="2504">
        <f>AV117</f>
        <v>0</v>
      </c>
      <c r="AW203" s="2505"/>
      <c r="AX203" s="2505"/>
      <c r="AY203" s="2505"/>
      <c r="AZ203" s="2505"/>
      <c r="BA203" s="2505"/>
      <c r="BB203" s="2505"/>
      <c r="BC203" s="2505"/>
      <c r="BD203" s="2506"/>
      <c r="BE203" s="2110"/>
      <c r="BF203" s="2297"/>
      <c r="BG203" s="2297"/>
      <c r="BH203" s="2142"/>
      <c r="BI203" s="2296"/>
    </row>
    <row r="204" spans="2:61" ht="9.75" customHeight="1">
      <c r="B204" s="2123"/>
      <c r="C204" s="2124"/>
      <c r="D204" s="2130"/>
      <c r="E204" s="2131"/>
      <c r="F204" s="2131"/>
      <c r="G204" s="2131"/>
      <c r="H204" s="2131"/>
      <c r="I204" s="2131"/>
      <c r="J204" s="2131"/>
      <c r="K204" s="2131"/>
      <c r="L204" s="2132"/>
      <c r="M204" s="2139"/>
      <c r="N204" s="2140"/>
      <c r="O204" s="2140"/>
      <c r="P204" s="2140"/>
      <c r="Q204" s="2140"/>
      <c r="R204" s="2140"/>
      <c r="S204" s="2141"/>
      <c r="T204" s="2052">
        <f t="shared" si="3"/>
        <v>0</v>
      </c>
      <c r="U204" s="2053"/>
      <c r="V204" s="2053"/>
      <c r="W204" s="2053"/>
      <c r="X204" s="2053"/>
      <c r="Y204" s="2053"/>
      <c r="Z204" s="2053"/>
      <c r="AA204" s="2053"/>
      <c r="AB204" s="2053"/>
      <c r="AC204" s="2574"/>
      <c r="AD204" s="2086"/>
      <c r="AE204" s="2088"/>
      <c r="AF204" s="2517"/>
      <c r="AG204" s="2496"/>
      <c r="AH204" s="2497"/>
      <c r="AI204" s="2497"/>
      <c r="AJ204" s="2497"/>
      <c r="AK204" s="2497"/>
      <c r="AL204" s="2497"/>
      <c r="AM204" s="2498"/>
      <c r="AN204" s="2103"/>
      <c r="AO204" s="2104"/>
      <c r="AP204" s="2086"/>
      <c r="AQ204" s="2087"/>
      <c r="AR204" s="2088"/>
      <c r="AS204" s="2070"/>
      <c r="AT204" s="2071"/>
      <c r="AU204" s="2072"/>
      <c r="AV204" s="2496"/>
      <c r="AW204" s="2497"/>
      <c r="AX204" s="2497"/>
      <c r="AY204" s="2497"/>
      <c r="AZ204" s="2497"/>
      <c r="BA204" s="2497"/>
      <c r="BB204" s="2497"/>
      <c r="BC204" s="2497"/>
      <c r="BD204" s="2498"/>
      <c r="BE204" s="2111"/>
      <c r="BF204" s="2297"/>
      <c r="BG204" s="2297"/>
      <c r="BH204" s="2142"/>
      <c r="BI204" s="2296"/>
    </row>
    <row r="205" spans="2:61" ht="9.75" customHeight="1">
      <c r="B205" s="2123"/>
      <c r="C205" s="2124"/>
      <c r="D205" s="2130"/>
      <c r="E205" s="2131"/>
      <c r="F205" s="2131"/>
      <c r="G205" s="2131"/>
      <c r="H205" s="2131"/>
      <c r="I205" s="2131"/>
      <c r="J205" s="2131"/>
      <c r="K205" s="2131"/>
      <c r="L205" s="2132"/>
      <c r="M205" s="2234" t="str">
        <f>M119</f>
        <v xml:space="preserve"> 平成24年3月31日
 以前のもの</v>
      </c>
      <c r="N205" s="2235"/>
      <c r="O205" s="2235"/>
      <c r="P205" s="2235"/>
      <c r="Q205" s="2235"/>
      <c r="R205" s="2235"/>
      <c r="S205" s="2236"/>
      <c r="T205" s="2050" t="str">
        <f t="shared" si="3"/>
        <v/>
      </c>
      <c r="U205" s="2051"/>
      <c r="V205" s="2051"/>
      <c r="W205" s="2051"/>
      <c r="X205" s="2051"/>
      <c r="Y205" s="2051"/>
      <c r="Z205" s="2051"/>
      <c r="AA205" s="2051"/>
      <c r="AB205" s="2051"/>
      <c r="AC205" s="311"/>
      <c r="AD205" s="2086">
        <f>AD119</f>
        <v>19</v>
      </c>
      <c r="AE205" s="2088"/>
      <c r="AF205" s="2512" t="s">
        <v>262</v>
      </c>
      <c r="AG205" s="2493">
        <f>AG119</f>
        <v>0</v>
      </c>
      <c r="AH205" s="2494"/>
      <c r="AI205" s="2494"/>
      <c r="AJ205" s="2494"/>
      <c r="AK205" s="2494"/>
      <c r="AL205" s="2494"/>
      <c r="AM205" s="2495"/>
      <c r="AN205" s="312"/>
      <c r="AO205" s="311"/>
      <c r="AP205" s="2086">
        <f>AP119</f>
        <v>11</v>
      </c>
      <c r="AQ205" s="2087"/>
      <c r="AR205" s="2088"/>
      <c r="AS205" s="2067" t="str">
        <f>AS119</f>
        <v/>
      </c>
      <c r="AT205" s="2068"/>
      <c r="AU205" s="2069"/>
      <c r="AV205" s="2493">
        <f>AV119</f>
        <v>0</v>
      </c>
      <c r="AW205" s="2494"/>
      <c r="AX205" s="2494"/>
      <c r="AY205" s="2494"/>
      <c r="AZ205" s="2494"/>
      <c r="BA205" s="2494"/>
      <c r="BB205" s="2494"/>
      <c r="BC205" s="2494"/>
      <c r="BD205" s="2495"/>
      <c r="BE205" s="2093"/>
      <c r="BF205" s="2297"/>
      <c r="BG205" s="2297"/>
      <c r="BH205" s="2142"/>
      <c r="BI205" s="2296"/>
    </row>
    <row r="206" spans="2:61" ht="9.75" customHeight="1">
      <c r="B206" s="2123"/>
      <c r="C206" s="2124"/>
      <c r="D206" s="2130"/>
      <c r="E206" s="2131"/>
      <c r="F206" s="2131"/>
      <c r="G206" s="2131"/>
      <c r="H206" s="2131"/>
      <c r="I206" s="2131"/>
      <c r="J206" s="2131"/>
      <c r="K206" s="2131"/>
      <c r="L206" s="2132"/>
      <c r="M206" s="2237"/>
      <c r="N206" s="2238"/>
      <c r="O206" s="2238"/>
      <c r="P206" s="2238"/>
      <c r="Q206" s="2238"/>
      <c r="R206" s="2238"/>
      <c r="S206" s="2239"/>
      <c r="T206" s="2052">
        <f t="shared" si="3"/>
        <v>0</v>
      </c>
      <c r="U206" s="2053"/>
      <c r="V206" s="2053"/>
      <c r="W206" s="2053"/>
      <c r="X206" s="2053"/>
      <c r="Y206" s="2053"/>
      <c r="Z206" s="2053"/>
      <c r="AA206" s="2053"/>
      <c r="AB206" s="2053"/>
      <c r="AC206" s="316"/>
      <c r="AD206" s="2086"/>
      <c r="AE206" s="2088"/>
      <c r="AF206" s="2517"/>
      <c r="AG206" s="2496"/>
      <c r="AH206" s="2497"/>
      <c r="AI206" s="2497"/>
      <c r="AJ206" s="2497"/>
      <c r="AK206" s="2497"/>
      <c r="AL206" s="2497"/>
      <c r="AM206" s="2498"/>
      <c r="AN206" s="2089"/>
      <c r="AO206" s="2089"/>
      <c r="AP206" s="2086"/>
      <c r="AQ206" s="2087"/>
      <c r="AR206" s="2088"/>
      <c r="AS206" s="2070"/>
      <c r="AT206" s="2071"/>
      <c r="AU206" s="2072"/>
      <c r="AV206" s="2496"/>
      <c r="AW206" s="2497"/>
      <c r="AX206" s="2497"/>
      <c r="AY206" s="2497"/>
      <c r="AZ206" s="2497"/>
      <c r="BA206" s="2497"/>
      <c r="BB206" s="2497"/>
      <c r="BC206" s="2497"/>
      <c r="BD206" s="2498"/>
      <c r="BE206" s="2094"/>
      <c r="BF206" s="2297"/>
      <c r="BG206" s="2297"/>
      <c r="BH206" s="2142"/>
      <c r="BI206" s="2296"/>
    </row>
    <row r="207" spans="2:61" ht="9.75" customHeight="1">
      <c r="B207" s="2123"/>
      <c r="C207" s="2124"/>
      <c r="D207" s="2130"/>
      <c r="E207" s="2131"/>
      <c r="F207" s="2131"/>
      <c r="G207" s="2131"/>
      <c r="H207" s="2131"/>
      <c r="I207" s="2131"/>
      <c r="J207" s="2131"/>
      <c r="K207" s="2131"/>
      <c r="L207" s="2132"/>
      <c r="M207" s="2234" t="str">
        <f>M121</f>
        <v xml:space="preserve"> 平成24年4月1日
 以降のもの</v>
      </c>
      <c r="N207" s="2235"/>
      <c r="O207" s="2235"/>
      <c r="P207" s="2235"/>
      <c r="Q207" s="2235"/>
      <c r="R207" s="2235"/>
      <c r="S207" s="2236"/>
      <c r="T207" s="2050" t="str">
        <f t="shared" si="3"/>
        <v/>
      </c>
      <c r="U207" s="2051"/>
      <c r="V207" s="2051"/>
      <c r="W207" s="2051"/>
      <c r="X207" s="2051"/>
      <c r="Y207" s="2051"/>
      <c r="Z207" s="2051"/>
      <c r="AA207" s="2051"/>
      <c r="AB207" s="2051"/>
      <c r="AC207" s="830"/>
      <c r="AD207" s="2086">
        <f>AD121</f>
        <v>18</v>
      </c>
      <c r="AE207" s="2088"/>
      <c r="AF207" s="2512" t="s">
        <v>263</v>
      </c>
      <c r="AG207" s="2493">
        <f>AG121</f>
        <v>0</v>
      </c>
      <c r="AH207" s="2494"/>
      <c r="AI207" s="2494"/>
      <c r="AJ207" s="2494"/>
      <c r="AK207" s="2494"/>
      <c r="AL207" s="2494"/>
      <c r="AM207" s="2495"/>
      <c r="AN207" s="315"/>
      <c r="AO207" s="315"/>
      <c r="AP207" s="2086">
        <f>AP121</f>
        <v>10</v>
      </c>
      <c r="AQ207" s="2087"/>
      <c r="AR207" s="2088"/>
      <c r="AS207" s="2067" t="str">
        <f>AS121</f>
        <v/>
      </c>
      <c r="AT207" s="2068"/>
      <c r="AU207" s="2069"/>
      <c r="AV207" s="2493">
        <f>AV121</f>
        <v>0</v>
      </c>
      <c r="AW207" s="2494"/>
      <c r="AX207" s="2494"/>
      <c r="AY207" s="2494"/>
      <c r="AZ207" s="2494"/>
      <c r="BA207" s="2494"/>
      <c r="BB207" s="2494"/>
      <c r="BC207" s="2494"/>
      <c r="BD207" s="2495"/>
      <c r="BE207" s="844"/>
      <c r="BF207" s="2297"/>
      <c r="BG207" s="2297"/>
      <c r="BH207" s="2142"/>
      <c r="BI207" s="2296"/>
    </row>
    <row r="208" spans="2:61" ht="9.75" customHeight="1">
      <c r="B208" s="2125"/>
      <c r="C208" s="2126"/>
      <c r="D208" s="2133"/>
      <c r="E208" s="2134"/>
      <c r="F208" s="2134"/>
      <c r="G208" s="2134"/>
      <c r="H208" s="2134"/>
      <c r="I208" s="2134"/>
      <c r="J208" s="2134"/>
      <c r="K208" s="2134"/>
      <c r="L208" s="2135"/>
      <c r="M208" s="2240"/>
      <c r="N208" s="2241"/>
      <c r="O208" s="2241"/>
      <c r="P208" s="2241"/>
      <c r="Q208" s="2241"/>
      <c r="R208" s="2241"/>
      <c r="S208" s="2242"/>
      <c r="T208" s="2048">
        <f t="shared" si="3"/>
        <v>0</v>
      </c>
      <c r="U208" s="2049"/>
      <c r="V208" s="2049"/>
      <c r="W208" s="2049"/>
      <c r="X208" s="2049"/>
      <c r="Y208" s="2049"/>
      <c r="Z208" s="2049"/>
      <c r="AA208" s="2049"/>
      <c r="AB208" s="2049"/>
      <c r="AC208" s="829"/>
      <c r="AD208" s="2289"/>
      <c r="AE208" s="2290"/>
      <c r="AF208" s="2513"/>
      <c r="AG208" s="2514"/>
      <c r="AH208" s="2515"/>
      <c r="AI208" s="2515"/>
      <c r="AJ208" s="2515"/>
      <c r="AK208" s="2515"/>
      <c r="AL208" s="2515"/>
      <c r="AM208" s="2516"/>
      <c r="AN208" s="2283"/>
      <c r="AO208" s="2284"/>
      <c r="AP208" s="2289"/>
      <c r="AQ208" s="2295"/>
      <c r="AR208" s="2290"/>
      <c r="AS208" s="2153"/>
      <c r="AT208" s="2154"/>
      <c r="AU208" s="2155"/>
      <c r="AV208" s="2514"/>
      <c r="AW208" s="2515"/>
      <c r="AX208" s="2515"/>
      <c r="AY208" s="2515"/>
      <c r="AZ208" s="2515"/>
      <c r="BA208" s="2515"/>
      <c r="BB208" s="2515"/>
      <c r="BC208" s="2515"/>
      <c r="BD208" s="2516"/>
      <c r="BE208" s="845"/>
      <c r="BF208" s="2297"/>
      <c r="BG208" s="2297"/>
      <c r="BH208" s="2142"/>
      <c r="BI208" s="2296"/>
    </row>
    <row r="209" spans="2:61" ht="9.75" customHeight="1">
      <c r="B209" s="2123">
        <v>34</v>
      </c>
      <c r="C209" s="2124"/>
      <c r="D209" s="2308" t="s">
        <v>264</v>
      </c>
      <c r="E209" s="2309"/>
      <c r="F209" s="2309"/>
      <c r="G209" s="2309"/>
      <c r="H209" s="2309"/>
      <c r="I209" s="2309"/>
      <c r="J209" s="2309"/>
      <c r="K209" s="2309"/>
      <c r="L209" s="2310"/>
      <c r="M209" s="2136" t="str">
        <f>M123</f>
        <v xml:space="preserve">  平成19年３月31日以降
  平成21年3月31日以前のもの</v>
      </c>
      <c r="N209" s="2137"/>
      <c r="O209" s="2137"/>
      <c r="P209" s="2137"/>
      <c r="Q209" s="2137"/>
      <c r="R209" s="2137"/>
      <c r="S209" s="2138"/>
      <c r="T209" s="2058" t="str">
        <f t="shared" si="3"/>
        <v/>
      </c>
      <c r="U209" s="2059"/>
      <c r="V209" s="2059"/>
      <c r="W209" s="2059"/>
      <c r="X209" s="2059"/>
      <c r="Y209" s="2059"/>
      <c r="Z209" s="2059"/>
      <c r="AA209" s="2059"/>
      <c r="AB209" s="2059"/>
      <c r="AC209" s="2573"/>
      <c r="AD209" s="2311">
        <f>AD123</f>
        <v>23</v>
      </c>
      <c r="AE209" s="2312"/>
      <c r="AF209" s="2530"/>
      <c r="AG209" s="2524">
        <f>AG123</f>
        <v>0</v>
      </c>
      <c r="AH209" s="2525"/>
      <c r="AI209" s="2525"/>
      <c r="AJ209" s="2525"/>
      <c r="AK209" s="2525"/>
      <c r="AL209" s="2525"/>
      <c r="AM209" s="2526"/>
      <c r="AN209" s="2151"/>
      <c r="AO209" s="2152"/>
      <c r="AP209" s="2311">
        <f>AP123</f>
        <v>23</v>
      </c>
      <c r="AQ209" s="2313"/>
      <c r="AR209" s="2312"/>
      <c r="AS209" s="2145" t="str">
        <f>AS123</f>
        <v/>
      </c>
      <c r="AT209" s="2146"/>
      <c r="AU209" s="2147"/>
      <c r="AV209" s="2524">
        <f>AV123</f>
        <v>0</v>
      </c>
      <c r="AW209" s="2525"/>
      <c r="AX209" s="2525"/>
      <c r="AY209" s="2525"/>
      <c r="AZ209" s="2525"/>
      <c r="BA209" s="2525"/>
      <c r="BB209" s="2525"/>
      <c r="BC209" s="2525"/>
      <c r="BD209" s="2526"/>
      <c r="BE209" s="2265"/>
      <c r="BF209" s="2297"/>
      <c r="BG209" s="2297"/>
      <c r="BH209" s="2142"/>
      <c r="BI209" s="2296"/>
    </row>
    <row r="210" spans="2:61" ht="9.75" customHeight="1">
      <c r="B210" s="2123"/>
      <c r="C210" s="2124"/>
      <c r="D210" s="2308"/>
      <c r="E210" s="2309"/>
      <c r="F210" s="2309"/>
      <c r="G210" s="2309"/>
      <c r="H210" s="2309"/>
      <c r="I210" s="2309"/>
      <c r="J210" s="2309"/>
      <c r="K210" s="2309"/>
      <c r="L210" s="2310"/>
      <c r="M210" s="2139"/>
      <c r="N210" s="2140"/>
      <c r="O210" s="2140"/>
      <c r="P210" s="2140"/>
      <c r="Q210" s="2140"/>
      <c r="R210" s="2140"/>
      <c r="S210" s="2141"/>
      <c r="T210" s="2052">
        <f t="shared" si="3"/>
        <v>0</v>
      </c>
      <c r="U210" s="2053"/>
      <c r="V210" s="2053"/>
      <c r="W210" s="2053"/>
      <c r="X210" s="2053"/>
      <c r="Y210" s="2053"/>
      <c r="Z210" s="2053"/>
      <c r="AA210" s="2053"/>
      <c r="AB210" s="2053"/>
      <c r="AC210" s="2574"/>
      <c r="AD210" s="2086"/>
      <c r="AE210" s="2088"/>
      <c r="AF210" s="2517"/>
      <c r="AG210" s="2496"/>
      <c r="AH210" s="2497"/>
      <c r="AI210" s="2497"/>
      <c r="AJ210" s="2497"/>
      <c r="AK210" s="2497"/>
      <c r="AL210" s="2497"/>
      <c r="AM210" s="2498"/>
      <c r="AN210" s="2103"/>
      <c r="AO210" s="2104"/>
      <c r="AP210" s="2086"/>
      <c r="AQ210" s="2087"/>
      <c r="AR210" s="2088"/>
      <c r="AS210" s="2070"/>
      <c r="AT210" s="2071"/>
      <c r="AU210" s="2072"/>
      <c r="AV210" s="2496"/>
      <c r="AW210" s="2497"/>
      <c r="AX210" s="2497"/>
      <c r="AY210" s="2497"/>
      <c r="AZ210" s="2497"/>
      <c r="BA210" s="2497"/>
      <c r="BB210" s="2497"/>
      <c r="BC210" s="2497"/>
      <c r="BD210" s="2498"/>
      <c r="BE210" s="2111"/>
      <c r="BF210" s="2297"/>
      <c r="BG210" s="2297"/>
      <c r="BH210" s="2142"/>
      <c r="BI210" s="2296"/>
    </row>
    <row r="211" spans="2:61" ht="9.75" customHeight="1">
      <c r="B211" s="2123"/>
      <c r="C211" s="2124"/>
      <c r="D211" s="2308"/>
      <c r="E211" s="2309"/>
      <c r="F211" s="2309"/>
      <c r="G211" s="2309"/>
      <c r="H211" s="2309"/>
      <c r="I211" s="2309"/>
      <c r="J211" s="2309"/>
      <c r="K211" s="2309"/>
      <c r="L211" s="2310"/>
      <c r="M211" s="2234" t="str">
        <f>M125</f>
        <v xml:space="preserve"> 平成24年3月31日
 以前のもの</v>
      </c>
      <c r="N211" s="2235"/>
      <c r="O211" s="2235"/>
      <c r="P211" s="2235"/>
      <c r="Q211" s="2235"/>
      <c r="R211" s="2235"/>
      <c r="S211" s="2236"/>
      <c r="T211" s="2050" t="str">
        <f t="shared" si="3"/>
        <v/>
      </c>
      <c r="U211" s="2051"/>
      <c r="V211" s="2051"/>
      <c r="W211" s="2051"/>
      <c r="X211" s="2051"/>
      <c r="Y211" s="2051"/>
      <c r="Z211" s="2051"/>
      <c r="AA211" s="2051"/>
      <c r="AB211" s="2051"/>
      <c r="AC211" s="311"/>
      <c r="AD211" s="2086">
        <f>AD125</f>
        <v>24</v>
      </c>
      <c r="AE211" s="2088"/>
      <c r="AF211" s="2512" t="s">
        <v>265</v>
      </c>
      <c r="AG211" s="2493">
        <f>AG125</f>
        <v>0</v>
      </c>
      <c r="AH211" s="2494"/>
      <c r="AI211" s="2494"/>
      <c r="AJ211" s="2494"/>
      <c r="AK211" s="2494"/>
      <c r="AL211" s="2494"/>
      <c r="AM211" s="2495"/>
      <c r="AN211" s="312"/>
      <c r="AO211" s="311"/>
      <c r="AP211" s="2086">
        <f>AP125</f>
        <v>18</v>
      </c>
      <c r="AQ211" s="2087"/>
      <c r="AR211" s="2088"/>
      <c r="AS211" s="2067" t="str">
        <f>AS125</f>
        <v/>
      </c>
      <c r="AT211" s="2068"/>
      <c r="AU211" s="2069"/>
      <c r="AV211" s="2493">
        <f>AV125</f>
        <v>0</v>
      </c>
      <c r="AW211" s="2494"/>
      <c r="AX211" s="2494"/>
      <c r="AY211" s="2494"/>
      <c r="AZ211" s="2494"/>
      <c r="BA211" s="2494"/>
      <c r="BB211" s="2494"/>
      <c r="BC211" s="2494"/>
      <c r="BD211" s="2495"/>
      <c r="BE211" s="2093"/>
      <c r="BF211" s="2297"/>
      <c r="BG211" s="2297"/>
      <c r="BH211" s="2142"/>
      <c r="BI211" s="2296"/>
    </row>
    <row r="212" spans="2:61" ht="9.75" customHeight="1">
      <c r="B212" s="2123"/>
      <c r="C212" s="2124"/>
      <c r="D212" s="2308"/>
      <c r="E212" s="2309"/>
      <c r="F212" s="2309"/>
      <c r="G212" s="2309"/>
      <c r="H212" s="2309"/>
      <c r="I212" s="2309"/>
      <c r="J212" s="2309"/>
      <c r="K212" s="2309"/>
      <c r="L212" s="2310"/>
      <c r="M212" s="2237"/>
      <c r="N212" s="2238"/>
      <c r="O212" s="2238"/>
      <c r="P212" s="2238"/>
      <c r="Q212" s="2238"/>
      <c r="R212" s="2238"/>
      <c r="S212" s="2239"/>
      <c r="T212" s="2052">
        <f t="shared" si="3"/>
        <v>0</v>
      </c>
      <c r="U212" s="2053"/>
      <c r="V212" s="2053"/>
      <c r="W212" s="2053"/>
      <c r="X212" s="2053"/>
      <c r="Y212" s="2053"/>
      <c r="Z212" s="2053"/>
      <c r="AA212" s="2053"/>
      <c r="AB212" s="2053"/>
      <c r="AC212" s="316"/>
      <c r="AD212" s="2086"/>
      <c r="AE212" s="2088"/>
      <c r="AF212" s="2517"/>
      <c r="AG212" s="2496"/>
      <c r="AH212" s="2497"/>
      <c r="AI212" s="2497"/>
      <c r="AJ212" s="2497"/>
      <c r="AK212" s="2497"/>
      <c r="AL212" s="2497"/>
      <c r="AM212" s="2498"/>
      <c r="AN212" s="2089"/>
      <c r="AO212" s="2089"/>
      <c r="AP212" s="2086"/>
      <c r="AQ212" s="2087"/>
      <c r="AR212" s="2088"/>
      <c r="AS212" s="2070"/>
      <c r="AT212" s="2071"/>
      <c r="AU212" s="2072"/>
      <c r="AV212" s="2496"/>
      <c r="AW212" s="2497"/>
      <c r="AX212" s="2497"/>
      <c r="AY212" s="2497"/>
      <c r="AZ212" s="2497"/>
      <c r="BA212" s="2497"/>
      <c r="BB212" s="2497"/>
      <c r="BC212" s="2497"/>
      <c r="BD212" s="2498"/>
      <c r="BE212" s="2094"/>
      <c r="BF212" s="2297"/>
      <c r="BG212" s="2297"/>
      <c r="BH212" s="2142"/>
      <c r="BI212" s="2296"/>
    </row>
    <row r="213" spans="2:61" ht="9.75" customHeight="1">
      <c r="B213" s="2123"/>
      <c r="C213" s="2124"/>
      <c r="D213" s="2308"/>
      <c r="E213" s="2309"/>
      <c r="F213" s="2309"/>
      <c r="G213" s="2309"/>
      <c r="H213" s="2309"/>
      <c r="I213" s="2309"/>
      <c r="J213" s="2309"/>
      <c r="K213" s="2309"/>
      <c r="L213" s="2310"/>
      <c r="M213" s="2234" t="str">
        <f>M127</f>
        <v xml:space="preserve"> 平成24年4月1日
 以降のもの</v>
      </c>
      <c r="N213" s="2235"/>
      <c r="O213" s="2235"/>
      <c r="P213" s="2235"/>
      <c r="Q213" s="2235"/>
      <c r="R213" s="2235"/>
      <c r="S213" s="2236"/>
      <c r="T213" s="2050" t="str">
        <f t="shared" si="3"/>
        <v/>
      </c>
      <c r="U213" s="2051"/>
      <c r="V213" s="2051"/>
      <c r="W213" s="2051"/>
      <c r="X213" s="2051"/>
      <c r="Y213" s="2051"/>
      <c r="Z213" s="2051"/>
      <c r="AA213" s="2051"/>
      <c r="AB213" s="2051"/>
      <c r="AC213" s="830"/>
      <c r="AD213" s="2086">
        <f>AD127</f>
        <v>23</v>
      </c>
      <c r="AE213" s="2088"/>
      <c r="AF213" s="2512" t="s">
        <v>266</v>
      </c>
      <c r="AG213" s="2493">
        <f>AG127</f>
        <v>0</v>
      </c>
      <c r="AH213" s="2494"/>
      <c r="AI213" s="2494"/>
      <c r="AJ213" s="2494"/>
      <c r="AK213" s="2494"/>
      <c r="AL213" s="2494"/>
      <c r="AM213" s="2495"/>
      <c r="AN213" s="315"/>
      <c r="AO213" s="315"/>
      <c r="AP213" s="2086">
        <f>AP127</f>
        <v>17</v>
      </c>
      <c r="AQ213" s="2087"/>
      <c r="AR213" s="2088"/>
      <c r="AS213" s="2067" t="str">
        <f>AS127</f>
        <v/>
      </c>
      <c r="AT213" s="2068"/>
      <c r="AU213" s="2069"/>
      <c r="AV213" s="2493">
        <f>AV127</f>
        <v>0</v>
      </c>
      <c r="AW213" s="2494"/>
      <c r="AX213" s="2494"/>
      <c r="AY213" s="2494"/>
      <c r="AZ213" s="2494"/>
      <c r="BA213" s="2494"/>
      <c r="BB213" s="2494"/>
      <c r="BC213" s="2494"/>
      <c r="BD213" s="2495"/>
      <c r="BE213" s="844"/>
      <c r="BF213" s="2297"/>
      <c r="BG213" s="2297"/>
      <c r="BH213" s="2142"/>
      <c r="BI213" s="2296"/>
    </row>
    <row r="214" spans="2:61" ht="9.75" customHeight="1">
      <c r="B214" s="2123"/>
      <c r="C214" s="2124"/>
      <c r="D214" s="2308"/>
      <c r="E214" s="2309"/>
      <c r="F214" s="2309"/>
      <c r="G214" s="2309"/>
      <c r="H214" s="2309"/>
      <c r="I214" s="2309"/>
      <c r="J214" s="2309"/>
      <c r="K214" s="2309"/>
      <c r="L214" s="2310"/>
      <c r="M214" s="2240"/>
      <c r="N214" s="2241"/>
      <c r="O214" s="2241"/>
      <c r="P214" s="2241"/>
      <c r="Q214" s="2241"/>
      <c r="R214" s="2241"/>
      <c r="S214" s="2242"/>
      <c r="T214" s="2054">
        <f t="shared" si="3"/>
        <v>0</v>
      </c>
      <c r="U214" s="2055"/>
      <c r="V214" s="2055"/>
      <c r="W214" s="2055"/>
      <c r="X214" s="2055"/>
      <c r="Y214" s="2055"/>
      <c r="Z214" s="2055"/>
      <c r="AA214" s="2055"/>
      <c r="AB214" s="2055"/>
      <c r="AC214" s="830"/>
      <c r="AD214" s="2148"/>
      <c r="AE214" s="2150"/>
      <c r="AF214" s="2530"/>
      <c r="AG214" s="2527"/>
      <c r="AH214" s="2528"/>
      <c r="AI214" s="2528"/>
      <c r="AJ214" s="2528"/>
      <c r="AK214" s="2528"/>
      <c r="AL214" s="2528"/>
      <c r="AM214" s="2529"/>
      <c r="AN214" s="2314"/>
      <c r="AO214" s="2315"/>
      <c r="AP214" s="2148"/>
      <c r="AQ214" s="2149"/>
      <c r="AR214" s="2150"/>
      <c r="AS214" s="2145"/>
      <c r="AT214" s="2146"/>
      <c r="AU214" s="2147"/>
      <c r="AV214" s="2527"/>
      <c r="AW214" s="2528"/>
      <c r="AX214" s="2528"/>
      <c r="AY214" s="2528"/>
      <c r="AZ214" s="2528"/>
      <c r="BA214" s="2528"/>
      <c r="BB214" s="2528"/>
      <c r="BC214" s="2528"/>
      <c r="BD214" s="2529"/>
      <c r="BE214" s="846"/>
      <c r="BF214" s="2297"/>
      <c r="BG214" s="2297"/>
      <c r="BH214" s="2142"/>
      <c r="BI214" s="2296"/>
    </row>
    <row r="215" spans="2:61" ht="9.75" customHeight="1">
      <c r="B215" s="2121">
        <v>35</v>
      </c>
      <c r="C215" s="2122"/>
      <c r="D215" s="2127" t="s">
        <v>267</v>
      </c>
      <c r="E215" s="2128"/>
      <c r="F215" s="2128"/>
      <c r="G215" s="2128"/>
      <c r="H215" s="2128"/>
      <c r="I215" s="2128"/>
      <c r="J215" s="2128"/>
      <c r="K215" s="2128"/>
      <c r="L215" s="2129"/>
      <c r="M215" s="2136" t="str">
        <f>M129</f>
        <v xml:space="preserve">  平成19年３月31日以降
  平成21年3月31日以前のもの</v>
      </c>
      <c r="N215" s="2137"/>
      <c r="O215" s="2137"/>
      <c r="P215" s="2137"/>
      <c r="Q215" s="2137"/>
      <c r="R215" s="2137"/>
      <c r="S215" s="2138"/>
      <c r="T215" s="2056" t="str">
        <f t="shared" si="3"/>
        <v/>
      </c>
      <c r="U215" s="2057"/>
      <c r="V215" s="2057"/>
      <c r="W215" s="2057"/>
      <c r="X215" s="2057"/>
      <c r="Y215" s="2057"/>
      <c r="Z215" s="2057"/>
      <c r="AA215" s="2057"/>
      <c r="AB215" s="2057"/>
      <c r="AC215" s="2575"/>
      <c r="AD215" s="2090">
        <f>AD129</f>
        <v>21</v>
      </c>
      <c r="AE215" s="2091"/>
      <c r="AF215" s="2531"/>
      <c r="AG215" s="2504">
        <f>AG129</f>
        <v>0</v>
      </c>
      <c r="AH215" s="2505"/>
      <c r="AI215" s="2505"/>
      <c r="AJ215" s="2505"/>
      <c r="AK215" s="2505"/>
      <c r="AL215" s="2505"/>
      <c r="AM215" s="2506"/>
      <c r="AN215" s="2101"/>
      <c r="AO215" s="2102"/>
      <c r="AP215" s="2090">
        <f>AP129</f>
        <v>15</v>
      </c>
      <c r="AQ215" s="2092"/>
      <c r="AR215" s="2091"/>
      <c r="AS215" s="2105" t="str">
        <f>AS129</f>
        <v/>
      </c>
      <c r="AT215" s="2106"/>
      <c r="AU215" s="2107"/>
      <c r="AV215" s="2504">
        <f>AV129</f>
        <v>0</v>
      </c>
      <c r="AW215" s="2505"/>
      <c r="AX215" s="2505"/>
      <c r="AY215" s="2505"/>
      <c r="AZ215" s="2505"/>
      <c r="BA215" s="2505"/>
      <c r="BB215" s="2505"/>
      <c r="BC215" s="2505"/>
      <c r="BD215" s="2506"/>
      <c r="BE215" s="2110"/>
      <c r="BF215" s="2297"/>
      <c r="BG215" s="2297"/>
      <c r="BH215" s="2142"/>
      <c r="BI215" s="2296"/>
    </row>
    <row r="216" spans="2:61" ht="9.75" customHeight="1">
      <c r="B216" s="2123"/>
      <c r="C216" s="2124"/>
      <c r="D216" s="2130"/>
      <c r="E216" s="2131"/>
      <c r="F216" s="2131"/>
      <c r="G216" s="2131"/>
      <c r="H216" s="2131"/>
      <c r="I216" s="2131"/>
      <c r="J216" s="2131"/>
      <c r="K216" s="2131"/>
      <c r="L216" s="2132"/>
      <c r="M216" s="2139"/>
      <c r="N216" s="2140"/>
      <c r="O216" s="2140"/>
      <c r="P216" s="2140"/>
      <c r="Q216" s="2140"/>
      <c r="R216" s="2140"/>
      <c r="S216" s="2141"/>
      <c r="T216" s="2052">
        <f t="shared" si="3"/>
        <v>0</v>
      </c>
      <c r="U216" s="2053"/>
      <c r="V216" s="2053"/>
      <c r="W216" s="2053"/>
      <c r="X216" s="2053"/>
      <c r="Y216" s="2053"/>
      <c r="Z216" s="2053"/>
      <c r="AA216" s="2053"/>
      <c r="AB216" s="2053"/>
      <c r="AC216" s="2574"/>
      <c r="AD216" s="2086"/>
      <c r="AE216" s="2088"/>
      <c r="AF216" s="2517"/>
      <c r="AG216" s="2496"/>
      <c r="AH216" s="2497"/>
      <c r="AI216" s="2497"/>
      <c r="AJ216" s="2497"/>
      <c r="AK216" s="2497"/>
      <c r="AL216" s="2497"/>
      <c r="AM216" s="2498"/>
      <c r="AN216" s="2103"/>
      <c r="AO216" s="2104"/>
      <c r="AP216" s="2086"/>
      <c r="AQ216" s="2087"/>
      <c r="AR216" s="2088"/>
      <c r="AS216" s="2070"/>
      <c r="AT216" s="2071"/>
      <c r="AU216" s="2072"/>
      <c r="AV216" s="2496"/>
      <c r="AW216" s="2497"/>
      <c r="AX216" s="2497"/>
      <c r="AY216" s="2497"/>
      <c r="AZ216" s="2497"/>
      <c r="BA216" s="2497"/>
      <c r="BB216" s="2497"/>
      <c r="BC216" s="2497"/>
      <c r="BD216" s="2498"/>
      <c r="BE216" s="2111"/>
      <c r="BF216" s="2297"/>
      <c r="BG216" s="2297"/>
      <c r="BH216" s="2142"/>
      <c r="BI216" s="2296"/>
    </row>
    <row r="217" spans="2:61" ht="9.75" customHeight="1">
      <c r="B217" s="2123"/>
      <c r="C217" s="2124"/>
      <c r="D217" s="2130"/>
      <c r="E217" s="2131"/>
      <c r="F217" s="2131"/>
      <c r="G217" s="2131"/>
      <c r="H217" s="2131"/>
      <c r="I217" s="2131"/>
      <c r="J217" s="2131"/>
      <c r="K217" s="2131"/>
      <c r="L217" s="2132"/>
      <c r="M217" s="2234" t="str">
        <f>M131</f>
        <v xml:space="preserve"> 平成24年3月31日
 以前のもの</v>
      </c>
      <c r="N217" s="2235"/>
      <c r="O217" s="2235"/>
      <c r="P217" s="2235"/>
      <c r="Q217" s="2235"/>
      <c r="R217" s="2235"/>
      <c r="S217" s="2236"/>
      <c r="T217" s="2050" t="str">
        <f t="shared" si="3"/>
        <v/>
      </c>
      <c r="U217" s="2051"/>
      <c r="V217" s="2051"/>
      <c r="W217" s="2051"/>
      <c r="X217" s="2051"/>
      <c r="Y217" s="2051"/>
      <c r="Z217" s="2051"/>
      <c r="AA217" s="2051"/>
      <c r="AB217" s="2051"/>
      <c r="AC217" s="311"/>
      <c r="AD217" s="2086">
        <f>AD131</f>
        <v>21</v>
      </c>
      <c r="AE217" s="2088"/>
      <c r="AF217" s="2073" t="s">
        <v>268</v>
      </c>
      <c r="AG217" s="2493">
        <f>AG131</f>
        <v>0</v>
      </c>
      <c r="AH217" s="2494"/>
      <c r="AI217" s="2494"/>
      <c r="AJ217" s="2494"/>
      <c r="AK217" s="2494"/>
      <c r="AL217" s="2494"/>
      <c r="AM217" s="2495"/>
      <c r="AN217" s="312"/>
      <c r="AO217" s="311"/>
      <c r="AP217" s="2086">
        <f>AP131</f>
        <v>13</v>
      </c>
      <c r="AQ217" s="2087"/>
      <c r="AR217" s="2088"/>
      <c r="AS217" s="2067" t="str">
        <f>AS131</f>
        <v/>
      </c>
      <c r="AT217" s="2068"/>
      <c r="AU217" s="2069"/>
      <c r="AV217" s="2493">
        <f>AV131</f>
        <v>0</v>
      </c>
      <c r="AW217" s="2494"/>
      <c r="AX217" s="2494"/>
      <c r="AY217" s="2494"/>
      <c r="AZ217" s="2494"/>
      <c r="BA217" s="2494"/>
      <c r="BB217" s="2494"/>
      <c r="BC217" s="2494"/>
      <c r="BD217" s="2495"/>
      <c r="BE217" s="2093"/>
      <c r="BF217" s="2297"/>
      <c r="BG217" s="2297"/>
      <c r="BH217" s="2142"/>
      <c r="BI217" s="2296"/>
    </row>
    <row r="218" spans="2:61" ht="9.75" customHeight="1">
      <c r="B218" s="2123"/>
      <c r="C218" s="2124"/>
      <c r="D218" s="2130"/>
      <c r="E218" s="2131"/>
      <c r="F218" s="2131"/>
      <c r="G218" s="2131"/>
      <c r="H218" s="2131"/>
      <c r="I218" s="2131"/>
      <c r="J218" s="2131"/>
      <c r="K218" s="2131"/>
      <c r="L218" s="2132"/>
      <c r="M218" s="2237"/>
      <c r="N218" s="2238"/>
      <c r="O218" s="2238"/>
      <c r="P218" s="2238"/>
      <c r="Q218" s="2238"/>
      <c r="R218" s="2238"/>
      <c r="S218" s="2239"/>
      <c r="T218" s="2052">
        <f t="shared" si="3"/>
        <v>0</v>
      </c>
      <c r="U218" s="2053"/>
      <c r="V218" s="2053"/>
      <c r="W218" s="2053"/>
      <c r="X218" s="2053"/>
      <c r="Y218" s="2053"/>
      <c r="Z218" s="2053"/>
      <c r="AA218" s="2053"/>
      <c r="AB218" s="2053"/>
      <c r="AC218" s="316"/>
      <c r="AD218" s="2086"/>
      <c r="AE218" s="2088"/>
      <c r="AF218" s="2080"/>
      <c r="AG218" s="2496"/>
      <c r="AH218" s="2497"/>
      <c r="AI218" s="2497"/>
      <c r="AJ218" s="2497"/>
      <c r="AK218" s="2497"/>
      <c r="AL218" s="2497"/>
      <c r="AM218" s="2498"/>
      <c r="AN218" s="2089"/>
      <c r="AO218" s="2089"/>
      <c r="AP218" s="2086"/>
      <c r="AQ218" s="2087"/>
      <c r="AR218" s="2088"/>
      <c r="AS218" s="2070"/>
      <c r="AT218" s="2071"/>
      <c r="AU218" s="2072"/>
      <c r="AV218" s="2496"/>
      <c r="AW218" s="2497"/>
      <c r="AX218" s="2497"/>
      <c r="AY218" s="2497"/>
      <c r="AZ218" s="2497"/>
      <c r="BA218" s="2497"/>
      <c r="BB218" s="2497"/>
      <c r="BC218" s="2497"/>
      <c r="BD218" s="2498"/>
      <c r="BE218" s="2094"/>
      <c r="BF218" s="2297"/>
      <c r="BG218" s="2297"/>
      <c r="BH218" s="2142"/>
      <c r="BI218" s="2296"/>
    </row>
    <row r="219" spans="2:61" ht="9.75" customHeight="1">
      <c r="B219" s="2123"/>
      <c r="C219" s="2124"/>
      <c r="D219" s="2130"/>
      <c r="E219" s="2131"/>
      <c r="F219" s="2131"/>
      <c r="G219" s="2131"/>
      <c r="H219" s="2131"/>
      <c r="I219" s="2131"/>
      <c r="J219" s="2131"/>
      <c r="K219" s="2131"/>
      <c r="L219" s="2132"/>
      <c r="M219" s="2234" t="str">
        <f>M133</f>
        <v xml:space="preserve"> 平成24年4月1日
 以降のもの</v>
      </c>
      <c r="N219" s="2235"/>
      <c r="O219" s="2235"/>
      <c r="P219" s="2235"/>
      <c r="Q219" s="2235"/>
      <c r="R219" s="2235"/>
      <c r="S219" s="2236"/>
      <c r="T219" s="2050" t="str">
        <f t="shared" si="3"/>
        <v/>
      </c>
      <c r="U219" s="2051"/>
      <c r="V219" s="2051"/>
      <c r="W219" s="2051"/>
      <c r="X219" s="2051"/>
      <c r="Y219" s="2051"/>
      <c r="Z219" s="2051"/>
      <c r="AA219" s="2051"/>
      <c r="AB219" s="2051"/>
      <c r="AC219" s="830"/>
      <c r="AD219" s="2086">
        <f>AD133</f>
        <v>21</v>
      </c>
      <c r="AE219" s="2088"/>
      <c r="AF219" s="2512" t="s">
        <v>269</v>
      </c>
      <c r="AG219" s="2493">
        <f>AG133</f>
        <v>0</v>
      </c>
      <c r="AH219" s="2494"/>
      <c r="AI219" s="2494"/>
      <c r="AJ219" s="2494"/>
      <c r="AK219" s="2494"/>
      <c r="AL219" s="2494"/>
      <c r="AM219" s="2495"/>
      <c r="AN219" s="315"/>
      <c r="AO219" s="315"/>
      <c r="AP219" s="2086">
        <f>AP133</f>
        <v>13</v>
      </c>
      <c r="AQ219" s="2087"/>
      <c r="AR219" s="2088"/>
      <c r="AS219" s="2067" t="str">
        <f>AS133</f>
        <v/>
      </c>
      <c r="AT219" s="2068"/>
      <c r="AU219" s="2069"/>
      <c r="AV219" s="2493">
        <f>AV133</f>
        <v>0</v>
      </c>
      <c r="AW219" s="2494"/>
      <c r="AX219" s="2494"/>
      <c r="AY219" s="2494"/>
      <c r="AZ219" s="2494"/>
      <c r="BA219" s="2494"/>
      <c r="BB219" s="2494"/>
      <c r="BC219" s="2494"/>
      <c r="BD219" s="2495"/>
      <c r="BE219" s="844"/>
      <c r="BF219" s="2297"/>
      <c r="BG219" s="2297"/>
      <c r="BH219" s="2142"/>
      <c r="BI219" s="2296"/>
    </row>
    <row r="220" spans="2:61" ht="9.75" customHeight="1">
      <c r="B220" s="2125"/>
      <c r="C220" s="2126"/>
      <c r="D220" s="2133"/>
      <c r="E220" s="2134"/>
      <c r="F220" s="2134"/>
      <c r="G220" s="2134"/>
      <c r="H220" s="2134"/>
      <c r="I220" s="2134"/>
      <c r="J220" s="2134"/>
      <c r="K220" s="2134"/>
      <c r="L220" s="2135"/>
      <c r="M220" s="2240"/>
      <c r="N220" s="2241"/>
      <c r="O220" s="2241"/>
      <c r="P220" s="2241"/>
      <c r="Q220" s="2241"/>
      <c r="R220" s="2241"/>
      <c r="S220" s="2242"/>
      <c r="T220" s="2048">
        <f t="shared" si="3"/>
        <v>0</v>
      </c>
      <c r="U220" s="2049"/>
      <c r="V220" s="2049"/>
      <c r="W220" s="2049"/>
      <c r="X220" s="2049"/>
      <c r="Y220" s="2049"/>
      <c r="Z220" s="2049"/>
      <c r="AA220" s="2049"/>
      <c r="AB220" s="2049"/>
      <c r="AC220" s="829"/>
      <c r="AD220" s="2289"/>
      <c r="AE220" s="2290"/>
      <c r="AF220" s="2513"/>
      <c r="AG220" s="2514"/>
      <c r="AH220" s="2515"/>
      <c r="AI220" s="2515"/>
      <c r="AJ220" s="2515"/>
      <c r="AK220" s="2515"/>
      <c r="AL220" s="2515"/>
      <c r="AM220" s="2516"/>
      <c r="AN220" s="2283"/>
      <c r="AO220" s="2284"/>
      <c r="AP220" s="2289"/>
      <c r="AQ220" s="2295"/>
      <c r="AR220" s="2290"/>
      <c r="AS220" s="2153"/>
      <c r="AT220" s="2154"/>
      <c r="AU220" s="2155"/>
      <c r="AV220" s="2514"/>
      <c r="AW220" s="2515"/>
      <c r="AX220" s="2515"/>
      <c r="AY220" s="2515"/>
      <c r="AZ220" s="2515"/>
      <c r="BA220" s="2515"/>
      <c r="BB220" s="2515"/>
      <c r="BC220" s="2515"/>
      <c r="BD220" s="2516"/>
      <c r="BE220" s="845"/>
      <c r="BF220" s="2297"/>
      <c r="BG220" s="2297"/>
      <c r="BH220" s="2142"/>
      <c r="BI220" s="2296"/>
    </row>
    <row r="221" spans="2:61" ht="9.75" customHeight="1">
      <c r="B221" s="2123">
        <v>38</v>
      </c>
      <c r="C221" s="2124"/>
      <c r="D221" s="2308" t="s">
        <v>270</v>
      </c>
      <c r="E221" s="2309"/>
      <c r="F221" s="2309"/>
      <c r="G221" s="2309"/>
      <c r="H221" s="2309"/>
      <c r="I221" s="2309"/>
      <c r="J221" s="2309"/>
      <c r="K221" s="2309"/>
      <c r="L221" s="2310"/>
      <c r="M221" s="2136" t="str">
        <f>M135</f>
        <v xml:space="preserve">  平成19年３月31日以降
  平成21年3月31日以前のもの</v>
      </c>
      <c r="N221" s="2137"/>
      <c r="O221" s="2137"/>
      <c r="P221" s="2137"/>
      <c r="Q221" s="2137"/>
      <c r="R221" s="2137"/>
      <c r="S221" s="2138"/>
      <c r="T221" s="2058" t="str">
        <f t="shared" si="3"/>
        <v/>
      </c>
      <c r="U221" s="2059"/>
      <c r="V221" s="2059"/>
      <c r="W221" s="2059"/>
      <c r="X221" s="2059"/>
      <c r="Y221" s="2059"/>
      <c r="Z221" s="2059"/>
      <c r="AA221" s="2059"/>
      <c r="AB221" s="2059"/>
      <c r="AC221" s="2573"/>
      <c r="AD221" s="2311">
        <f>AD135</f>
        <v>21</v>
      </c>
      <c r="AE221" s="2312"/>
      <c r="AF221" s="2530"/>
      <c r="AG221" s="2524">
        <f>AG135</f>
        <v>0</v>
      </c>
      <c r="AH221" s="2525"/>
      <c r="AI221" s="2525"/>
      <c r="AJ221" s="2525"/>
      <c r="AK221" s="2525"/>
      <c r="AL221" s="2525"/>
      <c r="AM221" s="2526"/>
      <c r="AN221" s="2151"/>
      <c r="AO221" s="2152"/>
      <c r="AP221" s="2311">
        <f>AP135</f>
        <v>14</v>
      </c>
      <c r="AQ221" s="2313"/>
      <c r="AR221" s="2312"/>
      <c r="AS221" s="2145" t="str">
        <f>AS135</f>
        <v/>
      </c>
      <c r="AT221" s="2146"/>
      <c r="AU221" s="2147"/>
      <c r="AV221" s="2524">
        <f>AV135</f>
        <v>0</v>
      </c>
      <c r="AW221" s="2525"/>
      <c r="AX221" s="2525"/>
      <c r="AY221" s="2525"/>
      <c r="AZ221" s="2525"/>
      <c r="BA221" s="2525"/>
      <c r="BB221" s="2525"/>
      <c r="BC221" s="2525"/>
      <c r="BD221" s="2526"/>
      <c r="BE221" s="2265"/>
      <c r="BF221" s="2297"/>
      <c r="BG221" s="2297"/>
      <c r="BH221" s="2142"/>
      <c r="BI221" s="2296"/>
    </row>
    <row r="222" spans="2:61" ht="9.75" customHeight="1">
      <c r="B222" s="2123"/>
      <c r="C222" s="2124"/>
      <c r="D222" s="2308"/>
      <c r="E222" s="2309"/>
      <c r="F222" s="2309"/>
      <c r="G222" s="2309"/>
      <c r="H222" s="2309"/>
      <c r="I222" s="2309"/>
      <c r="J222" s="2309"/>
      <c r="K222" s="2309"/>
      <c r="L222" s="2310"/>
      <c r="M222" s="2139"/>
      <c r="N222" s="2140"/>
      <c r="O222" s="2140"/>
      <c r="P222" s="2140"/>
      <c r="Q222" s="2140"/>
      <c r="R222" s="2140"/>
      <c r="S222" s="2141"/>
      <c r="T222" s="2052">
        <f t="shared" si="3"/>
        <v>0</v>
      </c>
      <c r="U222" s="2053"/>
      <c r="V222" s="2053"/>
      <c r="W222" s="2053"/>
      <c r="X222" s="2053"/>
      <c r="Y222" s="2053"/>
      <c r="Z222" s="2053"/>
      <c r="AA222" s="2053"/>
      <c r="AB222" s="2053"/>
      <c r="AC222" s="2574"/>
      <c r="AD222" s="2086"/>
      <c r="AE222" s="2088"/>
      <c r="AF222" s="2517"/>
      <c r="AG222" s="2496"/>
      <c r="AH222" s="2497"/>
      <c r="AI222" s="2497"/>
      <c r="AJ222" s="2497"/>
      <c r="AK222" s="2497"/>
      <c r="AL222" s="2497"/>
      <c r="AM222" s="2498"/>
      <c r="AN222" s="2103"/>
      <c r="AO222" s="2104"/>
      <c r="AP222" s="2086"/>
      <c r="AQ222" s="2087"/>
      <c r="AR222" s="2088"/>
      <c r="AS222" s="2070"/>
      <c r="AT222" s="2071"/>
      <c r="AU222" s="2072"/>
      <c r="AV222" s="2496"/>
      <c r="AW222" s="2497"/>
      <c r="AX222" s="2497"/>
      <c r="AY222" s="2497"/>
      <c r="AZ222" s="2497"/>
      <c r="BA222" s="2497"/>
      <c r="BB222" s="2497"/>
      <c r="BC222" s="2497"/>
      <c r="BD222" s="2498"/>
      <c r="BE222" s="2111"/>
      <c r="BF222" s="2297"/>
      <c r="BG222" s="2297"/>
      <c r="BH222" s="2142"/>
      <c r="BI222" s="2296"/>
    </row>
    <row r="223" spans="2:61" ht="9.75" customHeight="1">
      <c r="B223" s="2123"/>
      <c r="C223" s="2124"/>
      <c r="D223" s="2308"/>
      <c r="E223" s="2309"/>
      <c r="F223" s="2309"/>
      <c r="G223" s="2309"/>
      <c r="H223" s="2309"/>
      <c r="I223" s="2309"/>
      <c r="J223" s="2309"/>
      <c r="K223" s="2309"/>
      <c r="L223" s="2310"/>
      <c r="M223" s="2234" t="str">
        <f>M137</f>
        <v xml:space="preserve"> 平成24年3月31日
 以前のもの</v>
      </c>
      <c r="N223" s="2235"/>
      <c r="O223" s="2235"/>
      <c r="P223" s="2235"/>
      <c r="Q223" s="2235"/>
      <c r="R223" s="2235"/>
      <c r="S223" s="2236"/>
      <c r="T223" s="2050" t="str">
        <f t="shared" si="3"/>
        <v/>
      </c>
      <c r="U223" s="2051"/>
      <c r="V223" s="2051"/>
      <c r="W223" s="2051"/>
      <c r="X223" s="2051"/>
      <c r="Y223" s="2051"/>
      <c r="Z223" s="2051"/>
      <c r="AA223" s="2051"/>
      <c r="AB223" s="2051"/>
      <c r="AC223" s="311"/>
      <c r="AD223" s="2086">
        <f>AD137</f>
        <v>22</v>
      </c>
      <c r="AE223" s="2088"/>
      <c r="AF223" s="2073" t="s">
        <v>271</v>
      </c>
      <c r="AG223" s="2493">
        <f>AG137</f>
        <v>0</v>
      </c>
      <c r="AH223" s="2494"/>
      <c r="AI223" s="2494"/>
      <c r="AJ223" s="2494"/>
      <c r="AK223" s="2494"/>
      <c r="AL223" s="2494"/>
      <c r="AM223" s="2495"/>
      <c r="AN223" s="312"/>
      <c r="AO223" s="311"/>
      <c r="AP223" s="2086">
        <f>AP137</f>
        <v>14</v>
      </c>
      <c r="AQ223" s="2087"/>
      <c r="AR223" s="2088"/>
      <c r="AS223" s="2067" t="str">
        <f>AS137</f>
        <v/>
      </c>
      <c r="AT223" s="2068"/>
      <c r="AU223" s="2069"/>
      <c r="AV223" s="2493">
        <f>AV137</f>
        <v>0</v>
      </c>
      <c r="AW223" s="2494"/>
      <c r="AX223" s="2494"/>
      <c r="AY223" s="2494"/>
      <c r="AZ223" s="2494"/>
      <c r="BA223" s="2494"/>
      <c r="BB223" s="2494"/>
      <c r="BC223" s="2494"/>
      <c r="BD223" s="2495"/>
      <c r="BE223" s="2093"/>
      <c r="BF223" s="2297"/>
      <c r="BG223" s="2297"/>
      <c r="BH223" s="2142"/>
      <c r="BI223" s="2296"/>
    </row>
    <row r="224" spans="2:61" ht="9.75" customHeight="1">
      <c r="B224" s="2123"/>
      <c r="C224" s="2124"/>
      <c r="D224" s="2308"/>
      <c r="E224" s="2309"/>
      <c r="F224" s="2309"/>
      <c r="G224" s="2309"/>
      <c r="H224" s="2309"/>
      <c r="I224" s="2309"/>
      <c r="J224" s="2309"/>
      <c r="K224" s="2309"/>
      <c r="L224" s="2310"/>
      <c r="M224" s="2237"/>
      <c r="N224" s="2238"/>
      <c r="O224" s="2238"/>
      <c r="P224" s="2238"/>
      <c r="Q224" s="2238"/>
      <c r="R224" s="2238"/>
      <c r="S224" s="2239"/>
      <c r="T224" s="2052">
        <f t="shared" si="3"/>
        <v>0</v>
      </c>
      <c r="U224" s="2053"/>
      <c r="V224" s="2053"/>
      <c r="W224" s="2053"/>
      <c r="X224" s="2053"/>
      <c r="Y224" s="2053"/>
      <c r="Z224" s="2053"/>
      <c r="AA224" s="2053"/>
      <c r="AB224" s="2053"/>
      <c r="AC224" s="316"/>
      <c r="AD224" s="2086"/>
      <c r="AE224" s="2088"/>
      <c r="AF224" s="2080"/>
      <c r="AG224" s="2496"/>
      <c r="AH224" s="2497"/>
      <c r="AI224" s="2497"/>
      <c r="AJ224" s="2497"/>
      <c r="AK224" s="2497"/>
      <c r="AL224" s="2497"/>
      <c r="AM224" s="2498"/>
      <c r="AN224" s="2089"/>
      <c r="AO224" s="2089"/>
      <c r="AP224" s="2086"/>
      <c r="AQ224" s="2087"/>
      <c r="AR224" s="2088"/>
      <c r="AS224" s="2070"/>
      <c r="AT224" s="2071"/>
      <c r="AU224" s="2072"/>
      <c r="AV224" s="2496"/>
      <c r="AW224" s="2497"/>
      <c r="AX224" s="2497"/>
      <c r="AY224" s="2497"/>
      <c r="AZ224" s="2497"/>
      <c r="BA224" s="2497"/>
      <c r="BB224" s="2497"/>
      <c r="BC224" s="2497"/>
      <c r="BD224" s="2498"/>
      <c r="BE224" s="2094"/>
      <c r="BF224" s="2297"/>
      <c r="BG224" s="2297"/>
      <c r="BH224" s="2142"/>
      <c r="BI224" s="2296"/>
    </row>
    <row r="225" spans="2:61" ht="9.75" customHeight="1">
      <c r="B225" s="2123"/>
      <c r="C225" s="2124"/>
      <c r="D225" s="2308"/>
      <c r="E225" s="2309"/>
      <c r="F225" s="2309"/>
      <c r="G225" s="2309"/>
      <c r="H225" s="2309"/>
      <c r="I225" s="2309"/>
      <c r="J225" s="2309"/>
      <c r="K225" s="2309"/>
      <c r="L225" s="2310"/>
      <c r="M225" s="2234" t="str">
        <f>M139</f>
        <v xml:space="preserve"> 平成24年4月1日
 以降のもの</v>
      </c>
      <c r="N225" s="2235"/>
      <c r="O225" s="2235"/>
      <c r="P225" s="2235"/>
      <c r="Q225" s="2235"/>
      <c r="R225" s="2235"/>
      <c r="S225" s="2236"/>
      <c r="T225" s="2050" t="str">
        <f t="shared" si="3"/>
        <v/>
      </c>
      <c r="U225" s="2051"/>
      <c r="V225" s="2051"/>
      <c r="W225" s="2051"/>
      <c r="X225" s="2051"/>
      <c r="Y225" s="2051"/>
      <c r="Z225" s="2051"/>
      <c r="AA225" s="2051"/>
      <c r="AB225" s="2051"/>
      <c r="AC225" s="830"/>
      <c r="AD225" s="2086">
        <f>AD139</f>
        <v>22</v>
      </c>
      <c r="AE225" s="2088"/>
      <c r="AF225" s="2512" t="s">
        <v>272</v>
      </c>
      <c r="AG225" s="2493">
        <f>AG139</f>
        <v>0</v>
      </c>
      <c r="AH225" s="2494"/>
      <c r="AI225" s="2494"/>
      <c r="AJ225" s="2494"/>
      <c r="AK225" s="2494"/>
      <c r="AL225" s="2494"/>
      <c r="AM225" s="2495"/>
      <c r="AN225" s="315"/>
      <c r="AO225" s="315"/>
      <c r="AP225" s="2086">
        <f>AP139</f>
        <v>15</v>
      </c>
      <c r="AQ225" s="2087"/>
      <c r="AR225" s="2088"/>
      <c r="AS225" s="2067" t="str">
        <f>AS139</f>
        <v/>
      </c>
      <c r="AT225" s="2068"/>
      <c r="AU225" s="2069"/>
      <c r="AV225" s="2493">
        <f>AV139</f>
        <v>0</v>
      </c>
      <c r="AW225" s="2494"/>
      <c r="AX225" s="2494"/>
      <c r="AY225" s="2494"/>
      <c r="AZ225" s="2494"/>
      <c r="BA225" s="2494"/>
      <c r="BB225" s="2494"/>
      <c r="BC225" s="2494"/>
      <c r="BD225" s="2495"/>
      <c r="BE225" s="844"/>
      <c r="BF225" s="2297"/>
      <c r="BG225" s="2297"/>
      <c r="BH225" s="2142"/>
      <c r="BI225" s="2296"/>
    </row>
    <row r="226" spans="2:61" ht="9.75" customHeight="1">
      <c r="B226" s="2123"/>
      <c r="C226" s="2124"/>
      <c r="D226" s="2308"/>
      <c r="E226" s="2309"/>
      <c r="F226" s="2309"/>
      <c r="G226" s="2309"/>
      <c r="H226" s="2309"/>
      <c r="I226" s="2309"/>
      <c r="J226" s="2309"/>
      <c r="K226" s="2309"/>
      <c r="L226" s="2310"/>
      <c r="M226" s="2240"/>
      <c r="N226" s="2241"/>
      <c r="O226" s="2241"/>
      <c r="P226" s="2241"/>
      <c r="Q226" s="2241"/>
      <c r="R226" s="2241"/>
      <c r="S226" s="2242"/>
      <c r="T226" s="2054">
        <f t="shared" si="3"/>
        <v>0</v>
      </c>
      <c r="U226" s="2055"/>
      <c r="V226" s="2055"/>
      <c r="W226" s="2055"/>
      <c r="X226" s="2055"/>
      <c r="Y226" s="2055"/>
      <c r="Z226" s="2055"/>
      <c r="AA226" s="2055"/>
      <c r="AB226" s="2055"/>
      <c r="AC226" s="830"/>
      <c r="AD226" s="2148"/>
      <c r="AE226" s="2150"/>
      <c r="AF226" s="2530"/>
      <c r="AG226" s="2527"/>
      <c r="AH226" s="2528"/>
      <c r="AI226" s="2528"/>
      <c r="AJ226" s="2528"/>
      <c r="AK226" s="2528"/>
      <c r="AL226" s="2528"/>
      <c r="AM226" s="2529"/>
      <c r="AN226" s="2314"/>
      <c r="AO226" s="2315"/>
      <c r="AP226" s="2148"/>
      <c r="AQ226" s="2149"/>
      <c r="AR226" s="2150"/>
      <c r="AS226" s="2145"/>
      <c r="AT226" s="2146"/>
      <c r="AU226" s="2147"/>
      <c r="AV226" s="2527"/>
      <c r="AW226" s="2528"/>
      <c r="AX226" s="2528"/>
      <c r="AY226" s="2528"/>
      <c r="AZ226" s="2528"/>
      <c r="BA226" s="2528"/>
      <c r="BB226" s="2528"/>
      <c r="BC226" s="2528"/>
      <c r="BD226" s="2529"/>
      <c r="BE226" s="846"/>
      <c r="BF226" s="2297"/>
      <c r="BG226" s="2297"/>
      <c r="BH226" s="2142"/>
      <c r="BI226" s="2296"/>
    </row>
    <row r="227" spans="2:61" ht="9.75" customHeight="1">
      <c r="B227" s="2121">
        <v>36</v>
      </c>
      <c r="C227" s="2122"/>
      <c r="D227" s="2327" t="s">
        <v>273</v>
      </c>
      <c r="E227" s="2328"/>
      <c r="F227" s="2328"/>
      <c r="G227" s="2576" t="s">
        <v>274</v>
      </c>
      <c r="H227" s="2577"/>
      <c r="I227" s="2577"/>
      <c r="J227" s="2577"/>
      <c r="K227" s="2577"/>
      <c r="L227" s="2578"/>
      <c r="M227" s="2136" t="str">
        <f>M141</f>
        <v xml:space="preserve">  平成19年３月31日以降
  平成21年3月31日以前のもの</v>
      </c>
      <c r="N227" s="2137"/>
      <c r="O227" s="2137"/>
      <c r="P227" s="2137"/>
      <c r="Q227" s="2137"/>
      <c r="R227" s="2137"/>
      <c r="S227" s="2138"/>
      <c r="T227" s="2056" t="str">
        <f t="shared" si="3"/>
        <v/>
      </c>
      <c r="U227" s="2057"/>
      <c r="V227" s="2057"/>
      <c r="W227" s="2057"/>
      <c r="X227" s="2057"/>
      <c r="Y227" s="2057"/>
      <c r="Z227" s="2057"/>
      <c r="AA227" s="2057"/>
      <c r="AB227" s="2057"/>
      <c r="AC227" s="2575"/>
      <c r="AD227" s="2090">
        <f>AD141</f>
        <v>40</v>
      </c>
      <c r="AE227" s="2091"/>
      <c r="AF227" s="2531"/>
      <c r="AG227" s="2504">
        <f>AG141</f>
        <v>0</v>
      </c>
      <c r="AH227" s="2505"/>
      <c r="AI227" s="2505"/>
      <c r="AJ227" s="2505"/>
      <c r="AK227" s="2505"/>
      <c r="AL227" s="2505"/>
      <c r="AM227" s="2506"/>
      <c r="AN227" s="2101"/>
      <c r="AO227" s="2102"/>
      <c r="AP227" s="2090">
        <f>AP141</f>
        <v>14</v>
      </c>
      <c r="AQ227" s="2092"/>
      <c r="AR227" s="2091"/>
      <c r="AS227" s="2105" t="str">
        <f>AS141</f>
        <v/>
      </c>
      <c r="AT227" s="2106"/>
      <c r="AU227" s="2107"/>
      <c r="AV227" s="2504">
        <f>AV141</f>
        <v>0</v>
      </c>
      <c r="AW227" s="2505"/>
      <c r="AX227" s="2505"/>
      <c r="AY227" s="2505"/>
      <c r="AZ227" s="2505"/>
      <c r="BA227" s="2505"/>
      <c r="BB227" s="2505"/>
      <c r="BC227" s="2505"/>
      <c r="BD227" s="2506"/>
      <c r="BE227" s="2110"/>
      <c r="BF227" s="2297"/>
      <c r="BG227" s="2297"/>
      <c r="BH227" s="2142"/>
      <c r="BI227" s="2296"/>
    </row>
    <row r="228" spans="2:61" ht="9.75" customHeight="1">
      <c r="B228" s="2123"/>
      <c r="C228" s="2124"/>
      <c r="D228" s="2329"/>
      <c r="E228" s="2330"/>
      <c r="F228" s="2330"/>
      <c r="G228" s="2344"/>
      <c r="H228" s="2345"/>
      <c r="I228" s="2345"/>
      <c r="J228" s="2345"/>
      <c r="K228" s="2345"/>
      <c r="L228" s="2346"/>
      <c r="M228" s="2139"/>
      <c r="N228" s="2140"/>
      <c r="O228" s="2140"/>
      <c r="P228" s="2140"/>
      <c r="Q228" s="2140"/>
      <c r="R228" s="2140"/>
      <c r="S228" s="2141"/>
      <c r="T228" s="2052">
        <f t="shared" si="3"/>
        <v>0</v>
      </c>
      <c r="U228" s="2053"/>
      <c r="V228" s="2053"/>
      <c r="W228" s="2053"/>
      <c r="X228" s="2053"/>
      <c r="Y228" s="2053"/>
      <c r="Z228" s="2053"/>
      <c r="AA228" s="2053"/>
      <c r="AB228" s="2053"/>
      <c r="AC228" s="2574"/>
      <c r="AD228" s="2086"/>
      <c r="AE228" s="2088"/>
      <c r="AF228" s="2517"/>
      <c r="AG228" s="2496"/>
      <c r="AH228" s="2497"/>
      <c r="AI228" s="2497"/>
      <c r="AJ228" s="2497"/>
      <c r="AK228" s="2497"/>
      <c r="AL228" s="2497"/>
      <c r="AM228" s="2498"/>
      <c r="AN228" s="2103"/>
      <c r="AO228" s="2104"/>
      <c r="AP228" s="2086"/>
      <c r="AQ228" s="2087"/>
      <c r="AR228" s="2088"/>
      <c r="AS228" s="2070"/>
      <c r="AT228" s="2071"/>
      <c r="AU228" s="2072"/>
      <c r="AV228" s="2496"/>
      <c r="AW228" s="2497"/>
      <c r="AX228" s="2497"/>
      <c r="AY228" s="2497"/>
      <c r="AZ228" s="2497"/>
      <c r="BA228" s="2497"/>
      <c r="BB228" s="2497"/>
      <c r="BC228" s="2497"/>
      <c r="BD228" s="2498"/>
      <c r="BE228" s="2111"/>
      <c r="BF228" s="2297"/>
      <c r="BG228" s="2297"/>
      <c r="BH228" s="2142"/>
      <c r="BI228" s="2296"/>
    </row>
    <row r="229" spans="2:61" ht="9.75" customHeight="1">
      <c r="B229" s="2123"/>
      <c r="C229" s="2124"/>
      <c r="D229" s="2329"/>
      <c r="E229" s="2330"/>
      <c r="F229" s="2330"/>
      <c r="G229" s="2344"/>
      <c r="H229" s="2345"/>
      <c r="I229" s="2345"/>
      <c r="J229" s="2345"/>
      <c r="K229" s="2345"/>
      <c r="L229" s="2346"/>
      <c r="M229" s="2234" t="str">
        <f>M143</f>
        <v xml:space="preserve"> 平成24年3月31日
 以前のもの</v>
      </c>
      <c r="N229" s="2235"/>
      <c r="O229" s="2235"/>
      <c r="P229" s="2235"/>
      <c r="Q229" s="2235"/>
      <c r="R229" s="2235"/>
      <c r="S229" s="2236"/>
      <c r="T229" s="2050" t="str">
        <f t="shared" si="3"/>
        <v/>
      </c>
      <c r="U229" s="2051"/>
      <c r="V229" s="2051"/>
      <c r="W229" s="2051"/>
      <c r="X229" s="2051"/>
      <c r="Y229" s="2051"/>
      <c r="Z229" s="2051"/>
      <c r="AA229" s="2051"/>
      <c r="AB229" s="2051"/>
      <c r="AC229" s="311"/>
      <c r="AD229" s="2086">
        <f>AD143</f>
        <v>40</v>
      </c>
      <c r="AE229" s="2088"/>
      <c r="AF229" s="2073" t="s">
        <v>275</v>
      </c>
      <c r="AG229" s="2493">
        <f>AG143</f>
        <v>0</v>
      </c>
      <c r="AH229" s="2494"/>
      <c r="AI229" s="2494"/>
      <c r="AJ229" s="2494"/>
      <c r="AK229" s="2494"/>
      <c r="AL229" s="2494"/>
      <c r="AM229" s="2495"/>
      <c r="AN229" s="312"/>
      <c r="AO229" s="311"/>
      <c r="AP229" s="2086">
        <f>AP143</f>
        <v>9</v>
      </c>
      <c r="AQ229" s="2087"/>
      <c r="AR229" s="2088"/>
      <c r="AS229" s="2067" t="str">
        <f>AS143</f>
        <v/>
      </c>
      <c r="AT229" s="2068"/>
      <c r="AU229" s="2069"/>
      <c r="AV229" s="2493">
        <f>AV143</f>
        <v>0</v>
      </c>
      <c r="AW229" s="2494"/>
      <c r="AX229" s="2494"/>
      <c r="AY229" s="2494"/>
      <c r="AZ229" s="2494"/>
      <c r="BA229" s="2494"/>
      <c r="BB229" s="2494"/>
      <c r="BC229" s="2494"/>
      <c r="BD229" s="2495"/>
      <c r="BE229" s="2093"/>
      <c r="BF229" s="2297"/>
      <c r="BG229" s="2297"/>
      <c r="BH229" s="2142"/>
      <c r="BI229" s="2296"/>
    </row>
    <row r="230" spans="2:61" ht="9.75" customHeight="1">
      <c r="B230" s="2123"/>
      <c r="C230" s="2124"/>
      <c r="D230" s="2329"/>
      <c r="E230" s="2330"/>
      <c r="F230" s="2330"/>
      <c r="G230" s="2344"/>
      <c r="H230" s="2345"/>
      <c r="I230" s="2345"/>
      <c r="J230" s="2345"/>
      <c r="K230" s="2345"/>
      <c r="L230" s="2346"/>
      <c r="M230" s="2237"/>
      <c r="N230" s="2238"/>
      <c r="O230" s="2238"/>
      <c r="P230" s="2238"/>
      <c r="Q230" s="2238"/>
      <c r="R230" s="2238"/>
      <c r="S230" s="2239"/>
      <c r="T230" s="2052">
        <f t="shared" si="3"/>
        <v>0</v>
      </c>
      <c r="U230" s="2053"/>
      <c r="V230" s="2053"/>
      <c r="W230" s="2053"/>
      <c r="X230" s="2053"/>
      <c r="Y230" s="2053"/>
      <c r="Z230" s="2053"/>
      <c r="AA230" s="2053"/>
      <c r="AB230" s="2053"/>
      <c r="AC230" s="316"/>
      <c r="AD230" s="2086"/>
      <c r="AE230" s="2088"/>
      <c r="AF230" s="2080"/>
      <c r="AG230" s="2496"/>
      <c r="AH230" s="2497"/>
      <c r="AI230" s="2497"/>
      <c r="AJ230" s="2497"/>
      <c r="AK230" s="2497"/>
      <c r="AL230" s="2497"/>
      <c r="AM230" s="2498"/>
      <c r="AN230" s="2089"/>
      <c r="AO230" s="2089"/>
      <c r="AP230" s="2086"/>
      <c r="AQ230" s="2087"/>
      <c r="AR230" s="2088"/>
      <c r="AS230" s="2070"/>
      <c r="AT230" s="2071"/>
      <c r="AU230" s="2072"/>
      <c r="AV230" s="2496"/>
      <c r="AW230" s="2497"/>
      <c r="AX230" s="2497"/>
      <c r="AY230" s="2497"/>
      <c r="AZ230" s="2497"/>
      <c r="BA230" s="2497"/>
      <c r="BB230" s="2497"/>
      <c r="BC230" s="2497"/>
      <c r="BD230" s="2498"/>
      <c r="BE230" s="2094"/>
      <c r="BF230" s="2297"/>
      <c r="BG230" s="2297"/>
      <c r="BH230" s="2142"/>
      <c r="BI230" s="2296"/>
    </row>
    <row r="231" spans="2:61" ht="9.75" customHeight="1">
      <c r="B231" s="2123"/>
      <c r="C231" s="2124"/>
      <c r="D231" s="2329"/>
      <c r="E231" s="2330"/>
      <c r="F231" s="2330"/>
      <c r="G231" s="2344"/>
      <c r="H231" s="2345"/>
      <c r="I231" s="2345"/>
      <c r="J231" s="2345"/>
      <c r="K231" s="2345"/>
      <c r="L231" s="2346"/>
      <c r="M231" s="2234" t="str">
        <f>M145</f>
        <v xml:space="preserve"> 平成24年4月1日
 以降のもの</v>
      </c>
      <c r="N231" s="2235"/>
      <c r="O231" s="2235"/>
      <c r="P231" s="2235"/>
      <c r="Q231" s="2235"/>
      <c r="R231" s="2235"/>
      <c r="S231" s="2236"/>
      <c r="T231" s="2050" t="str">
        <f t="shared" si="3"/>
        <v/>
      </c>
      <c r="U231" s="2051"/>
      <c r="V231" s="2051"/>
      <c r="W231" s="2051"/>
      <c r="X231" s="2051"/>
      <c r="Y231" s="2051"/>
      <c r="Z231" s="2051"/>
      <c r="AA231" s="2051"/>
      <c r="AB231" s="2051"/>
      <c r="AC231" s="830"/>
      <c r="AD231" s="2086">
        <f>AD145</f>
        <v>38</v>
      </c>
      <c r="AE231" s="2088"/>
      <c r="AF231" s="2512" t="s">
        <v>276</v>
      </c>
      <c r="AG231" s="2493">
        <f>AG145</f>
        <v>0</v>
      </c>
      <c r="AH231" s="2494"/>
      <c r="AI231" s="2494"/>
      <c r="AJ231" s="2494"/>
      <c r="AK231" s="2494"/>
      <c r="AL231" s="2494"/>
      <c r="AM231" s="2495"/>
      <c r="AN231" s="315"/>
      <c r="AO231" s="315"/>
      <c r="AP231" s="2086">
        <f>AP145</f>
        <v>7.5</v>
      </c>
      <c r="AQ231" s="2087"/>
      <c r="AR231" s="2088"/>
      <c r="AS231" s="2067" t="str">
        <f>AS145</f>
        <v/>
      </c>
      <c r="AT231" s="2068"/>
      <c r="AU231" s="2069"/>
      <c r="AV231" s="2493">
        <f>AV145</f>
        <v>0</v>
      </c>
      <c r="AW231" s="2494"/>
      <c r="AX231" s="2494"/>
      <c r="AY231" s="2494"/>
      <c r="AZ231" s="2494"/>
      <c r="BA231" s="2494"/>
      <c r="BB231" s="2494"/>
      <c r="BC231" s="2494"/>
      <c r="BD231" s="2495"/>
      <c r="BE231" s="844"/>
      <c r="BF231" s="2297"/>
      <c r="BG231" s="2297"/>
      <c r="BH231" s="2142"/>
      <c r="BI231" s="2296"/>
    </row>
    <row r="232" spans="2:61" ht="9.75" customHeight="1">
      <c r="B232" s="2123"/>
      <c r="C232" s="2124"/>
      <c r="D232" s="2329"/>
      <c r="E232" s="2330"/>
      <c r="F232" s="2330"/>
      <c r="G232" s="2344"/>
      <c r="H232" s="2345"/>
      <c r="I232" s="2345"/>
      <c r="J232" s="2345"/>
      <c r="K232" s="2345"/>
      <c r="L232" s="2346"/>
      <c r="M232" s="2341"/>
      <c r="N232" s="2342"/>
      <c r="O232" s="2342"/>
      <c r="P232" s="2342"/>
      <c r="Q232" s="2342"/>
      <c r="R232" s="2342"/>
      <c r="S232" s="2343"/>
      <c r="T232" s="2052">
        <f t="shared" si="3"/>
        <v>0</v>
      </c>
      <c r="U232" s="2053"/>
      <c r="V232" s="2053"/>
      <c r="W232" s="2053"/>
      <c r="X232" s="2053"/>
      <c r="Y232" s="2053"/>
      <c r="Z232" s="2053"/>
      <c r="AA232" s="2053"/>
      <c r="AB232" s="2053"/>
      <c r="AC232" s="316"/>
      <c r="AD232" s="2086"/>
      <c r="AE232" s="2088"/>
      <c r="AF232" s="2517"/>
      <c r="AG232" s="2496"/>
      <c r="AH232" s="2497"/>
      <c r="AI232" s="2497"/>
      <c r="AJ232" s="2497"/>
      <c r="AK232" s="2497"/>
      <c r="AL232" s="2497"/>
      <c r="AM232" s="2498"/>
      <c r="AN232" s="2084"/>
      <c r="AO232" s="2085"/>
      <c r="AP232" s="2086"/>
      <c r="AQ232" s="2087"/>
      <c r="AR232" s="2088"/>
      <c r="AS232" s="2070"/>
      <c r="AT232" s="2071"/>
      <c r="AU232" s="2072"/>
      <c r="AV232" s="2496"/>
      <c r="AW232" s="2497"/>
      <c r="AX232" s="2497"/>
      <c r="AY232" s="2497"/>
      <c r="AZ232" s="2497"/>
      <c r="BA232" s="2497"/>
      <c r="BB232" s="2497"/>
      <c r="BC232" s="2497"/>
      <c r="BD232" s="2498"/>
      <c r="BE232" s="847"/>
      <c r="BF232" s="2297"/>
      <c r="BG232" s="2297"/>
      <c r="BH232" s="2142"/>
      <c r="BI232" s="2296"/>
    </row>
    <row r="233" spans="2:61" ht="9.75" customHeight="1">
      <c r="B233" s="2123"/>
      <c r="C233" s="2124"/>
      <c r="D233" s="2329"/>
      <c r="E233" s="2330"/>
      <c r="F233" s="2330"/>
      <c r="G233" s="2344" t="s">
        <v>277</v>
      </c>
      <c r="H233" s="2345"/>
      <c r="I233" s="2345"/>
      <c r="J233" s="2345"/>
      <c r="K233" s="2345"/>
      <c r="L233" s="2346"/>
      <c r="M233" s="2350" t="str">
        <f>M147</f>
        <v xml:space="preserve">  平成19年３月31日以降
  平成21年3月31日以前のもの</v>
      </c>
      <c r="N233" s="2351"/>
      <c r="O233" s="2351"/>
      <c r="P233" s="2351"/>
      <c r="Q233" s="2351"/>
      <c r="R233" s="2351"/>
      <c r="S233" s="2352"/>
      <c r="T233" s="2050" t="str">
        <f t="shared" si="3"/>
        <v/>
      </c>
      <c r="U233" s="2051"/>
      <c r="V233" s="2051"/>
      <c r="W233" s="2051"/>
      <c r="X233" s="2051"/>
      <c r="Y233" s="2051"/>
      <c r="Z233" s="2051"/>
      <c r="AA233" s="2051"/>
      <c r="AB233" s="2051"/>
      <c r="AC233" s="2579"/>
      <c r="AD233" s="2086">
        <f>AD147</f>
        <v>21</v>
      </c>
      <c r="AE233" s="2088"/>
      <c r="AF233" s="2512"/>
      <c r="AG233" s="2493">
        <f>AG147</f>
        <v>0</v>
      </c>
      <c r="AH233" s="2494"/>
      <c r="AI233" s="2494"/>
      <c r="AJ233" s="2494"/>
      <c r="AK233" s="2494"/>
      <c r="AL233" s="2494"/>
      <c r="AM233" s="2495"/>
      <c r="AN233" s="2300"/>
      <c r="AO233" s="2301"/>
      <c r="AP233" s="2086">
        <f>AP147</f>
        <v>14</v>
      </c>
      <c r="AQ233" s="2087"/>
      <c r="AR233" s="2088"/>
      <c r="AS233" s="2067" t="str">
        <f>AS147</f>
        <v/>
      </c>
      <c r="AT233" s="2068"/>
      <c r="AU233" s="2069"/>
      <c r="AV233" s="2493">
        <f>AV147</f>
        <v>0</v>
      </c>
      <c r="AW233" s="2494"/>
      <c r="AX233" s="2494"/>
      <c r="AY233" s="2494"/>
      <c r="AZ233" s="2494"/>
      <c r="BA233" s="2494"/>
      <c r="BB233" s="2494"/>
      <c r="BC233" s="2494"/>
      <c r="BD233" s="2495"/>
      <c r="BE233" s="2322"/>
      <c r="BF233" s="2297"/>
      <c r="BG233" s="2297"/>
      <c r="BH233" s="2142"/>
      <c r="BI233" s="2296"/>
    </row>
    <row r="234" spans="2:61" ht="9.75" customHeight="1">
      <c r="B234" s="2123"/>
      <c r="C234" s="2124"/>
      <c r="D234" s="2329"/>
      <c r="E234" s="2330"/>
      <c r="F234" s="2330"/>
      <c r="G234" s="2344"/>
      <c r="H234" s="2345"/>
      <c r="I234" s="2345"/>
      <c r="J234" s="2345"/>
      <c r="K234" s="2345"/>
      <c r="L234" s="2346"/>
      <c r="M234" s="2139"/>
      <c r="N234" s="2140"/>
      <c r="O234" s="2140"/>
      <c r="P234" s="2140"/>
      <c r="Q234" s="2140"/>
      <c r="R234" s="2140"/>
      <c r="S234" s="2141"/>
      <c r="T234" s="2052">
        <f t="shared" si="3"/>
        <v>0</v>
      </c>
      <c r="U234" s="2053"/>
      <c r="V234" s="2053"/>
      <c r="W234" s="2053"/>
      <c r="X234" s="2053"/>
      <c r="Y234" s="2053"/>
      <c r="Z234" s="2053"/>
      <c r="AA234" s="2053"/>
      <c r="AB234" s="2053"/>
      <c r="AC234" s="2574"/>
      <c r="AD234" s="2086"/>
      <c r="AE234" s="2088"/>
      <c r="AF234" s="2517"/>
      <c r="AG234" s="2496"/>
      <c r="AH234" s="2497"/>
      <c r="AI234" s="2497"/>
      <c r="AJ234" s="2497"/>
      <c r="AK234" s="2497"/>
      <c r="AL234" s="2497"/>
      <c r="AM234" s="2498"/>
      <c r="AN234" s="2103"/>
      <c r="AO234" s="2104"/>
      <c r="AP234" s="2086"/>
      <c r="AQ234" s="2087"/>
      <c r="AR234" s="2088"/>
      <c r="AS234" s="2070"/>
      <c r="AT234" s="2071"/>
      <c r="AU234" s="2072"/>
      <c r="AV234" s="2496"/>
      <c r="AW234" s="2497"/>
      <c r="AX234" s="2497"/>
      <c r="AY234" s="2497"/>
      <c r="AZ234" s="2497"/>
      <c r="BA234" s="2497"/>
      <c r="BB234" s="2497"/>
      <c r="BC234" s="2497"/>
      <c r="BD234" s="2498"/>
      <c r="BE234" s="2111"/>
      <c r="BF234" s="2297"/>
      <c r="BG234" s="2297"/>
      <c r="BH234" s="2142"/>
      <c r="BI234" s="2296"/>
    </row>
    <row r="235" spans="2:61" ht="9.75" customHeight="1">
      <c r="B235" s="2123"/>
      <c r="C235" s="2124"/>
      <c r="D235" s="2329"/>
      <c r="E235" s="2330"/>
      <c r="F235" s="2330"/>
      <c r="G235" s="2344"/>
      <c r="H235" s="2345"/>
      <c r="I235" s="2345"/>
      <c r="J235" s="2345"/>
      <c r="K235" s="2345"/>
      <c r="L235" s="2346"/>
      <c r="M235" s="2234" t="str">
        <f>M149</f>
        <v xml:space="preserve"> 平成24年3月31日
 以前のもの</v>
      </c>
      <c r="N235" s="2235"/>
      <c r="O235" s="2235"/>
      <c r="P235" s="2235"/>
      <c r="Q235" s="2235"/>
      <c r="R235" s="2235"/>
      <c r="S235" s="2236"/>
      <c r="T235" s="2050" t="str">
        <f t="shared" si="3"/>
        <v/>
      </c>
      <c r="U235" s="2051"/>
      <c r="V235" s="2051"/>
      <c r="W235" s="2051"/>
      <c r="X235" s="2051"/>
      <c r="Y235" s="2051"/>
      <c r="Z235" s="2051"/>
      <c r="AA235" s="2051"/>
      <c r="AB235" s="2051"/>
      <c r="AC235" s="311"/>
      <c r="AD235" s="2086">
        <f>AD149</f>
        <v>22</v>
      </c>
      <c r="AE235" s="2088"/>
      <c r="AF235" s="2073" t="s">
        <v>278</v>
      </c>
      <c r="AG235" s="2493">
        <f>AG149</f>
        <v>0</v>
      </c>
      <c r="AH235" s="2494"/>
      <c r="AI235" s="2494"/>
      <c r="AJ235" s="2494"/>
      <c r="AK235" s="2494"/>
      <c r="AL235" s="2494"/>
      <c r="AM235" s="2495"/>
      <c r="AN235" s="312"/>
      <c r="AO235" s="311"/>
      <c r="AP235" s="2086">
        <f>AP149</f>
        <v>9</v>
      </c>
      <c r="AQ235" s="2087"/>
      <c r="AR235" s="2088"/>
      <c r="AS235" s="2067" t="str">
        <f>AS149</f>
        <v/>
      </c>
      <c r="AT235" s="2068"/>
      <c r="AU235" s="2069"/>
      <c r="AV235" s="2493">
        <f>AV149</f>
        <v>0</v>
      </c>
      <c r="AW235" s="2494"/>
      <c r="AX235" s="2494"/>
      <c r="AY235" s="2494"/>
      <c r="AZ235" s="2494"/>
      <c r="BA235" s="2494"/>
      <c r="BB235" s="2494"/>
      <c r="BC235" s="2494"/>
      <c r="BD235" s="2495"/>
      <c r="BE235" s="2093"/>
      <c r="BF235" s="2297"/>
      <c r="BG235" s="2297"/>
      <c r="BH235" s="2142"/>
      <c r="BI235" s="2296"/>
    </row>
    <row r="236" spans="2:61" ht="9.75" customHeight="1">
      <c r="B236" s="2123"/>
      <c r="C236" s="2124"/>
      <c r="D236" s="2329"/>
      <c r="E236" s="2330"/>
      <c r="F236" s="2330"/>
      <c r="G236" s="2344"/>
      <c r="H236" s="2345"/>
      <c r="I236" s="2345"/>
      <c r="J236" s="2345"/>
      <c r="K236" s="2345"/>
      <c r="L236" s="2346"/>
      <c r="M236" s="2237"/>
      <c r="N236" s="2238"/>
      <c r="O236" s="2238"/>
      <c r="P236" s="2238"/>
      <c r="Q236" s="2238"/>
      <c r="R236" s="2238"/>
      <c r="S236" s="2239"/>
      <c r="T236" s="2052">
        <f t="shared" si="3"/>
        <v>0</v>
      </c>
      <c r="U236" s="2053"/>
      <c r="V236" s="2053"/>
      <c r="W236" s="2053"/>
      <c r="X236" s="2053"/>
      <c r="Y236" s="2053"/>
      <c r="Z236" s="2053"/>
      <c r="AA236" s="2053"/>
      <c r="AB236" s="2053"/>
      <c r="AC236" s="316"/>
      <c r="AD236" s="2086"/>
      <c r="AE236" s="2088"/>
      <c r="AF236" s="2080"/>
      <c r="AG236" s="2496"/>
      <c r="AH236" s="2497"/>
      <c r="AI236" s="2497"/>
      <c r="AJ236" s="2497"/>
      <c r="AK236" s="2497"/>
      <c r="AL236" s="2497"/>
      <c r="AM236" s="2498"/>
      <c r="AN236" s="2089"/>
      <c r="AO236" s="2089"/>
      <c r="AP236" s="2086"/>
      <c r="AQ236" s="2087"/>
      <c r="AR236" s="2088"/>
      <c r="AS236" s="2070"/>
      <c r="AT236" s="2071"/>
      <c r="AU236" s="2072"/>
      <c r="AV236" s="2496"/>
      <c r="AW236" s="2497"/>
      <c r="AX236" s="2497"/>
      <c r="AY236" s="2497"/>
      <c r="AZ236" s="2497"/>
      <c r="BA236" s="2497"/>
      <c r="BB236" s="2497"/>
      <c r="BC236" s="2497"/>
      <c r="BD236" s="2498"/>
      <c r="BE236" s="2094"/>
      <c r="BF236" s="2297"/>
      <c r="BG236" s="2297"/>
      <c r="BH236" s="2142"/>
      <c r="BI236" s="2296"/>
    </row>
    <row r="237" spans="2:61" ht="9.75" customHeight="1">
      <c r="B237" s="2123"/>
      <c r="C237" s="2124"/>
      <c r="D237" s="2329"/>
      <c r="E237" s="2330"/>
      <c r="F237" s="2330"/>
      <c r="G237" s="2344"/>
      <c r="H237" s="2345"/>
      <c r="I237" s="2345"/>
      <c r="J237" s="2345"/>
      <c r="K237" s="2345"/>
      <c r="L237" s="2346"/>
      <c r="M237" s="2234" t="str">
        <f>M151</f>
        <v xml:space="preserve"> 平成24年4月1日
 以降のもの</v>
      </c>
      <c r="N237" s="2235"/>
      <c r="O237" s="2235"/>
      <c r="P237" s="2235"/>
      <c r="Q237" s="2235"/>
      <c r="R237" s="2235"/>
      <c r="S237" s="2236"/>
      <c r="T237" s="2050" t="str">
        <f t="shared" si="3"/>
        <v/>
      </c>
      <c r="U237" s="2051"/>
      <c r="V237" s="2051"/>
      <c r="W237" s="2051"/>
      <c r="X237" s="2051"/>
      <c r="Y237" s="2051"/>
      <c r="Z237" s="2051"/>
      <c r="AA237" s="2051"/>
      <c r="AB237" s="2051"/>
      <c r="AC237" s="830"/>
      <c r="AD237" s="2086">
        <f>AD151</f>
        <v>21</v>
      </c>
      <c r="AE237" s="2088"/>
      <c r="AF237" s="2512" t="s">
        <v>279</v>
      </c>
      <c r="AG237" s="2493">
        <f>AG151</f>
        <v>0</v>
      </c>
      <c r="AH237" s="2494"/>
      <c r="AI237" s="2494"/>
      <c r="AJ237" s="2494"/>
      <c r="AK237" s="2494"/>
      <c r="AL237" s="2494"/>
      <c r="AM237" s="2495"/>
      <c r="AN237" s="315"/>
      <c r="AO237" s="315"/>
      <c r="AP237" s="2086">
        <f>AP151</f>
        <v>7.5</v>
      </c>
      <c r="AQ237" s="2087"/>
      <c r="AR237" s="2088"/>
      <c r="AS237" s="2067" t="str">
        <f>AS151</f>
        <v/>
      </c>
      <c r="AT237" s="2068"/>
      <c r="AU237" s="2069"/>
      <c r="AV237" s="2493">
        <f>AV151</f>
        <v>0</v>
      </c>
      <c r="AW237" s="2494"/>
      <c r="AX237" s="2494"/>
      <c r="AY237" s="2494"/>
      <c r="AZ237" s="2494"/>
      <c r="BA237" s="2494"/>
      <c r="BB237" s="2494"/>
      <c r="BC237" s="2494"/>
      <c r="BD237" s="2495"/>
      <c r="BE237" s="844"/>
      <c r="BF237" s="2297"/>
      <c r="BG237" s="2297"/>
      <c r="BH237" s="2142"/>
      <c r="BI237" s="2296"/>
    </row>
    <row r="238" spans="2:61" ht="9.75" customHeight="1">
      <c r="B238" s="2125"/>
      <c r="C238" s="2126"/>
      <c r="D238" s="2331"/>
      <c r="E238" s="2332"/>
      <c r="F238" s="2332"/>
      <c r="G238" s="2347"/>
      <c r="H238" s="2348"/>
      <c r="I238" s="2348"/>
      <c r="J238" s="2348"/>
      <c r="K238" s="2348"/>
      <c r="L238" s="2349"/>
      <c r="M238" s="2240"/>
      <c r="N238" s="2241"/>
      <c r="O238" s="2241"/>
      <c r="P238" s="2241"/>
      <c r="Q238" s="2241"/>
      <c r="R238" s="2241"/>
      <c r="S238" s="2242"/>
      <c r="T238" s="2048">
        <f t="shared" si="3"/>
        <v>0</v>
      </c>
      <c r="U238" s="2049"/>
      <c r="V238" s="2049"/>
      <c r="W238" s="2049"/>
      <c r="X238" s="2049"/>
      <c r="Y238" s="2049"/>
      <c r="Z238" s="2049"/>
      <c r="AA238" s="2049"/>
      <c r="AB238" s="2049"/>
      <c r="AC238" s="829"/>
      <c r="AD238" s="2289"/>
      <c r="AE238" s="2290"/>
      <c r="AF238" s="2513"/>
      <c r="AG238" s="2514"/>
      <c r="AH238" s="2515"/>
      <c r="AI238" s="2515"/>
      <c r="AJ238" s="2515"/>
      <c r="AK238" s="2515"/>
      <c r="AL238" s="2515"/>
      <c r="AM238" s="2516"/>
      <c r="AN238" s="2283"/>
      <c r="AO238" s="2284"/>
      <c r="AP238" s="2289"/>
      <c r="AQ238" s="2295"/>
      <c r="AR238" s="2290"/>
      <c r="AS238" s="2153"/>
      <c r="AT238" s="2154"/>
      <c r="AU238" s="2155"/>
      <c r="AV238" s="2514"/>
      <c r="AW238" s="2515"/>
      <c r="AX238" s="2515"/>
      <c r="AY238" s="2515"/>
      <c r="AZ238" s="2515"/>
      <c r="BA238" s="2515"/>
      <c r="BB238" s="2515"/>
      <c r="BC238" s="2515"/>
      <c r="BD238" s="2516"/>
      <c r="BE238" s="845"/>
      <c r="BF238" s="2297"/>
      <c r="BG238" s="2297"/>
      <c r="BH238" s="2142"/>
      <c r="BI238" s="2296"/>
    </row>
    <row r="239" spans="2:61" ht="9.75" customHeight="1">
      <c r="B239" s="2316">
        <v>37</v>
      </c>
      <c r="C239" s="2317"/>
      <c r="D239" s="2130" t="s">
        <v>280</v>
      </c>
      <c r="E239" s="2131"/>
      <c r="F239" s="2131"/>
      <c r="G239" s="2131"/>
      <c r="H239" s="2131"/>
      <c r="I239" s="2131"/>
      <c r="J239" s="2131"/>
      <c r="K239" s="2131"/>
      <c r="L239" s="2132"/>
      <c r="M239" s="2136" t="str">
        <f>M153</f>
        <v xml:space="preserve">  平成19年３月31日以降
  平成21年3月31日以前のもの</v>
      </c>
      <c r="N239" s="2137"/>
      <c r="O239" s="2137"/>
      <c r="P239" s="2137"/>
      <c r="Q239" s="2137"/>
      <c r="R239" s="2137"/>
      <c r="S239" s="2138"/>
      <c r="T239" s="2058" t="str">
        <f t="shared" si="3"/>
        <v/>
      </c>
      <c r="U239" s="2059"/>
      <c r="V239" s="2059"/>
      <c r="W239" s="2059"/>
      <c r="X239" s="2059"/>
      <c r="Y239" s="2059"/>
      <c r="Z239" s="2059"/>
      <c r="AA239" s="2059"/>
      <c r="AB239" s="2059"/>
      <c r="AC239" s="2573"/>
      <c r="AD239" s="2311">
        <f>AD153</f>
        <v>24</v>
      </c>
      <c r="AE239" s="2312"/>
      <c r="AF239" s="2530"/>
      <c r="AG239" s="2524">
        <f>AG153</f>
        <v>0</v>
      </c>
      <c r="AH239" s="2525"/>
      <c r="AI239" s="2525"/>
      <c r="AJ239" s="2525"/>
      <c r="AK239" s="2525"/>
      <c r="AL239" s="2525"/>
      <c r="AM239" s="2526"/>
      <c r="AN239" s="2151"/>
      <c r="AO239" s="2152"/>
      <c r="AP239" s="2311">
        <f>AP153</f>
        <v>21</v>
      </c>
      <c r="AQ239" s="2313"/>
      <c r="AR239" s="2312"/>
      <c r="AS239" s="2145" t="str">
        <f>AS153</f>
        <v/>
      </c>
      <c r="AT239" s="2146"/>
      <c r="AU239" s="2147"/>
      <c r="AV239" s="2524">
        <f>AV153</f>
        <v>0</v>
      </c>
      <c r="AW239" s="2525"/>
      <c r="AX239" s="2525"/>
      <c r="AY239" s="2525"/>
      <c r="AZ239" s="2525"/>
      <c r="BA239" s="2525"/>
      <c r="BB239" s="2525"/>
      <c r="BC239" s="2525"/>
      <c r="BD239" s="2526"/>
      <c r="BE239" s="2265"/>
      <c r="BF239" s="2297"/>
      <c r="BG239" s="2297"/>
      <c r="BH239" s="2142"/>
      <c r="BI239" s="2296"/>
    </row>
    <row r="240" spans="2:61" ht="9.75" customHeight="1">
      <c r="B240" s="2318"/>
      <c r="C240" s="2319"/>
      <c r="D240" s="2130"/>
      <c r="E240" s="2131"/>
      <c r="F240" s="2131"/>
      <c r="G240" s="2131"/>
      <c r="H240" s="2131"/>
      <c r="I240" s="2131"/>
      <c r="J240" s="2131"/>
      <c r="K240" s="2131"/>
      <c r="L240" s="2132"/>
      <c r="M240" s="2139"/>
      <c r="N240" s="2140"/>
      <c r="O240" s="2140"/>
      <c r="P240" s="2140"/>
      <c r="Q240" s="2140"/>
      <c r="R240" s="2140"/>
      <c r="S240" s="2141"/>
      <c r="T240" s="2052">
        <f t="shared" si="3"/>
        <v>0</v>
      </c>
      <c r="U240" s="2053"/>
      <c r="V240" s="2053"/>
      <c r="W240" s="2053"/>
      <c r="X240" s="2053"/>
      <c r="Y240" s="2053"/>
      <c r="Z240" s="2053"/>
      <c r="AA240" s="2053"/>
      <c r="AB240" s="2053"/>
      <c r="AC240" s="2574"/>
      <c r="AD240" s="2086"/>
      <c r="AE240" s="2088"/>
      <c r="AF240" s="2517"/>
      <c r="AG240" s="2496"/>
      <c r="AH240" s="2497"/>
      <c r="AI240" s="2497"/>
      <c r="AJ240" s="2497"/>
      <c r="AK240" s="2497"/>
      <c r="AL240" s="2497"/>
      <c r="AM240" s="2498"/>
      <c r="AN240" s="2103"/>
      <c r="AO240" s="2104"/>
      <c r="AP240" s="2086"/>
      <c r="AQ240" s="2087"/>
      <c r="AR240" s="2088"/>
      <c r="AS240" s="2070"/>
      <c r="AT240" s="2071"/>
      <c r="AU240" s="2072"/>
      <c r="AV240" s="2496"/>
      <c r="AW240" s="2497"/>
      <c r="AX240" s="2497"/>
      <c r="AY240" s="2497"/>
      <c r="AZ240" s="2497"/>
      <c r="BA240" s="2497"/>
      <c r="BB240" s="2497"/>
      <c r="BC240" s="2497"/>
      <c r="BD240" s="2498"/>
      <c r="BE240" s="2111"/>
      <c r="BF240" s="2297"/>
      <c r="BG240" s="2297"/>
      <c r="BH240" s="2142"/>
      <c r="BI240" s="2296"/>
    </row>
    <row r="241" spans="1:69" ht="9.75" customHeight="1">
      <c r="B241" s="2318"/>
      <c r="C241" s="2319"/>
      <c r="D241" s="2130"/>
      <c r="E241" s="2131"/>
      <c r="F241" s="2131"/>
      <c r="G241" s="2131"/>
      <c r="H241" s="2131"/>
      <c r="I241" s="2131"/>
      <c r="J241" s="2131"/>
      <c r="K241" s="2131"/>
      <c r="L241" s="2132"/>
      <c r="M241" s="2234" t="str">
        <f>M155</f>
        <v xml:space="preserve"> 平成24年3月31日
 以前のもの</v>
      </c>
      <c r="N241" s="2235"/>
      <c r="O241" s="2235"/>
      <c r="P241" s="2235"/>
      <c r="Q241" s="2235"/>
      <c r="R241" s="2235"/>
      <c r="S241" s="2236"/>
      <c r="T241" s="2050" t="str">
        <f t="shared" si="3"/>
        <v/>
      </c>
      <c r="U241" s="2051"/>
      <c r="V241" s="2051"/>
      <c r="W241" s="2051"/>
      <c r="X241" s="2051"/>
      <c r="Y241" s="2051"/>
      <c r="Z241" s="2051"/>
      <c r="AA241" s="2051"/>
      <c r="AB241" s="2051"/>
      <c r="AC241" s="311"/>
      <c r="AD241" s="2086">
        <f>AD155</f>
        <v>24</v>
      </c>
      <c r="AE241" s="2088"/>
      <c r="AF241" s="2073" t="s">
        <v>281</v>
      </c>
      <c r="AG241" s="2493">
        <f>AG155</f>
        <v>0</v>
      </c>
      <c r="AH241" s="2494"/>
      <c r="AI241" s="2494"/>
      <c r="AJ241" s="2494"/>
      <c r="AK241" s="2494"/>
      <c r="AL241" s="2494"/>
      <c r="AM241" s="2495"/>
      <c r="AN241" s="312"/>
      <c r="AO241" s="311"/>
      <c r="AP241" s="2086">
        <f>AP155</f>
        <v>19</v>
      </c>
      <c r="AQ241" s="2087"/>
      <c r="AR241" s="2088"/>
      <c r="AS241" s="2067" t="str">
        <f>AS155</f>
        <v/>
      </c>
      <c r="AT241" s="2068"/>
      <c r="AU241" s="2069"/>
      <c r="AV241" s="2493">
        <f>AV155</f>
        <v>0</v>
      </c>
      <c r="AW241" s="2494"/>
      <c r="AX241" s="2494"/>
      <c r="AY241" s="2494"/>
      <c r="AZ241" s="2494"/>
      <c r="BA241" s="2494"/>
      <c r="BB241" s="2494"/>
      <c r="BC241" s="2494"/>
      <c r="BD241" s="2495"/>
      <c r="BE241" s="2093"/>
      <c r="BF241" s="2297"/>
      <c r="BG241" s="2297"/>
      <c r="BH241" s="2142"/>
      <c r="BI241" s="2296"/>
    </row>
    <row r="242" spans="1:69" ht="9.75" customHeight="1">
      <c r="B242" s="2318"/>
      <c r="C242" s="2319"/>
      <c r="D242" s="2130"/>
      <c r="E242" s="2131"/>
      <c r="F242" s="2131"/>
      <c r="G242" s="2131"/>
      <c r="H242" s="2131"/>
      <c r="I242" s="2131"/>
      <c r="J242" s="2131"/>
      <c r="K242" s="2131"/>
      <c r="L242" s="2132"/>
      <c r="M242" s="2237"/>
      <c r="N242" s="2238"/>
      <c r="O242" s="2238"/>
      <c r="P242" s="2238"/>
      <c r="Q242" s="2238"/>
      <c r="R242" s="2238"/>
      <c r="S242" s="2239"/>
      <c r="T242" s="2052">
        <f t="shared" si="3"/>
        <v>0</v>
      </c>
      <c r="U242" s="2053"/>
      <c r="V242" s="2053"/>
      <c r="W242" s="2053"/>
      <c r="X242" s="2053"/>
      <c r="Y242" s="2053"/>
      <c r="Z242" s="2053"/>
      <c r="AA242" s="2053"/>
      <c r="AB242" s="2053"/>
      <c r="AC242" s="316"/>
      <c r="AD242" s="2086"/>
      <c r="AE242" s="2088"/>
      <c r="AF242" s="2080"/>
      <c r="AG242" s="2496"/>
      <c r="AH242" s="2497"/>
      <c r="AI242" s="2497"/>
      <c r="AJ242" s="2497"/>
      <c r="AK242" s="2497"/>
      <c r="AL242" s="2497"/>
      <c r="AM242" s="2498"/>
      <c r="AN242" s="2089"/>
      <c r="AO242" s="2089"/>
      <c r="AP242" s="2086"/>
      <c r="AQ242" s="2087"/>
      <c r="AR242" s="2088"/>
      <c r="AS242" s="2070"/>
      <c r="AT242" s="2071"/>
      <c r="AU242" s="2072"/>
      <c r="AV242" s="2496"/>
      <c r="AW242" s="2497"/>
      <c r="AX242" s="2497"/>
      <c r="AY242" s="2497"/>
      <c r="AZ242" s="2497"/>
      <c r="BA242" s="2497"/>
      <c r="BB242" s="2497"/>
      <c r="BC242" s="2497"/>
      <c r="BD242" s="2498"/>
      <c r="BE242" s="2094"/>
      <c r="BF242" s="2297"/>
      <c r="BG242" s="2297"/>
      <c r="BH242" s="2142"/>
      <c r="BI242" s="2296"/>
    </row>
    <row r="243" spans="1:69" ht="9.75" customHeight="1">
      <c r="B243" s="2320"/>
      <c r="C243" s="2321"/>
      <c r="D243" s="2130"/>
      <c r="E243" s="2131"/>
      <c r="F243" s="2131"/>
      <c r="G243" s="2131"/>
      <c r="H243" s="2131"/>
      <c r="I243" s="2131"/>
      <c r="J243" s="2131"/>
      <c r="K243" s="2131"/>
      <c r="L243" s="2132"/>
      <c r="M243" s="2234" t="str">
        <f>M157</f>
        <v xml:space="preserve"> 平成24年4月1日
 以降のもの</v>
      </c>
      <c r="N243" s="2235"/>
      <c r="O243" s="2235"/>
      <c r="P243" s="2235"/>
      <c r="Q243" s="2235"/>
      <c r="R243" s="2235"/>
      <c r="S243" s="2236"/>
      <c r="T243" s="2050" t="str">
        <f t="shared" si="3"/>
        <v/>
      </c>
      <c r="U243" s="2051"/>
      <c r="V243" s="2051"/>
      <c r="W243" s="2051"/>
      <c r="X243" s="2051"/>
      <c r="Y243" s="2051"/>
      <c r="Z243" s="2051"/>
      <c r="AA243" s="2051"/>
      <c r="AB243" s="2051"/>
      <c r="AC243" s="830"/>
      <c r="AD243" s="2086">
        <f>AD157</f>
        <v>23</v>
      </c>
      <c r="AE243" s="2088"/>
      <c r="AF243" s="2512" t="s">
        <v>282</v>
      </c>
      <c r="AG243" s="2493">
        <f>AG157</f>
        <v>0</v>
      </c>
      <c r="AH243" s="2494"/>
      <c r="AI243" s="2494"/>
      <c r="AJ243" s="2494"/>
      <c r="AK243" s="2494"/>
      <c r="AL243" s="2494"/>
      <c r="AM243" s="2495"/>
      <c r="AN243" s="315"/>
      <c r="AO243" s="315"/>
      <c r="AP243" s="2086">
        <f>AP157</f>
        <v>19</v>
      </c>
      <c r="AQ243" s="2087"/>
      <c r="AR243" s="2088"/>
      <c r="AS243" s="2067" t="str">
        <f>AS157</f>
        <v/>
      </c>
      <c r="AT243" s="2068"/>
      <c r="AU243" s="2069"/>
      <c r="AV243" s="2493">
        <f>AV157</f>
        <v>0</v>
      </c>
      <c r="AW243" s="2494"/>
      <c r="AX243" s="2494"/>
      <c r="AY243" s="2494"/>
      <c r="AZ243" s="2494"/>
      <c r="BA243" s="2494"/>
      <c r="BB243" s="2494"/>
      <c r="BC243" s="2494"/>
      <c r="BD243" s="2495"/>
      <c r="BE243" s="844"/>
      <c r="BF243" s="2297"/>
      <c r="BG243" s="2297"/>
      <c r="BH243" s="2142"/>
      <c r="BI243" s="2296"/>
    </row>
    <row r="244" spans="1:69" ht="9.75" customHeight="1">
      <c r="B244" s="2320"/>
      <c r="C244" s="2321"/>
      <c r="D244" s="2130"/>
      <c r="E244" s="2131"/>
      <c r="F244" s="2131"/>
      <c r="G244" s="2131"/>
      <c r="H244" s="2131"/>
      <c r="I244" s="2131"/>
      <c r="J244" s="2131"/>
      <c r="K244" s="2131"/>
      <c r="L244" s="2132"/>
      <c r="M244" s="2240"/>
      <c r="N244" s="2241"/>
      <c r="O244" s="2241"/>
      <c r="P244" s="2241"/>
      <c r="Q244" s="2241"/>
      <c r="R244" s="2241"/>
      <c r="S244" s="2242"/>
      <c r="T244" s="2054">
        <f t="shared" si="3"/>
        <v>0</v>
      </c>
      <c r="U244" s="2055"/>
      <c r="V244" s="2055"/>
      <c r="W244" s="2055"/>
      <c r="X244" s="2055"/>
      <c r="Y244" s="2055"/>
      <c r="Z244" s="2055"/>
      <c r="AA244" s="2055"/>
      <c r="AB244" s="2055"/>
      <c r="AC244" s="830"/>
      <c r="AD244" s="2148"/>
      <c r="AE244" s="2150"/>
      <c r="AF244" s="2530"/>
      <c r="AG244" s="2527"/>
      <c r="AH244" s="2528"/>
      <c r="AI244" s="2528"/>
      <c r="AJ244" s="2528"/>
      <c r="AK244" s="2528"/>
      <c r="AL244" s="2528"/>
      <c r="AM244" s="2529"/>
      <c r="AN244" s="2314"/>
      <c r="AO244" s="2315"/>
      <c r="AP244" s="2148"/>
      <c r="AQ244" s="2149"/>
      <c r="AR244" s="2150"/>
      <c r="AS244" s="2145"/>
      <c r="AT244" s="2146"/>
      <c r="AU244" s="2147"/>
      <c r="AV244" s="2527"/>
      <c r="AW244" s="2528"/>
      <c r="AX244" s="2528"/>
      <c r="AY244" s="2528"/>
      <c r="AZ244" s="2528"/>
      <c r="BA244" s="2528"/>
      <c r="BB244" s="2528"/>
      <c r="BC244" s="2528"/>
      <c r="BD244" s="2529"/>
      <c r="BE244" s="846"/>
      <c r="BF244" s="2297"/>
      <c r="BG244" s="2297"/>
      <c r="BH244" s="2142"/>
      <c r="BI244" s="2296"/>
    </row>
    <row r="245" spans="1:69" ht="9.75" customHeight="1">
      <c r="A245" s="317"/>
      <c r="B245" s="2121"/>
      <c r="C245" s="2122"/>
      <c r="D245" s="2355"/>
      <c r="E245" s="2356"/>
      <c r="F245" s="2356"/>
      <c r="G245" s="2356"/>
      <c r="H245" s="2356"/>
      <c r="I245" s="2356"/>
      <c r="J245" s="2356"/>
      <c r="K245" s="2356"/>
      <c r="L245" s="2357"/>
      <c r="M245" s="2361" t="str">
        <f>M159</f>
        <v xml:space="preserve"> 平成19年3月31日
 以前のもの</v>
      </c>
      <c r="N245" s="2362"/>
      <c r="O245" s="2362"/>
      <c r="P245" s="2362"/>
      <c r="Q245" s="2362"/>
      <c r="R245" s="2362"/>
      <c r="S245" s="2363"/>
      <c r="T245" s="2056" t="str">
        <f t="shared" si="3"/>
        <v/>
      </c>
      <c r="U245" s="2057"/>
      <c r="V245" s="2057"/>
      <c r="W245" s="2057"/>
      <c r="X245" s="2057"/>
      <c r="Y245" s="2057"/>
      <c r="Z245" s="2057"/>
      <c r="AA245" s="2057"/>
      <c r="AB245" s="2057"/>
      <c r="AC245" s="832"/>
      <c r="AD245" s="2304"/>
      <c r="AE245" s="2305"/>
      <c r="AF245" s="831"/>
      <c r="AG245" s="2504">
        <f>AG159</f>
        <v>0</v>
      </c>
      <c r="AH245" s="2505"/>
      <c r="AI245" s="2505"/>
      <c r="AJ245" s="2505"/>
      <c r="AK245" s="2505"/>
      <c r="AL245" s="2505"/>
      <c r="AM245" s="2506"/>
      <c r="AN245" s="833"/>
      <c r="AO245" s="834"/>
      <c r="AP245" s="2592">
        <f>AP159</f>
        <v>0</v>
      </c>
      <c r="AQ245" s="2593"/>
      <c r="AR245" s="2594"/>
      <c r="AS245" s="2105" t="str">
        <f>AS159</f>
        <v/>
      </c>
      <c r="AT245" s="2106"/>
      <c r="AU245" s="2107"/>
      <c r="AV245" s="2504">
        <f>AV159</f>
        <v>0</v>
      </c>
      <c r="AW245" s="2505"/>
      <c r="AX245" s="2505"/>
      <c r="AY245" s="2505"/>
      <c r="AZ245" s="2505"/>
      <c r="BA245" s="2505"/>
      <c r="BB245" s="2505"/>
      <c r="BC245" s="2505"/>
      <c r="BD245" s="2506"/>
      <c r="BE245" s="848"/>
      <c r="BF245" s="2297"/>
      <c r="BG245" s="2297"/>
      <c r="BH245" s="2142"/>
      <c r="BI245" s="2296"/>
    </row>
    <row r="246" spans="1:69" ht="9.75" customHeight="1">
      <c r="A246" s="317"/>
      <c r="B246" s="2125"/>
      <c r="C246" s="2126"/>
      <c r="D246" s="2358"/>
      <c r="E246" s="2359"/>
      <c r="F246" s="2359"/>
      <c r="G246" s="2359"/>
      <c r="H246" s="2359"/>
      <c r="I246" s="2359"/>
      <c r="J246" s="2359"/>
      <c r="K246" s="2359"/>
      <c r="L246" s="2360"/>
      <c r="M246" s="2240"/>
      <c r="N246" s="2241"/>
      <c r="O246" s="2241"/>
      <c r="P246" s="2241"/>
      <c r="Q246" s="2241"/>
      <c r="R246" s="2241"/>
      <c r="S246" s="2242"/>
      <c r="T246" s="2048">
        <f t="shared" si="3"/>
        <v>0</v>
      </c>
      <c r="U246" s="2049"/>
      <c r="V246" s="2049"/>
      <c r="W246" s="2049"/>
      <c r="X246" s="2049"/>
      <c r="Y246" s="2049"/>
      <c r="Z246" s="2049"/>
      <c r="AA246" s="2049"/>
      <c r="AB246" s="2049"/>
      <c r="AC246" s="835"/>
      <c r="AD246" s="2306"/>
      <c r="AE246" s="2307"/>
      <c r="AF246" s="836"/>
      <c r="AG246" s="2514"/>
      <c r="AH246" s="2515"/>
      <c r="AI246" s="2515"/>
      <c r="AJ246" s="2515"/>
      <c r="AK246" s="2515"/>
      <c r="AL246" s="2515"/>
      <c r="AM246" s="2516"/>
      <c r="AN246" s="837"/>
      <c r="AO246" s="838"/>
      <c r="AP246" s="2595"/>
      <c r="AQ246" s="2596"/>
      <c r="AR246" s="2597"/>
      <c r="AS246" s="2153"/>
      <c r="AT246" s="2154"/>
      <c r="AU246" s="2155"/>
      <c r="AV246" s="2514"/>
      <c r="AW246" s="2515"/>
      <c r="AX246" s="2515"/>
      <c r="AY246" s="2515"/>
      <c r="AZ246" s="2515"/>
      <c r="BA246" s="2515"/>
      <c r="BB246" s="2515"/>
      <c r="BC246" s="2515"/>
      <c r="BD246" s="2516"/>
      <c r="BE246" s="845"/>
      <c r="BF246" s="2297"/>
      <c r="BG246" s="2297"/>
      <c r="BH246" s="2142"/>
      <c r="BI246" s="2296"/>
    </row>
    <row r="247" spans="1:69" ht="18" customHeight="1" thickBot="1">
      <c r="B247" s="2395"/>
      <c r="C247" s="2396"/>
      <c r="D247" s="2397" t="s">
        <v>283</v>
      </c>
      <c r="E247" s="2398"/>
      <c r="F247" s="2398"/>
      <c r="G247" s="2398"/>
      <c r="H247" s="2398"/>
      <c r="I247" s="2398"/>
      <c r="J247" s="2398"/>
      <c r="K247" s="2398"/>
      <c r="L247" s="2399"/>
      <c r="M247" s="2546"/>
      <c r="N247" s="2547"/>
      <c r="O247" s="2547"/>
      <c r="P247" s="2547"/>
      <c r="Q247" s="2547"/>
      <c r="R247" s="2547"/>
      <c r="S247" s="2396"/>
      <c r="T247" s="2584">
        <f>T161</f>
        <v>0</v>
      </c>
      <c r="U247" s="2585"/>
      <c r="V247" s="2585"/>
      <c r="W247" s="2585"/>
      <c r="X247" s="2585"/>
      <c r="Y247" s="2585"/>
      <c r="Z247" s="2585"/>
      <c r="AA247" s="2585"/>
      <c r="AB247" s="2586"/>
      <c r="AC247" s="853"/>
      <c r="AD247" s="2587"/>
      <c r="AE247" s="2588"/>
      <c r="AF247" s="319"/>
      <c r="AG247" s="2532">
        <f>AG161</f>
        <v>0</v>
      </c>
      <c r="AH247" s="2533"/>
      <c r="AI247" s="2533"/>
      <c r="AJ247" s="2533"/>
      <c r="AK247" s="2533"/>
      <c r="AL247" s="2533"/>
      <c r="AM247" s="2534"/>
      <c r="AN247" s="2541"/>
      <c r="AO247" s="2542"/>
      <c r="AP247" s="2543"/>
      <c r="AQ247" s="2544"/>
      <c r="AR247" s="2545"/>
      <c r="AS247" s="2589"/>
      <c r="AT247" s="2590"/>
      <c r="AU247" s="2591"/>
      <c r="AV247" s="2617">
        <f>AV161</f>
        <v>0</v>
      </c>
      <c r="AW247" s="2618"/>
      <c r="AX247" s="2618"/>
      <c r="AY247" s="2618"/>
      <c r="AZ247" s="2618"/>
      <c r="BA247" s="2618"/>
      <c r="BB247" s="2618"/>
      <c r="BC247" s="2618"/>
      <c r="BD247" s="2619"/>
      <c r="BE247" s="856"/>
      <c r="BF247" s="2297"/>
      <c r="BG247" s="2297"/>
      <c r="BH247" s="2142"/>
      <c r="BI247" s="2296"/>
    </row>
    <row r="248" spans="1:69" ht="18" customHeight="1">
      <c r="AE248" s="821"/>
      <c r="AF248" s="850" t="s">
        <v>284</v>
      </c>
      <c r="AG248" s="2535" t="s">
        <v>285</v>
      </c>
      <c r="AH248" s="2535"/>
      <c r="AI248" s="2535"/>
      <c r="AJ248" s="2535"/>
      <c r="AK248" s="2535"/>
      <c r="AL248" s="2535"/>
      <c r="AM248" s="2535"/>
      <c r="AN248" s="2535"/>
      <c r="AO248" s="2536"/>
      <c r="AP248" s="851" t="s">
        <v>286</v>
      </c>
      <c r="AQ248" s="2537" t="s">
        <v>287</v>
      </c>
      <c r="AR248" s="2537"/>
      <c r="AS248" s="2537"/>
      <c r="AT248" s="2537"/>
      <c r="AU248" s="2538"/>
      <c r="AV248" s="2539" t="s">
        <v>288</v>
      </c>
      <c r="AW248" s="2539"/>
      <c r="AX248" s="2539"/>
      <c r="AY248" s="2539"/>
      <c r="AZ248" s="2539"/>
      <c r="BA248" s="2539"/>
      <c r="BB248" s="2539"/>
      <c r="BC248" s="2539"/>
      <c r="BD248" s="2539"/>
      <c r="BE248" s="2540"/>
      <c r="BF248" s="2297"/>
      <c r="BG248" s="2297"/>
      <c r="BH248" s="2142"/>
      <c r="BI248" s="2296"/>
    </row>
    <row r="249" spans="1:69" ht="9.9499999999999993" customHeight="1">
      <c r="AF249" s="2615">
        <f>AF163</f>
        <v>0</v>
      </c>
      <c r="AG249" s="2368"/>
      <c r="AH249" s="2368"/>
      <c r="AI249" s="2368"/>
      <c r="AJ249" s="2368"/>
      <c r="AK249" s="2368"/>
      <c r="AL249" s="2368"/>
      <c r="AM249" s="2368"/>
      <c r="AN249" s="2580" t="s">
        <v>251</v>
      </c>
      <c r="AO249" s="2581"/>
      <c r="AP249" s="2364" t="s">
        <v>289</v>
      </c>
      <c r="AQ249" s="2365"/>
      <c r="AR249" s="2365"/>
      <c r="AS249" s="2365"/>
      <c r="AT249" s="2365"/>
      <c r="AU249" s="2366"/>
      <c r="AV249" s="2367">
        <f>AV163</f>
        <v>0</v>
      </c>
      <c r="AW249" s="2368"/>
      <c r="AX249" s="2368"/>
      <c r="AY249" s="2368"/>
      <c r="AZ249" s="2368"/>
      <c r="BA249" s="2368"/>
      <c r="BB249" s="2368"/>
      <c r="BC249" s="2368"/>
      <c r="BD249" s="2368"/>
      <c r="BE249" s="2411" t="s">
        <v>76</v>
      </c>
      <c r="BF249" s="2297"/>
      <c r="BG249" s="2297"/>
      <c r="BH249" s="2142"/>
      <c r="BI249" s="2296"/>
    </row>
    <row r="250" spans="1:69" ht="9.9499999999999993" customHeight="1" thickBot="1">
      <c r="AF250" s="2616"/>
      <c r="AG250" s="2370"/>
      <c r="AH250" s="2370"/>
      <c r="AI250" s="2370"/>
      <c r="AJ250" s="2370"/>
      <c r="AK250" s="2370"/>
      <c r="AL250" s="2370"/>
      <c r="AM250" s="2370"/>
      <c r="AN250" s="2582"/>
      <c r="AO250" s="2583"/>
      <c r="AP250" s="2371">
        <v>0.05</v>
      </c>
      <c r="AQ250" s="2372"/>
      <c r="AR250" s="2372"/>
      <c r="AS250" s="2372"/>
      <c r="AT250" s="2372"/>
      <c r="AU250" s="2373"/>
      <c r="AV250" s="2369"/>
      <c r="AW250" s="2370"/>
      <c r="AX250" s="2370"/>
      <c r="AY250" s="2370"/>
      <c r="AZ250" s="2370"/>
      <c r="BA250" s="2370"/>
      <c r="BB250" s="2370"/>
      <c r="BC250" s="2370"/>
      <c r="BD250" s="2370"/>
      <c r="BE250" s="2412"/>
      <c r="BF250" s="2297"/>
      <c r="BG250" s="2297"/>
      <c r="BH250" s="2142"/>
      <c r="BI250" s="2296"/>
    </row>
    <row r="251" spans="1:69" ht="11.1" customHeight="1">
      <c r="B251" s="2561" t="s">
        <v>290</v>
      </c>
      <c r="C251" s="2561"/>
      <c r="D251" s="2561"/>
      <c r="E251" s="2561"/>
      <c r="F251" s="2561"/>
      <c r="G251" s="2561"/>
      <c r="H251" s="2561"/>
      <c r="I251" s="2561"/>
      <c r="J251" s="2561"/>
      <c r="K251" s="2561"/>
      <c r="L251" s="2561"/>
      <c r="M251" s="2561"/>
      <c r="N251" s="2561"/>
      <c r="O251" s="2561"/>
      <c r="P251" s="2561"/>
      <c r="Q251" s="2561"/>
      <c r="R251" s="2561"/>
      <c r="S251" s="2561"/>
      <c r="T251" s="2561"/>
      <c r="U251" s="2561"/>
      <c r="V251" s="2561"/>
      <c r="W251" s="2561"/>
      <c r="X251" s="2561"/>
      <c r="Y251" s="2561"/>
      <c r="Z251" s="2561"/>
      <c r="AA251" s="2561"/>
      <c r="AB251" s="2561"/>
      <c r="AC251" s="2561"/>
      <c r="AD251" s="2561"/>
      <c r="AE251" s="2561"/>
      <c r="AF251" s="2561"/>
      <c r="AG251" s="2561"/>
      <c r="AH251" s="2561"/>
      <c r="AS251" s="2426" t="s">
        <v>291</v>
      </c>
      <c r="AT251" s="2426"/>
      <c r="AU251" s="2426"/>
      <c r="AV251" s="2426"/>
      <c r="AW251" s="2562" t="str">
        <f>AW165</f>
        <v>930</v>
      </c>
      <c r="AX251" s="2562"/>
      <c r="AY251" s="2562"/>
      <c r="AZ251" s="2562"/>
      <c r="BA251" s="2563" t="s">
        <v>292</v>
      </c>
      <c r="BB251" s="2563"/>
      <c r="BC251" s="2563"/>
      <c r="BD251" s="2564" t="str">
        <f>BD165</f>
        <v>0289</v>
      </c>
      <c r="BE251" s="2564"/>
      <c r="BF251" s="2564"/>
      <c r="BG251" s="2564"/>
      <c r="BH251" s="320" t="s">
        <v>293</v>
      </c>
    </row>
    <row r="252" spans="1:69" ht="11.1" customHeight="1">
      <c r="B252" s="2561"/>
      <c r="C252" s="2561"/>
      <c r="D252" s="2561"/>
      <c r="E252" s="2561"/>
      <c r="F252" s="2561"/>
      <c r="G252" s="2561"/>
      <c r="H252" s="2561"/>
      <c r="I252" s="2561"/>
      <c r="J252" s="2561"/>
      <c r="K252" s="2561"/>
      <c r="L252" s="2561"/>
      <c r="M252" s="2561"/>
      <c r="N252" s="2561"/>
      <c r="O252" s="2561"/>
      <c r="P252" s="2561"/>
      <c r="Q252" s="2561"/>
      <c r="R252" s="2561"/>
      <c r="S252" s="2561"/>
      <c r="T252" s="2561"/>
      <c r="U252" s="2561"/>
      <c r="V252" s="2561"/>
      <c r="W252" s="2561"/>
      <c r="X252" s="2561"/>
      <c r="Y252" s="2561"/>
      <c r="Z252" s="2561"/>
      <c r="AA252" s="2561"/>
      <c r="AB252" s="2561"/>
      <c r="AC252" s="2561"/>
      <c r="AD252" s="2561"/>
      <c r="AE252" s="2561"/>
      <c r="AF252" s="2561"/>
      <c r="AG252" s="2561"/>
      <c r="AH252" s="2561"/>
      <c r="AR252" s="825"/>
      <c r="AS252" s="2430" t="s">
        <v>294</v>
      </c>
      <c r="AT252" s="2430"/>
      <c r="AU252" s="2430"/>
      <c r="AV252" s="2430"/>
      <c r="AW252" s="2565" t="str">
        <f>AW166</f>
        <v>076</v>
      </c>
      <c r="AX252" s="2565"/>
      <c r="AY252" s="2565"/>
      <c r="AZ252" s="321" t="s">
        <v>292</v>
      </c>
      <c r="BA252" s="2566" t="str">
        <f>BA166</f>
        <v>463</v>
      </c>
      <c r="BB252" s="2566"/>
      <c r="BC252" s="2566"/>
      <c r="BD252" s="322" t="s">
        <v>292</v>
      </c>
      <c r="BE252" s="2560" t="str">
        <f>BE166</f>
        <v>6418</v>
      </c>
      <c r="BF252" s="2560"/>
      <c r="BG252" s="2560"/>
      <c r="BH252" s="320" t="s">
        <v>293</v>
      </c>
    </row>
    <row r="253" spans="1:69" s="323" customFormat="1" ht="15" customHeight="1">
      <c r="B253" s="2114" t="s">
        <v>235</v>
      </c>
      <c r="C253" s="2114"/>
      <c r="D253" s="2115">
        <f>D167</f>
        <v>42095</v>
      </c>
      <c r="E253" s="2115"/>
      <c r="F253" s="2115"/>
      <c r="G253" s="2112" t="s">
        <v>73</v>
      </c>
      <c r="H253" s="2112"/>
      <c r="I253" s="2113">
        <f>I81</f>
        <v>6</v>
      </c>
      <c r="J253" s="2113"/>
      <c r="K253" s="2113"/>
      <c r="L253" s="324" t="s">
        <v>145</v>
      </c>
      <c r="M253" s="2113" t="str">
        <f>M81</f>
        <v/>
      </c>
      <c r="N253" s="2113"/>
      <c r="O253" s="2113"/>
      <c r="P253" s="2114" t="s">
        <v>87</v>
      </c>
      <c r="Q253" s="2114"/>
      <c r="AD253" s="822"/>
      <c r="AE253" s="822"/>
      <c r="AK253" s="325"/>
      <c r="AL253" s="325"/>
      <c r="AM253" s="325"/>
      <c r="AO253" s="2060" t="str">
        <f>AO167</f>
        <v>富山市△△△△1-2-3</v>
      </c>
      <c r="AP253" s="2060"/>
      <c r="AQ253" s="2060"/>
      <c r="AR253" s="2060"/>
      <c r="AS253" s="2060"/>
      <c r="AT253" s="2060"/>
      <c r="AU253" s="2060"/>
      <c r="AV253" s="2060"/>
      <c r="AW253" s="2060"/>
      <c r="AX253" s="2060"/>
      <c r="AY253" s="2060"/>
      <c r="AZ253" s="2060"/>
      <c r="BA253" s="2060"/>
      <c r="BB253" s="2060"/>
      <c r="BC253" s="2060"/>
      <c r="BD253" s="2060"/>
      <c r="BE253" s="2060"/>
      <c r="BF253" s="2060"/>
      <c r="BG253" s="326"/>
      <c r="BH253" s="327"/>
      <c r="BM253" s="371"/>
      <c r="BN253" s="372"/>
      <c r="BO253" s="372"/>
      <c r="BP253" s="298"/>
      <c r="BQ253" s="298"/>
    </row>
    <row r="254" spans="1:69" ht="9" customHeight="1">
      <c r="AF254" s="323"/>
      <c r="AG254" s="323"/>
      <c r="AH254" s="323"/>
      <c r="AI254" s="323"/>
      <c r="AJ254" s="323"/>
      <c r="AK254" s="2062" t="s">
        <v>4</v>
      </c>
      <c r="AL254" s="2062"/>
      <c r="AM254" s="2062"/>
      <c r="AN254" s="328"/>
      <c r="AO254" s="2061"/>
      <c r="AP254" s="2061"/>
      <c r="AQ254" s="2061"/>
      <c r="AR254" s="2061"/>
      <c r="AS254" s="2061"/>
      <c r="AT254" s="2061"/>
      <c r="AU254" s="2061"/>
      <c r="AV254" s="2061"/>
      <c r="AW254" s="2061"/>
      <c r="AX254" s="2061"/>
      <c r="AY254" s="2061"/>
      <c r="AZ254" s="2061"/>
      <c r="BA254" s="2061"/>
      <c r="BB254" s="2061"/>
      <c r="BC254" s="2061"/>
      <c r="BD254" s="2061"/>
      <c r="BE254" s="2061"/>
      <c r="BF254" s="2061"/>
      <c r="BG254" s="329"/>
      <c r="BH254" s="328"/>
      <c r="BI254" s="323"/>
    </row>
    <row r="255" spans="1:69" ht="9" customHeight="1">
      <c r="B255" s="2118" t="str">
        <f>B169</f>
        <v>富山</v>
      </c>
      <c r="C255" s="2118"/>
      <c r="D255" s="2118"/>
      <c r="E255" s="2118"/>
      <c r="F255" s="2119" t="s">
        <v>295</v>
      </c>
      <c r="G255" s="2119"/>
      <c r="H255" s="2119"/>
      <c r="I255" s="2119"/>
      <c r="J255" s="2119"/>
      <c r="K255" s="2119"/>
      <c r="L255" s="2119"/>
      <c r="M255" s="2119"/>
      <c r="N255" s="2119"/>
      <c r="O255" s="2119"/>
      <c r="P255" s="2119"/>
      <c r="Q255" s="2119"/>
      <c r="R255" s="2119"/>
      <c r="S255" s="2119"/>
      <c r="T255" s="2119"/>
      <c r="U255" s="2119"/>
      <c r="V255" s="2119"/>
      <c r="W255" s="2119"/>
      <c r="X255" s="2119"/>
      <c r="Y255" s="2119"/>
      <c r="Z255" s="2119"/>
      <c r="AA255" s="308"/>
      <c r="AF255" s="323"/>
      <c r="AG255" s="323"/>
      <c r="AH255" s="323"/>
      <c r="AI255" s="323"/>
      <c r="AJ255" s="323"/>
      <c r="AK255" s="323"/>
      <c r="AL255" s="323"/>
      <c r="AM255" s="323"/>
      <c r="AN255" s="323"/>
      <c r="AO255" s="323"/>
      <c r="AP255" s="822"/>
      <c r="AQ255" s="822"/>
      <c r="AR255" s="822"/>
      <c r="AS255" s="822"/>
      <c r="AT255" s="822"/>
      <c r="AU255" s="822"/>
      <c r="AV255" s="323"/>
      <c r="AW255" s="323"/>
      <c r="AX255" s="323"/>
      <c r="AY255" s="323"/>
      <c r="AZ255" s="323"/>
      <c r="BA255" s="2065" t="s">
        <v>296</v>
      </c>
      <c r="BB255" s="2065"/>
      <c r="BC255" s="2065"/>
      <c r="BD255" s="2065"/>
      <c r="BE255" s="2065"/>
      <c r="BF255" s="2065"/>
      <c r="BG255" s="2065"/>
      <c r="BH255" s="2065"/>
      <c r="BI255" s="323"/>
    </row>
    <row r="256" spans="1:69" ht="9" customHeight="1">
      <c r="B256" s="2113"/>
      <c r="C256" s="2113"/>
      <c r="D256" s="2113"/>
      <c r="E256" s="2113"/>
      <c r="F256" s="2120"/>
      <c r="G256" s="2120"/>
      <c r="H256" s="2120"/>
      <c r="I256" s="2120"/>
      <c r="J256" s="2120"/>
      <c r="K256" s="2120"/>
      <c r="L256" s="2120"/>
      <c r="M256" s="2120"/>
      <c r="N256" s="2120"/>
      <c r="O256" s="2120"/>
      <c r="P256" s="2120"/>
      <c r="Q256" s="2120"/>
      <c r="R256" s="2120"/>
      <c r="S256" s="2120"/>
      <c r="T256" s="2120"/>
      <c r="U256" s="2120"/>
      <c r="V256" s="2120"/>
      <c r="W256" s="2120"/>
      <c r="X256" s="2120"/>
      <c r="Y256" s="2120"/>
      <c r="Z256" s="2120"/>
      <c r="AA256" s="318"/>
      <c r="AF256" s="323"/>
      <c r="AG256" s="323"/>
      <c r="AH256" s="323"/>
      <c r="AI256" s="323"/>
      <c r="AJ256" s="323"/>
      <c r="AK256" s="323"/>
      <c r="AL256" s="323"/>
      <c r="AM256" s="323"/>
      <c r="AO256" s="2066" t="str">
        <f>AO170</f>
        <v>株式会社　富山建設</v>
      </c>
      <c r="AP256" s="2066"/>
      <c r="AQ256" s="2066"/>
      <c r="AR256" s="2066"/>
      <c r="AS256" s="2066"/>
      <c r="AT256" s="2066"/>
      <c r="AU256" s="2066"/>
      <c r="AV256" s="2066"/>
      <c r="AW256" s="2066"/>
      <c r="AX256" s="2066"/>
      <c r="AY256" s="2066"/>
      <c r="AZ256" s="2066"/>
      <c r="BA256" s="2066"/>
      <c r="BB256" s="2066"/>
      <c r="BC256" s="2066"/>
      <c r="BD256" s="2066"/>
      <c r="BE256" s="2066"/>
      <c r="BF256" s="2066"/>
      <c r="BG256" s="330"/>
      <c r="BH256" s="330"/>
      <c r="BI256" s="323"/>
    </row>
    <row r="257" spans="2:61" ht="9" customHeight="1">
      <c r="B257" s="335"/>
      <c r="C257" s="335"/>
      <c r="D257" s="335"/>
      <c r="E257" s="335"/>
      <c r="F257" s="319"/>
      <c r="G257" s="319"/>
      <c r="H257" s="319"/>
      <c r="I257" s="319"/>
      <c r="J257" s="319"/>
      <c r="K257" s="319"/>
      <c r="L257" s="319"/>
      <c r="M257" s="319"/>
      <c r="N257" s="319"/>
      <c r="O257" s="319"/>
      <c r="P257" s="319"/>
      <c r="Q257" s="319"/>
      <c r="R257" s="319"/>
      <c r="S257" s="319"/>
      <c r="T257" s="319"/>
      <c r="U257" s="319"/>
      <c r="V257" s="319"/>
      <c r="W257" s="319"/>
      <c r="X257" s="319"/>
      <c r="Y257" s="319"/>
      <c r="Z257" s="319"/>
      <c r="AA257" s="308"/>
      <c r="AF257" s="323"/>
      <c r="AG257" s="323"/>
      <c r="AH257" s="323"/>
      <c r="AI257" s="323"/>
      <c r="AJ257" s="323"/>
      <c r="AK257" s="323"/>
      <c r="AL257" s="323"/>
      <c r="AM257" s="323"/>
      <c r="AO257" s="2066"/>
      <c r="AP257" s="2066"/>
      <c r="AQ257" s="2066"/>
      <c r="AR257" s="2066"/>
      <c r="AS257" s="2066"/>
      <c r="AT257" s="2066"/>
      <c r="AU257" s="2066"/>
      <c r="AV257" s="2066"/>
      <c r="AW257" s="2066"/>
      <c r="AX257" s="2066"/>
      <c r="AY257" s="2066"/>
      <c r="AZ257" s="2066"/>
      <c r="BA257" s="2066"/>
      <c r="BB257" s="2066"/>
      <c r="BC257" s="2066"/>
      <c r="BD257" s="2066"/>
      <c r="BE257" s="2066"/>
      <c r="BF257" s="2066"/>
      <c r="BG257" s="330"/>
      <c r="BH257" s="330"/>
      <c r="BI257" s="323"/>
    </row>
    <row r="258" spans="2:61" ht="9" customHeight="1">
      <c r="AF258" s="323"/>
      <c r="AG258" s="323"/>
      <c r="AH258" s="323" t="s">
        <v>297</v>
      </c>
      <c r="AI258" s="323"/>
      <c r="AJ258" s="323"/>
      <c r="AK258" s="325"/>
      <c r="AL258" s="325"/>
      <c r="AM258" s="325"/>
      <c r="AN258" s="331"/>
      <c r="AO258" s="356">
        <f>AO172</f>
        <v>0</v>
      </c>
      <c r="AP258" s="2606" t="str">
        <f>AP172</f>
        <v>代表取締役   ○○　○○</v>
      </c>
      <c r="AQ258" s="2606"/>
      <c r="AR258" s="2606"/>
      <c r="AS258" s="2606"/>
      <c r="AT258" s="2606"/>
      <c r="AU258" s="2606"/>
      <c r="AV258" s="2606"/>
      <c r="AW258" s="2606"/>
      <c r="AX258" s="2606"/>
      <c r="AY258" s="2606"/>
      <c r="AZ258" s="2606"/>
      <c r="BA258" s="2606"/>
      <c r="BB258" s="2606"/>
      <c r="BC258" s="2606"/>
      <c r="BD258" s="2606"/>
      <c r="BE258" s="2606"/>
      <c r="BF258" s="2606"/>
      <c r="BG258" s="325"/>
      <c r="BH258" s="325"/>
      <c r="BI258" s="325"/>
    </row>
    <row r="259" spans="2:61" ht="9" customHeight="1">
      <c r="AF259" s="323"/>
      <c r="AG259" s="323"/>
      <c r="AH259" s="323"/>
      <c r="AI259" s="323"/>
      <c r="AJ259" s="323"/>
      <c r="AK259" s="2062" t="s">
        <v>11</v>
      </c>
      <c r="AL259" s="2062"/>
      <c r="AM259" s="2062"/>
      <c r="AN259" s="332"/>
      <c r="AO259" s="357">
        <f>AO173</f>
        <v>0</v>
      </c>
      <c r="AP259" s="2607"/>
      <c r="AQ259" s="2607"/>
      <c r="AR259" s="2607"/>
      <c r="AS259" s="2607"/>
      <c r="AT259" s="2607"/>
      <c r="AU259" s="2607"/>
      <c r="AV259" s="2607"/>
      <c r="AW259" s="2607"/>
      <c r="AX259" s="2607"/>
      <c r="AY259" s="2607"/>
      <c r="AZ259" s="2607"/>
      <c r="BA259" s="2607"/>
      <c r="BB259" s="2607"/>
      <c r="BC259" s="2607"/>
      <c r="BD259" s="2607"/>
      <c r="BE259" s="2607"/>
      <c r="BF259" s="2607"/>
      <c r="BG259" s="333"/>
      <c r="BH259" s="333" t="s">
        <v>298</v>
      </c>
      <c r="BI259" s="325"/>
    </row>
    <row r="260" spans="2:61" ht="9" customHeight="1">
      <c r="AR260" s="2605" t="s">
        <v>92</v>
      </c>
      <c r="AS260" s="2605"/>
      <c r="AT260" s="2605"/>
      <c r="AU260" s="2605"/>
      <c r="AV260" s="2605"/>
      <c r="AW260" s="2605"/>
      <c r="AX260" s="2605"/>
      <c r="AY260" s="2605"/>
      <c r="AZ260" s="2605"/>
      <c r="BA260" s="2605"/>
      <c r="BB260" s="2605"/>
      <c r="BC260" s="2605"/>
      <c r="BD260" s="2605"/>
      <c r="BE260" s="2605"/>
      <c r="BF260" s="2605"/>
      <c r="BG260" s="2605"/>
      <c r="BH260" s="2605"/>
    </row>
    <row r="261" spans="2:61" ht="9" customHeight="1">
      <c r="AR261" s="2605"/>
      <c r="AS261" s="2605"/>
      <c r="AT261" s="2605"/>
      <c r="AU261" s="2605"/>
      <c r="AV261" s="2605"/>
      <c r="AW261" s="2605"/>
      <c r="AX261" s="2605"/>
      <c r="AY261" s="2605"/>
      <c r="AZ261" s="2605"/>
      <c r="BA261" s="2605"/>
      <c r="BB261" s="2605"/>
      <c r="BC261" s="2605"/>
      <c r="BD261" s="2605"/>
      <c r="BE261" s="2605"/>
      <c r="BF261" s="2605"/>
      <c r="BG261" s="2605"/>
      <c r="BH261" s="2605"/>
    </row>
    <row r="262" spans="2:61" ht="11.1" customHeight="1">
      <c r="B262" s="2608" t="s">
        <v>299</v>
      </c>
      <c r="C262" s="2609" t="s">
        <v>300</v>
      </c>
      <c r="D262" s="2554" t="s">
        <v>301</v>
      </c>
      <c r="E262" s="2555"/>
      <c r="F262" s="2555"/>
      <c r="G262" s="2555"/>
      <c r="H262" s="2555"/>
      <c r="I262" s="2555"/>
      <c r="J262" s="2555"/>
      <c r="K262" s="2555"/>
      <c r="L262" s="2555"/>
      <c r="M262" s="2555"/>
      <c r="N262" s="2555"/>
      <c r="O262" s="2555"/>
      <c r="P262" s="2555"/>
      <c r="Q262" s="2555"/>
      <c r="R262" s="2555"/>
      <c r="S262" s="2555"/>
      <c r="T262" s="2555"/>
      <c r="U262" s="2555"/>
      <c r="V262" s="2555"/>
      <c r="W262" s="2555"/>
      <c r="X262" s="2555"/>
      <c r="Y262" s="2556"/>
      <c r="Z262" s="2554" t="s">
        <v>302</v>
      </c>
      <c r="AA262" s="2555"/>
      <c r="AB262" s="2555"/>
      <c r="AC262" s="2555"/>
      <c r="AD262" s="2555"/>
      <c r="AE262" s="2555"/>
      <c r="AF262" s="2555"/>
      <c r="AG262" s="2555"/>
      <c r="AH262" s="2555"/>
      <c r="AI262" s="2555"/>
      <c r="AJ262" s="2555"/>
      <c r="AK262" s="2555"/>
      <c r="AL262" s="2555"/>
      <c r="AM262" s="2555"/>
      <c r="AN262" s="2555"/>
      <c r="AO262" s="2555"/>
      <c r="AP262" s="2555"/>
      <c r="AQ262" s="2556"/>
      <c r="AR262" s="2554" t="s">
        <v>303</v>
      </c>
      <c r="AS262" s="2555"/>
      <c r="AT262" s="2555"/>
      <c r="AU262" s="2555"/>
      <c r="AV262" s="2555"/>
      <c r="AW262" s="2555"/>
      <c r="AX262" s="2555"/>
      <c r="AY262" s="2555"/>
      <c r="AZ262" s="2555"/>
      <c r="BA262" s="2555"/>
      <c r="BB262" s="2555"/>
      <c r="BC262" s="2555"/>
      <c r="BD262" s="2555"/>
      <c r="BE262" s="2555"/>
      <c r="BF262" s="2555"/>
      <c r="BG262" s="2555"/>
      <c r="BH262" s="2556"/>
    </row>
    <row r="263" spans="2:61" ht="13.5" customHeight="1">
      <c r="B263" s="2608"/>
      <c r="C263" s="2609"/>
      <c r="D263" s="2612" t="str">
        <f>IF(D91=0,"",D91)</f>
        <v/>
      </c>
      <c r="E263" s="2613"/>
      <c r="F263" s="2613"/>
      <c r="G263" s="2613"/>
      <c r="H263" s="2613"/>
      <c r="I263" s="2613"/>
      <c r="J263" s="2613"/>
      <c r="K263" s="2613"/>
      <c r="L263" s="2613"/>
      <c r="M263" s="2613"/>
      <c r="N263" s="2613"/>
      <c r="O263" s="2613"/>
      <c r="P263" s="2613"/>
      <c r="Q263" s="2613"/>
      <c r="R263" s="2613"/>
      <c r="S263" s="2613"/>
      <c r="T263" s="2613"/>
      <c r="U263" s="2613"/>
      <c r="V263" s="2613"/>
      <c r="W263" s="2613"/>
      <c r="X263" s="2613"/>
      <c r="Y263" s="2614"/>
      <c r="Z263" s="2557" t="str">
        <f>Z91</f>
        <v/>
      </c>
      <c r="AA263" s="2558"/>
      <c r="AB263" s="2558"/>
      <c r="AC263" s="2558"/>
      <c r="AD263" s="2558"/>
      <c r="AE263" s="2558"/>
      <c r="AF263" s="2558"/>
      <c r="AG263" s="2558"/>
      <c r="AH263" s="2558"/>
      <c r="AI263" s="2558"/>
      <c r="AJ263" s="2558"/>
      <c r="AK263" s="2558"/>
      <c r="AL263" s="2558"/>
      <c r="AM263" s="2558"/>
      <c r="AN263" s="2558"/>
      <c r="AO263" s="2559"/>
      <c r="AP263" s="2610" t="s">
        <v>304</v>
      </c>
      <c r="AQ263" s="2611"/>
      <c r="AR263" s="2557" t="str">
        <f>AR91</f>
        <v/>
      </c>
      <c r="AS263" s="2558"/>
      <c r="AT263" s="2558"/>
      <c r="AU263" s="2558"/>
      <c r="AV263" s="2558"/>
      <c r="AW263" s="2558"/>
      <c r="AX263" s="2558"/>
      <c r="AY263" s="2558"/>
      <c r="AZ263" s="2558"/>
      <c r="BA263" s="2558"/>
      <c r="BB263" s="2558"/>
      <c r="BC263" s="2558"/>
      <c r="BD263" s="2558"/>
      <c r="BE263" s="2558"/>
      <c r="BF263" s="2558"/>
      <c r="BG263" s="2558"/>
      <c r="BH263" s="2604"/>
    </row>
    <row r="264" spans="2:61" ht="7.5" customHeight="1">
      <c r="B264" s="2608"/>
      <c r="C264" s="2609"/>
      <c r="D264" s="2598" t="str">
        <f>D92</f>
        <v/>
      </c>
      <c r="E264" s="2599"/>
      <c r="F264" s="2599"/>
      <c r="G264" s="2599"/>
      <c r="H264" s="2599"/>
      <c r="I264" s="2599"/>
      <c r="J264" s="2599"/>
      <c r="K264" s="2599"/>
      <c r="L264" s="2599"/>
      <c r="M264" s="2599"/>
      <c r="N264" s="2599"/>
      <c r="O264" s="2599"/>
      <c r="P264" s="2599"/>
      <c r="Q264" s="2599"/>
      <c r="R264" s="2599"/>
      <c r="S264" s="2599"/>
      <c r="T264" s="2599"/>
      <c r="U264" s="2599"/>
      <c r="V264" s="2599"/>
      <c r="W264" s="2599"/>
      <c r="X264" s="2599"/>
      <c r="Y264" s="2600"/>
      <c r="Z264" s="2557"/>
      <c r="AA264" s="2558"/>
      <c r="AB264" s="2558"/>
      <c r="AC264" s="2558"/>
      <c r="AD264" s="2558"/>
      <c r="AE264" s="2558"/>
      <c r="AF264" s="2558"/>
      <c r="AG264" s="2558"/>
      <c r="AH264" s="2558"/>
      <c r="AI264" s="2558"/>
      <c r="AJ264" s="2558"/>
      <c r="AK264" s="2558"/>
      <c r="AL264" s="2558"/>
      <c r="AM264" s="2558"/>
      <c r="AN264" s="2558"/>
      <c r="AO264" s="2559"/>
      <c r="AP264" s="2610"/>
      <c r="AQ264" s="2611"/>
      <c r="AR264" s="2557"/>
      <c r="AS264" s="2558"/>
      <c r="AT264" s="2558"/>
      <c r="AU264" s="2558"/>
      <c r="AV264" s="2558"/>
      <c r="AW264" s="2558"/>
      <c r="AX264" s="2558"/>
      <c r="AY264" s="2558"/>
      <c r="AZ264" s="2558"/>
      <c r="BA264" s="2558"/>
      <c r="BB264" s="2558"/>
      <c r="BC264" s="2558"/>
      <c r="BD264" s="2558"/>
      <c r="BE264" s="2558"/>
      <c r="BF264" s="2558"/>
      <c r="BG264" s="2558"/>
      <c r="BH264" s="2604"/>
    </row>
    <row r="265" spans="2:61" ht="7.5" customHeight="1">
      <c r="B265" s="2608"/>
      <c r="C265" s="2609"/>
      <c r="D265" s="2601"/>
      <c r="E265" s="2602"/>
      <c r="F265" s="2602"/>
      <c r="G265" s="2602"/>
      <c r="H265" s="2602"/>
      <c r="I265" s="2602"/>
      <c r="J265" s="2602"/>
      <c r="K265" s="2602"/>
      <c r="L265" s="2602"/>
      <c r="M265" s="2602"/>
      <c r="N265" s="2602"/>
      <c r="O265" s="2602"/>
      <c r="P265" s="2602"/>
      <c r="Q265" s="2602"/>
      <c r="R265" s="2602"/>
      <c r="S265" s="2602"/>
      <c r="T265" s="2602"/>
      <c r="U265" s="2602"/>
      <c r="V265" s="2602"/>
      <c r="W265" s="2602"/>
      <c r="X265" s="2602"/>
      <c r="Y265" s="2603"/>
      <c r="Z265" s="2557"/>
      <c r="AA265" s="2558"/>
      <c r="AB265" s="2558"/>
      <c r="AC265" s="2558"/>
      <c r="AD265" s="2558"/>
      <c r="AE265" s="2558"/>
      <c r="AF265" s="2558"/>
      <c r="AG265" s="2558"/>
      <c r="AH265" s="2558"/>
      <c r="AI265" s="2558"/>
      <c r="AJ265" s="2558"/>
      <c r="AK265" s="2558"/>
      <c r="AL265" s="2558"/>
      <c r="AM265" s="2558"/>
      <c r="AN265" s="2558"/>
      <c r="AO265" s="2559"/>
      <c r="AP265" s="2610"/>
      <c r="AQ265" s="2611"/>
      <c r="AR265" s="2557"/>
      <c r="AS265" s="2558"/>
      <c r="AT265" s="2558"/>
      <c r="AU265" s="2558"/>
      <c r="AV265" s="2558"/>
      <c r="AW265" s="2558"/>
      <c r="AX265" s="2558"/>
      <c r="AY265" s="2558"/>
      <c r="AZ265" s="2558"/>
      <c r="BA265" s="2558"/>
      <c r="BB265" s="2558"/>
      <c r="BC265" s="2558"/>
      <c r="BD265" s="2558"/>
      <c r="BE265" s="2558"/>
      <c r="BF265" s="2558"/>
      <c r="BG265" s="2558"/>
      <c r="BH265" s="2604"/>
    </row>
    <row r="266" spans="2:61" ht="11.25" customHeight="1">
      <c r="BH266" s="334"/>
    </row>
  </sheetData>
  <sheetProtection password="C7BF" sheet="1" objects="1" scenarios="1"/>
  <protectedRanges>
    <protectedRange sqref="AR91:BH93" name="範囲2"/>
    <protectedRange sqref="T19:AB74 BA14:BB15 AG73:AM74 D81:F81 I81:K81 B83:E85 AO81:BF82 AW79:AZ79 AW80:AY80 BA80:BC80 BE80:BG80 BD79:BG79 AO86:BF87 M15:AN16 M81:O81 D91:AO93" name="範囲1"/>
  </protectedRanges>
  <mergeCells count="1283">
    <mergeCell ref="AU2:AV2"/>
    <mergeCell ref="AW2:AY2"/>
    <mergeCell ref="AZ2:BA2"/>
    <mergeCell ref="BB2:BD2"/>
    <mergeCell ref="BE2:BF2"/>
    <mergeCell ref="AE2:AO2"/>
    <mergeCell ref="AQ2:AT2"/>
    <mergeCell ref="AP241:AR242"/>
    <mergeCell ref="AD159:AE160"/>
    <mergeCell ref="AP159:AR160"/>
    <mergeCell ref="AP217:AR218"/>
    <mergeCell ref="AP221:AR222"/>
    <mergeCell ref="AP223:AR224"/>
    <mergeCell ref="AP225:AR226"/>
    <mergeCell ref="AP227:AR228"/>
    <mergeCell ref="AP192:AR192"/>
    <mergeCell ref="AP193:AR194"/>
    <mergeCell ref="AP177:AQ179"/>
    <mergeCell ref="AP229:AR230"/>
    <mergeCell ref="AP199:AR200"/>
    <mergeCell ref="AP203:AR204"/>
    <mergeCell ref="AP205:AR206"/>
    <mergeCell ref="AP209:AR210"/>
    <mergeCell ref="AP211:AR212"/>
    <mergeCell ref="AP215:AR216"/>
    <mergeCell ref="AR186:AZ187"/>
    <mergeCell ref="I183:AI184"/>
    <mergeCell ref="AD161:AE161"/>
    <mergeCell ref="AG193:AM194"/>
    <mergeCell ref="AP219:AR220"/>
    <mergeCell ref="AP201:AR202"/>
    <mergeCell ref="AP207:AR208"/>
    <mergeCell ref="AP197:AR198"/>
    <mergeCell ref="AN208:AO208"/>
    <mergeCell ref="AG211:AM212"/>
    <mergeCell ref="AN209:AO210"/>
    <mergeCell ref="AG209:AM210"/>
    <mergeCell ref="D141:F152"/>
    <mergeCell ref="G141:L146"/>
    <mergeCell ref="M141:S142"/>
    <mergeCell ref="M145:S146"/>
    <mergeCell ref="G147:L152"/>
    <mergeCell ref="AP137:AR138"/>
    <mergeCell ref="AP139:AR140"/>
    <mergeCell ref="AP141:AR142"/>
    <mergeCell ref="AP143:AR144"/>
    <mergeCell ref="AP147:AR148"/>
    <mergeCell ref="AP149:AR150"/>
    <mergeCell ref="AD211:AE212"/>
    <mergeCell ref="M209:S210"/>
    <mergeCell ref="AR177:BH179"/>
    <mergeCell ref="N182:V182"/>
    <mergeCell ref="D177:Y177"/>
    <mergeCell ref="D178:Y179"/>
    <mergeCell ref="C183:E184"/>
    <mergeCell ref="F183:H184"/>
    <mergeCell ref="BC183:BD184"/>
    <mergeCell ref="AP172:BF173"/>
    <mergeCell ref="AK173:AM173"/>
    <mergeCell ref="AR174:BH175"/>
    <mergeCell ref="AP164:AU164"/>
    <mergeCell ref="AF163:AM164"/>
    <mergeCell ref="AN163:AO164"/>
    <mergeCell ref="BG196:BG250"/>
    <mergeCell ref="AD243:AE244"/>
    <mergeCell ref="AP106:AR106"/>
    <mergeCell ref="AP107:AR108"/>
    <mergeCell ref="AP111:AR112"/>
    <mergeCell ref="AP113:AR114"/>
    <mergeCell ref="AP117:AR118"/>
    <mergeCell ref="AP119:AR120"/>
    <mergeCell ref="AP123:AR124"/>
    <mergeCell ref="AP131:AR132"/>
    <mergeCell ref="AP135:AR136"/>
    <mergeCell ref="AD221:AE222"/>
    <mergeCell ref="AD223:AE224"/>
    <mergeCell ref="AD227:AE228"/>
    <mergeCell ref="AD229:AE230"/>
    <mergeCell ref="AD225:AE226"/>
    <mergeCell ref="AD239:AE240"/>
    <mergeCell ref="AD237:AE238"/>
    <mergeCell ref="AD231:AE232"/>
    <mergeCell ref="AD197:AE198"/>
    <mergeCell ref="AD199:AE200"/>
    <mergeCell ref="AP239:AR240"/>
    <mergeCell ref="AF129:AF130"/>
    <mergeCell ref="AG129:AM130"/>
    <mergeCell ref="AN122:AO122"/>
    <mergeCell ref="AN120:AO120"/>
    <mergeCell ref="AG119:AM120"/>
    <mergeCell ref="AF117:AF118"/>
    <mergeCell ref="AG205:AM206"/>
    <mergeCell ref="AN206:AO206"/>
    <mergeCell ref="AD205:AE206"/>
    <mergeCell ref="AD201:AE202"/>
    <mergeCell ref="AD203:AE204"/>
    <mergeCell ref="T60:AB60"/>
    <mergeCell ref="AG157:AM158"/>
    <mergeCell ref="AI186:AN186"/>
    <mergeCell ref="B186:L188"/>
    <mergeCell ref="M186:P186"/>
    <mergeCell ref="Q186:R186"/>
    <mergeCell ref="W187:X188"/>
    <mergeCell ref="AD131:AE132"/>
    <mergeCell ref="AD121:AE122"/>
    <mergeCell ref="AD147:AE148"/>
    <mergeCell ref="AD149:AE150"/>
    <mergeCell ref="AD153:AE154"/>
    <mergeCell ref="AD157:AE158"/>
    <mergeCell ref="AD139:AE140"/>
    <mergeCell ref="AD113:AE114"/>
    <mergeCell ref="AD115:AE116"/>
    <mergeCell ref="AD117:AE118"/>
    <mergeCell ref="AD119:AE120"/>
    <mergeCell ref="AD123:AE124"/>
    <mergeCell ref="AD125:AE126"/>
    <mergeCell ref="B169:E170"/>
    <mergeCell ref="F169:Z170"/>
    <mergeCell ref="B153:C158"/>
    <mergeCell ref="D153:L158"/>
    <mergeCell ref="T143:AB143"/>
    <mergeCell ref="T144:AB144"/>
    <mergeCell ref="T145:AB145"/>
    <mergeCell ref="B176:B179"/>
    <mergeCell ref="C176:C179"/>
    <mergeCell ref="D176:Y176"/>
    <mergeCell ref="Z176:AQ176"/>
    <mergeCell ref="AP163:AU163"/>
    <mergeCell ref="AD29:AE30"/>
    <mergeCell ref="AP25:AR26"/>
    <mergeCell ref="AP27:AR28"/>
    <mergeCell ref="AD19:AE20"/>
    <mergeCell ref="AD21:AE22"/>
    <mergeCell ref="AD25:AE26"/>
    <mergeCell ref="AD27:AE28"/>
    <mergeCell ref="AP29:AR30"/>
    <mergeCell ref="AF25:AF26"/>
    <mergeCell ref="AN30:AO30"/>
    <mergeCell ref="AF31:AF32"/>
    <mergeCell ref="AG31:AM32"/>
    <mergeCell ref="AN31:AO32"/>
    <mergeCell ref="AG37:AM38"/>
    <mergeCell ref="AP37:AR38"/>
    <mergeCell ref="AP39:AR40"/>
    <mergeCell ref="AF39:AF40"/>
    <mergeCell ref="AD37:AE38"/>
    <mergeCell ref="AD39:AE40"/>
    <mergeCell ref="AN36:AO36"/>
    <mergeCell ref="AD35:AE36"/>
    <mergeCell ref="AN40:AO40"/>
    <mergeCell ref="AG197:AM198"/>
    <mergeCell ref="AN197:AO198"/>
    <mergeCell ref="AS197:AU198"/>
    <mergeCell ref="AV197:BD198"/>
    <mergeCell ref="BE197:BE198"/>
    <mergeCell ref="AD31:AE32"/>
    <mergeCell ref="AD33:AE34"/>
    <mergeCell ref="AP31:AR32"/>
    <mergeCell ref="AP33:AR34"/>
    <mergeCell ref="AD47:AE48"/>
    <mergeCell ref="AP43:AR44"/>
    <mergeCell ref="AP45:AR46"/>
    <mergeCell ref="AP35:AR36"/>
    <mergeCell ref="AF33:AF34"/>
    <mergeCell ref="AG33:AM34"/>
    <mergeCell ref="AN42:AO42"/>
    <mergeCell ref="AF41:AF42"/>
    <mergeCell ref="AG41:AM42"/>
    <mergeCell ref="AD63:AE64"/>
    <mergeCell ref="AG59:AM60"/>
    <mergeCell ref="AD105:AE106"/>
    <mergeCell ref="AD107:AE108"/>
    <mergeCell ref="AS129:AU130"/>
    <mergeCell ref="AN128:AO128"/>
    <mergeCell ref="AD127:AE128"/>
    <mergeCell ref="AP129:AR130"/>
    <mergeCell ref="AN129:AO130"/>
    <mergeCell ref="AP127:AR128"/>
    <mergeCell ref="BE193:BE194"/>
    <mergeCell ref="AS193:AU194"/>
    <mergeCell ref="AS191:AU191"/>
    <mergeCell ref="AV189:BE190"/>
    <mergeCell ref="AV249:BD250"/>
    <mergeCell ref="BE249:BE250"/>
    <mergeCell ref="AP250:AU250"/>
    <mergeCell ref="AV247:BD247"/>
    <mergeCell ref="AG248:AO248"/>
    <mergeCell ref="AF205:AF206"/>
    <mergeCell ref="AD207:AE208"/>
    <mergeCell ref="AF207:AF208"/>
    <mergeCell ref="AN70:AO70"/>
    <mergeCell ref="AV133:BD134"/>
    <mergeCell ref="BE123:BE124"/>
    <mergeCell ref="AV125:BD126"/>
    <mergeCell ref="BE125:BE126"/>
    <mergeCell ref="BE129:BE130"/>
    <mergeCell ref="AV129:BD130"/>
    <mergeCell ref="AV127:BD128"/>
    <mergeCell ref="AD109:AE110"/>
    <mergeCell ref="AD111:AE112"/>
    <mergeCell ref="AF111:AF112"/>
    <mergeCell ref="AG111:AM112"/>
    <mergeCell ref="W100:AH100"/>
    <mergeCell ref="AI100:AN100"/>
    <mergeCell ref="AM101:AN102"/>
    <mergeCell ref="AF77:AM78"/>
    <mergeCell ref="AN77:AO78"/>
    <mergeCell ref="AF127:AF128"/>
    <mergeCell ref="AG127:AM128"/>
    <mergeCell ref="AF133:AF134"/>
    <mergeCell ref="AN134:AO134"/>
    <mergeCell ref="AS131:AU132"/>
    <mergeCell ref="AP133:AR134"/>
    <mergeCell ref="AC129:AC130"/>
    <mergeCell ref="AF243:AF244"/>
    <mergeCell ref="AV239:BD240"/>
    <mergeCell ref="B245:C246"/>
    <mergeCell ref="D245:L246"/>
    <mergeCell ref="M245:S246"/>
    <mergeCell ref="T246:AB246"/>
    <mergeCell ref="T245:AB245"/>
    <mergeCell ref="D264:Y265"/>
    <mergeCell ref="AD41:AE42"/>
    <mergeCell ref="AR263:BH265"/>
    <mergeCell ref="AK259:AM259"/>
    <mergeCell ref="AR260:BH261"/>
    <mergeCell ref="AR262:BH262"/>
    <mergeCell ref="AF35:AF36"/>
    <mergeCell ref="BE252:BG252"/>
    <mergeCell ref="AP258:BF259"/>
    <mergeCell ref="B251:AH252"/>
    <mergeCell ref="AS251:AV251"/>
    <mergeCell ref="AW251:AZ251"/>
    <mergeCell ref="BA251:BC251"/>
    <mergeCell ref="BD251:BG251"/>
    <mergeCell ref="AS252:AV252"/>
    <mergeCell ref="AW252:AY252"/>
    <mergeCell ref="BA252:BC252"/>
    <mergeCell ref="B262:B265"/>
    <mergeCell ref="C262:C265"/>
    <mergeCell ref="D262:Y262"/>
    <mergeCell ref="Z262:AQ262"/>
    <mergeCell ref="Z263:AO265"/>
    <mergeCell ref="AP263:AQ265"/>
    <mergeCell ref="D263:Y263"/>
    <mergeCell ref="AF249:AM250"/>
    <mergeCell ref="AN249:AO250"/>
    <mergeCell ref="AP249:AU249"/>
    <mergeCell ref="B239:C244"/>
    <mergeCell ref="AS243:AU244"/>
    <mergeCell ref="AV243:BD244"/>
    <mergeCell ref="AN244:AO244"/>
    <mergeCell ref="AP243:AR244"/>
    <mergeCell ref="BE239:BE240"/>
    <mergeCell ref="M241:S242"/>
    <mergeCell ref="AF241:AF242"/>
    <mergeCell ref="AG241:AM242"/>
    <mergeCell ref="AS241:AU242"/>
    <mergeCell ref="AV241:BD242"/>
    <mergeCell ref="BE241:BE242"/>
    <mergeCell ref="AF239:AF240"/>
    <mergeCell ref="AN242:AO242"/>
    <mergeCell ref="AN239:AO240"/>
    <mergeCell ref="AQ248:AU248"/>
    <mergeCell ref="AV248:BE248"/>
    <mergeCell ref="AV245:BD246"/>
    <mergeCell ref="B247:C247"/>
    <mergeCell ref="D247:L247"/>
    <mergeCell ref="M247:S247"/>
    <mergeCell ref="T247:AB247"/>
    <mergeCell ref="AD247:AE247"/>
    <mergeCell ref="AG247:AM247"/>
    <mergeCell ref="AN247:AO247"/>
    <mergeCell ref="AP247:AR247"/>
    <mergeCell ref="AS247:AU247"/>
    <mergeCell ref="AD245:AE246"/>
    <mergeCell ref="AG245:AM246"/>
    <mergeCell ref="AP245:AR246"/>
    <mergeCell ref="AS245:AU246"/>
    <mergeCell ref="AS239:AU240"/>
    <mergeCell ref="AP237:AR238"/>
    <mergeCell ref="T239:AB239"/>
    <mergeCell ref="T240:AB240"/>
    <mergeCell ref="T241:AB241"/>
    <mergeCell ref="AG239:AM240"/>
    <mergeCell ref="AC239:AC240"/>
    <mergeCell ref="T242:AB242"/>
    <mergeCell ref="AD241:AE242"/>
    <mergeCell ref="D239:L244"/>
    <mergeCell ref="M239:S240"/>
    <mergeCell ref="M243:S244"/>
    <mergeCell ref="BE233:BE234"/>
    <mergeCell ref="M235:S236"/>
    <mergeCell ref="AF235:AF236"/>
    <mergeCell ref="AG235:AM236"/>
    <mergeCell ref="AS235:AU236"/>
    <mergeCell ref="AV235:BD236"/>
    <mergeCell ref="BE235:BE236"/>
    <mergeCell ref="AC233:AC234"/>
    <mergeCell ref="AF233:AF234"/>
    <mergeCell ref="AG233:AM234"/>
    <mergeCell ref="AD233:AE234"/>
    <mergeCell ref="AD235:AE236"/>
    <mergeCell ref="AP233:AR234"/>
    <mergeCell ref="AP235:AR236"/>
    <mergeCell ref="AN233:AO234"/>
    <mergeCell ref="AF237:AF238"/>
    <mergeCell ref="AG243:AM244"/>
    <mergeCell ref="T243:AB243"/>
    <mergeCell ref="T244:AB244"/>
    <mergeCell ref="AG237:AM238"/>
    <mergeCell ref="AS237:AU238"/>
    <mergeCell ref="AF231:AF232"/>
    <mergeCell ref="AG231:AM232"/>
    <mergeCell ref="AN236:AO236"/>
    <mergeCell ref="AV227:BD228"/>
    <mergeCell ref="AV233:BD234"/>
    <mergeCell ref="AS233:AU234"/>
    <mergeCell ref="AC227:AC228"/>
    <mergeCell ref="AF227:AF228"/>
    <mergeCell ref="AV231:BD232"/>
    <mergeCell ref="AN232:AO232"/>
    <mergeCell ref="AP231:AR232"/>
    <mergeCell ref="AN230:AO230"/>
    <mergeCell ref="AS231:AU232"/>
    <mergeCell ref="BE227:BE228"/>
    <mergeCell ref="M229:S230"/>
    <mergeCell ref="AF229:AF230"/>
    <mergeCell ref="AG229:AM230"/>
    <mergeCell ref="AS229:AU230"/>
    <mergeCell ref="AV229:BD230"/>
    <mergeCell ref="BE229:BE230"/>
    <mergeCell ref="AG227:AM228"/>
    <mergeCell ref="AN227:AO228"/>
    <mergeCell ref="AS227:AU228"/>
    <mergeCell ref="T227:AB227"/>
    <mergeCell ref="T228:AB228"/>
    <mergeCell ref="T235:AB235"/>
    <mergeCell ref="T236:AB236"/>
    <mergeCell ref="AV237:BD238"/>
    <mergeCell ref="AN238:AO238"/>
    <mergeCell ref="T237:AB237"/>
    <mergeCell ref="B227:C238"/>
    <mergeCell ref="D227:F238"/>
    <mergeCell ref="G227:L232"/>
    <mergeCell ref="M227:S228"/>
    <mergeCell ref="M231:S232"/>
    <mergeCell ref="G233:L238"/>
    <mergeCell ref="M233:S234"/>
    <mergeCell ref="M237:S238"/>
    <mergeCell ref="BE221:BE222"/>
    <mergeCell ref="M223:S224"/>
    <mergeCell ref="AF223:AF224"/>
    <mergeCell ref="AG223:AM224"/>
    <mergeCell ref="AS223:AU224"/>
    <mergeCell ref="AV223:BD224"/>
    <mergeCell ref="BE223:BE224"/>
    <mergeCell ref="AN221:AO222"/>
    <mergeCell ref="AS221:AU222"/>
    <mergeCell ref="AV221:BD222"/>
    <mergeCell ref="AN224:AO224"/>
    <mergeCell ref="AS225:AU226"/>
    <mergeCell ref="AV225:BD226"/>
    <mergeCell ref="AN226:AO226"/>
    <mergeCell ref="AF221:AF222"/>
    <mergeCell ref="AG221:AM222"/>
    <mergeCell ref="AF225:AF226"/>
    <mergeCell ref="AG225:AM226"/>
    <mergeCell ref="AC221:AC222"/>
    <mergeCell ref="T223:AB223"/>
    <mergeCell ref="T224:AB224"/>
    <mergeCell ref="T225:AB225"/>
    <mergeCell ref="T226:AB226"/>
    <mergeCell ref="T222:AB222"/>
    <mergeCell ref="B221:C226"/>
    <mergeCell ref="D221:L226"/>
    <mergeCell ref="M221:S222"/>
    <mergeCell ref="M225:S226"/>
    <mergeCell ref="BE215:BE216"/>
    <mergeCell ref="AS219:AU220"/>
    <mergeCell ref="AV219:BD220"/>
    <mergeCell ref="AN220:AO220"/>
    <mergeCell ref="AS217:AU218"/>
    <mergeCell ref="AV217:BD218"/>
    <mergeCell ref="BE217:BE218"/>
    <mergeCell ref="AN218:AO218"/>
    <mergeCell ref="AN215:AO216"/>
    <mergeCell ref="AS215:AU216"/>
    <mergeCell ref="AG219:AM220"/>
    <mergeCell ref="AF215:AF216"/>
    <mergeCell ref="AG215:AM216"/>
    <mergeCell ref="AF219:AF220"/>
    <mergeCell ref="AV215:BD216"/>
    <mergeCell ref="AD217:AE218"/>
    <mergeCell ref="AD219:AE220"/>
    <mergeCell ref="AD215:AE216"/>
    <mergeCell ref="B209:C214"/>
    <mergeCell ref="D209:L214"/>
    <mergeCell ref="AS213:AU214"/>
    <mergeCell ref="AV213:BD214"/>
    <mergeCell ref="AN214:AO214"/>
    <mergeCell ref="T211:AB211"/>
    <mergeCell ref="AD213:AE214"/>
    <mergeCell ref="AF211:AF212"/>
    <mergeCell ref="T212:AB212"/>
    <mergeCell ref="T213:AB213"/>
    <mergeCell ref="T215:AB215"/>
    <mergeCell ref="AF209:AF210"/>
    <mergeCell ref="B215:C220"/>
    <mergeCell ref="D215:L220"/>
    <mergeCell ref="M215:S216"/>
    <mergeCell ref="M217:S218"/>
    <mergeCell ref="M219:S220"/>
    <mergeCell ref="T209:AB209"/>
    <mergeCell ref="T210:AB210"/>
    <mergeCell ref="T219:AB219"/>
    <mergeCell ref="AS211:AU212"/>
    <mergeCell ref="AN212:AO212"/>
    <mergeCell ref="M213:S214"/>
    <mergeCell ref="M211:S212"/>
    <mergeCell ref="T214:AB214"/>
    <mergeCell ref="AF217:AF218"/>
    <mergeCell ref="AG217:AM218"/>
    <mergeCell ref="AC209:AC210"/>
    <mergeCell ref="AC215:AC216"/>
    <mergeCell ref="AF213:AF214"/>
    <mergeCell ref="AG213:AM214"/>
    <mergeCell ref="AD209:AE210"/>
    <mergeCell ref="AV201:BD202"/>
    <mergeCell ref="AF199:AF200"/>
    <mergeCell ref="AV199:BD200"/>
    <mergeCell ref="T201:AB201"/>
    <mergeCell ref="AN202:AO202"/>
    <mergeCell ref="AG199:AM200"/>
    <mergeCell ref="AF203:AF204"/>
    <mergeCell ref="T217:AB217"/>
    <mergeCell ref="T218:AB218"/>
    <mergeCell ref="AF201:AF202"/>
    <mergeCell ref="AG201:AM202"/>
    <mergeCell ref="AS201:AU202"/>
    <mergeCell ref="T202:AB202"/>
    <mergeCell ref="AS199:AU200"/>
    <mergeCell ref="BE209:BE210"/>
    <mergeCell ref="AV211:BD212"/>
    <mergeCell ref="BE211:BE212"/>
    <mergeCell ref="AV209:BD210"/>
    <mergeCell ref="AS209:AU210"/>
    <mergeCell ref="AV207:BD208"/>
    <mergeCell ref="AS203:AU204"/>
    <mergeCell ref="AV203:BD204"/>
    <mergeCell ref="BE203:BE204"/>
    <mergeCell ref="BE199:BE200"/>
    <mergeCell ref="AN200:AO200"/>
    <mergeCell ref="AS205:AU206"/>
    <mergeCell ref="T207:AB207"/>
    <mergeCell ref="T208:AB208"/>
    <mergeCell ref="AG203:AM204"/>
    <mergeCell ref="AN203:AO204"/>
    <mergeCell ref="AP213:AR214"/>
    <mergeCell ref="BH196:BH250"/>
    <mergeCell ref="AV195:BD196"/>
    <mergeCell ref="AV205:BD206"/>
    <mergeCell ref="BE205:BE206"/>
    <mergeCell ref="AS207:AU208"/>
    <mergeCell ref="BI196:BI250"/>
    <mergeCell ref="B197:C202"/>
    <mergeCell ref="D197:L202"/>
    <mergeCell ref="M197:S198"/>
    <mergeCell ref="AC197:AC198"/>
    <mergeCell ref="AF197:AF198"/>
    <mergeCell ref="M199:S200"/>
    <mergeCell ref="BF196:BF250"/>
    <mergeCell ref="T196:AB196"/>
    <mergeCell ref="T216:AB216"/>
    <mergeCell ref="T197:AB197"/>
    <mergeCell ref="T198:AB198"/>
    <mergeCell ref="T199:AB199"/>
    <mergeCell ref="T200:AB200"/>
    <mergeCell ref="B203:C208"/>
    <mergeCell ref="D203:L208"/>
    <mergeCell ref="M203:S204"/>
    <mergeCell ref="AC203:AC204"/>
    <mergeCell ref="M205:S206"/>
    <mergeCell ref="M207:S208"/>
    <mergeCell ref="T206:AB206"/>
    <mergeCell ref="AG207:AM208"/>
    <mergeCell ref="T203:AB203"/>
    <mergeCell ref="T204:AB204"/>
    <mergeCell ref="T220:AB220"/>
    <mergeCell ref="T221:AB221"/>
    <mergeCell ref="M201:S202"/>
    <mergeCell ref="B191:C196"/>
    <mergeCell ref="D191:L196"/>
    <mergeCell ref="M191:S192"/>
    <mergeCell ref="M193:S194"/>
    <mergeCell ref="M195:S196"/>
    <mergeCell ref="BE191:BE192"/>
    <mergeCell ref="AC191:AC192"/>
    <mergeCell ref="AF193:AF194"/>
    <mergeCell ref="AF195:AF196"/>
    <mergeCell ref="T192:AB192"/>
    <mergeCell ref="T191:AB191"/>
    <mergeCell ref="T193:AB193"/>
    <mergeCell ref="T194:AB194"/>
    <mergeCell ref="T195:AB195"/>
    <mergeCell ref="AF191:AF192"/>
    <mergeCell ref="AD193:AE194"/>
    <mergeCell ref="AD195:AE196"/>
    <mergeCell ref="AV191:BD192"/>
    <mergeCell ref="AS195:AU196"/>
    <mergeCell ref="AN191:AO192"/>
    <mergeCell ref="AP191:AR191"/>
    <mergeCell ref="AG195:AM196"/>
    <mergeCell ref="AN196:AO196"/>
    <mergeCell ref="AG191:AM192"/>
    <mergeCell ref="AN194:AO194"/>
    <mergeCell ref="AS192:AU192"/>
    <mergeCell ref="AV193:BD194"/>
    <mergeCell ref="AD191:AE192"/>
    <mergeCell ref="AP195:AR196"/>
    <mergeCell ref="AP190:AR190"/>
    <mergeCell ref="AS190:AU190"/>
    <mergeCell ref="AD189:AE190"/>
    <mergeCell ref="AF189:AO190"/>
    <mergeCell ref="AP189:AU189"/>
    <mergeCell ref="Y187:Z188"/>
    <mergeCell ref="AA187:AB188"/>
    <mergeCell ref="AC187:AD188"/>
    <mergeCell ref="B189:C190"/>
    <mergeCell ref="D189:L190"/>
    <mergeCell ref="M189:S190"/>
    <mergeCell ref="T189:AC190"/>
    <mergeCell ref="AG187:AH188"/>
    <mergeCell ref="AI187:AJ188"/>
    <mergeCell ref="AK187:AL188"/>
    <mergeCell ref="AM187:AN188"/>
    <mergeCell ref="BC186:BE187"/>
    <mergeCell ref="M187:N188"/>
    <mergeCell ref="O187:P188"/>
    <mergeCell ref="Q187:R188"/>
    <mergeCell ref="S187:T188"/>
    <mergeCell ref="U187:V188"/>
    <mergeCell ref="S186:V186"/>
    <mergeCell ref="W186:AH186"/>
    <mergeCell ref="BA186:BB187"/>
    <mergeCell ref="AE187:AF188"/>
    <mergeCell ref="AR176:BH176"/>
    <mergeCell ref="Z177:AO179"/>
    <mergeCell ref="BA169:BH169"/>
    <mergeCell ref="AO170:BF171"/>
    <mergeCell ref="B167:C167"/>
    <mergeCell ref="G167:H167"/>
    <mergeCell ref="P167:Q167"/>
    <mergeCell ref="AO167:BF168"/>
    <mergeCell ref="AK168:AM168"/>
    <mergeCell ref="BE166:BG166"/>
    <mergeCell ref="D167:F167"/>
    <mergeCell ref="I167:K167"/>
    <mergeCell ref="M167:O167"/>
    <mergeCell ref="B165:AH166"/>
    <mergeCell ref="AS165:AV165"/>
    <mergeCell ref="AW165:AZ165"/>
    <mergeCell ref="BA165:BC165"/>
    <mergeCell ref="BD165:BG165"/>
    <mergeCell ref="AS166:AV166"/>
    <mergeCell ref="AW166:AY166"/>
    <mergeCell ref="BA166:BC166"/>
    <mergeCell ref="AV163:BD164"/>
    <mergeCell ref="AF157:AF158"/>
    <mergeCell ref="AF153:AF154"/>
    <mergeCell ref="AN156:AO156"/>
    <mergeCell ref="AD155:AE156"/>
    <mergeCell ref="M153:S154"/>
    <mergeCell ref="M157:S158"/>
    <mergeCell ref="AV161:BD161"/>
    <mergeCell ref="AG162:AO162"/>
    <mergeCell ref="AQ162:AU162"/>
    <mergeCell ref="AV162:BE162"/>
    <mergeCell ref="BE163:BE164"/>
    <mergeCell ref="AG161:AM161"/>
    <mergeCell ref="AN161:AO161"/>
    <mergeCell ref="AP161:AR161"/>
    <mergeCell ref="B161:C161"/>
    <mergeCell ref="D161:L161"/>
    <mergeCell ref="M161:S161"/>
    <mergeCell ref="T161:AB161"/>
    <mergeCell ref="AG159:AM160"/>
    <mergeCell ref="AS159:AU160"/>
    <mergeCell ref="AS161:AU161"/>
    <mergeCell ref="AV159:BD160"/>
    <mergeCell ref="B159:C160"/>
    <mergeCell ref="D159:L160"/>
    <mergeCell ref="M159:S160"/>
    <mergeCell ref="T159:AB159"/>
    <mergeCell ref="T160:AB160"/>
    <mergeCell ref="M155:S156"/>
    <mergeCell ref="AF155:AF156"/>
    <mergeCell ref="AG155:AM156"/>
    <mergeCell ref="AS155:AU156"/>
    <mergeCell ref="AV155:BD156"/>
    <mergeCell ref="BE155:BE156"/>
    <mergeCell ref="AG153:AM154"/>
    <mergeCell ref="AS151:AU152"/>
    <mergeCell ref="AV151:BD152"/>
    <mergeCell ref="AN152:AO152"/>
    <mergeCell ref="AS153:AU154"/>
    <mergeCell ref="AV153:BD154"/>
    <mergeCell ref="AP151:AR152"/>
    <mergeCell ref="AP153:AR154"/>
    <mergeCell ref="AP155:AR156"/>
    <mergeCell ref="T156:AB156"/>
    <mergeCell ref="AN153:AO154"/>
    <mergeCell ref="AC153:AC154"/>
    <mergeCell ref="T153:AB153"/>
    <mergeCell ref="M149:S150"/>
    <mergeCell ref="AF149:AF150"/>
    <mergeCell ref="AG149:AM150"/>
    <mergeCell ref="AS149:AU150"/>
    <mergeCell ref="AV149:BD150"/>
    <mergeCell ref="BE149:BE150"/>
    <mergeCell ref="AN150:AO150"/>
    <mergeCell ref="AG151:AM152"/>
    <mergeCell ref="T154:AB154"/>
    <mergeCell ref="T155:AB155"/>
    <mergeCell ref="BE141:BE142"/>
    <mergeCell ref="AV143:BD144"/>
    <mergeCell ref="BE143:BE144"/>
    <mergeCell ref="AN141:AO142"/>
    <mergeCell ref="AS141:AU142"/>
    <mergeCell ref="AV141:BD142"/>
    <mergeCell ref="AN144:AO144"/>
    <mergeCell ref="AG143:AM144"/>
    <mergeCell ref="AS143:AU144"/>
    <mergeCell ref="AG141:AM142"/>
    <mergeCell ref="AC141:AC142"/>
    <mergeCell ref="AF141:AF142"/>
    <mergeCell ref="AF143:AF144"/>
    <mergeCell ref="AD141:AE142"/>
    <mergeCell ref="AD143:AE144"/>
    <mergeCell ref="M143:S144"/>
    <mergeCell ref="M151:S152"/>
    <mergeCell ref="AV135:BD136"/>
    <mergeCell ref="B141:C152"/>
    <mergeCell ref="AV147:BD148"/>
    <mergeCell ref="AC147:AC148"/>
    <mergeCell ref="AF147:AF148"/>
    <mergeCell ref="AG147:AM148"/>
    <mergeCell ref="AD151:AE152"/>
    <mergeCell ref="AN147:AO148"/>
    <mergeCell ref="AS147:AU148"/>
    <mergeCell ref="AF151:AF152"/>
    <mergeCell ref="T147:AB147"/>
    <mergeCell ref="T148:AB148"/>
    <mergeCell ref="T149:AB149"/>
    <mergeCell ref="T150:AB150"/>
    <mergeCell ref="M147:S148"/>
    <mergeCell ref="AD145:AE146"/>
    <mergeCell ref="AF145:AF146"/>
    <mergeCell ref="T137:AB137"/>
    <mergeCell ref="T138:AB138"/>
    <mergeCell ref="T139:AB139"/>
    <mergeCell ref="T141:AB141"/>
    <mergeCell ref="T142:AB142"/>
    <mergeCell ref="T151:AB151"/>
    <mergeCell ref="T152:AB152"/>
    <mergeCell ref="AF123:AF124"/>
    <mergeCell ref="AN123:AO124"/>
    <mergeCell ref="T146:AB146"/>
    <mergeCell ref="B135:C140"/>
    <mergeCell ref="D135:L140"/>
    <mergeCell ref="M135:S136"/>
    <mergeCell ref="M139:S140"/>
    <mergeCell ref="T140:AB140"/>
    <mergeCell ref="AD135:AE136"/>
    <mergeCell ref="AF131:AF132"/>
    <mergeCell ref="AG131:AM132"/>
    <mergeCell ref="AS133:AU134"/>
    <mergeCell ref="AD133:AE134"/>
    <mergeCell ref="BE135:BE136"/>
    <mergeCell ref="M137:S138"/>
    <mergeCell ref="AF137:AF138"/>
    <mergeCell ref="AG137:AM138"/>
    <mergeCell ref="AS137:AU138"/>
    <mergeCell ref="AV137:BD138"/>
    <mergeCell ref="BE137:BE138"/>
    <mergeCell ref="AN135:AO136"/>
    <mergeCell ref="AS135:AU136"/>
    <mergeCell ref="AD137:AE138"/>
    <mergeCell ref="AN138:AO138"/>
    <mergeCell ref="AS139:AU140"/>
    <mergeCell ref="AV139:BD140"/>
    <mergeCell ref="AN140:AO140"/>
    <mergeCell ref="AC135:AC136"/>
    <mergeCell ref="AF135:AF136"/>
    <mergeCell ref="AG135:AM136"/>
    <mergeCell ref="AF139:AF140"/>
    <mergeCell ref="AG139:AM140"/>
    <mergeCell ref="AV123:BD124"/>
    <mergeCell ref="AS123:AU124"/>
    <mergeCell ref="M121:S122"/>
    <mergeCell ref="T120:AB120"/>
    <mergeCell ref="T117:AB117"/>
    <mergeCell ref="T118:AB118"/>
    <mergeCell ref="T119:AB119"/>
    <mergeCell ref="AV117:BD118"/>
    <mergeCell ref="AV121:BD122"/>
    <mergeCell ref="AP121:AR122"/>
    <mergeCell ref="AS117:AU118"/>
    <mergeCell ref="T123:AB123"/>
    <mergeCell ref="T124:AB124"/>
    <mergeCell ref="AS127:AU128"/>
    <mergeCell ref="AD129:AE130"/>
    <mergeCell ref="B129:C134"/>
    <mergeCell ref="D129:L134"/>
    <mergeCell ref="M129:S130"/>
    <mergeCell ref="M131:S132"/>
    <mergeCell ref="M133:S134"/>
    <mergeCell ref="B123:C128"/>
    <mergeCell ref="D123:L128"/>
    <mergeCell ref="M123:S124"/>
    <mergeCell ref="M127:S128"/>
    <mergeCell ref="M125:S126"/>
    <mergeCell ref="AP125:AR126"/>
    <mergeCell ref="AC123:AC124"/>
    <mergeCell ref="AF125:AF126"/>
    <mergeCell ref="AG125:AM126"/>
    <mergeCell ref="AG123:AM124"/>
    <mergeCell ref="AS125:AU126"/>
    <mergeCell ref="AN126:AO126"/>
    <mergeCell ref="B117:C122"/>
    <mergeCell ref="D117:L122"/>
    <mergeCell ref="M117:S118"/>
    <mergeCell ref="AC117:AC118"/>
    <mergeCell ref="M119:S120"/>
    <mergeCell ref="T121:AB121"/>
    <mergeCell ref="AS115:AU116"/>
    <mergeCell ref="AF115:AF116"/>
    <mergeCell ref="AV115:BD116"/>
    <mergeCell ref="AG115:AM116"/>
    <mergeCell ref="AP115:AR116"/>
    <mergeCell ref="AN116:AO116"/>
    <mergeCell ref="B111:C116"/>
    <mergeCell ref="D111:L116"/>
    <mergeCell ref="M111:S112"/>
    <mergeCell ref="AC111:AC112"/>
    <mergeCell ref="M115:S116"/>
    <mergeCell ref="M113:S114"/>
    <mergeCell ref="T111:AB111"/>
    <mergeCell ref="T115:AB115"/>
    <mergeCell ref="T116:AB116"/>
    <mergeCell ref="T112:AB112"/>
    <mergeCell ref="T114:AB114"/>
    <mergeCell ref="T122:AB122"/>
    <mergeCell ref="AF113:AF114"/>
    <mergeCell ref="AV113:BD114"/>
    <mergeCell ref="AF121:AF122"/>
    <mergeCell ref="AF119:AF120"/>
    <mergeCell ref="AG113:AM114"/>
    <mergeCell ref="AN114:AO114"/>
    <mergeCell ref="AN111:AO112"/>
    <mergeCell ref="AS119:AU120"/>
    <mergeCell ref="BH110:BH164"/>
    <mergeCell ref="BI110:BI164"/>
    <mergeCell ref="BG110:BG164"/>
    <mergeCell ref="AS109:AU110"/>
    <mergeCell ref="BF110:BF164"/>
    <mergeCell ref="BE113:BE114"/>
    <mergeCell ref="AS111:AU112"/>
    <mergeCell ref="AV111:BD112"/>
    <mergeCell ref="BE111:BE112"/>
    <mergeCell ref="AS113:AU114"/>
    <mergeCell ref="AG121:AM122"/>
    <mergeCell ref="AG117:AM118"/>
    <mergeCell ref="AN117:AO118"/>
    <mergeCell ref="AV131:BD132"/>
    <mergeCell ref="BE131:BE132"/>
    <mergeCell ref="AN132:AO132"/>
    <mergeCell ref="AG133:AM134"/>
    <mergeCell ref="BE147:BE148"/>
    <mergeCell ref="AS157:AU158"/>
    <mergeCell ref="AV157:BD158"/>
    <mergeCell ref="AN158:AO158"/>
    <mergeCell ref="AP157:AR158"/>
    <mergeCell ref="BE153:BE154"/>
    <mergeCell ref="AV145:BD146"/>
    <mergeCell ref="AN146:AO146"/>
    <mergeCell ref="AG145:AM146"/>
    <mergeCell ref="AS145:AU146"/>
    <mergeCell ref="AP145:AR146"/>
    <mergeCell ref="BE117:BE118"/>
    <mergeCell ref="AV119:BD120"/>
    <mergeCell ref="BE119:BE120"/>
    <mergeCell ref="AS121:AU122"/>
    <mergeCell ref="BE105:BE106"/>
    <mergeCell ref="AS106:AU106"/>
    <mergeCell ref="AV107:BD108"/>
    <mergeCell ref="BE107:BE108"/>
    <mergeCell ref="AS107:AU108"/>
    <mergeCell ref="AS105:AU105"/>
    <mergeCell ref="AV105:BD106"/>
    <mergeCell ref="AN105:AO106"/>
    <mergeCell ref="AP105:AR105"/>
    <mergeCell ref="AN108:AO108"/>
    <mergeCell ref="AG107:AM108"/>
    <mergeCell ref="AF109:AF110"/>
    <mergeCell ref="AG109:AM110"/>
    <mergeCell ref="AF107:AF108"/>
    <mergeCell ref="AF105:AF106"/>
    <mergeCell ref="AG105:AM106"/>
    <mergeCell ref="T107:AB107"/>
    <mergeCell ref="T108:AB108"/>
    <mergeCell ref="T109:AB109"/>
    <mergeCell ref="T110:AB110"/>
    <mergeCell ref="T105:AB105"/>
    <mergeCell ref="T106:AB106"/>
    <mergeCell ref="AV109:BD110"/>
    <mergeCell ref="AN110:AO110"/>
    <mergeCell ref="AP109:AR110"/>
    <mergeCell ref="AV103:BE104"/>
    <mergeCell ref="AP104:AR104"/>
    <mergeCell ref="AS104:AU104"/>
    <mergeCell ref="AD103:AE104"/>
    <mergeCell ref="AF103:AO104"/>
    <mergeCell ref="AP103:AU103"/>
    <mergeCell ref="B103:C104"/>
    <mergeCell ref="D103:L104"/>
    <mergeCell ref="M103:S104"/>
    <mergeCell ref="T103:AC104"/>
    <mergeCell ref="B105:C110"/>
    <mergeCell ref="D105:L110"/>
    <mergeCell ref="M105:S106"/>
    <mergeCell ref="M107:S108"/>
    <mergeCell ref="M109:S110"/>
    <mergeCell ref="AC105:AC106"/>
    <mergeCell ref="BC100:BE101"/>
    <mergeCell ref="M101:N102"/>
    <mergeCell ref="O101:P102"/>
    <mergeCell ref="Q101:R102"/>
    <mergeCell ref="S101:T102"/>
    <mergeCell ref="U101:V102"/>
    <mergeCell ref="W101:X102"/>
    <mergeCell ref="Y101:Z102"/>
    <mergeCell ref="AA101:AB102"/>
    <mergeCell ref="AC101:AD102"/>
    <mergeCell ref="AR100:AZ101"/>
    <mergeCell ref="BA100:BB101"/>
    <mergeCell ref="AE101:AF102"/>
    <mergeCell ref="AG101:AH102"/>
    <mergeCell ref="AI101:AJ102"/>
    <mergeCell ref="AK101:AL102"/>
    <mergeCell ref="B100:L102"/>
    <mergeCell ref="M100:P100"/>
    <mergeCell ref="Q100:R100"/>
    <mergeCell ref="S100:V100"/>
    <mergeCell ref="C97:E98"/>
    <mergeCell ref="F97:H98"/>
    <mergeCell ref="N96:V96"/>
    <mergeCell ref="D91:Y91"/>
    <mergeCell ref="D92:Y93"/>
    <mergeCell ref="BB96:BD98"/>
    <mergeCell ref="AK87:AM87"/>
    <mergeCell ref="AR88:BH89"/>
    <mergeCell ref="AP86:BF87"/>
    <mergeCell ref="B90:B93"/>
    <mergeCell ref="C90:C93"/>
    <mergeCell ref="D90:Y90"/>
    <mergeCell ref="Z90:AQ90"/>
    <mergeCell ref="AR90:BH90"/>
    <mergeCell ref="Z91:AO93"/>
    <mergeCell ref="AP91:AQ93"/>
    <mergeCell ref="AR91:BH93"/>
    <mergeCell ref="I97:AJ98"/>
    <mergeCell ref="B75:C75"/>
    <mergeCell ref="D75:L75"/>
    <mergeCell ref="M75:S75"/>
    <mergeCell ref="T75:AB75"/>
    <mergeCell ref="AD75:AE75"/>
    <mergeCell ref="AG75:AM75"/>
    <mergeCell ref="BE77:BE78"/>
    <mergeCell ref="B83:E84"/>
    <mergeCell ref="F83:Z84"/>
    <mergeCell ref="BA83:BH83"/>
    <mergeCell ref="AO84:BF85"/>
    <mergeCell ref="B81:C81"/>
    <mergeCell ref="G81:H81"/>
    <mergeCell ref="P81:Q81"/>
    <mergeCell ref="AO81:BF82"/>
    <mergeCell ref="AK82:AM82"/>
    <mergeCell ref="D81:F81"/>
    <mergeCell ref="I81:K81"/>
    <mergeCell ref="M81:O81"/>
    <mergeCell ref="B79:AH80"/>
    <mergeCell ref="AS79:AV79"/>
    <mergeCell ref="AW79:AZ79"/>
    <mergeCell ref="BA79:BC79"/>
    <mergeCell ref="AS80:AV80"/>
    <mergeCell ref="AW80:AY80"/>
    <mergeCell ref="BA80:BC80"/>
    <mergeCell ref="BE80:BG80"/>
    <mergeCell ref="BD79:BG79"/>
    <mergeCell ref="AG69:AM70"/>
    <mergeCell ref="AP77:AU77"/>
    <mergeCell ref="AV77:BD78"/>
    <mergeCell ref="AP78:AU78"/>
    <mergeCell ref="AP75:AR75"/>
    <mergeCell ref="AS75:AU75"/>
    <mergeCell ref="AV75:BD75"/>
    <mergeCell ref="AG76:AO76"/>
    <mergeCell ref="AQ76:AU76"/>
    <mergeCell ref="AV76:BE76"/>
    <mergeCell ref="AP73:AR74"/>
    <mergeCell ref="AS73:AU74"/>
    <mergeCell ref="AV73:BD74"/>
    <mergeCell ref="AD71:AE72"/>
    <mergeCell ref="T67:AB67"/>
    <mergeCell ref="T68:AB68"/>
    <mergeCell ref="AD69:AE70"/>
    <mergeCell ref="M65:S66"/>
    <mergeCell ref="AV67:BD68"/>
    <mergeCell ref="BE67:BE68"/>
    <mergeCell ref="AN75:AO75"/>
    <mergeCell ref="B73:C74"/>
    <mergeCell ref="D73:L74"/>
    <mergeCell ref="M73:S74"/>
    <mergeCell ref="T73:AB73"/>
    <mergeCell ref="T74:AB74"/>
    <mergeCell ref="AD67:AE68"/>
    <mergeCell ref="T65:AB65"/>
    <mergeCell ref="AD65:AE66"/>
    <mergeCell ref="AS69:AU70"/>
    <mergeCell ref="AV69:BD70"/>
    <mergeCell ref="BE69:BE70"/>
    <mergeCell ref="AS71:AU72"/>
    <mergeCell ref="AV71:BD72"/>
    <mergeCell ref="AN72:AO72"/>
    <mergeCell ref="AP71:AR72"/>
    <mergeCell ref="AP69:AR70"/>
    <mergeCell ref="AN67:AO68"/>
    <mergeCell ref="AS65:AU66"/>
    <mergeCell ref="AN66:AO66"/>
    <mergeCell ref="AS67:AU68"/>
    <mergeCell ref="AG67:AM68"/>
    <mergeCell ref="AP65:AR66"/>
    <mergeCell ref="AP67:AR68"/>
    <mergeCell ref="AF71:AF72"/>
    <mergeCell ref="AG71:AM72"/>
    <mergeCell ref="AC67:AC68"/>
    <mergeCell ref="T66:AB66"/>
    <mergeCell ref="AF67:AF68"/>
    <mergeCell ref="AF57:AF58"/>
    <mergeCell ref="B67:C72"/>
    <mergeCell ref="D67:L72"/>
    <mergeCell ref="M67:S68"/>
    <mergeCell ref="M71:S72"/>
    <mergeCell ref="BE61:BE62"/>
    <mergeCell ref="M63:S64"/>
    <mergeCell ref="AF63:AF64"/>
    <mergeCell ref="AG63:AM64"/>
    <mergeCell ref="AS63:AU64"/>
    <mergeCell ref="AV63:BD64"/>
    <mergeCell ref="BE63:BE64"/>
    <mergeCell ref="AN64:AO64"/>
    <mergeCell ref="T64:AB64"/>
    <mergeCell ref="AV61:BD62"/>
    <mergeCell ref="AC61:AC62"/>
    <mergeCell ref="AF61:AF62"/>
    <mergeCell ref="AG61:AM62"/>
    <mergeCell ref="AP61:AR62"/>
    <mergeCell ref="AP63:AR64"/>
    <mergeCell ref="AD61:AE62"/>
    <mergeCell ref="AV65:BD66"/>
    <mergeCell ref="T61:AB61"/>
    <mergeCell ref="T62:AB62"/>
    <mergeCell ref="T63:AB63"/>
    <mergeCell ref="B55:C66"/>
    <mergeCell ref="D55:F66"/>
    <mergeCell ref="G55:L60"/>
    <mergeCell ref="M55:S56"/>
    <mergeCell ref="M59:S60"/>
    <mergeCell ref="G61:L66"/>
    <mergeCell ref="M61:S62"/>
    <mergeCell ref="B49:C54"/>
    <mergeCell ref="D49:L54"/>
    <mergeCell ref="M49:S50"/>
    <mergeCell ref="M53:S54"/>
    <mergeCell ref="AD53:AE54"/>
    <mergeCell ref="AC49:AC50"/>
    <mergeCell ref="T54:AB54"/>
    <mergeCell ref="T49:AB49"/>
    <mergeCell ref="T50:AB50"/>
    <mergeCell ref="T51:AB51"/>
    <mergeCell ref="AN43:AO44"/>
    <mergeCell ref="AP47:AR48"/>
    <mergeCell ref="AF45:AF46"/>
    <mergeCell ref="AG45:AM46"/>
    <mergeCell ref="AD43:AE44"/>
    <mergeCell ref="AD45:AE46"/>
    <mergeCell ref="M57:S58"/>
    <mergeCell ref="M51:S52"/>
    <mergeCell ref="AF51:AF52"/>
    <mergeCell ref="AG51:AM52"/>
    <mergeCell ref="AD51:AE52"/>
    <mergeCell ref="AD49:AE50"/>
    <mergeCell ref="AG49:AM50"/>
    <mergeCell ref="AP49:AR50"/>
    <mergeCell ref="AN52:AO52"/>
    <mergeCell ref="AN54:AO54"/>
    <mergeCell ref="AF49:AF50"/>
    <mergeCell ref="AF53:AF54"/>
    <mergeCell ref="AP51:AR52"/>
    <mergeCell ref="AP53:AR54"/>
    <mergeCell ref="AN49:AO50"/>
    <mergeCell ref="AG53:AM54"/>
    <mergeCell ref="T31:AB31"/>
    <mergeCell ref="T32:AB32"/>
    <mergeCell ref="AF37:AF38"/>
    <mergeCell ref="AG39:AM40"/>
    <mergeCell ref="AC37:AC38"/>
    <mergeCell ref="T43:AB43"/>
    <mergeCell ref="T45:AB45"/>
    <mergeCell ref="AC43:AC44"/>
    <mergeCell ref="T44:AB44"/>
    <mergeCell ref="T37:AB37"/>
    <mergeCell ref="T42:AB42"/>
    <mergeCell ref="T39:AB39"/>
    <mergeCell ref="T40:AB40"/>
    <mergeCell ref="T38:AB38"/>
    <mergeCell ref="M45:S46"/>
    <mergeCell ref="M47:S48"/>
    <mergeCell ref="AG47:AM48"/>
    <mergeCell ref="AF43:AF44"/>
    <mergeCell ref="AG43:AM44"/>
    <mergeCell ref="AF47:AF48"/>
    <mergeCell ref="T47:AB47"/>
    <mergeCell ref="AG35:AM36"/>
    <mergeCell ref="B25:C30"/>
    <mergeCell ref="D25:L30"/>
    <mergeCell ref="M25:S26"/>
    <mergeCell ref="AC25:AC26"/>
    <mergeCell ref="M29:S30"/>
    <mergeCell ref="T30:AB30"/>
    <mergeCell ref="T26:AB26"/>
    <mergeCell ref="T27:AB27"/>
    <mergeCell ref="M27:S28"/>
    <mergeCell ref="T25:AB25"/>
    <mergeCell ref="T46:AB46"/>
    <mergeCell ref="T33:AB33"/>
    <mergeCell ref="T70:AB70"/>
    <mergeCell ref="T71:AB71"/>
    <mergeCell ref="T72:AB72"/>
    <mergeCell ref="AD73:AE74"/>
    <mergeCell ref="M69:S70"/>
    <mergeCell ref="T69:AB69"/>
    <mergeCell ref="T34:AB34"/>
    <mergeCell ref="B37:C42"/>
    <mergeCell ref="D37:L42"/>
    <mergeCell ref="M37:S38"/>
    <mergeCell ref="M41:S42"/>
    <mergeCell ref="M39:S40"/>
    <mergeCell ref="T41:AB41"/>
    <mergeCell ref="T35:AB35"/>
    <mergeCell ref="B31:C36"/>
    <mergeCell ref="D31:L36"/>
    <mergeCell ref="M31:S32"/>
    <mergeCell ref="AC31:AC32"/>
    <mergeCell ref="M33:S34"/>
    <mergeCell ref="M35:S36"/>
    <mergeCell ref="AV35:BD36"/>
    <mergeCell ref="AG73:AM74"/>
    <mergeCell ref="AF69:AF70"/>
    <mergeCell ref="BF24:BF78"/>
    <mergeCell ref="AG27:AM28"/>
    <mergeCell ref="AG25:AM26"/>
    <mergeCell ref="AN25:AO26"/>
    <mergeCell ref="AS25:AU26"/>
    <mergeCell ref="AV25:BD26"/>
    <mergeCell ref="BE25:BE26"/>
    <mergeCell ref="AS43:AU44"/>
    <mergeCell ref="AN48:AO48"/>
    <mergeCell ref="AN46:AO46"/>
    <mergeCell ref="AF27:AF28"/>
    <mergeCell ref="AV27:BD28"/>
    <mergeCell ref="BE43:BE44"/>
    <mergeCell ref="AS47:AU48"/>
    <mergeCell ref="AV47:BD48"/>
    <mergeCell ref="AS45:AU46"/>
    <mergeCell ref="AV45:BD46"/>
    <mergeCell ref="BE45:BE46"/>
    <mergeCell ref="AV43:BD44"/>
    <mergeCell ref="BE49:BE50"/>
    <mergeCell ref="AS51:AU52"/>
    <mergeCell ref="AV51:BD52"/>
    <mergeCell ref="BE51:BE52"/>
    <mergeCell ref="AS49:AU50"/>
    <mergeCell ref="AV49:BD50"/>
    <mergeCell ref="AS53:AU54"/>
    <mergeCell ref="AV53:BD54"/>
    <mergeCell ref="AS59:AU60"/>
    <mergeCell ref="AN61:AO62"/>
    <mergeCell ref="T22:AB22"/>
    <mergeCell ref="AN22:AO22"/>
    <mergeCell ref="AD23:AE24"/>
    <mergeCell ref="T23:AB23"/>
    <mergeCell ref="T24:AB24"/>
    <mergeCell ref="AP19:AR19"/>
    <mergeCell ref="AG21:AM22"/>
    <mergeCell ref="AF21:AF22"/>
    <mergeCell ref="AF23:AF24"/>
    <mergeCell ref="AG23:AM24"/>
    <mergeCell ref="AC19:AC20"/>
    <mergeCell ref="AP20:AR20"/>
    <mergeCell ref="AP21:AR22"/>
    <mergeCell ref="AP23:AR24"/>
    <mergeCell ref="AN19:AO20"/>
    <mergeCell ref="BI24:BI78"/>
    <mergeCell ref="BG24:BG78"/>
    <mergeCell ref="AS27:AU28"/>
    <mergeCell ref="AS23:AU24"/>
    <mergeCell ref="AV23:BD24"/>
    <mergeCell ref="BE37:BE38"/>
    <mergeCell ref="AV33:BD34"/>
    <mergeCell ref="BE33:BE34"/>
    <mergeCell ref="AS37:AU38"/>
    <mergeCell ref="AS33:AU34"/>
    <mergeCell ref="AV41:BD42"/>
    <mergeCell ref="AF29:AF30"/>
    <mergeCell ref="AG29:AM30"/>
    <mergeCell ref="AS29:AU30"/>
    <mergeCell ref="AS31:AU32"/>
    <mergeCell ref="AN34:AO34"/>
    <mergeCell ref="AS39:AU40"/>
    <mergeCell ref="B17:C18"/>
    <mergeCell ref="D17:L18"/>
    <mergeCell ref="M17:S18"/>
    <mergeCell ref="T17:AC18"/>
    <mergeCell ref="B19:C24"/>
    <mergeCell ref="D19:L24"/>
    <mergeCell ref="M19:S20"/>
    <mergeCell ref="M21:S22"/>
    <mergeCell ref="M23:S24"/>
    <mergeCell ref="T21:AB21"/>
    <mergeCell ref="AV17:BE18"/>
    <mergeCell ref="AP18:AR18"/>
    <mergeCell ref="AS18:AU18"/>
    <mergeCell ref="AK15:AL16"/>
    <mergeCell ref="AM15:AN16"/>
    <mergeCell ref="AF17:AO18"/>
    <mergeCell ref="AE15:AF16"/>
    <mergeCell ref="AP17:AU17"/>
    <mergeCell ref="AD17:AE18"/>
    <mergeCell ref="AR14:AZ15"/>
    <mergeCell ref="BE19:BE20"/>
    <mergeCell ref="AS20:AU20"/>
    <mergeCell ref="AV21:BD22"/>
    <mergeCell ref="BE21:BE22"/>
    <mergeCell ref="AS21:AU22"/>
    <mergeCell ref="AS19:AU19"/>
    <mergeCell ref="AV19:BD20"/>
    <mergeCell ref="AF19:AF20"/>
    <mergeCell ref="AG19:AM20"/>
    <mergeCell ref="AN24:AO24"/>
    <mergeCell ref="T19:AB19"/>
    <mergeCell ref="T20:AB20"/>
    <mergeCell ref="BB10:BD12"/>
    <mergeCell ref="BA14:BB15"/>
    <mergeCell ref="BC14:BE15"/>
    <mergeCell ref="Y15:Z16"/>
    <mergeCell ref="AA15:AB16"/>
    <mergeCell ref="AC15:AD16"/>
    <mergeCell ref="AG15:AH16"/>
    <mergeCell ref="AI15:AJ16"/>
    <mergeCell ref="W14:AH14"/>
    <mergeCell ref="AI14:AN14"/>
    <mergeCell ref="C11:E12"/>
    <mergeCell ref="F11:H12"/>
    <mergeCell ref="I11:AJ12"/>
    <mergeCell ref="S15:T16"/>
    <mergeCell ref="U15:V16"/>
    <mergeCell ref="W15:X16"/>
    <mergeCell ref="B14:L16"/>
    <mergeCell ref="M14:P14"/>
    <mergeCell ref="Q14:R14"/>
    <mergeCell ref="Q15:R16"/>
    <mergeCell ref="N10:V10"/>
    <mergeCell ref="S14:V14"/>
    <mergeCell ref="M15:N16"/>
    <mergeCell ref="O15:P16"/>
    <mergeCell ref="G253:H253"/>
    <mergeCell ref="I253:K253"/>
    <mergeCell ref="B253:C253"/>
    <mergeCell ref="D253:F253"/>
    <mergeCell ref="M253:O253"/>
    <mergeCell ref="P253:Q253"/>
    <mergeCell ref="T59:AB59"/>
    <mergeCell ref="T48:AB48"/>
    <mergeCell ref="T52:AB52"/>
    <mergeCell ref="T53:AB53"/>
    <mergeCell ref="B255:E256"/>
    <mergeCell ref="F255:Z256"/>
    <mergeCell ref="B43:C48"/>
    <mergeCell ref="D43:L48"/>
    <mergeCell ref="M43:S44"/>
    <mergeCell ref="BH24:BH78"/>
    <mergeCell ref="BE27:BE28"/>
    <mergeCell ref="AN28:AO28"/>
    <mergeCell ref="AV29:BD30"/>
    <mergeCell ref="AV31:BD32"/>
    <mergeCell ref="T113:AB113"/>
    <mergeCell ref="T28:AB28"/>
    <mergeCell ref="T29:AB29"/>
    <mergeCell ref="T36:AB36"/>
    <mergeCell ref="AS41:AU42"/>
    <mergeCell ref="AP41:AR42"/>
    <mergeCell ref="BE31:BE32"/>
    <mergeCell ref="BE39:BE40"/>
    <mergeCell ref="AV37:BD38"/>
    <mergeCell ref="AN37:AO38"/>
    <mergeCell ref="AS35:AU36"/>
    <mergeCell ref="AV39:BD40"/>
    <mergeCell ref="AO253:BF254"/>
    <mergeCell ref="AK254:AM254"/>
    <mergeCell ref="T55:AB55"/>
    <mergeCell ref="T56:AB56"/>
    <mergeCell ref="T57:AB57"/>
    <mergeCell ref="T58:AB58"/>
    <mergeCell ref="BA255:BH255"/>
    <mergeCell ref="AO256:BF257"/>
    <mergeCell ref="AS61:AU62"/>
    <mergeCell ref="AF65:AF66"/>
    <mergeCell ref="AG65:AM66"/>
    <mergeCell ref="AC55:AC56"/>
    <mergeCell ref="AF55:AF56"/>
    <mergeCell ref="AV59:BD60"/>
    <mergeCell ref="AN60:AO60"/>
    <mergeCell ref="AP59:AR60"/>
    <mergeCell ref="AN58:AO58"/>
    <mergeCell ref="AD55:AE56"/>
    <mergeCell ref="AP55:AR56"/>
    <mergeCell ref="AP57:AR58"/>
    <mergeCell ref="AS57:AU58"/>
    <mergeCell ref="AV57:BD58"/>
    <mergeCell ref="BE57:BE58"/>
    <mergeCell ref="AG55:AM56"/>
    <mergeCell ref="AN55:AO56"/>
    <mergeCell ref="AS55:AU56"/>
    <mergeCell ref="AV55:BD56"/>
    <mergeCell ref="BE55:BE56"/>
    <mergeCell ref="AG57:AM58"/>
    <mergeCell ref="AD57:AE58"/>
    <mergeCell ref="AD59:AE60"/>
    <mergeCell ref="AF59:AF60"/>
    <mergeCell ref="AR5:AY5"/>
    <mergeCell ref="AB5:AG5"/>
    <mergeCell ref="AB6:AG6"/>
    <mergeCell ref="AH5:AQ5"/>
    <mergeCell ref="AH6:AQ6"/>
    <mergeCell ref="AR6:AY6"/>
    <mergeCell ref="AZ6:BB6"/>
    <mergeCell ref="BH6:BJ6"/>
    <mergeCell ref="BD6:BF6"/>
    <mergeCell ref="AZ5:BJ5"/>
    <mergeCell ref="T238:AB238"/>
    <mergeCell ref="T229:AB229"/>
    <mergeCell ref="T230:AB230"/>
    <mergeCell ref="T231:AB231"/>
    <mergeCell ref="T232:AB232"/>
    <mergeCell ref="T233:AB233"/>
    <mergeCell ref="T234:AB234"/>
    <mergeCell ref="T157:AB157"/>
    <mergeCell ref="T158:AB158"/>
    <mergeCell ref="T205:AB205"/>
    <mergeCell ref="T127:AB127"/>
    <mergeCell ref="T125:AB125"/>
    <mergeCell ref="T126:AB126"/>
    <mergeCell ref="T128:AB128"/>
    <mergeCell ref="T129:AB129"/>
    <mergeCell ref="T130:AB130"/>
    <mergeCell ref="T133:AB133"/>
    <mergeCell ref="T131:AB131"/>
    <mergeCell ref="T132:AB132"/>
    <mergeCell ref="T134:AB134"/>
    <mergeCell ref="T135:AB135"/>
    <mergeCell ref="T136:AB136"/>
  </mergeCells>
  <phoneticPr fontId="4"/>
  <conditionalFormatting sqref="BS2">
    <cfRule type="cellIs" dxfId="1" priority="1" stopIfTrue="1" operator="between">
      <formula>$AF$6</formula>
      <formula>$AF$7</formula>
    </cfRule>
  </conditionalFormatting>
  <dataValidations count="7">
    <dataValidation imeMode="off" allowBlank="1" showInputMessage="1" showErrorMessage="1" sqref="BK11 BJ14 BJ46 AS91:BH93 AD23:AD25 AE23:AE24 AD29 AD243 AE7:AE18 D91:Y91 AP27 AD31 AD33 AQ29:AR30 AP29:AP31 AP33 AE35:AE36 AD35:AD37 AD39 AP7:AP25 AD21 AQ35:AR36 AP35:AP37 AP39 AE41:AE42 AD41:AD43 AD45 AD47 AQ41:AR42 AP41:AP43 AP45 AQ47:AR48 AP47:AP49 AP51 AP53 AD49 AD51 AE53:AE54 AD53:AD55 AD57 AD59 AP55 AP57 AQ59:AR60 AP59:AP61 AP63 AD61 AD63 AE65:AE66 AD65:AD67 AD69 AD71 AQ65:AR66 AP65:AP67 AP69 AP71 AE73:AE104 AD73:AD105 AD157 AD109:AD111 AE109:AE110 AD115 AD117 AD119 AE121:AE122 AD121:AD123 AD125 AD107 AE127:AE128 AD127:AD129 AD131 AD133 AD135 AD137 AE139:AE140 AD139:AD141 AD143 AD145 AD147 AD149 AE151:AE152 AD151:AD153 AD155 AP243 AD245:AE65537 AD195:AD197 AE195:AE196 AD201 AD203 AD205 AE207:AE208 AD207:AD209 AD211 AD191 AD193 AE213:AE214 AD213:AD215 AD217 AD219 AD221 AD223 AE225:AE226 AD225:AD227 AD229 AD231 AD233 AD235 AE237:AE238 AD237:AD239 AD241 AP73:AR105 AP157 AQ106:AR110 AP106:AP111 AP113 AQ115:AR116 AP115:AP117 AP119 AQ121:AR122 AP121:AP123 AP125 AQ127:AR128 AP127:AP129 AP131 AQ133:AR134 AP133:AP135 AP137 AP139 AP141 AP143 AQ145:AR146 AP145:AP147 AP149 AQ151:AR152 AP151:AP153 AP155 AP245:AR65537 AQ192:AR196 AP192:AP197 AP199 AQ201:AR202 AP201:AP203 AP205 AQ207:AR208 AP207:AP209 AP211 AQ213:AR214 AP213:AP215 AP217 AQ219:AR220 AP219:AP221 AP223 AP225 AP227 AP229 AQ231:AR232 AP231:AP233 AP235 AQ237:AR238 AP237:AP239 AP241 AD161:AE190 AD159 AP159 AP161:AR191 AM4:AO4 AQ7:AR24 AD2:AD3 AD7:AD19 BD6 AZ6:BB6 BH6:BJ6"/>
    <dataValidation imeMode="hiragana" allowBlank="1" showInputMessage="1" showErrorMessage="1" sqref="Z91:AC93 AF91:AO93 D92:Y93 AR6:AY6"/>
    <dataValidation type="list" allowBlank="1" showInputMessage="1" showErrorMessage="1" sqref="BB2:BD3">
      <formula1>$BO$14:$BO$45</formula1>
    </dataValidation>
    <dataValidation type="list" allowBlank="1" showInputMessage="1" showErrorMessage="1" sqref="AW2:AY3">
      <formula1>$BN$14:$BN$26</formula1>
    </dataValidation>
    <dataValidation type="list" allowBlank="1" showInputMessage="1" showErrorMessage="1" sqref="AQ2:AQ3">
      <formula1>$BM$14:$BM$15</formula1>
    </dataValidation>
    <dataValidation type="list" allowBlank="1" showInputMessage="1" showErrorMessage="1" sqref="AH6:AQ6">
      <formula1>$BQ$14:$BQ$16</formula1>
    </dataValidation>
    <dataValidation imeMode="off" allowBlank="1" showInputMessage="1" showErrorMessage="1" prompt="・日付を入力するときは、_x000a_　H○○年　/　月　/　日　又は_x000a_　（西暦）年　/　月　/　日     と入力します_x000a__x000a_(今年の日付を入力する場合は、　月　/　日  と_x000a_「年/」を省略できます)" sqref="AB6:AG6"/>
  </dataValidations>
  <printOptions horizontalCentered="1" verticalCentered="1"/>
  <pageMargins left="0.27559055118110237" right="0.19685039370078741" top="0.39370078740157483" bottom="0.19685039370078741" header="0.31496062992125984" footer="0.31496062992125984"/>
  <pageSetup paperSize="9" scale="99" orientation="portrait" horizontalDpi="4294967294" verticalDpi="4294967294" r:id="rId1"/>
  <headerFooter alignWithMargins="0"/>
  <rowBreaks count="2" manualBreakCount="2">
    <brk id="93" max="60" man="1"/>
    <brk id="179" max="60"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showGridLines="0" showRowColHeaders="0" view="pageBreakPreview" zoomScaleNormal="100" zoomScaleSheetLayoutView="100" workbookViewId="0">
      <pane xSplit="2" ySplit="2" topLeftCell="C3" activePane="bottomRight" state="frozen"/>
      <selection pane="topRight" activeCell="C1" sqref="C1"/>
      <selection pane="bottomLeft" activeCell="A3" sqref="A3"/>
      <selection pane="bottomRight" sqref="A1:D1"/>
    </sheetView>
  </sheetViews>
  <sheetFormatPr defaultRowHeight="20.25" customHeight="1"/>
  <cols>
    <col min="1" max="1" width="5.625" style="991" customWidth="1"/>
    <col min="2" max="2" width="17.375" style="991" customWidth="1"/>
    <col min="3" max="3" width="7.375" style="990" customWidth="1"/>
    <col min="4" max="4" width="68.5" style="956" customWidth="1"/>
    <col min="5" max="16384" width="9" style="956"/>
  </cols>
  <sheetData>
    <row r="1" spans="1:4" ht="27" customHeight="1" thickBot="1">
      <c r="A1" s="2632" t="s">
        <v>771</v>
      </c>
      <c r="B1" s="2632"/>
      <c r="C1" s="2632"/>
      <c r="D1" s="2632"/>
    </row>
    <row r="2" spans="1:4" s="957" customFormat="1" ht="22.5" customHeight="1">
      <c r="A2" s="2633" t="s">
        <v>571</v>
      </c>
      <c r="B2" s="2634"/>
      <c r="C2" s="2635" t="s">
        <v>572</v>
      </c>
      <c r="D2" s="2636"/>
    </row>
    <row r="3" spans="1:4" ht="20.25" customHeight="1">
      <c r="A3" s="2626" t="s">
        <v>573</v>
      </c>
      <c r="B3" s="2629" t="s">
        <v>574</v>
      </c>
      <c r="C3" s="958" t="s">
        <v>575</v>
      </c>
      <c r="D3" s="959" t="s">
        <v>576</v>
      </c>
    </row>
    <row r="4" spans="1:4" ht="33.75" customHeight="1">
      <c r="A4" s="2627"/>
      <c r="B4" s="2630"/>
      <c r="C4" s="960"/>
      <c r="D4" s="961" t="s">
        <v>577</v>
      </c>
    </row>
    <row r="5" spans="1:4" ht="15.75" customHeight="1">
      <c r="A5" s="2627"/>
      <c r="B5" s="2630"/>
      <c r="C5" s="960"/>
      <c r="D5" s="962" t="s">
        <v>578</v>
      </c>
    </row>
    <row r="6" spans="1:4" ht="15.75" customHeight="1">
      <c r="A6" s="2627"/>
      <c r="B6" s="2630"/>
      <c r="C6" s="960"/>
      <c r="D6" s="963" t="s">
        <v>579</v>
      </c>
    </row>
    <row r="7" spans="1:4" ht="30.75" customHeight="1">
      <c r="A7" s="2627"/>
      <c r="B7" s="2630"/>
      <c r="C7" s="960"/>
      <c r="D7" s="963" t="s">
        <v>580</v>
      </c>
    </row>
    <row r="8" spans="1:4" ht="15.75" customHeight="1">
      <c r="A8" s="2627"/>
      <c r="B8" s="2630"/>
      <c r="C8" s="960"/>
      <c r="D8" s="964" t="s">
        <v>581</v>
      </c>
    </row>
    <row r="9" spans="1:4" ht="15.75" customHeight="1">
      <c r="A9" s="2627"/>
      <c r="B9" s="2630"/>
      <c r="C9" s="960"/>
      <c r="D9" s="964" t="s">
        <v>582</v>
      </c>
    </row>
    <row r="10" spans="1:4" ht="15.75" customHeight="1">
      <c r="A10" s="2627"/>
      <c r="B10" s="2630"/>
      <c r="C10" s="965"/>
      <c r="D10" s="966" t="s">
        <v>583</v>
      </c>
    </row>
    <row r="11" spans="1:4" ht="20.25" customHeight="1">
      <c r="A11" s="2627"/>
      <c r="B11" s="2630"/>
      <c r="C11" s="960" t="s">
        <v>584</v>
      </c>
      <c r="D11" s="967" t="s">
        <v>585</v>
      </c>
    </row>
    <row r="12" spans="1:4" ht="45.75" customHeight="1">
      <c r="A12" s="2627"/>
      <c r="B12" s="2630"/>
      <c r="C12" s="960"/>
      <c r="D12" s="961" t="s">
        <v>586</v>
      </c>
    </row>
    <row r="13" spans="1:4" ht="15.75" customHeight="1">
      <c r="A13" s="2627"/>
      <c r="B13" s="2630"/>
      <c r="C13" s="960"/>
      <c r="D13" s="962" t="s">
        <v>578</v>
      </c>
    </row>
    <row r="14" spans="1:4" ht="32.25" customHeight="1">
      <c r="A14" s="2627"/>
      <c r="B14" s="2630"/>
      <c r="C14" s="960"/>
      <c r="D14" s="963" t="s">
        <v>587</v>
      </c>
    </row>
    <row r="15" spans="1:4" ht="15.75" customHeight="1">
      <c r="A15" s="2627"/>
      <c r="B15" s="2630"/>
      <c r="C15" s="960"/>
      <c r="D15" s="964" t="s">
        <v>588</v>
      </c>
    </row>
    <row r="16" spans="1:4" ht="15.75" customHeight="1">
      <c r="A16" s="2627"/>
      <c r="B16" s="2630"/>
      <c r="C16" s="965"/>
      <c r="D16" s="966" t="s">
        <v>589</v>
      </c>
    </row>
    <row r="17" spans="1:4" ht="20.25" customHeight="1">
      <c r="A17" s="2627"/>
      <c r="B17" s="2630"/>
      <c r="C17" s="960" t="s">
        <v>590</v>
      </c>
      <c r="D17" s="967" t="s">
        <v>591</v>
      </c>
    </row>
    <row r="18" spans="1:4" ht="45.75" customHeight="1">
      <c r="A18" s="2627"/>
      <c r="B18" s="2630"/>
      <c r="C18" s="960"/>
      <c r="D18" s="961" t="s">
        <v>592</v>
      </c>
    </row>
    <row r="19" spans="1:4" ht="15.75" customHeight="1">
      <c r="A19" s="2627"/>
      <c r="B19" s="2630"/>
      <c r="C19" s="960"/>
      <c r="D19" s="962" t="s">
        <v>593</v>
      </c>
    </row>
    <row r="20" spans="1:4" ht="32.25" customHeight="1">
      <c r="A20" s="2627"/>
      <c r="B20" s="2630"/>
      <c r="C20" s="960"/>
      <c r="D20" s="963" t="s">
        <v>594</v>
      </c>
    </row>
    <row r="21" spans="1:4" ht="15.75" customHeight="1">
      <c r="A21" s="2627"/>
      <c r="B21" s="2630"/>
      <c r="C21" s="960"/>
      <c r="D21" s="962" t="s">
        <v>578</v>
      </c>
    </row>
    <row r="22" spans="1:4" ht="15.75" customHeight="1">
      <c r="A22" s="2627"/>
      <c r="B22" s="2630"/>
      <c r="C22" s="960"/>
      <c r="D22" s="964" t="s">
        <v>595</v>
      </c>
    </row>
    <row r="23" spans="1:4" ht="15.75" customHeight="1">
      <c r="A23" s="2627"/>
      <c r="B23" s="2630"/>
      <c r="C23" s="960"/>
      <c r="D23" s="964" t="s">
        <v>596</v>
      </c>
    </row>
    <row r="24" spans="1:4" ht="15.75" customHeight="1">
      <c r="A24" s="2627"/>
      <c r="B24" s="2630"/>
      <c r="C24" s="960"/>
      <c r="D24" s="964" t="s">
        <v>597</v>
      </c>
    </row>
    <row r="25" spans="1:4" ht="39.75" customHeight="1">
      <c r="A25" s="2626" t="s">
        <v>598</v>
      </c>
      <c r="B25" s="2629" t="s">
        <v>599</v>
      </c>
      <c r="C25" s="958" t="s">
        <v>600</v>
      </c>
      <c r="D25" s="968" t="s">
        <v>601</v>
      </c>
    </row>
    <row r="26" spans="1:4" ht="15.75" customHeight="1">
      <c r="A26" s="2627"/>
      <c r="B26" s="2630"/>
      <c r="C26" s="960"/>
      <c r="D26" s="962" t="s">
        <v>578</v>
      </c>
    </row>
    <row r="27" spans="1:4" ht="15.75" customHeight="1">
      <c r="A27" s="2627"/>
      <c r="B27" s="2630"/>
      <c r="C27" s="960"/>
      <c r="D27" s="964" t="s">
        <v>602</v>
      </c>
    </row>
    <row r="28" spans="1:4" ht="15.75" customHeight="1">
      <c r="A28" s="2628"/>
      <c r="B28" s="2631"/>
      <c r="C28" s="969"/>
      <c r="D28" s="970" t="s">
        <v>603</v>
      </c>
    </row>
    <row r="29" spans="1:4" ht="20.25" customHeight="1">
      <c r="A29" s="2626" t="s">
        <v>604</v>
      </c>
      <c r="B29" s="2629" t="s">
        <v>605</v>
      </c>
      <c r="C29" s="958" t="s">
        <v>606</v>
      </c>
      <c r="D29" s="968" t="s">
        <v>607</v>
      </c>
    </row>
    <row r="30" spans="1:4" ht="20.25" customHeight="1">
      <c r="A30" s="2627"/>
      <c r="B30" s="2630"/>
      <c r="C30" s="971" t="s">
        <v>608</v>
      </c>
      <c r="D30" s="972" t="s">
        <v>609</v>
      </c>
    </row>
    <row r="31" spans="1:4" ht="20.25" customHeight="1">
      <c r="A31" s="2627"/>
      <c r="B31" s="2630"/>
      <c r="C31" s="960" t="s">
        <v>610</v>
      </c>
      <c r="D31" s="973" t="s">
        <v>611</v>
      </c>
    </row>
    <row r="32" spans="1:4" ht="20.25" customHeight="1">
      <c r="A32" s="2626" t="s">
        <v>612</v>
      </c>
      <c r="B32" s="2629" t="s">
        <v>613</v>
      </c>
      <c r="C32" s="2647" t="s">
        <v>614</v>
      </c>
      <c r="D32" s="2648"/>
    </row>
    <row r="33" spans="1:4" ht="15.75" customHeight="1">
      <c r="A33" s="2627"/>
      <c r="B33" s="2630"/>
      <c r="C33" s="960"/>
      <c r="D33" s="962" t="s">
        <v>578</v>
      </c>
    </row>
    <row r="34" spans="1:4" ht="15.75" customHeight="1">
      <c r="A34" s="2627"/>
      <c r="B34" s="2630"/>
      <c r="C34" s="960"/>
      <c r="D34" s="964" t="s">
        <v>588</v>
      </c>
    </row>
    <row r="35" spans="1:4" ht="15.75" customHeight="1">
      <c r="A35" s="2627"/>
      <c r="B35" s="2630"/>
      <c r="C35" s="960"/>
      <c r="D35" s="964" t="s">
        <v>602</v>
      </c>
    </row>
    <row r="36" spans="1:4" ht="15.75" customHeight="1">
      <c r="A36" s="2627"/>
      <c r="B36" s="2630"/>
      <c r="C36" s="960"/>
      <c r="D36" s="964" t="s">
        <v>603</v>
      </c>
    </row>
    <row r="37" spans="1:4" ht="20.25" customHeight="1">
      <c r="A37" s="2627"/>
      <c r="B37" s="2630"/>
      <c r="C37" s="971" t="s">
        <v>615</v>
      </c>
      <c r="D37" s="974" t="s">
        <v>616</v>
      </c>
    </row>
    <row r="38" spans="1:4" ht="20.25" customHeight="1" thickBot="1">
      <c r="A38" s="2627"/>
      <c r="B38" s="2630"/>
      <c r="C38" s="960" t="s">
        <v>617</v>
      </c>
      <c r="D38" s="994" t="s">
        <v>618</v>
      </c>
    </row>
    <row r="39" spans="1:4" ht="20.25" customHeight="1">
      <c r="A39" s="2649" t="s">
        <v>619</v>
      </c>
      <c r="B39" s="2652" t="s">
        <v>719</v>
      </c>
      <c r="C39" s="2655" t="s">
        <v>620</v>
      </c>
      <c r="D39" s="2656"/>
    </row>
    <row r="40" spans="1:4" ht="15.75" customHeight="1">
      <c r="A40" s="2650"/>
      <c r="B40" s="2653"/>
      <c r="C40" s="960"/>
      <c r="D40" s="962" t="s">
        <v>578</v>
      </c>
    </row>
    <row r="41" spans="1:4" ht="15.75" customHeight="1">
      <c r="A41" s="2650"/>
      <c r="B41" s="2653"/>
      <c r="C41" s="960"/>
      <c r="D41" s="964" t="s">
        <v>588</v>
      </c>
    </row>
    <row r="42" spans="1:4" ht="20.25" customHeight="1">
      <c r="A42" s="2650"/>
      <c r="B42" s="2653"/>
      <c r="C42" s="975" t="s">
        <v>621</v>
      </c>
      <c r="D42" s="976" t="s">
        <v>622</v>
      </c>
    </row>
    <row r="43" spans="1:4" ht="15.75" customHeight="1">
      <c r="A43" s="2650"/>
      <c r="B43" s="2653"/>
      <c r="C43" s="960"/>
      <c r="D43" s="962" t="s">
        <v>623</v>
      </c>
    </row>
    <row r="44" spans="1:4" ht="15.75" customHeight="1">
      <c r="A44" s="2650"/>
      <c r="B44" s="2653"/>
      <c r="C44" s="960"/>
      <c r="D44" s="964" t="s">
        <v>602</v>
      </c>
    </row>
    <row r="45" spans="1:4" ht="20.25" customHeight="1">
      <c r="A45" s="2650"/>
      <c r="B45" s="2653"/>
      <c r="C45" s="971" t="s">
        <v>624</v>
      </c>
      <c r="D45" s="977" t="s">
        <v>625</v>
      </c>
    </row>
    <row r="46" spans="1:4" ht="20.25" customHeight="1">
      <c r="A46" s="2650"/>
      <c r="B46" s="2653"/>
      <c r="C46" s="975" t="s">
        <v>626</v>
      </c>
      <c r="D46" s="976" t="s">
        <v>627</v>
      </c>
    </row>
    <row r="47" spans="1:4" ht="20.25" customHeight="1">
      <c r="A47" s="2650"/>
      <c r="B47" s="2653"/>
      <c r="C47" s="960"/>
      <c r="D47" s="967" t="s">
        <v>628</v>
      </c>
    </row>
    <row r="48" spans="1:4" ht="20.25" customHeight="1">
      <c r="A48" s="2650"/>
      <c r="B48" s="2653"/>
      <c r="C48" s="960"/>
      <c r="D48" s="967" t="s">
        <v>629</v>
      </c>
    </row>
    <row r="49" spans="1:4" ht="20.25" customHeight="1">
      <c r="A49" s="2650"/>
      <c r="B49" s="2653"/>
      <c r="C49" s="960"/>
      <c r="D49" s="967" t="s">
        <v>630</v>
      </c>
    </row>
    <row r="50" spans="1:4" ht="20.25" customHeight="1">
      <c r="A50" s="2650"/>
      <c r="B50" s="2653"/>
      <c r="C50" s="960"/>
      <c r="D50" s="967" t="s">
        <v>631</v>
      </c>
    </row>
    <row r="51" spans="1:4" ht="20.25" customHeight="1">
      <c r="A51" s="2650"/>
      <c r="B51" s="2653"/>
      <c r="C51" s="975" t="s">
        <v>632</v>
      </c>
      <c r="D51" s="978" t="s">
        <v>633</v>
      </c>
    </row>
    <row r="52" spans="1:4" ht="15.75" customHeight="1">
      <c r="A52" s="2650"/>
      <c r="B52" s="2653"/>
      <c r="C52" s="960"/>
      <c r="D52" s="962" t="s">
        <v>578</v>
      </c>
    </row>
    <row r="53" spans="1:4" ht="15.75" customHeight="1">
      <c r="A53" s="2650"/>
      <c r="B53" s="2653"/>
      <c r="C53" s="960"/>
      <c r="D53" s="964" t="s">
        <v>634</v>
      </c>
    </row>
    <row r="54" spans="1:4" ht="15.75" customHeight="1">
      <c r="A54" s="2650"/>
      <c r="B54" s="2653"/>
      <c r="C54" s="960"/>
      <c r="D54" s="964" t="s">
        <v>635</v>
      </c>
    </row>
    <row r="55" spans="1:4" ht="20.25" customHeight="1">
      <c r="A55" s="2650"/>
      <c r="B55" s="2653"/>
      <c r="C55" s="960"/>
      <c r="D55" s="979" t="s">
        <v>636</v>
      </c>
    </row>
    <row r="56" spans="1:4" ht="20.25" customHeight="1">
      <c r="A56" s="2650"/>
      <c r="B56" s="2653"/>
      <c r="C56" s="960"/>
      <c r="D56" s="967" t="s">
        <v>637</v>
      </c>
    </row>
    <row r="57" spans="1:4" ht="20.25" customHeight="1">
      <c r="A57" s="2650"/>
      <c r="B57" s="2653"/>
      <c r="C57" s="960"/>
      <c r="D57" s="967" t="s">
        <v>638</v>
      </c>
    </row>
    <row r="58" spans="1:4" ht="20.25" customHeight="1">
      <c r="A58" s="2650"/>
      <c r="B58" s="2653"/>
      <c r="C58" s="960"/>
      <c r="D58" s="967" t="s">
        <v>639</v>
      </c>
    </row>
    <row r="59" spans="1:4" ht="20.25" customHeight="1">
      <c r="A59" s="2650"/>
      <c r="B59" s="2653"/>
      <c r="C59" s="960"/>
      <c r="D59" s="979" t="s">
        <v>640</v>
      </c>
    </row>
    <row r="60" spans="1:4" ht="20.25" customHeight="1">
      <c r="A60" s="2650"/>
      <c r="B60" s="2653"/>
      <c r="C60" s="965"/>
      <c r="D60" s="980" t="s">
        <v>641</v>
      </c>
    </row>
    <row r="61" spans="1:4" ht="20.25" customHeight="1">
      <c r="A61" s="2650"/>
      <c r="B61" s="2653"/>
      <c r="C61" s="971" t="s">
        <v>642</v>
      </c>
      <c r="D61" s="981" t="s">
        <v>643</v>
      </c>
    </row>
    <row r="62" spans="1:4" ht="20.25" customHeight="1">
      <c r="A62" s="2650"/>
      <c r="B62" s="2653"/>
      <c r="C62" s="971" t="s">
        <v>644</v>
      </c>
      <c r="D62" s="977" t="s">
        <v>645</v>
      </c>
    </row>
    <row r="63" spans="1:4" ht="20.25" customHeight="1">
      <c r="A63" s="2650"/>
      <c r="B63" s="2653"/>
      <c r="C63" s="971" t="s">
        <v>646</v>
      </c>
      <c r="D63" s="977" t="s">
        <v>647</v>
      </c>
    </row>
    <row r="64" spans="1:4" ht="20.25" customHeight="1">
      <c r="A64" s="2650"/>
      <c r="B64" s="2653"/>
      <c r="C64" s="975" t="s">
        <v>648</v>
      </c>
      <c r="D64" s="978" t="s">
        <v>649</v>
      </c>
    </row>
    <row r="65" spans="1:4" ht="40.5" customHeight="1">
      <c r="A65" s="2650"/>
      <c r="B65" s="2653"/>
      <c r="C65" s="960"/>
      <c r="D65" s="973" t="s">
        <v>650</v>
      </c>
    </row>
    <row r="66" spans="1:4" ht="20.25" customHeight="1">
      <c r="A66" s="2650"/>
      <c r="B66" s="2653"/>
      <c r="C66" s="960"/>
      <c r="D66" s="967" t="s">
        <v>651</v>
      </c>
    </row>
    <row r="67" spans="1:4" ht="20.25" customHeight="1">
      <c r="A67" s="2650"/>
      <c r="B67" s="2653"/>
      <c r="C67" s="960"/>
      <c r="D67" s="967" t="s">
        <v>652</v>
      </c>
    </row>
    <row r="68" spans="1:4" ht="20.25" customHeight="1">
      <c r="A68" s="2650"/>
      <c r="B68" s="2653"/>
      <c r="C68" s="960"/>
      <c r="D68" s="967" t="s">
        <v>653</v>
      </c>
    </row>
    <row r="69" spans="1:4" ht="15.75" customHeight="1">
      <c r="A69" s="2650"/>
      <c r="B69" s="2653"/>
      <c r="C69" s="960"/>
      <c r="D69" s="962" t="s">
        <v>623</v>
      </c>
    </row>
    <row r="70" spans="1:4" ht="15.75" customHeight="1">
      <c r="A70" s="2650"/>
      <c r="B70" s="2653"/>
      <c r="C70" s="960"/>
      <c r="D70" s="964" t="s">
        <v>602</v>
      </c>
    </row>
    <row r="71" spans="1:4" ht="20.25" customHeight="1">
      <c r="A71" s="2650"/>
      <c r="B71" s="2653"/>
      <c r="C71" s="960"/>
      <c r="D71" s="967" t="s">
        <v>654</v>
      </c>
    </row>
    <row r="72" spans="1:4" ht="20.25" customHeight="1">
      <c r="A72" s="2650"/>
      <c r="B72" s="2653"/>
      <c r="C72" s="960"/>
      <c r="D72" s="967" t="s">
        <v>655</v>
      </c>
    </row>
    <row r="73" spans="1:4" ht="20.25" customHeight="1">
      <c r="A73" s="2650"/>
      <c r="B73" s="2653"/>
      <c r="C73" s="960"/>
      <c r="D73" s="967" t="s">
        <v>656</v>
      </c>
    </row>
    <row r="74" spans="1:4" ht="20.25" customHeight="1">
      <c r="A74" s="2650"/>
      <c r="B74" s="2653"/>
      <c r="C74" s="960"/>
      <c r="D74" s="967" t="s">
        <v>657</v>
      </c>
    </row>
    <row r="75" spans="1:4" ht="20.25" customHeight="1">
      <c r="A75" s="2650"/>
      <c r="B75" s="2653"/>
      <c r="C75" s="960"/>
      <c r="D75" s="967" t="s">
        <v>658</v>
      </c>
    </row>
    <row r="76" spans="1:4" ht="20.25" customHeight="1" thickBot="1">
      <c r="A76" s="2651"/>
      <c r="B76" s="2654"/>
      <c r="C76" s="995"/>
      <c r="D76" s="996" t="s">
        <v>659</v>
      </c>
    </row>
    <row r="77" spans="1:4" ht="39" customHeight="1">
      <c r="A77" s="2657" t="s">
        <v>660</v>
      </c>
      <c r="B77" s="2659" t="s">
        <v>661</v>
      </c>
      <c r="C77" s="992" t="s">
        <v>662</v>
      </c>
      <c r="D77" s="993" t="s">
        <v>663</v>
      </c>
    </row>
    <row r="78" spans="1:4" ht="15.75" customHeight="1">
      <c r="A78" s="2638"/>
      <c r="B78" s="2630"/>
      <c r="C78" s="960"/>
      <c r="D78" s="962" t="s">
        <v>578</v>
      </c>
    </row>
    <row r="79" spans="1:4" ht="15.75" customHeight="1">
      <c r="A79" s="2638"/>
      <c r="B79" s="2630"/>
      <c r="C79" s="960"/>
      <c r="D79" s="964" t="s">
        <v>588</v>
      </c>
    </row>
    <row r="80" spans="1:4" ht="15.75" customHeight="1">
      <c r="A80" s="2638"/>
      <c r="B80" s="2630"/>
      <c r="C80" s="960"/>
      <c r="D80" s="964" t="s">
        <v>664</v>
      </c>
    </row>
    <row r="81" spans="1:4" ht="15.75" customHeight="1">
      <c r="A81" s="2638"/>
      <c r="B81" s="2630"/>
      <c r="C81" s="960"/>
      <c r="D81" s="964" t="s">
        <v>635</v>
      </c>
    </row>
    <row r="82" spans="1:4" ht="20.25" customHeight="1">
      <c r="A82" s="2639"/>
      <c r="B82" s="2660"/>
      <c r="C82" s="960"/>
      <c r="D82" s="979" t="s">
        <v>636</v>
      </c>
    </row>
    <row r="83" spans="1:4" ht="20.25" customHeight="1">
      <c r="A83" s="2639"/>
      <c r="B83" s="2660"/>
      <c r="C83" s="960"/>
      <c r="D83" s="967" t="s">
        <v>637</v>
      </c>
    </row>
    <row r="84" spans="1:4" ht="20.25" customHeight="1">
      <c r="A84" s="2639"/>
      <c r="B84" s="2660"/>
      <c r="C84" s="960"/>
      <c r="D84" s="967" t="s">
        <v>638</v>
      </c>
    </row>
    <row r="85" spans="1:4" ht="20.25" customHeight="1">
      <c r="A85" s="2639"/>
      <c r="B85" s="2660"/>
      <c r="C85" s="960"/>
      <c r="D85" s="967" t="s">
        <v>639</v>
      </c>
    </row>
    <row r="86" spans="1:4" ht="20.25" customHeight="1">
      <c r="A86" s="2639"/>
      <c r="B86" s="2660"/>
      <c r="C86" s="960"/>
      <c r="D86" s="979" t="s">
        <v>640</v>
      </c>
    </row>
    <row r="87" spans="1:4" ht="20.25" customHeight="1">
      <c r="A87" s="2639"/>
      <c r="B87" s="2660"/>
      <c r="C87" s="965"/>
      <c r="D87" s="980" t="s">
        <v>641</v>
      </c>
    </row>
    <row r="88" spans="1:4" ht="20.25" customHeight="1">
      <c r="A88" s="2639"/>
      <c r="B88" s="2660"/>
      <c r="C88" s="971" t="s">
        <v>665</v>
      </c>
      <c r="D88" s="981" t="s">
        <v>666</v>
      </c>
    </row>
    <row r="89" spans="1:4" ht="20.25" customHeight="1">
      <c r="A89" s="2658"/>
      <c r="B89" s="2661"/>
      <c r="C89" s="982" t="s">
        <v>667</v>
      </c>
      <c r="D89" s="983" t="s">
        <v>668</v>
      </c>
    </row>
    <row r="90" spans="1:4" ht="20.25" customHeight="1">
      <c r="A90" s="2626">
        <v>36</v>
      </c>
      <c r="B90" s="2641" t="s">
        <v>669</v>
      </c>
      <c r="C90" s="2645" t="s">
        <v>620</v>
      </c>
      <c r="D90" s="2646"/>
    </row>
    <row r="91" spans="1:4" ht="20.25" customHeight="1">
      <c r="A91" s="2627"/>
      <c r="B91" s="2642"/>
      <c r="C91" s="971" t="s">
        <v>670</v>
      </c>
      <c r="D91" s="972" t="s">
        <v>671</v>
      </c>
    </row>
    <row r="92" spans="1:4" ht="20.25" customHeight="1">
      <c r="A92" s="2627"/>
      <c r="B92" s="2642"/>
      <c r="C92" s="960" t="s">
        <v>672</v>
      </c>
      <c r="D92" s="973" t="s">
        <v>673</v>
      </c>
    </row>
    <row r="93" spans="1:4" ht="20.25" customHeight="1">
      <c r="A93" s="2637" t="s">
        <v>674</v>
      </c>
      <c r="B93" s="2641" t="s">
        <v>675</v>
      </c>
      <c r="C93" s="2645" t="s">
        <v>620</v>
      </c>
      <c r="D93" s="2646"/>
    </row>
    <row r="94" spans="1:4" ht="15.75" customHeight="1">
      <c r="A94" s="2638"/>
      <c r="B94" s="2642"/>
      <c r="C94" s="960"/>
      <c r="D94" s="962" t="s">
        <v>578</v>
      </c>
    </row>
    <row r="95" spans="1:4" ht="15.75" customHeight="1">
      <c r="A95" s="2638"/>
      <c r="B95" s="2642"/>
      <c r="C95" s="960"/>
      <c r="D95" s="964" t="s">
        <v>676</v>
      </c>
    </row>
    <row r="96" spans="1:4" ht="15.75" customHeight="1">
      <c r="A96" s="2638"/>
      <c r="B96" s="2642"/>
      <c r="C96" s="960"/>
      <c r="D96" s="964" t="s">
        <v>677</v>
      </c>
    </row>
    <row r="97" spans="1:4" ht="20.25" customHeight="1">
      <c r="A97" s="2638"/>
      <c r="B97" s="2642"/>
      <c r="C97" s="975" t="s">
        <v>678</v>
      </c>
      <c r="D97" s="976" t="s">
        <v>679</v>
      </c>
    </row>
    <row r="98" spans="1:4" ht="15.75" customHeight="1">
      <c r="A98" s="2638"/>
      <c r="B98" s="2642"/>
      <c r="C98" s="960"/>
      <c r="D98" s="962" t="s">
        <v>578</v>
      </c>
    </row>
    <row r="99" spans="1:4" ht="15.75" customHeight="1">
      <c r="A99" s="2638"/>
      <c r="B99" s="2642"/>
      <c r="C99" s="960"/>
      <c r="D99" s="964" t="s">
        <v>680</v>
      </c>
    </row>
    <row r="100" spans="1:4" ht="39.75" customHeight="1">
      <c r="A100" s="2638"/>
      <c r="B100" s="2642"/>
      <c r="C100" s="975" t="s">
        <v>681</v>
      </c>
      <c r="D100" s="984" t="s">
        <v>682</v>
      </c>
    </row>
    <row r="101" spans="1:4" ht="15.75" customHeight="1">
      <c r="A101" s="2638"/>
      <c r="B101" s="2642"/>
      <c r="C101" s="960"/>
      <c r="D101" s="962" t="s">
        <v>578</v>
      </c>
    </row>
    <row r="102" spans="1:4" ht="15.75" customHeight="1">
      <c r="A102" s="2638"/>
      <c r="B102" s="2642"/>
      <c r="C102" s="965"/>
      <c r="D102" s="966" t="s">
        <v>683</v>
      </c>
    </row>
    <row r="103" spans="1:4" ht="20.25" customHeight="1">
      <c r="A103" s="2638"/>
      <c r="B103" s="2642"/>
      <c r="C103" s="971" t="s">
        <v>684</v>
      </c>
      <c r="D103" s="977" t="s">
        <v>685</v>
      </c>
    </row>
    <row r="104" spans="1:4" ht="20.25" customHeight="1">
      <c r="A104" s="2638"/>
      <c r="B104" s="2642"/>
      <c r="C104" s="971" t="s">
        <v>686</v>
      </c>
      <c r="D104" s="977" t="s">
        <v>687</v>
      </c>
    </row>
    <row r="105" spans="1:4" ht="20.25" customHeight="1">
      <c r="A105" s="2638"/>
      <c r="B105" s="2642"/>
      <c r="C105" s="971" t="s">
        <v>688</v>
      </c>
      <c r="D105" s="977" t="s">
        <v>689</v>
      </c>
    </row>
    <row r="106" spans="1:4" ht="20.25" customHeight="1">
      <c r="A106" s="2638"/>
      <c r="B106" s="2642"/>
      <c r="C106" s="971" t="s">
        <v>690</v>
      </c>
      <c r="D106" s="977" t="s">
        <v>691</v>
      </c>
    </row>
    <row r="107" spans="1:4" ht="20.25" customHeight="1">
      <c r="A107" s="2638"/>
      <c r="B107" s="2642"/>
      <c r="C107" s="971" t="s">
        <v>692</v>
      </c>
      <c r="D107" s="977" t="s">
        <v>693</v>
      </c>
    </row>
    <row r="108" spans="1:4" ht="20.25" customHeight="1">
      <c r="A108" s="2638"/>
      <c r="B108" s="2642"/>
      <c r="C108" s="971" t="s">
        <v>694</v>
      </c>
      <c r="D108" s="977" t="s">
        <v>695</v>
      </c>
    </row>
    <row r="109" spans="1:4" ht="20.25" customHeight="1">
      <c r="A109" s="2638"/>
      <c r="B109" s="2642"/>
      <c r="C109" s="971" t="s">
        <v>696</v>
      </c>
      <c r="D109" s="977" t="s">
        <v>697</v>
      </c>
    </row>
    <row r="110" spans="1:4" ht="20.25" customHeight="1">
      <c r="A110" s="2638"/>
      <c r="B110" s="2642"/>
      <c r="C110" s="971" t="s">
        <v>698</v>
      </c>
      <c r="D110" s="977" t="s">
        <v>699</v>
      </c>
    </row>
    <row r="111" spans="1:4" ht="20.25" customHeight="1">
      <c r="A111" s="2638"/>
      <c r="B111" s="2642"/>
      <c r="C111" s="971" t="s">
        <v>700</v>
      </c>
      <c r="D111" s="977" t="s">
        <v>701</v>
      </c>
    </row>
    <row r="112" spans="1:4" ht="20.25" customHeight="1">
      <c r="A112" s="2639"/>
      <c r="B112" s="2643"/>
      <c r="C112" s="975" t="s">
        <v>702</v>
      </c>
      <c r="D112" s="976" t="s">
        <v>703</v>
      </c>
    </row>
    <row r="113" spans="1:4" ht="15.75" customHeight="1">
      <c r="A113" s="2639"/>
      <c r="B113" s="2643"/>
      <c r="C113" s="965"/>
      <c r="D113" s="985" t="s">
        <v>704</v>
      </c>
    </row>
    <row r="114" spans="1:4" ht="20.25" customHeight="1">
      <c r="A114" s="2639"/>
      <c r="B114" s="2643"/>
      <c r="C114" s="971" t="s">
        <v>705</v>
      </c>
      <c r="D114" s="977" t="s">
        <v>706</v>
      </c>
    </row>
    <row r="115" spans="1:4" ht="20.25" customHeight="1">
      <c r="A115" s="2639"/>
      <c r="B115" s="2643"/>
      <c r="C115" s="971" t="s">
        <v>707</v>
      </c>
      <c r="D115" s="981" t="s">
        <v>708</v>
      </c>
    </row>
    <row r="116" spans="1:4" ht="20.25" customHeight="1">
      <c r="A116" s="2639"/>
      <c r="B116" s="2643"/>
      <c r="C116" s="971" t="s">
        <v>709</v>
      </c>
      <c r="D116" s="977" t="s">
        <v>710</v>
      </c>
    </row>
    <row r="117" spans="1:4" ht="20.25" customHeight="1">
      <c r="A117" s="2639"/>
      <c r="B117" s="2643"/>
      <c r="C117" s="971" t="s">
        <v>711</v>
      </c>
      <c r="D117" s="977" t="s">
        <v>712</v>
      </c>
    </row>
    <row r="118" spans="1:4" ht="20.25" customHeight="1">
      <c r="A118" s="2639"/>
      <c r="B118" s="2643"/>
      <c r="C118" s="971" t="s">
        <v>713</v>
      </c>
      <c r="D118" s="981" t="s">
        <v>714</v>
      </c>
    </row>
    <row r="119" spans="1:4" ht="20.25" customHeight="1">
      <c r="A119" s="2639"/>
      <c r="B119" s="2643"/>
      <c r="C119" s="971" t="s">
        <v>715</v>
      </c>
      <c r="D119" s="977" t="s">
        <v>716</v>
      </c>
    </row>
    <row r="120" spans="1:4" ht="20.25" customHeight="1" thickBot="1">
      <c r="A120" s="2640"/>
      <c r="B120" s="2644"/>
      <c r="C120" s="986" t="s">
        <v>717</v>
      </c>
      <c r="D120" s="987" t="s">
        <v>718</v>
      </c>
    </row>
    <row r="121" spans="1:4" ht="20.25" customHeight="1">
      <c r="C121" s="988"/>
      <c r="D121" s="989"/>
    </row>
    <row r="122" spans="1:4" ht="20.25" customHeight="1">
      <c r="C122" s="988"/>
    </row>
  </sheetData>
  <sheetProtection password="C7BF" sheet="1" objects="1" scenarios="1"/>
  <mergeCells count="23">
    <mergeCell ref="A93:A120"/>
    <mergeCell ref="B93:B120"/>
    <mergeCell ref="C93:D93"/>
    <mergeCell ref="A29:A31"/>
    <mergeCell ref="B29:B31"/>
    <mergeCell ref="A32:A38"/>
    <mergeCell ref="B32:B38"/>
    <mergeCell ref="C32:D32"/>
    <mergeCell ref="A39:A76"/>
    <mergeCell ref="B39:B76"/>
    <mergeCell ref="C39:D39"/>
    <mergeCell ref="A77:A89"/>
    <mergeCell ref="B77:B89"/>
    <mergeCell ref="A90:A92"/>
    <mergeCell ref="B90:B92"/>
    <mergeCell ref="C90:D90"/>
    <mergeCell ref="A25:A28"/>
    <mergeCell ref="B25:B28"/>
    <mergeCell ref="A1:D1"/>
    <mergeCell ref="A2:B2"/>
    <mergeCell ref="C2:D2"/>
    <mergeCell ref="A3:A24"/>
    <mergeCell ref="B3:B24"/>
  </mergeCells>
  <phoneticPr fontId="4"/>
  <printOptions horizontalCentered="1"/>
  <pageMargins left="0.59055118110236227" right="0.19685039370078741" top="0.31496062992125984" bottom="0.19685039370078741" header="0.51181102362204722" footer="0.31496062992125984"/>
  <pageSetup paperSize="9" scale="95" orientation="portrait" horizontalDpi="4294967294" verticalDpi="4294967294" r:id="rId1"/>
  <headerFooter alignWithMargins="0"/>
  <rowBreaks count="2" manualBreakCount="2">
    <brk id="38" max="3" man="1"/>
    <brk id="76"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8"/>
  <sheetViews>
    <sheetView topLeftCell="A13" zoomScale="80" zoomScaleNormal="80" workbookViewId="0">
      <selection activeCell="S30" sqref="S30"/>
    </sheetView>
  </sheetViews>
  <sheetFormatPr defaultRowHeight="22.5" customHeight="1"/>
  <cols>
    <col min="1" max="1" width="9.5" style="554" bestFit="1" customWidth="1"/>
    <col min="2" max="2" width="11.375" style="554" customWidth="1"/>
    <col min="3" max="17" width="5" style="554" customWidth="1"/>
    <col min="18" max="19" width="9" style="554"/>
    <col min="20" max="20" width="4.875" style="555" customWidth="1"/>
    <col min="21" max="21" width="4.875" style="554" customWidth="1"/>
    <col min="22" max="22" width="9" style="565"/>
    <col min="23" max="23" width="58.375" style="554" customWidth="1"/>
    <col min="24" max="24" width="4.875" style="555" customWidth="1"/>
    <col min="25" max="25" width="4.875" style="556" customWidth="1"/>
    <col min="26" max="26" width="9" style="565"/>
    <col min="27" max="27" width="26.5" style="554" customWidth="1"/>
    <col min="28" max="16384" width="9" style="554"/>
  </cols>
  <sheetData>
    <row r="1" spans="1:27" ht="18" customHeight="1">
      <c r="A1" s="163" t="s">
        <v>116</v>
      </c>
    </row>
    <row r="2" spans="1:27" ht="22.5" customHeight="1">
      <c r="A2" s="2697" t="s">
        <v>3</v>
      </c>
      <c r="B2" s="2698"/>
      <c r="C2" s="2692" t="str">
        <f>'(入力)基本情報'!E5</f>
        <v>株式会社　富山建設</v>
      </c>
      <c r="D2" s="2693"/>
      <c r="E2" s="2693"/>
      <c r="F2" s="2693"/>
      <c r="G2" s="2693"/>
      <c r="H2" s="2693"/>
      <c r="I2" s="2693"/>
      <c r="J2" s="2693"/>
      <c r="K2" s="2693"/>
      <c r="L2" s="2693"/>
      <c r="M2" s="2693"/>
      <c r="N2" s="2693"/>
      <c r="O2" s="2693"/>
      <c r="P2" s="2693"/>
      <c r="Q2" s="2694"/>
    </row>
    <row r="3" spans="1:27" ht="22.5" customHeight="1">
      <c r="A3" s="2697" t="s">
        <v>4</v>
      </c>
      <c r="B3" s="2698"/>
      <c r="C3" s="2692" t="str">
        <f>'(入力)基本情報'!E6</f>
        <v>富山市△△△△1-2-3</v>
      </c>
      <c r="D3" s="2693"/>
      <c r="E3" s="2693"/>
      <c r="F3" s="2693"/>
      <c r="G3" s="2693"/>
      <c r="H3" s="2693"/>
      <c r="I3" s="2693"/>
      <c r="J3" s="2693"/>
      <c r="K3" s="2693"/>
      <c r="L3" s="2693"/>
      <c r="M3" s="2693"/>
      <c r="N3" s="2693"/>
      <c r="O3" s="2693"/>
      <c r="P3" s="2693"/>
      <c r="Q3" s="2694"/>
    </row>
    <row r="4" spans="1:27" ht="22.5" customHeight="1">
      <c r="A4" s="2699" t="s">
        <v>5</v>
      </c>
      <c r="B4" s="2700"/>
      <c r="C4" s="2704" t="str">
        <f>'(入力)基本情報'!E7</f>
        <v>076</v>
      </c>
      <c r="D4" s="2705"/>
      <c r="E4" s="795" t="s">
        <v>508</v>
      </c>
      <c r="F4" s="2702" t="str">
        <f>'(入力)基本情報'!H7</f>
        <v>463</v>
      </c>
      <c r="G4" s="2702"/>
      <c r="H4" s="795" t="s">
        <v>508</v>
      </c>
      <c r="I4" s="2702" t="str">
        <f>'(入力)基本情報'!K7</f>
        <v>6418</v>
      </c>
      <c r="J4" s="2703"/>
      <c r="K4" s="557"/>
      <c r="L4" s="557"/>
      <c r="M4" s="557"/>
      <c r="N4" s="557"/>
      <c r="O4" s="557"/>
      <c r="P4" s="557"/>
      <c r="Q4" s="557"/>
    </row>
    <row r="5" spans="1:27" ht="22.5" customHeight="1">
      <c r="A5" s="2699" t="s">
        <v>6</v>
      </c>
      <c r="B5" s="2700"/>
      <c r="C5" s="2701" t="str">
        <f>'(入力)基本情報'!E8</f>
        <v>930</v>
      </c>
      <c r="D5" s="2702"/>
      <c r="E5" s="795" t="s">
        <v>430</v>
      </c>
      <c r="F5" s="2702" t="str">
        <f>'(入力)基本情報'!H8</f>
        <v>0289</v>
      </c>
      <c r="G5" s="2703"/>
      <c r="H5" s="796"/>
      <c r="I5" s="796"/>
      <c r="J5" s="796"/>
      <c r="K5" s="557"/>
      <c r="L5" s="557"/>
      <c r="M5" s="557"/>
      <c r="N5" s="557"/>
      <c r="O5" s="557"/>
      <c r="P5" s="557"/>
      <c r="Q5" s="557"/>
    </row>
    <row r="6" spans="1:27" ht="22.5" customHeight="1">
      <c r="A6" s="2695" t="s">
        <v>8</v>
      </c>
      <c r="B6" s="558" t="s">
        <v>9</v>
      </c>
      <c r="C6" s="2708" t="str">
        <f>'(入力)基本情報'!E9</f>
        <v>代表取締役</v>
      </c>
      <c r="D6" s="2708"/>
      <c r="E6" s="2708"/>
      <c r="F6" s="2708"/>
      <c r="G6" s="2708"/>
      <c r="H6" s="2709"/>
      <c r="I6" s="557"/>
      <c r="J6" s="557"/>
      <c r="K6" s="557"/>
      <c r="L6" s="557"/>
      <c r="M6" s="557"/>
      <c r="N6" s="557"/>
      <c r="O6" s="557"/>
      <c r="P6" s="557"/>
      <c r="Q6" s="557"/>
    </row>
    <row r="7" spans="1:27" ht="22.5" customHeight="1">
      <c r="A7" s="2696"/>
      <c r="B7" s="559" t="s">
        <v>11</v>
      </c>
      <c r="C7" s="2710" t="str">
        <f>'(入力)基本情報'!E10</f>
        <v>○○　○○</v>
      </c>
      <c r="D7" s="2710"/>
      <c r="E7" s="2710"/>
      <c r="F7" s="2710"/>
      <c r="G7" s="2710"/>
      <c r="H7" s="2711"/>
      <c r="I7" s="557"/>
      <c r="J7" s="557"/>
      <c r="K7" s="557"/>
      <c r="L7" s="557"/>
      <c r="M7" s="557"/>
      <c r="N7" s="557"/>
      <c r="O7" s="557"/>
      <c r="P7" s="557"/>
      <c r="Q7" s="557"/>
    </row>
    <row r="8" spans="1:27" ht="22.5" customHeight="1">
      <c r="A8" s="2695" t="s">
        <v>12</v>
      </c>
      <c r="B8" s="2712"/>
      <c r="C8" s="2712" t="s">
        <v>13</v>
      </c>
      <c r="D8" s="2712"/>
      <c r="E8" s="560" t="s">
        <v>14</v>
      </c>
      <c r="F8" s="2712" t="s">
        <v>15</v>
      </c>
      <c r="G8" s="2712"/>
      <c r="H8" s="2712" t="s">
        <v>16</v>
      </c>
      <c r="I8" s="2712"/>
      <c r="J8" s="2712"/>
      <c r="K8" s="2712"/>
      <c r="L8" s="2712"/>
      <c r="M8" s="2712"/>
      <c r="N8" s="2726" t="s">
        <v>17</v>
      </c>
      <c r="O8" s="2727"/>
      <c r="P8" s="2727"/>
      <c r="Q8" s="2728"/>
    </row>
    <row r="9" spans="1:27" ht="22.5" customHeight="1">
      <c r="A9" s="2686"/>
      <c r="B9" s="2687"/>
      <c r="C9" s="166">
        <f>'(入力)基本情報'!E12</f>
        <v>1</v>
      </c>
      <c r="D9" s="166">
        <f>'(入力)基本情報'!F12</f>
        <v>6</v>
      </c>
      <c r="E9" s="166">
        <f>'(入力)基本情報'!G12</f>
        <v>1</v>
      </c>
      <c r="F9" s="166">
        <f>'(入力)基本情報'!H12</f>
        <v>0</v>
      </c>
      <c r="G9" s="166">
        <f>'(入力)基本情報'!I12</f>
        <v>1</v>
      </c>
      <c r="H9" s="166">
        <f>'(入力)基本情報'!J12</f>
        <v>6</v>
      </c>
      <c r="I9" s="166">
        <f>'(入力)基本情報'!K12</f>
        <v>0</v>
      </c>
      <c r="J9" s="166" t="str">
        <f>'(入力)基本情報'!L12</f>
        <v>×</v>
      </c>
      <c r="K9" s="166" t="str">
        <f>'(入力)基本情報'!M12</f>
        <v>×</v>
      </c>
      <c r="L9" s="166" t="str">
        <f>'(入力)基本情報'!N12</f>
        <v>×</v>
      </c>
      <c r="M9" s="166" t="str">
        <f>'(入力)基本情報'!O12</f>
        <v>×</v>
      </c>
      <c r="N9" s="166" t="s">
        <v>431</v>
      </c>
      <c r="O9" s="166">
        <f>'(入力)基本情報'!Q12</f>
        <v>0</v>
      </c>
      <c r="P9" s="166">
        <f>'(入力)基本情報'!R12</f>
        <v>0</v>
      </c>
      <c r="Q9" s="167">
        <f>'(入力)基本情報'!S12</f>
        <v>0</v>
      </c>
    </row>
    <row r="10" spans="1:27" ht="8.25" customHeight="1"/>
    <row r="11" spans="1:27" ht="22.5" customHeight="1">
      <c r="A11" s="2697" t="s">
        <v>18</v>
      </c>
      <c r="B11" s="2706"/>
      <c r="C11" s="2706" t="str">
        <f>'(入力)基本情報'!E14</f>
        <v>富山</v>
      </c>
      <c r="D11" s="2707"/>
    </row>
    <row r="12" spans="1:27" ht="22.5" customHeight="1">
      <c r="A12" s="2697" t="s">
        <v>20</v>
      </c>
      <c r="B12" s="2706"/>
      <c r="C12" s="2706" t="str">
        <f>'(入力)基本情報'!E15</f>
        <v>富山</v>
      </c>
      <c r="D12" s="2707"/>
    </row>
    <row r="13" spans="1:27" ht="13.5" customHeight="1"/>
    <row r="14" spans="1:27" s="163" customFormat="1" ht="22.5" customHeight="1">
      <c r="A14" s="163" t="s">
        <v>21</v>
      </c>
      <c r="C14" s="168"/>
      <c r="D14" s="171" t="s">
        <v>213</v>
      </c>
      <c r="T14" s="458" t="s">
        <v>724</v>
      </c>
      <c r="V14" s="1030"/>
      <c r="X14" s="458" t="s">
        <v>723</v>
      </c>
      <c r="Y14" s="553"/>
      <c r="Z14" s="955"/>
    </row>
    <row r="15" spans="1:27" ht="22.5" customHeight="1">
      <c r="A15" s="562">
        <v>39539</v>
      </c>
      <c r="B15" s="563">
        <f>'(入力)基本情報'!X5</f>
        <v>0</v>
      </c>
      <c r="C15" s="564"/>
      <c r="D15" s="2717" t="s">
        <v>432</v>
      </c>
      <c r="E15" s="2718"/>
      <c r="F15" s="2718"/>
      <c r="G15" s="2719"/>
      <c r="H15" s="2713">
        <f>DATEVALUE("平成"&amp;D19&amp;"年"&amp;4&amp;"月"&amp;1&amp;"日")</f>
        <v>42095</v>
      </c>
      <c r="I15" s="2713"/>
      <c r="J15" s="2714"/>
      <c r="L15" s="2729" t="s">
        <v>433</v>
      </c>
      <c r="M15" s="2730"/>
      <c r="N15" s="2730"/>
      <c r="O15" s="2730"/>
      <c r="P15" s="2733">
        <f>DATEVALUE("平成"&amp;D25-6&amp;"年"&amp;4&amp;"月"&amp;1&amp;"日")</f>
        <v>39539</v>
      </c>
      <c r="Q15" s="2730"/>
      <c r="R15" s="2734"/>
      <c r="T15" s="555">
        <v>15</v>
      </c>
      <c r="V15" s="565">
        <v>42088</v>
      </c>
      <c r="W15" s="730" t="s">
        <v>725</v>
      </c>
      <c r="X15" s="555">
        <v>10</v>
      </c>
      <c r="Z15" s="565">
        <v>40341</v>
      </c>
      <c r="AA15" s="554" t="s">
        <v>417</v>
      </c>
    </row>
    <row r="16" spans="1:27" ht="22.5" customHeight="1">
      <c r="A16" s="566">
        <v>39904</v>
      </c>
      <c r="B16" s="797">
        <f>'(入力)基本情報'!X6</f>
        <v>0</v>
      </c>
      <c r="D16" s="2671"/>
      <c r="E16" s="2672"/>
      <c r="F16" s="2672"/>
      <c r="G16" s="2673"/>
      <c r="H16" s="2715"/>
      <c r="I16" s="2715"/>
      <c r="J16" s="2716"/>
      <c r="L16" s="2731"/>
      <c r="M16" s="2732"/>
      <c r="N16" s="2732"/>
      <c r="O16" s="2732"/>
      <c r="P16" s="2735">
        <f>DATEVALUE("平成"&amp;D19+2&amp;"年"&amp;3&amp;"月"&amp;31&amp;"日")</f>
        <v>42825</v>
      </c>
      <c r="Q16" s="2732"/>
      <c r="R16" s="2736"/>
      <c r="V16" s="565">
        <v>42088</v>
      </c>
      <c r="W16" s="730" t="s">
        <v>727</v>
      </c>
      <c r="X16" s="555">
        <v>11</v>
      </c>
      <c r="Z16" s="565">
        <v>40628</v>
      </c>
      <c r="AA16" s="554" t="s">
        <v>421</v>
      </c>
    </row>
    <row r="17" spans="1:27" ht="22.5" customHeight="1">
      <c r="A17" s="566">
        <v>40269</v>
      </c>
      <c r="B17" s="797">
        <f>'(入力)基本情報'!X7</f>
        <v>0</v>
      </c>
      <c r="D17" s="2671"/>
      <c r="E17" s="2672"/>
      <c r="F17" s="2672"/>
      <c r="G17" s="2673"/>
      <c r="H17" s="2715"/>
      <c r="I17" s="2715"/>
      <c r="J17" s="2716"/>
      <c r="L17" s="2729" t="s">
        <v>434</v>
      </c>
      <c r="M17" s="2730"/>
      <c r="N17" s="2730"/>
      <c r="O17" s="2730"/>
      <c r="P17" s="2733">
        <f>DATEVALUE("平成"&amp;D25-2&amp;"年"&amp;4&amp;"月"&amp;1&amp;"日")</f>
        <v>41000</v>
      </c>
      <c r="Q17" s="2730"/>
      <c r="R17" s="2734"/>
      <c r="V17" s="565">
        <v>42088</v>
      </c>
      <c r="W17" s="730" t="s">
        <v>728</v>
      </c>
      <c r="Z17" s="565">
        <v>40632</v>
      </c>
      <c r="AA17" s="554" t="s">
        <v>420</v>
      </c>
    </row>
    <row r="18" spans="1:27" ht="22.5" customHeight="1">
      <c r="A18" s="566">
        <v>40634</v>
      </c>
      <c r="B18" s="797">
        <f>'(入力)基本情報'!X8</f>
        <v>0</v>
      </c>
      <c r="D18" s="2671"/>
      <c r="E18" s="2672"/>
      <c r="F18" s="2672"/>
      <c r="G18" s="2673"/>
      <c r="H18" s="2715">
        <f>DATEVALUE("平成"&amp;D19+1&amp;"年"&amp;3&amp;"月"&amp;31&amp;"日")</f>
        <v>42460</v>
      </c>
      <c r="I18" s="2715"/>
      <c r="J18" s="2716"/>
      <c r="L18" s="2731"/>
      <c r="M18" s="2732"/>
      <c r="N18" s="2732"/>
      <c r="O18" s="2732"/>
      <c r="P18" s="2735">
        <f>P16</f>
        <v>42825</v>
      </c>
      <c r="Q18" s="2732"/>
      <c r="R18" s="2736"/>
      <c r="V18" s="565">
        <v>42088</v>
      </c>
      <c r="W18" s="730" t="s">
        <v>729</v>
      </c>
      <c r="Y18" s="556" t="s">
        <v>435</v>
      </c>
      <c r="Z18" s="565">
        <v>40651</v>
      </c>
      <c r="AA18" s="554" t="s">
        <v>423</v>
      </c>
    </row>
    <row r="19" spans="1:27" ht="22.5" customHeight="1">
      <c r="A19" s="566">
        <v>41000</v>
      </c>
      <c r="B19" s="797">
        <f>'(入力)基本情報'!X9</f>
        <v>0</v>
      </c>
      <c r="D19" s="2720">
        <f>D25+1</f>
        <v>27</v>
      </c>
      <c r="E19" s="2721"/>
      <c r="F19" s="2721"/>
      <c r="G19" s="2722"/>
      <c r="H19" s="2715"/>
      <c r="I19" s="2715"/>
      <c r="J19" s="2716"/>
      <c r="K19" s="555" t="s">
        <v>436</v>
      </c>
      <c r="L19" s="2729" t="s">
        <v>437</v>
      </c>
      <c r="M19" s="2730"/>
      <c r="N19" s="2730"/>
      <c r="O19" s="2730"/>
      <c r="P19" s="2733">
        <f>H15</f>
        <v>42095</v>
      </c>
      <c r="Q19" s="2730"/>
      <c r="R19" s="2734"/>
      <c r="V19" s="565">
        <v>42088</v>
      </c>
      <c r="W19" s="730" t="s">
        <v>738</v>
      </c>
      <c r="Z19" s="565">
        <v>40651</v>
      </c>
      <c r="AA19" s="554" t="s">
        <v>424</v>
      </c>
    </row>
    <row r="20" spans="1:27" ht="22.5" customHeight="1" thickBot="1">
      <c r="A20" s="566">
        <v>41365</v>
      </c>
      <c r="B20" s="797">
        <f>'(入力)基本情報'!X10</f>
        <v>0</v>
      </c>
      <c r="D20" s="2723"/>
      <c r="E20" s="2724"/>
      <c r="F20" s="2724"/>
      <c r="G20" s="2725"/>
      <c r="H20" s="2715"/>
      <c r="I20" s="2715"/>
      <c r="J20" s="2716"/>
      <c r="L20" s="2737"/>
      <c r="M20" s="2738"/>
      <c r="N20" s="2738"/>
      <c r="O20" s="2738"/>
      <c r="P20" s="2739">
        <f>P18</f>
        <v>42825</v>
      </c>
      <c r="Q20" s="2738"/>
      <c r="R20" s="2740"/>
      <c r="V20" s="565">
        <v>42088</v>
      </c>
      <c r="W20" s="730" t="s">
        <v>739</v>
      </c>
      <c r="Y20" s="556" t="s">
        <v>438</v>
      </c>
      <c r="Z20" s="565">
        <v>40677</v>
      </c>
      <c r="AA20" s="554" t="s">
        <v>425</v>
      </c>
    </row>
    <row r="21" spans="1:27" ht="22.5" customHeight="1" thickTop="1">
      <c r="A21" s="566">
        <v>41730</v>
      </c>
      <c r="B21" s="797">
        <f>'(入力)基本情報'!X11</f>
        <v>0</v>
      </c>
      <c r="D21" s="2668" t="s">
        <v>479</v>
      </c>
      <c r="E21" s="2669"/>
      <c r="F21" s="2669"/>
      <c r="G21" s="2670"/>
      <c r="H21" s="2662">
        <f>DATEVALUE("平成"&amp;D25&amp;"年"&amp;4&amp;"月"&amp;1&amp;"日")</f>
        <v>41730</v>
      </c>
      <c r="I21" s="2662"/>
      <c r="J21" s="2663"/>
      <c r="K21" s="555" t="s">
        <v>439</v>
      </c>
      <c r="L21" s="2684" t="s">
        <v>440</v>
      </c>
      <c r="M21" s="2685"/>
      <c r="N21" s="2685"/>
      <c r="O21" s="2685"/>
      <c r="P21" s="2688">
        <f>H21</f>
        <v>41730</v>
      </c>
      <c r="Q21" s="2688"/>
      <c r="R21" s="2689"/>
      <c r="V21" s="1116">
        <v>42089</v>
      </c>
      <c r="W21" s="730" t="s">
        <v>740</v>
      </c>
      <c r="AA21" s="554" t="s">
        <v>426</v>
      </c>
    </row>
    <row r="22" spans="1:27" ht="22.5" customHeight="1">
      <c r="A22" s="566">
        <v>42095</v>
      </c>
      <c r="B22" s="797">
        <f>'(入力)基本情報'!X12</f>
        <v>0</v>
      </c>
      <c r="D22" s="2671"/>
      <c r="E22" s="2672"/>
      <c r="F22" s="2672"/>
      <c r="G22" s="2673"/>
      <c r="H22" s="2662"/>
      <c r="I22" s="2662"/>
      <c r="J22" s="2663"/>
      <c r="L22" s="2686"/>
      <c r="M22" s="2687"/>
      <c r="N22" s="2687"/>
      <c r="O22" s="2687"/>
      <c r="P22" s="2690">
        <f>H24</f>
        <v>42094</v>
      </c>
      <c r="Q22" s="2690"/>
      <c r="R22" s="2691"/>
      <c r="V22" s="1116">
        <v>42089</v>
      </c>
      <c r="W22" s="730" t="s">
        <v>741</v>
      </c>
      <c r="AA22" s="554" t="s">
        <v>427</v>
      </c>
    </row>
    <row r="23" spans="1:27" ht="22.5" customHeight="1">
      <c r="A23" s="566">
        <v>42461</v>
      </c>
      <c r="B23" s="797">
        <f>'(入力)基本情報'!X13</f>
        <v>0</v>
      </c>
      <c r="D23" s="2671"/>
      <c r="E23" s="2672"/>
      <c r="F23" s="2672"/>
      <c r="G23" s="2673"/>
      <c r="H23" s="2662"/>
      <c r="I23" s="2662"/>
      <c r="J23" s="2663"/>
      <c r="L23" s="2684" t="s">
        <v>441</v>
      </c>
      <c r="M23" s="2685"/>
      <c r="N23" s="2685"/>
      <c r="O23" s="2685"/>
      <c r="P23" s="2680">
        <f>D19</f>
        <v>27</v>
      </c>
      <c r="Q23" s="2680"/>
      <c r="R23" s="2681"/>
      <c r="V23" s="1116">
        <v>42089</v>
      </c>
      <c r="W23" s="730" t="s">
        <v>747</v>
      </c>
      <c r="AA23" s="554" t="s">
        <v>428</v>
      </c>
    </row>
    <row r="24" spans="1:27" ht="22.5" customHeight="1" thickBot="1">
      <c r="A24" s="566">
        <v>42826</v>
      </c>
      <c r="B24" s="797">
        <f>'(入力)基本情報'!X14</f>
        <v>0</v>
      </c>
      <c r="D24" s="2671"/>
      <c r="E24" s="2672"/>
      <c r="F24" s="2672"/>
      <c r="G24" s="2673"/>
      <c r="H24" s="2662">
        <f>DATEVALUE("平成"&amp;D25+1&amp;"年"&amp;3&amp;"月"&amp;31&amp;"日")</f>
        <v>42094</v>
      </c>
      <c r="I24" s="2662"/>
      <c r="J24" s="2663"/>
      <c r="L24" s="2686"/>
      <c r="M24" s="2687"/>
      <c r="N24" s="2687"/>
      <c r="O24" s="2687"/>
      <c r="P24" s="2682">
        <f>D19+1</f>
        <v>28</v>
      </c>
      <c r="Q24" s="2682"/>
      <c r="R24" s="2683"/>
      <c r="V24" s="565">
        <v>42090</v>
      </c>
      <c r="W24" s="730" t="s">
        <v>749</v>
      </c>
      <c r="X24" s="555">
        <v>12</v>
      </c>
      <c r="Z24" s="565">
        <v>41009</v>
      </c>
      <c r="AA24" s="554" t="s">
        <v>478</v>
      </c>
    </row>
    <row r="25" spans="1:27" ht="22.5" customHeight="1" thickTop="1">
      <c r="A25" s="567">
        <v>43191</v>
      </c>
      <c r="B25" s="732">
        <f>'(入力)基本情報'!X15</f>
        <v>0</v>
      </c>
      <c r="D25" s="2674">
        <v>26</v>
      </c>
      <c r="E25" s="2675"/>
      <c r="F25" s="2675"/>
      <c r="G25" s="2676"/>
      <c r="H25" s="2664"/>
      <c r="I25" s="2662"/>
      <c r="J25" s="2663"/>
      <c r="V25" s="565">
        <v>42090</v>
      </c>
      <c r="W25" s="730" t="s">
        <v>765</v>
      </c>
      <c r="X25" s="555">
        <v>14</v>
      </c>
      <c r="Z25" s="815">
        <v>41709</v>
      </c>
      <c r="AA25" s="730" t="s">
        <v>511</v>
      </c>
    </row>
    <row r="26" spans="1:27" ht="22.5" customHeight="1" thickBot="1">
      <c r="A26" s="733"/>
      <c r="B26" s="734"/>
      <c r="D26" s="2677"/>
      <c r="E26" s="2678"/>
      <c r="F26" s="2678"/>
      <c r="G26" s="2679"/>
      <c r="H26" s="2665"/>
      <c r="I26" s="2666"/>
      <c r="J26" s="2667"/>
      <c r="V26" s="565">
        <v>42094</v>
      </c>
      <c r="W26" s="730" t="s">
        <v>768</v>
      </c>
      <c r="Z26" s="815">
        <v>41709</v>
      </c>
      <c r="AA26" s="730" t="s">
        <v>512</v>
      </c>
    </row>
    <row r="27" spans="1:27" ht="22.5" customHeight="1" thickTop="1">
      <c r="D27" s="552" t="s">
        <v>418</v>
      </c>
      <c r="F27" s="564"/>
      <c r="G27" s="564"/>
      <c r="V27" s="565">
        <v>42094</v>
      </c>
      <c r="W27" s="730" t="s">
        <v>769</v>
      </c>
      <c r="Z27" s="815">
        <v>41709</v>
      </c>
      <c r="AA27" s="730" t="s">
        <v>513</v>
      </c>
    </row>
    <row r="28" spans="1:27" ht="22.5" customHeight="1">
      <c r="D28" s="731" t="s">
        <v>481</v>
      </c>
      <c r="F28" s="564"/>
      <c r="G28" s="564"/>
      <c r="V28" s="565">
        <v>42094</v>
      </c>
      <c r="W28" s="730" t="s">
        <v>770</v>
      </c>
      <c r="Z28" s="815">
        <v>41709</v>
      </c>
      <c r="AA28" s="730" t="s">
        <v>514</v>
      </c>
    </row>
    <row r="29" spans="1:27" ht="22.5" customHeight="1">
      <c r="D29" s="731" t="s">
        <v>482</v>
      </c>
      <c r="Z29" s="815">
        <v>41709</v>
      </c>
      <c r="AA29" s="730" t="s">
        <v>515</v>
      </c>
    </row>
    <row r="30" spans="1:27" ht="22.5" customHeight="1">
      <c r="D30" s="552" t="s">
        <v>419</v>
      </c>
      <c r="Z30" s="815">
        <v>41709</v>
      </c>
      <c r="AA30" s="730" t="s">
        <v>516</v>
      </c>
    </row>
    <row r="31" spans="1:27" ht="22.5" customHeight="1">
      <c r="Z31" s="815">
        <v>41709</v>
      </c>
      <c r="AA31" s="730" t="s">
        <v>517</v>
      </c>
    </row>
    <row r="32" spans="1:27" ht="22.5" customHeight="1">
      <c r="B32" s="730" t="s">
        <v>480</v>
      </c>
      <c r="Z32" s="815">
        <v>41709</v>
      </c>
      <c r="AA32" s="730" t="s">
        <v>518</v>
      </c>
    </row>
    <row r="33" spans="26:27" ht="22.5" customHeight="1">
      <c r="Z33" s="815">
        <v>41709</v>
      </c>
      <c r="AA33" s="730" t="s">
        <v>519</v>
      </c>
    </row>
    <row r="34" spans="26:27" ht="22.5" customHeight="1">
      <c r="Z34" s="760">
        <v>41709</v>
      </c>
      <c r="AA34" s="730" t="s">
        <v>524</v>
      </c>
    </row>
    <row r="35" spans="26:27" ht="22.5" customHeight="1">
      <c r="Z35" s="760">
        <v>41709</v>
      </c>
      <c r="AA35" s="730" t="s">
        <v>532</v>
      </c>
    </row>
    <row r="36" spans="26:27" ht="22.5" customHeight="1">
      <c r="Z36" s="760">
        <v>41804</v>
      </c>
      <c r="AA36" s="730" t="s">
        <v>567</v>
      </c>
    </row>
    <row r="37" spans="26:27" ht="22.5" customHeight="1">
      <c r="Z37" s="565">
        <v>41805</v>
      </c>
      <c r="AA37" s="730" t="s">
        <v>570</v>
      </c>
    </row>
    <row r="38" spans="26:27" ht="22.5" customHeight="1">
      <c r="Z38" s="565">
        <v>41815</v>
      </c>
      <c r="AA38" s="730" t="s">
        <v>720</v>
      </c>
    </row>
  </sheetData>
  <mergeCells count="46">
    <mergeCell ref="H15:J17"/>
    <mergeCell ref="H18:J20"/>
    <mergeCell ref="D15:G18"/>
    <mergeCell ref="D19:G20"/>
    <mergeCell ref="N8:Q8"/>
    <mergeCell ref="L15:O16"/>
    <mergeCell ref="P15:R15"/>
    <mergeCell ref="P16:R16"/>
    <mergeCell ref="L17:O18"/>
    <mergeCell ref="L19:O20"/>
    <mergeCell ref="P17:R17"/>
    <mergeCell ref="P18:R18"/>
    <mergeCell ref="P19:R19"/>
    <mergeCell ref="P20:R20"/>
    <mergeCell ref="A12:B12"/>
    <mergeCell ref="C11:D11"/>
    <mergeCell ref="C12:D12"/>
    <mergeCell ref="C6:H6"/>
    <mergeCell ref="C7:H7"/>
    <mergeCell ref="A8:B9"/>
    <mergeCell ref="C8:D8"/>
    <mergeCell ref="F8:G8"/>
    <mergeCell ref="H8:M8"/>
    <mergeCell ref="A11:B11"/>
    <mergeCell ref="C2:Q2"/>
    <mergeCell ref="C3:Q3"/>
    <mergeCell ref="A6:A7"/>
    <mergeCell ref="A2:B2"/>
    <mergeCell ref="A3:B3"/>
    <mergeCell ref="A4:B4"/>
    <mergeCell ref="A5:B5"/>
    <mergeCell ref="C5:D5"/>
    <mergeCell ref="F5:G5"/>
    <mergeCell ref="F4:G4"/>
    <mergeCell ref="C4:D4"/>
    <mergeCell ref="I4:J4"/>
    <mergeCell ref="H21:J23"/>
    <mergeCell ref="H24:J26"/>
    <mergeCell ref="D21:G24"/>
    <mergeCell ref="D25:G26"/>
    <mergeCell ref="P23:R23"/>
    <mergeCell ref="P24:R24"/>
    <mergeCell ref="L23:O24"/>
    <mergeCell ref="L21:O22"/>
    <mergeCell ref="P21:R21"/>
    <mergeCell ref="P22:R22"/>
  </mergeCells>
  <phoneticPr fontId="4"/>
  <dataValidations count="2">
    <dataValidation imeMode="off" allowBlank="1" showInputMessage="1" showErrorMessage="1" sqref="B15:B26 D25:G26 T1:U1048576 V1:V20 V24:V1048576"/>
    <dataValidation imeMode="hiragana" allowBlank="1" showInputMessage="1" showErrorMessage="1" sqref="W1:W19 W22:W1048576"/>
  </dataValidations>
  <printOptions horizontalCentered="1"/>
  <pageMargins left="0.59055118110236227" right="0.19685039370078741" top="0.98425196850393704" bottom="0.98425196850393704" header="0.51181102362204722" footer="0.51181102362204722"/>
  <pageSetup paperSize="9" orientation="portrait" blackAndWhite="1" horizontalDpi="4294967293"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
  <sheetViews>
    <sheetView workbookViewId="0">
      <pane xSplit="8" ySplit="2" topLeftCell="J12" activePane="bottomRight" state="frozen"/>
      <selection pane="topRight" activeCell="I1" sqref="I1"/>
      <selection pane="bottomLeft" activeCell="A3" sqref="A3"/>
      <selection pane="bottomRight" activeCell="O20" sqref="O20"/>
    </sheetView>
  </sheetViews>
  <sheetFormatPr defaultColWidth="12.875" defaultRowHeight="30" customHeight="1"/>
  <cols>
    <col min="1" max="1" width="1.125" style="568" customWidth="1"/>
    <col min="2" max="2" width="5" style="582" customWidth="1"/>
    <col min="3" max="3" width="6.375" style="211" customWidth="1"/>
    <col min="4" max="4" width="5.875" style="492" customWidth="1"/>
    <col min="5" max="5" width="8.25" style="213" customWidth="1"/>
    <col min="6" max="6" width="5.875" style="212" customWidth="1"/>
    <col min="7" max="7" width="7" style="568" customWidth="1"/>
    <col min="8" max="8" width="12.875" style="214" customWidth="1"/>
    <col min="9" max="9" width="9.5" style="215" customWidth="1"/>
    <col min="10" max="10" width="12.875" style="583" customWidth="1"/>
    <col min="11" max="11" width="7.75" style="568" customWidth="1"/>
    <col min="12" max="12" width="9.5" style="568" customWidth="1"/>
    <col min="13" max="13" width="28.625" style="216" customWidth="1"/>
    <col min="14" max="14" width="8.625" style="217" customWidth="1"/>
    <col min="15" max="15" width="9.5" style="568" customWidth="1"/>
    <col min="16" max="16" width="12.875" style="583" customWidth="1"/>
    <col min="17" max="17" width="8" style="582" customWidth="1"/>
    <col min="18" max="18" width="17.625" style="813" customWidth="1"/>
    <col min="19" max="23" width="12.5" style="584" customWidth="1"/>
    <col min="24" max="24" width="12.875" style="576"/>
    <col min="25" max="25" width="3.125" style="492" customWidth="1"/>
    <col min="26" max="26" width="8.5" style="809" customWidth="1"/>
    <col min="27" max="27" width="8.625" style="810" customWidth="1"/>
    <col min="28" max="16384" width="12.875" style="576"/>
  </cols>
  <sheetData>
    <row r="1" spans="1:29" s="183" customFormat="1" ht="13.5" customHeight="1" thickBot="1">
      <c r="D1" s="489" t="s">
        <v>442</v>
      </c>
      <c r="E1" s="184" t="s">
        <v>443</v>
      </c>
      <c r="F1" s="183" t="s">
        <v>444</v>
      </c>
      <c r="G1" s="183" t="s">
        <v>445</v>
      </c>
      <c r="H1" s="183" t="s">
        <v>446</v>
      </c>
      <c r="I1" s="183" t="s">
        <v>447</v>
      </c>
      <c r="J1" s="183" t="s">
        <v>448</v>
      </c>
      <c r="K1" s="183" t="s">
        <v>449</v>
      </c>
      <c r="L1" s="183" t="s">
        <v>450</v>
      </c>
      <c r="M1" s="183" t="s">
        <v>451</v>
      </c>
      <c r="N1" s="365">
        <v>8</v>
      </c>
      <c r="O1" s="183" t="s">
        <v>452</v>
      </c>
      <c r="P1" s="183" t="s">
        <v>453</v>
      </c>
      <c r="Q1" s="183" t="s">
        <v>454</v>
      </c>
      <c r="R1" s="183" t="s">
        <v>455</v>
      </c>
      <c r="S1" s="183" t="s">
        <v>456</v>
      </c>
      <c r="Y1" s="798" t="s">
        <v>509</v>
      </c>
      <c r="AA1" s="798"/>
    </row>
    <row r="2" spans="1:29" s="185" customFormat="1" ht="30" customHeight="1">
      <c r="B2" s="186" t="s">
        <v>457</v>
      </c>
      <c r="C2" s="187" t="s">
        <v>32</v>
      </c>
      <c r="D2" s="490" t="s">
        <v>42</v>
      </c>
      <c r="E2" s="188" t="s">
        <v>34</v>
      </c>
      <c r="F2" s="189" t="s">
        <v>43</v>
      </c>
      <c r="G2" s="190" t="s">
        <v>28</v>
      </c>
      <c r="H2" s="190" t="s">
        <v>29</v>
      </c>
      <c r="I2" s="191" t="s">
        <v>44</v>
      </c>
      <c r="J2" s="192" t="s">
        <v>40</v>
      </c>
      <c r="K2" s="190" t="s">
        <v>45</v>
      </c>
      <c r="L2" s="190" t="s">
        <v>322</v>
      </c>
      <c r="M2" s="190" t="s">
        <v>35</v>
      </c>
      <c r="N2" s="193" t="s">
        <v>323</v>
      </c>
      <c r="O2" s="190" t="s">
        <v>318</v>
      </c>
      <c r="P2" s="192" t="s">
        <v>33</v>
      </c>
      <c r="Q2" s="194" t="s">
        <v>46</v>
      </c>
      <c r="R2" s="193" t="s">
        <v>36</v>
      </c>
      <c r="S2" s="193" t="s">
        <v>47</v>
      </c>
      <c r="T2" s="193" t="s">
        <v>48</v>
      </c>
      <c r="U2" s="193" t="s">
        <v>49</v>
      </c>
      <c r="V2" s="193" t="s">
        <v>50</v>
      </c>
      <c r="W2" s="195" t="s">
        <v>51</v>
      </c>
      <c r="Y2" s="799">
        <f t="shared" ref="Y2:Y7" si="0">Y1+1</f>
        <v>2</v>
      </c>
      <c r="Z2" s="800" t="s">
        <v>37</v>
      </c>
      <c r="AA2" s="801" t="s">
        <v>510</v>
      </c>
      <c r="AB2" s="196"/>
      <c r="AC2" s="196"/>
    </row>
    <row r="3" spans="1:29" s="574" customFormat="1" ht="30" customHeight="1">
      <c r="A3" s="568"/>
      <c r="B3" s="569">
        <v>1</v>
      </c>
      <c r="C3" s="197">
        <f>'(入力)データ'!M6</f>
        <v>0</v>
      </c>
      <c r="D3" s="198">
        <f>IF(C3="今月提出",1,0)</f>
        <v>0</v>
      </c>
      <c r="E3" s="199">
        <f>'(入力)データ'!W6</f>
        <v>0</v>
      </c>
      <c r="F3" s="200">
        <f>IF(E3=work1基本情報!$P$23,1,0)</f>
        <v>0</v>
      </c>
      <c r="G3" s="570" t="str">
        <f>'(入力)データ'!A6</f>
        <v>0001</v>
      </c>
      <c r="H3" s="201">
        <f>'(入力)データ'!B6</f>
        <v>0</v>
      </c>
      <c r="I3" s="202">
        <f>'(入力)データ'!L6</f>
        <v>0</v>
      </c>
      <c r="J3" s="571">
        <f>'(入力)データ'!E6</f>
        <v>0</v>
      </c>
      <c r="K3" s="570">
        <f>IF(J3=0,0,IF(MONTH(J3)&gt;3,YEAR(J3),YEAR(J3)-1))</f>
        <v>0</v>
      </c>
      <c r="L3" s="570">
        <f>IF(ISERROR(VLOOKUP(K3,work4報告書!$B$18:$C$24,2,0)),0,VLOOKUP(K3,work4報告書!$B$18:$C$24,2,0))</f>
        <v>0</v>
      </c>
      <c r="M3" s="203">
        <f>'(入力)データ'!X6</f>
        <v>0</v>
      </c>
      <c r="N3" s="204">
        <f>IF(ISERROR(L3&amp;VLOOKUP(M3,work4報告書!$B$2:$E$11,4,0)),0,L3&amp;VLOOKUP(M3,work4報告書!$B$2:$E$11,4,0))</f>
        <v>0</v>
      </c>
      <c r="O3" s="570">
        <f>IF(ISERROR(VLOOKUP(N3,work5労務比率・保険料率!$G$4:$I$39,2,0)),0,VLOOKUP(N3,work5労務比率・保険料率!$G$4:$I$39,2,0))</f>
        <v>0</v>
      </c>
      <c r="P3" s="571">
        <f>'(入力)データ'!V6</f>
        <v>0</v>
      </c>
      <c r="Q3" s="570">
        <f>IF('(入力)データ'!V6=0,0,IF(MONTH(P3)&gt;3,YEAR(P3),YEAR(P3)-1))</f>
        <v>0</v>
      </c>
      <c r="R3" s="811">
        <f>SUM(S3:W3)</f>
        <v>0</v>
      </c>
      <c r="S3" s="572">
        <f>IF('(入力)データ'!H6=$Z$5,'(入力)データ'!G6*$AA$5,IF('(入力)データ'!H6=$Z$6,'(入力)データ'!G6*$AA$6,IF('(入力)データ'!H6=$Z$7,'(入力)データ'!G6*$AA$7,'(入力)データ'!G6)))</f>
        <v>0</v>
      </c>
      <c r="T3" s="572">
        <f>IF('(入力)データ'!O6=$Z$5,'(入力)データ'!N6*$AA$5,IF('(入力)データ'!O6=$Z$6,'(入力)データ'!N6*$AA$6,IF('(入力)データ'!O6=$Z$7,'(入力)データ'!N6*$AA$7,'(入力)データ'!N6)))</f>
        <v>0</v>
      </c>
      <c r="U3" s="572">
        <f>IF('(入力)データ'!Q6=$Z$5,'(入力)データ'!P6*$AA$5,IF('(入力)データ'!Q6=$Z$6,'(入力)データ'!P6*$AA$6,IF('(入力)データ'!Q6=$Z$7,'(入力)データ'!P6*$AA$7,'(入力)データ'!P6)))</f>
        <v>0</v>
      </c>
      <c r="V3" s="572">
        <f>IF('(入力)データ'!S6=$Z$5,'(入力)データ'!R6*$AA$5,IF('(入力)データ'!S6=$Z$6,'(入力)データ'!R6*$AA$6,IF('(入力)データ'!S6=$Z$7,'(入力)データ'!R6*$AA$7,'(入力)データ'!R6)))</f>
        <v>0</v>
      </c>
      <c r="W3" s="573">
        <f>IF('(入力)データ'!U6=$Z$5,'(入力)データ'!T6*$AA$5,IF('(入力)データ'!U6=$Z$6,'(入力)データ'!T6*$AA$6,IF('(入力)データ'!U6=$Z$7,'(入力)データ'!T6*$AA$7,'(入力)データ'!T6)))</f>
        <v>0</v>
      </c>
      <c r="Y3" s="799">
        <f t="shared" si="0"/>
        <v>3</v>
      </c>
      <c r="Z3" s="802"/>
      <c r="AA3" s="803"/>
      <c r="AB3" s="575"/>
      <c r="AC3" s="575"/>
    </row>
    <row r="4" spans="1:29" ht="30" customHeight="1">
      <c r="B4" s="569">
        <v>2</v>
      </c>
      <c r="C4" s="197">
        <f>'(入力)データ'!M7</f>
        <v>0</v>
      </c>
      <c r="D4" s="198">
        <f>IF(C4="今月提出",MAX($D$3:D3)+1,0)</f>
        <v>0</v>
      </c>
      <c r="E4" s="199">
        <f>'(入力)データ'!W7</f>
        <v>0</v>
      </c>
      <c r="F4" s="200">
        <f>IF(E4=work1基本情報!$P$23,MAX($F$3:F3)+1,0)</f>
        <v>0</v>
      </c>
      <c r="G4" s="570" t="str">
        <f>'(入力)データ'!A7</f>
        <v>0002</v>
      </c>
      <c r="H4" s="201">
        <f>'(入力)データ'!B7</f>
        <v>0</v>
      </c>
      <c r="I4" s="202">
        <f>'(入力)データ'!L7</f>
        <v>0</v>
      </c>
      <c r="J4" s="571">
        <f>'(入力)データ'!E7</f>
        <v>0</v>
      </c>
      <c r="K4" s="570">
        <f t="shared" ref="K4:K52" si="1">IF(J4=0,0,IF(MONTH(J4)&gt;3,YEAR(J4),YEAR(J4)-1))</f>
        <v>0</v>
      </c>
      <c r="L4" s="570">
        <f>IF(ISERROR(VLOOKUP(K4,work4報告書!$B$18:$C$24,2,0)),0,VLOOKUP(K4,work4報告書!$B$18:$C$24,2,0))</f>
        <v>0</v>
      </c>
      <c r="M4" s="203">
        <f>'(入力)データ'!X7</f>
        <v>0</v>
      </c>
      <c r="N4" s="204">
        <f>IF(ISERROR(L4&amp;VLOOKUP(M4,work4報告書!$B$2:$E$11,4,0)),0,L4&amp;VLOOKUP(M4,work4報告書!$B$2:$E$11,4,0))</f>
        <v>0</v>
      </c>
      <c r="O4" s="570">
        <f>IF(ISERROR(VLOOKUP(N4,work5労務比率・保険料率!$G$4:$I$39,2,0)),0,VLOOKUP(N4,work5労務比率・保険料率!$G$4:$I$39,2,0))</f>
        <v>0</v>
      </c>
      <c r="P4" s="571">
        <f>'(入力)データ'!V7</f>
        <v>0</v>
      </c>
      <c r="Q4" s="570">
        <f>IF('(入力)データ'!V7=0,0,IF(MONTH(P4)&gt;3,YEAR(P4),YEAR(P4)-1))</f>
        <v>0</v>
      </c>
      <c r="R4" s="811">
        <f t="shared" ref="R4:R52" si="2">SUM(S4:W4)</f>
        <v>0</v>
      </c>
      <c r="S4" s="572">
        <f>IF('(入力)データ'!H7=$Z$5,'(入力)データ'!G7*$AA$5,IF('(入力)データ'!H7=$Z$6,'(入力)データ'!G7*$AA$6,IF('(入力)データ'!H7=$Z$7,'(入力)データ'!G7*$AA$7,'(入力)データ'!G7)))</f>
        <v>0</v>
      </c>
      <c r="T4" s="572">
        <f>IF('(入力)データ'!O7=$Z$5,'(入力)データ'!N7*$AA$5,IF('(入力)データ'!O7=$Z$6,'(入力)データ'!N7*$AA$6,IF('(入力)データ'!O7=$Z$7,'(入力)データ'!N7*$AA$7,'(入力)データ'!N7)))</f>
        <v>0</v>
      </c>
      <c r="U4" s="572">
        <f>IF('(入力)データ'!Q7=$Z$5,'(入力)データ'!P7*$AA$5,IF('(入力)データ'!Q7=$Z$6,'(入力)データ'!P7*$AA$6,IF('(入力)データ'!Q7=$Z$7,'(入力)データ'!P7*$AA$7,'(入力)データ'!P7)))</f>
        <v>0</v>
      </c>
      <c r="V4" s="572">
        <f>IF('(入力)データ'!S7=$Z$5,'(入力)データ'!R7*$AA$5,IF('(入力)データ'!S7=$Z$6,'(入力)データ'!R7*$AA$6,IF('(入力)データ'!S7=$Z$7,'(入力)データ'!R7*$AA$7,'(入力)データ'!R7)))</f>
        <v>0</v>
      </c>
      <c r="W4" s="573">
        <f>IF('(入力)データ'!U7=$Z$5,'(入力)データ'!T7*$AA$5,IF('(入力)データ'!U7=$Z$6,'(入力)データ'!T7*$AA$6,IF('(入力)データ'!U7=$Z$7,'(入力)データ'!T7*$AA$7,'(入力)データ'!T7)))</f>
        <v>0</v>
      </c>
      <c r="Y4" s="799">
        <f t="shared" si="0"/>
        <v>4</v>
      </c>
      <c r="Z4" s="804" t="str">
        <f>'(入力)データ'!AB6</f>
        <v>税込</v>
      </c>
      <c r="AA4" s="805">
        <v>1</v>
      </c>
    </row>
    <row r="5" spans="1:29" ht="30" customHeight="1">
      <c r="B5" s="569">
        <v>3</v>
      </c>
      <c r="C5" s="197">
        <f>'(入力)データ'!M8</f>
        <v>0</v>
      </c>
      <c r="D5" s="198">
        <f>IF(C5="今月提出",MAX($D$3:D4)+1,0)</f>
        <v>0</v>
      </c>
      <c r="E5" s="199">
        <f>'(入力)データ'!W8</f>
        <v>0</v>
      </c>
      <c r="F5" s="200">
        <f>IF(E5=work1基本情報!$P$23,MAX($F$3:F4)+1,0)</f>
        <v>0</v>
      </c>
      <c r="G5" s="570" t="str">
        <f>'(入力)データ'!A8</f>
        <v>0003</v>
      </c>
      <c r="H5" s="201">
        <f>'(入力)データ'!B8</f>
        <v>0</v>
      </c>
      <c r="I5" s="202">
        <f>'(入力)データ'!L8</f>
        <v>0</v>
      </c>
      <c r="J5" s="571">
        <f>'(入力)データ'!E8</f>
        <v>0</v>
      </c>
      <c r="K5" s="570">
        <f t="shared" si="1"/>
        <v>0</v>
      </c>
      <c r="L5" s="570">
        <f>IF(ISERROR(VLOOKUP(K5,work4報告書!$B$18:$C$24,2,0)),0,VLOOKUP(K5,work4報告書!$B$18:$C$24,2,0))</f>
        <v>0</v>
      </c>
      <c r="M5" s="203">
        <f>'(入力)データ'!X8</f>
        <v>0</v>
      </c>
      <c r="N5" s="204">
        <f>IF(ISERROR(L5&amp;VLOOKUP(M5,work4報告書!$B$2:$E$11,4,0)),0,L5&amp;VLOOKUP(M5,work4報告書!$B$2:$E$11,4,0))</f>
        <v>0</v>
      </c>
      <c r="O5" s="570">
        <f>IF(ISERROR(VLOOKUP(N5,work5労務比率・保険料率!$G$4:$I$39,2,0)),0,VLOOKUP(N5,work5労務比率・保険料率!$G$4:$I$39,2,0))</f>
        <v>0</v>
      </c>
      <c r="P5" s="571">
        <f>'(入力)データ'!V8</f>
        <v>0</v>
      </c>
      <c r="Q5" s="570">
        <f>IF('(入力)データ'!V8=0,0,IF(MONTH(P5)&gt;3,YEAR(P5),YEAR(P5)-1))</f>
        <v>0</v>
      </c>
      <c r="R5" s="811">
        <f t="shared" si="2"/>
        <v>0</v>
      </c>
      <c r="S5" s="572">
        <f>IF('(入力)データ'!H8=$Z$5,'(入力)データ'!G8*$AA$5,IF('(入力)データ'!H8=$Z$6,'(入力)データ'!G8*$AA$6,IF('(入力)データ'!H8=$Z$7,'(入力)データ'!G8*$AA$7,'(入力)データ'!G8)))</f>
        <v>0</v>
      </c>
      <c r="T5" s="572">
        <f>IF('(入力)データ'!O8=$Z$5,'(入力)データ'!N8*$AA$5,IF('(入力)データ'!O8=$Z$6,'(入力)データ'!N8*$AA$6,IF('(入力)データ'!O8=$Z$7,'(入力)データ'!N8*$AA$7,'(入力)データ'!N8)))</f>
        <v>0</v>
      </c>
      <c r="U5" s="572">
        <f>IF('(入力)データ'!Q8=$Z$5,'(入力)データ'!P8*$AA$5,IF('(入力)データ'!Q8=$Z$6,'(入力)データ'!P8*$AA$6,IF('(入力)データ'!Q8=$Z$7,'(入力)データ'!P8*$AA$7,'(入力)データ'!P8)))</f>
        <v>0</v>
      </c>
      <c r="V5" s="572">
        <f>IF('(入力)データ'!S8=$Z$5,'(入力)データ'!R8*$AA$5,IF('(入力)データ'!S8=$Z$6,'(入力)データ'!R8*$AA$6,IF('(入力)データ'!S8=$Z$7,'(入力)データ'!R8*$AA$7,'(入力)データ'!R8)))</f>
        <v>0</v>
      </c>
      <c r="W5" s="573">
        <f>IF('(入力)データ'!U8=$Z$5,'(入力)データ'!T8*$AA$5,IF('(入力)データ'!U8=$Z$6,'(入力)データ'!T8*$AA$6,IF('(入力)データ'!U8=$Z$7,'(入力)データ'!T8*$AA$7,'(入力)データ'!T8)))</f>
        <v>0</v>
      </c>
      <c r="Y5" s="799">
        <f t="shared" si="0"/>
        <v>5</v>
      </c>
      <c r="Z5" s="806">
        <f>'(入力)データ'!AB7</f>
        <v>0.05</v>
      </c>
      <c r="AA5" s="805">
        <f>Z5+1</f>
        <v>1.05</v>
      </c>
    </row>
    <row r="6" spans="1:29" ht="30" customHeight="1">
      <c r="B6" s="569">
        <v>4</v>
      </c>
      <c r="C6" s="197">
        <f>'(入力)データ'!M9</f>
        <v>0</v>
      </c>
      <c r="D6" s="198">
        <f>IF(C6="今月提出",MAX($D$3:D5)+1,0)</f>
        <v>0</v>
      </c>
      <c r="E6" s="199">
        <f>'(入力)データ'!W9</f>
        <v>0</v>
      </c>
      <c r="F6" s="200">
        <f>IF(E6=work1基本情報!$P$23,MAX($F$3:F5)+1,0)</f>
        <v>0</v>
      </c>
      <c r="G6" s="570" t="str">
        <f>'(入力)データ'!A9</f>
        <v>0004</v>
      </c>
      <c r="H6" s="201">
        <f>'(入力)データ'!B9</f>
        <v>0</v>
      </c>
      <c r="I6" s="202">
        <f>'(入力)データ'!L9</f>
        <v>0</v>
      </c>
      <c r="J6" s="571">
        <f>'(入力)データ'!E9</f>
        <v>0</v>
      </c>
      <c r="K6" s="570">
        <f t="shared" si="1"/>
        <v>0</v>
      </c>
      <c r="L6" s="570">
        <f>IF(ISERROR(VLOOKUP(K6,work4報告書!$B$18:$C$24,2,0)),0,VLOOKUP(K6,work4報告書!$B$18:$C$24,2,0))</f>
        <v>0</v>
      </c>
      <c r="M6" s="203">
        <f>'(入力)データ'!X9</f>
        <v>0</v>
      </c>
      <c r="N6" s="204">
        <f>IF(ISERROR(L6&amp;VLOOKUP(M6,work4報告書!$B$2:$E$11,4,0)),0,L6&amp;VLOOKUP(M6,work4報告書!$B$2:$E$11,4,0))</f>
        <v>0</v>
      </c>
      <c r="O6" s="570">
        <f>IF(ISERROR(VLOOKUP(N6,work5労務比率・保険料率!$G$4:$I$39,2,0)),0,VLOOKUP(N6,work5労務比率・保険料率!$G$4:$I$39,2,0))</f>
        <v>0</v>
      </c>
      <c r="P6" s="571">
        <f>'(入力)データ'!V9</f>
        <v>0</v>
      </c>
      <c r="Q6" s="570">
        <f>IF('(入力)データ'!V9=0,0,IF(MONTH(P6)&gt;3,YEAR(P6),YEAR(P6)-1))</f>
        <v>0</v>
      </c>
      <c r="R6" s="811">
        <f t="shared" si="2"/>
        <v>0</v>
      </c>
      <c r="S6" s="572">
        <f>IF('(入力)データ'!H9=$Z$5,'(入力)データ'!G9*$AA$5,IF('(入力)データ'!H9=$Z$6,'(入力)データ'!G9*$AA$6,IF('(入力)データ'!H9=$Z$7,'(入力)データ'!G9*$AA$7,'(入力)データ'!G9)))</f>
        <v>0</v>
      </c>
      <c r="T6" s="572">
        <f>IF('(入力)データ'!O9=$Z$5,'(入力)データ'!N9*$AA$5,IF('(入力)データ'!O9=$Z$6,'(入力)データ'!N9*$AA$6,IF('(入力)データ'!O9=$Z$7,'(入力)データ'!N9*$AA$7,'(入力)データ'!N9)))</f>
        <v>0</v>
      </c>
      <c r="U6" s="572">
        <f>IF('(入力)データ'!Q9=$Z$5,'(入力)データ'!P9*$AA$5,IF('(入力)データ'!Q9=$Z$6,'(入力)データ'!P9*$AA$6,IF('(入力)データ'!Q9=$Z$7,'(入力)データ'!P9*$AA$7,'(入力)データ'!P9)))</f>
        <v>0</v>
      </c>
      <c r="V6" s="572">
        <f>IF('(入力)データ'!S9=$Z$5,'(入力)データ'!R9*$AA$5,IF('(入力)データ'!S9=$Z$6,'(入力)データ'!R9*$AA$6,IF('(入力)データ'!S9=$Z$7,'(入力)データ'!R9*$AA$7,'(入力)データ'!R9)))</f>
        <v>0</v>
      </c>
      <c r="W6" s="573">
        <f>IF('(入力)データ'!U9=$Z$5,'(入力)データ'!T9*$AA$5,IF('(入力)データ'!U9=$Z$6,'(入力)データ'!T9*$AA$6,IF('(入力)データ'!U9=$Z$7,'(入力)データ'!T9*$AA$7,'(入力)データ'!T9)))</f>
        <v>0</v>
      </c>
      <c r="Y6" s="799">
        <f t="shared" si="0"/>
        <v>6</v>
      </c>
      <c r="Z6" s="806">
        <f>'(入力)データ'!AB8</f>
        <v>0.08</v>
      </c>
      <c r="AA6" s="805">
        <f>Z6+1</f>
        <v>1.08</v>
      </c>
    </row>
    <row r="7" spans="1:29" ht="30" customHeight="1">
      <c r="B7" s="569">
        <v>5</v>
      </c>
      <c r="C7" s="197">
        <f>'(入力)データ'!M10</f>
        <v>0</v>
      </c>
      <c r="D7" s="198">
        <f>IF(C7="今月提出",MAX($D$3:D6)+1,0)</f>
        <v>0</v>
      </c>
      <c r="E7" s="199">
        <f>'(入力)データ'!W10</f>
        <v>0</v>
      </c>
      <c r="F7" s="200">
        <f>IF(E7=work1基本情報!$P$23,MAX($F$3:F6)+1,0)</f>
        <v>0</v>
      </c>
      <c r="G7" s="570" t="str">
        <f>'(入力)データ'!A10</f>
        <v>0005</v>
      </c>
      <c r="H7" s="201">
        <f>'(入力)データ'!B10</f>
        <v>0</v>
      </c>
      <c r="I7" s="202">
        <f>'(入力)データ'!L10</f>
        <v>0</v>
      </c>
      <c r="J7" s="571">
        <f>'(入力)データ'!E10</f>
        <v>0</v>
      </c>
      <c r="K7" s="570">
        <f t="shared" si="1"/>
        <v>0</v>
      </c>
      <c r="L7" s="570">
        <f>IF(ISERROR(VLOOKUP(K7,work4報告書!$B$18:$C$24,2,0)),0,VLOOKUP(K7,work4報告書!$B$18:$C$24,2,0))</f>
        <v>0</v>
      </c>
      <c r="M7" s="203">
        <f>'(入力)データ'!X10</f>
        <v>0</v>
      </c>
      <c r="N7" s="204">
        <f>IF(ISERROR(L7&amp;VLOOKUP(M7,work4報告書!$B$2:$E$11,4,0)),0,L7&amp;VLOOKUP(M7,work4報告書!$B$2:$E$11,4,0))</f>
        <v>0</v>
      </c>
      <c r="O7" s="570">
        <f>IF(ISERROR(VLOOKUP(N7,work5労務比率・保険料率!$G$4:$I$39,2,0)),0,VLOOKUP(N7,work5労務比率・保険料率!$G$4:$I$39,2,0))</f>
        <v>0</v>
      </c>
      <c r="P7" s="571">
        <f>'(入力)データ'!V10</f>
        <v>0</v>
      </c>
      <c r="Q7" s="570">
        <f>IF('(入力)データ'!V10=0,0,IF(MONTH(P7)&gt;3,YEAR(P7),YEAR(P7)-1))</f>
        <v>0</v>
      </c>
      <c r="R7" s="811">
        <f t="shared" si="2"/>
        <v>0</v>
      </c>
      <c r="S7" s="572">
        <f>IF('(入力)データ'!H10=$Z$5,'(入力)データ'!G10*$AA$5,IF('(入力)データ'!H10=$Z$6,'(入力)データ'!G10*$AA$6,IF('(入力)データ'!H10=$Z$7,'(入力)データ'!G10*$AA$7,'(入力)データ'!G10)))</f>
        <v>0</v>
      </c>
      <c r="T7" s="572">
        <f>IF('(入力)データ'!O10=$Z$5,'(入力)データ'!N10*$AA$5,IF('(入力)データ'!O10=$Z$6,'(入力)データ'!N10*$AA$6,IF('(入力)データ'!O10=$Z$7,'(入力)データ'!N10*$AA$7,'(入力)データ'!N10)))</f>
        <v>0</v>
      </c>
      <c r="U7" s="572">
        <f>IF('(入力)データ'!Q10=$Z$5,'(入力)データ'!P10*$AA$5,IF('(入力)データ'!Q10=$Z$6,'(入力)データ'!P10*$AA$6,IF('(入力)データ'!Q10=$Z$7,'(入力)データ'!P10*$AA$7,'(入力)データ'!P10)))</f>
        <v>0</v>
      </c>
      <c r="V7" s="572">
        <f>IF('(入力)データ'!S10=$Z$5,'(入力)データ'!R10*$AA$5,IF('(入力)データ'!S10=$Z$6,'(入力)データ'!R10*$AA$6,IF('(入力)データ'!S10=$Z$7,'(入力)データ'!R10*$AA$7,'(入力)データ'!R10)))</f>
        <v>0</v>
      </c>
      <c r="W7" s="573">
        <f>IF('(入力)データ'!U10=$Z$5,'(入力)データ'!T10*$AA$5,IF('(入力)データ'!U10=$Z$6,'(入力)データ'!T10*$AA$6,IF('(入力)データ'!U10=$Z$7,'(入力)データ'!T10*$AA$7,'(入力)データ'!T10)))</f>
        <v>0</v>
      </c>
      <c r="Y7" s="799">
        <f t="shared" si="0"/>
        <v>7</v>
      </c>
      <c r="Z7" s="807">
        <f>'(入力)データ'!AB9</f>
        <v>0.1</v>
      </c>
      <c r="AA7" s="808">
        <f>Z7+1</f>
        <v>1.1000000000000001</v>
      </c>
    </row>
    <row r="8" spans="1:29" ht="30" customHeight="1">
      <c r="B8" s="569">
        <v>6</v>
      </c>
      <c r="C8" s="197">
        <f>'(入力)データ'!M11</f>
        <v>0</v>
      </c>
      <c r="D8" s="198">
        <f>IF(C8="今月提出",MAX($D$3:D7)+1,0)</f>
        <v>0</v>
      </c>
      <c r="E8" s="199">
        <f>'(入力)データ'!W11</f>
        <v>0</v>
      </c>
      <c r="F8" s="200">
        <f>IF(E8=work1基本情報!$P$23,MAX($F$3:F7)+1,0)</f>
        <v>0</v>
      </c>
      <c r="G8" s="570" t="str">
        <f>'(入力)データ'!A11</f>
        <v>0006</v>
      </c>
      <c r="H8" s="201">
        <f>'(入力)データ'!B11</f>
        <v>0</v>
      </c>
      <c r="I8" s="202">
        <f>'(入力)データ'!L11</f>
        <v>0</v>
      </c>
      <c r="J8" s="571">
        <f>'(入力)データ'!E11</f>
        <v>0</v>
      </c>
      <c r="K8" s="570">
        <f t="shared" si="1"/>
        <v>0</v>
      </c>
      <c r="L8" s="570">
        <f>IF(ISERROR(VLOOKUP(K8,work4報告書!$B$18:$C$24,2,0)),0,VLOOKUP(K8,work4報告書!$B$18:$C$24,2,0))</f>
        <v>0</v>
      </c>
      <c r="M8" s="203">
        <f>'(入力)データ'!X11</f>
        <v>0</v>
      </c>
      <c r="N8" s="204">
        <f>IF(ISERROR(L8&amp;VLOOKUP(M8,work4報告書!$B$2:$E$11,4,0)),0,L8&amp;VLOOKUP(M8,work4報告書!$B$2:$E$11,4,0))</f>
        <v>0</v>
      </c>
      <c r="O8" s="570">
        <f>IF(ISERROR(VLOOKUP(N8,work5労務比率・保険料率!$G$4:$I$39,2,0)),0,VLOOKUP(N8,work5労務比率・保険料率!$G$4:$I$39,2,0))</f>
        <v>0</v>
      </c>
      <c r="P8" s="571">
        <f>'(入力)データ'!V11</f>
        <v>0</v>
      </c>
      <c r="Q8" s="570">
        <f>IF('(入力)データ'!V11=0,0,IF(MONTH(P8)&gt;3,YEAR(P8),YEAR(P8)-1))</f>
        <v>0</v>
      </c>
      <c r="R8" s="811">
        <f t="shared" si="2"/>
        <v>0</v>
      </c>
      <c r="S8" s="572">
        <f>IF('(入力)データ'!H11=$Z$5,'(入力)データ'!G11*$AA$5,IF('(入力)データ'!H11=$Z$6,'(入力)データ'!G11*$AA$6,IF('(入力)データ'!H11=$Z$7,'(入力)データ'!G11*$AA$7,'(入力)データ'!G11)))</f>
        <v>0</v>
      </c>
      <c r="T8" s="572">
        <f>IF('(入力)データ'!O11=$Z$5,'(入力)データ'!N11*$AA$5,IF('(入力)データ'!O11=$Z$6,'(入力)データ'!N11*$AA$6,IF('(入力)データ'!O11=$Z$7,'(入力)データ'!N11*$AA$7,'(入力)データ'!N11)))</f>
        <v>0</v>
      </c>
      <c r="U8" s="572">
        <f>IF('(入力)データ'!Q11=$Z$5,'(入力)データ'!P11*$AA$5,IF('(入力)データ'!Q11=$Z$6,'(入力)データ'!P11*$AA$6,IF('(入力)データ'!Q11=$Z$7,'(入力)データ'!P11*$AA$7,'(入力)データ'!P11)))</f>
        <v>0</v>
      </c>
      <c r="V8" s="572">
        <f>IF('(入力)データ'!S11=$Z$5,'(入力)データ'!R11*$AA$5,IF('(入力)データ'!S11=$Z$6,'(入力)データ'!R11*$AA$6,IF('(入力)データ'!S11=$Z$7,'(入力)データ'!R11*$AA$7,'(入力)データ'!R11)))</f>
        <v>0</v>
      </c>
      <c r="W8" s="573">
        <f>IF('(入力)データ'!U11=$Z$5,'(入力)データ'!T11*$AA$5,IF('(入力)データ'!U11=$Z$6,'(入力)データ'!T11*$AA$6,IF('(入力)データ'!U11=$Z$7,'(入力)データ'!T11*$AA$7,'(入力)データ'!T11)))</f>
        <v>0</v>
      </c>
    </row>
    <row r="9" spans="1:29" ht="30" customHeight="1">
      <c r="B9" s="569">
        <v>7</v>
      </c>
      <c r="C9" s="197">
        <f>'(入力)データ'!M12</f>
        <v>0</v>
      </c>
      <c r="D9" s="198">
        <f>IF(C9="今月提出",MAX($D$3:D8)+1,0)</f>
        <v>0</v>
      </c>
      <c r="E9" s="199">
        <f>'(入力)データ'!W12</f>
        <v>0</v>
      </c>
      <c r="F9" s="200">
        <f>IF(E9=work1基本情報!$P$23,MAX($F$3:F8)+1,0)</f>
        <v>0</v>
      </c>
      <c r="G9" s="570" t="str">
        <f>'(入力)データ'!A12</f>
        <v>0007</v>
      </c>
      <c r="H9" s="201">
        <f>'(入力)データ'!B12</f>
        <v>0</v>
      </c>
      <c r="I9" s="202">
        <f>'(入力)データ'!L12</f>
        <v>0</v>
      </c>
      <c r="J9" s="571">
        <f>'(入力)データ'!E12</f>
        <v>0</v>
      </c>
      <c r="K9" s="570">
        <f t="shared" si="1"/>
        <v>0</v>
      </c>
      <c r="L9" s="570">
        <f>IF(ISERROR(VLOOKUP(K9,work4報告書!$B$18:$C$24,2,0)),0,VLOOKUP(K9,work4報告書!$B$18:$C$24,2,0))</f>
        <v>0</v>
      </c>
      <c r="M9" s="203">
        <f>'(入力)データ'!X12</f>
        <v>0</v>
      </c>
      <c r="N9" s="204">
        <f>IF(ISERROR(L9&amp;VLOOKUP(M9,work4報告書!$B$2:$E$11,4,0)),0,L9&amp;VLOOKUP(M9,work4報告書!$B$2:$E$11,4,0))</f>
        <v>0</v>
      </c>
      <c r="O9" s="570">
        <f>IF(ISERROR(VLOOKUP(N9,work5労務比率・保険料率!$G$4:$I$39,2,0)),0,VLOOKUP(N9,work5労務比率・保険料率!$G$4:$I$39,2,0))</f>
        <v>0</v>
      </c>
      <c r="P9" s="571">
        <f>'(入力)データ'!V12</f>
        <v>0</v>
      </c>
      <c r="Q9" s="570">
        <f>IF('(入力)データ'!V12=0,0,IF(MONTH(P9)&gt;3,YEAR(P9),YEAR(P9)-1))</f>
        <v>0</v>
      </c>
      <c r="R9" s="811">
        <f t="shared" si="2"/>
        <v>0</v>
      </c>
      <c r="S9" s="572">
        <f>IF('(入力)データ'!H12=$Z$5,'(入力)データ'!G12*$AA$5,IF('(入力)データ'!H12=$Z$6,'(入力)データ'!G12*$AA$6,IF('(入力)データ'!H12=$Z$7,'(入力)データ'!G12*$AA$7,'(入力)データ'!G12)))</f>
        <v>0</v>
      </c>
      <c r="T9" s="572">
        <f>IF('(入力)データ'!O12=$Z$5,'(入力)データ'!N12*$AA$5,IF('(入力)データ'!O12=$Z$6,'(入力)データ'!N12*$AA$6,IF('(入力)データ'!O12=$Z$7,'(入力)データ'!N12*$AA$7,'(入力)データ'!N12)))</f>
        <v>0</v>
      </c>
      <c r="U9" s="572">
        <f>IF('(入力)データ'!Q12=$Z$5,'(入力)データ'!P12*$AA$5,IF('(入力)データ'!Q12=$Z$6,'(入力)データ'!P12*$AA$6,IF('(入力)データ'!Q12=$Z$7,'(入力)データ'!P12*$AA$7,'(入力)データ'!P12)))</f>
        <v>0</v>
      </c>
      <c r="V9" s="572">
        <f>IF('(入力)データ'!S12=$Z$5,'(入力)データ'!R12*$AA$5,IF('(入力)データ'!S12=$Z$6,'(入力)データ'!R12*$AA$6,IF('(入力)データ'!S12=$Z$7,'(入力)データ'!R12*$AA$7,'(入力)データ'!R12)))</f>
        <v>0</v>
      </c>
      <c r="W9" s="573">
        <f>IF('(入力)データ'!U12=$Z$5,'(入力)データ'!T12*$AA$5,IF('(入力)データ'!U12=$Z$6,'(入力)データ'!T12*$AA$6,IF('(入力)データ'!U12=$Z$7,'(入力)データ'!T12*$AA$7,'(入力)データ'!T12)))</f>
        <v>0</v>
      </c>
    </row>
    <row r="10" spans="1:29" ht="30" customHeight="1">
      <c r="B10" s="569">
        <v>8</v>
      </c>
      <c r="C10" s="197">
        <f>'(入力)データ'!M13</f>
        <v>0</v>
      </c>
      <c r="D10" s="198">
        <f>IF(C10="今月提出",MAX($D$3:D9)+1,0)</f>
        <v>0</v>
      </c>
      <c r="E10" s="199">
        <f>'(入力)データ'!W13</f>
        <v>0</v>
      </c>
      <c r="F10" s="200">
        <f>IF(E10=work1基本情報!$P$23,MAX($F$3:F9)+1,0)</f>
        <v>0</v>
      </c>
      <c r="G10" s="570" t="str">
        <f>'(入力)データ'!A13</f>
        <v>0008</v>
      </c>
      <c r="H10" s="201">
        <f>'(入力)データ'!B13</f>
        <v>0</v>
      </c>
      <c r="I10" s="202">
        <f>'(入力)データ'!L13</f>
        <v>0</v>
      </c>
      <c r="J10" s="571">
        <f>'(入力)データ'!E13</f>
        <v>0</v>
      </c>
      <c r="K10" s="570">
        <f t="shared" si="1"/>
        <v>0</v>
      </c>
      <c r="L10" s="570">
        <f>IF(ISERROR(VLOOKUP(K10,work4報告書!$B$18:$C$24,2,0)),0,VLOOKUP(K10,work4報告書!$B$18:$C$24,2,0))</f>
        <v>0</v>
      </c>
      <c r="M10" s="203">
        <f>'(入力)データ'!X13</f>
        <v>0</v>
      </c>
      <c r="N10" s="204">
        <f>IF(ISERROR(L10&amp;VLOOKUP(M10,work4報告書!$B$2:$E$11,4,0)),0,L10&amp;VLOOKUP(M10,work4報告書!$B$2:$E$11,4,0))</f>
        <v>0</v>
      </c>
      <c r="O10" s="570">
        <f>IF(ISERROR(VLOOKUP(N10,work5労務比率・保険料率!$G$4:$I$39,2,0)),0,VLOOKUP(N10,work5労務比率・保険料率!$G$4:$I$39,2,0))</f>
        <v>0</v>
      </c>
      <c r="P10" s="571">
        <f>'(入力)データ'!V13</f>
        <v>0</v>
      </c>
      <c r="Q10" s="570">
        <f>IF('(入力)データ'!V13=0,0,IF(MONTH(P10)&gt;3,YEAR(P10),YEAR(P10)-1))</f>
        <v>0</v>
      </c>
      <c r="R10" s="811">
        <f t="shared" si="2"/>
        <v>0</v>
      </c>
      <c r="S10" s="572">
        <f>IF('(入力)データ'!H13=$Z$5,'(入力)データ'!G13*$AA$5,IF('(入力)データ'!H13=$Z$6,'(入力)データ'!G13*$AA$6,IF('(入力)データ'!H13=$Z$7,'(入力)データ'!G13*$AA$7,'(入力)データ'!G13)))</f>
        <v>0</v>
      </c>
      <c r="T10" s="572">
        <f>IF('(入力)データ'!O13=$Z$5,'(入力)データ'!N13*$AA$5,IF('(入力)データ'!O13=$Z$6,'(入力)データ'!N13*$AA$6,IF('(入力)データ'!O13=$Z$7,'(入力)データ'!N13*$AA$7,'(入力)データ'!N13)))</f>
        <v>0</v>
      </c>
      <c r="U10" s="572">
        <f>IF('(入力)データ'!Q13=$Z$5,'(入力)データ'!P13*$AA$5,IF('(入力)データ'!Q13=$Z$6,'(入力)データ'!P13*$AA$6,IF('(入力)データ'!Q13=$Z$7,'(入力)データ'!P13*$AA$7,'(入力)データ'!P13)))</f>
        <v>0</v>
      </c>
      <c r="V10" s="572">
        <f>IF('(入力)データ'!S13=$Z$5,'(入力)データ'!R13*$AA$5,IF('(入力)データ'!S13=$Z$6,'(入力)データ'!R13*$AA$6,IF('(入力)データ'!S13=$Z$7,'(入力)データ'!R13*$AA$7,'(入力)データ'!R13)))</f>
        <v>0</v>
      </c>
      <c r="W10" s="573">
        <f>IF('(入力)データ'!U13=$Z$5,'(入力)データ'!T13*$AA$5,IF('(入力)データ'!U13=$Z$6,'(入力)データ'!T13*$AA$6,IF('(入力)データ'!U13=$Z$7,'(入力)データ'!T13*$AA$7,'(入力)データ'!T13)))</f>
        <v>0</v>
      </c>
    </row>
    <row r="11" spans="1:29" ht="30" customHeight="1">
      <c r="B11" s="569">
        <v>9</v>
      </c>
      <c r="C11" s="197">
        <f>'(入力)データ'!M14</f>
        <v>0</v>
      </c>
      <c r="D11" s="198">
        <f>IF(C11="今月提出",MAX($D$3:D10)+1,0)</f>
        <v>0</v>
      </c>
      <c r="E11" s="199">
        <f>'(入力)データ'!W14</f>
        <v>0</v>
      </c>
      <c r="F11" s="200">
        <f>IF(E11=work1基本情報!$P$23,MAX($F$3:F10)+1,0)</f>
        <v>0</v>
      </c>
      <c r="G11" s="570" t="str">
        <f>'(入力)データ'!A14</f>
        <v>0009</v>
      </c>
      <c r="H11" s="201">
        <f>'(入力)データ'!B14</f>
        <v>0</v>
      </c>
      <c r="I11" s="202">
        <f>'(入力)データ'!L14</f>
        <v>0</v>
      </c>
      <c r="J11" s="571">
        <f>'(入力)データ'!E14</f>
        <v>0</v>
      </c>
      <c r="K11" s="570">
        <f t="shared" si="1"/>
        <v>0</v>
      </c>
      <c r="L11" s="570">
        <f>IF(ISERROR(VLOOKUP(K11,work4報告書!$B$18:$C$24,2,0)),0,VLOOKUP(K11,work4報告書!$B$18:$C$24,2,0))</f>
        <v>0</v>
      </c>
      <c r="M11" s="203">
        <f>'(入力)データ'!X14</f>
        <v>0</v>
      </c>
      <c r="N11" s="204">
        <f>IF(ISERROR(L11&amp;VLOOKUP(M11,work4報告書!$B$2:$E$11,4,0)),0,L11&amp;VLOOKUP(M11,work4報告書!$B$2:$E$11,4,0))</f>
        <v>0</v>
      </c>
      <c r="O11" s="570">
        <f>IF(ISERROR(VLOOKUP(N11,work5労務比率・保険料率!$G$4:$I$39,2,0)),0,VLOOKUP(N11,work5労務比率・保険料率!$G$4:$I$39,2,0))</f>
        <v>0</v>
      </c>
      <c r="P11" s="571">
        <f>'(入力)データ'!V14</f>
        <v>0</v>
      </c>
      <c r="Q11" s="570">
        <f>IF('(入力)データ'!V14=0,0,IF(MONTH(P11)&gt;3,YEAR(P11),YEAR(P11)-1))</f>
        <v>0</v>
      </c>
      <c r="R11" s="811">
        <f t="shared" si="2"/>
        <v>0</v>
      </c>
      <c r="S11" s="572">
        <f>IF('(入力)データ'!H14=$Z$5,'(入力)データ'!G14*$AA$5,IF('(入力)データ'!H14=$Z$6,'(入力)データ'!G14*$AA$6,IF('(入力)データ'!H14=$Z$7,'(入力)データ'!G14*$AA$7,'(入力)データ'!G14)))</f>
        <v>0</v>
      </c>
      <c r="T11" s="572">
        <f>IF('(入力)データ'!O14=$Z$5,'(入力)データ'!N14*$AA$5,IF('(入力)データ'!O14=$Z$6,'(入力)データ'!N14*$AA$6,IF('(入力)データ'!O14=$Z$7,'(入力)データ'!N14*$AA$7,'(入力)データ'!N14)))</f>
        <v>0</v>
      </c>
      <c r="U11" s="572">
        <f>IF('(入力)データ'!Q14=$Z$5,'(入力)データ'!P14*$AA$5,IF('(入力)データ'!Q14=$Z$6,'(入力)データ'!P14*$AA$6,IF('(入力)データ'!Q14=$Z$7,'(入力)データ'!P14*$AA$7,'(入力)データ'!P14)))</f>
        <v>0</v>
      </c>
      <c r="V11" s="572">
        <f>IF('(入力)データ'!S14=$Z$5,'(入力)データ'!R14*$AA$5,IF('(入力)データ'!S14=$Z$6,'(入力)データ'!R14*$AA$6,IF('(入力)データ'!S14=$Z$7,'(入力)データ'!R14*$AA$7,'(入力)データ'!R14)))</f>
        <v>0</v>
      </c>
      <c r="W11" s="573">
        <f>IF('(入力)データ'!U14=$Z$5,'(入力)データ'!T14*$AA$5,IF('(入力)データ'!U14=$Z$6,'(入力)データ'!T14*$AA$6,IF('(入力)データ'!U14=$Z$7,'(入力)データ'!T14*$AA$7,'(入力)データ'!T14)))</f>
        <v>0</v>
      </c>
    </row>
    <row r="12" spans="1:29" ht="30" customHeight="1">
      <c r="B12" s="569">
        <v>10</v>
      </c>
      <c r="C12" s="197">
        <f>'(入力)データ'!M15</f>
        <v>0</v>
      </c>
      <c r="D12" s="198">
        <f>IF(C12="今月提出",MAX($D$3:D11)+1,0)</f>
        <v>0</v>
      </c>
      <c r="E12" s="199">
        <f>'(入力)データ'!W15</f>
        <v>0</v>
      </c>
      <c r="F12" s="200">
        <f>IF(E12=work1基本情報!$P$23,MAX($F$3:F11)+1,0)</f>
        <v>0</v>
      </c>
      <c r="G12" s="570" t="str">
        <f>'(入力)データ'!A15</f>
        <v>0010</v>
      </c>
      <c r="H12" s="201">
        <f>'(入力)データ'!B15</f>
        <v>0</v>
      </c>
      <c r="I12" s="202">
        <f>'(入力)データ'!L15</f>
        <v>0</v>
      </c>
      <c r="J12" s="571">
        <f>'(入力)データ'!E15</f>
        <v>0</v>
      </c>
      <c r="K12" s="570">
        <f t="shared" si="1"/>
        <v>0</v>
      </c>
      <c r="L12" s="570">
        <f>IF(ISERROR(VLOOKUP(K12,work4報告書!$B$18:$C$24,2,0)),0,VLOOKUP(K12,work4報告書!$B$18:$C$24,2,0))</f>
        <v>0</v>
      </c>
      <c r="M12" s="203">
        <f>'(入力)データ'!X15</f>
        <v>0</v>
      </c>
      <c r="N12" s="204">
        <f>IF(ISERROR(L12&amp;VLOOKUP(M12,work4報告書!$B$2:$E$11,4,0)),0,L12&amp;VLOOKUP(M12,work4報告書!$B$2:$E$11,4,0))</f>
        <v>0</v>
      </c>
      <c r="O12" s="570">
        <f>IF(ISERROR(VLOOKUP(N12,work5労務比率・保険料率!$G$4:$I$39,2,0)),0,VLOOKUP(N12,work5労務比率・保険料率!$G$4:$I$39,2,0))</f>
        <v>0</v>
      </c>
      <c r="P12" s="571">
        <f>'(入力)データ'!V15</f>
        <v>0</v>
      </c>
      <c r="Q12" s="570">
        <f>IF('(入力)データ'!V15=0,0,IF(MONTH(P12)&gt;3,YEAR(P12),YEAR(P12)-1))</f>
        <v>0</v>
      </c>
      <c r="R12" s="811">
        <f t="shared" si="2"/>
        <v>0</v>
      </c>
      <c r="S12" s="572">
        <f>IF('(入力)データ'!H15=$Z$5,'(入力)データ'!G15*$AA$5,IF('(入力)データ'!H15=$Z$6,'(入力)データ'!G15*$AA$6,IF('(入力)データ'!H15=$Z$7,'(入力)データ'!G15*$AA$7,'(入力)データ'!G15)))</f>
        <v>0</v>
      </c>
      <c r="T12" s="572">
        <f>IF('(入力)データ'!O15=$Z$5,'(入力)データ'!N15*$AA$5,IF('(入力)データ'!O15=$Z$6,'(入力)データ'!N15*$AA$6,IF('(入力)データ'!O15=$Z$7,'(入力)データ'!N15*$AA$7,'(入力)データ'!N15)))</f>
        <v>0</v>
      </c>
      <c r="U12" s="572">
        <f>IF('(入力)データ'!Q15=$Z$5,'(入力)データ'!P15*$AA$5,IF('(入力)データ'!Q15=$Z$6,'(入力)データ'!P15*$AA$6,IF('(入力)データ'!Q15=$Z$7,'(入力)データ'!P15*$AA$7,'(入力)データ'!P15)))</f>
        <v>0</v>
      </c>
      <c r="V12" s="572">
        <f>IF('(入力)データ'!S15=$Z$5,'(入力)データ'!R15*$AA$5,IF('(入力)データ'!S15=$Z$6,'(入力)データ'!R15*$AA$6,IF('(入力)データ'!S15=$Z$7,'(入力)データ'!R15*$AA$7,'(入力)データ'!R15)))</f>
        <v>0</v>
      </c>
      <c r="W12" s="573">
        <f>IF('(入力)データ'!U15=$Z$5,'(入力)データ'!T15*$AA$5,IF('(入力)データ'!U15=$Z$6,'(入力)データ'!T15*$AA$6,IF('(入力)データ'!U15=$Z$7,'(入力)データ'!T15*$AA$7,'(入力)データ'!T15)))</f>
        <v>0</v>
      </c>
    </row>
    <row r="13" spans="1:29" ht="30" customHeight="1">
      <c r="B13" s="569">
        <v>11</v>
      </c>
      <c r="C13" s="197">
        <f>'(入力)データ'!M16</f>
        <v>0</v>
      </c>
      <c r="D13" s="198">
        <f>IF(C13="今月提出",MAX($D$3:D12)+1,0)</f>
        <v>0</v>
      </c>
      <c r="E13" s="199">
        <f>'(入力)データ'!W16</f>
        <v>0</v>
      </c>
      <c r="F13" s="200">
        <f>IF(E13=work1基本情報!$P$23,MAX($F$3:F12)+1,0)</f>
        <v>0</v>
      </c>
      <c r="G13" s="570" t="str">
        <f>'(入力)データ'!A16</f>
        <v>0011</v>
      </c>
      <c r="H13" s="236">
        <f>'(入力)データ'!B16</f>
        <v>0</v>
      </c>
      <c r="I13" s="205">
        <f>'(入力)データ'!L16</f>
        <v>0</v>
      </c>
      <c r="J13" s="571">
        <f>'(入力)データ'!E16</f>
        <v>0</v>
      </c>
      <c r="K13" s="570">
        <f t="shared" si="1"/>
        <v>0</v>
      </c>
      <c r="L13" s="570">
        <f>IF(ISERROR(VLOOKUP(K13,work4報告書!$B$18:$C$24,2,0)),0,VLOOKUP(K13,work4報告書!$B$18:$C$24,2,0))</f>
        <v>0</v>
      </c>
      <c r="M13" s="203">
        <f>'(入力)データ'!X16</f>
        <v>0</v>
      </c>
      <c r="N13" s="204">
        <f>IF(ISERROR(L13&amp;VLOOKUP(M13,work4報告書!$B$2:$E$11,4,0)),0,L13&amp;VLOOKUP(M13,work4報告書!$B$2:$E$11,4,0))</f>
        <v>0</v>
      </c>
      <c r="O13" s="570">
        <f>IF(ISERROR(VLOOKUP(N13,work5労務比率・保険料率!$G$4:$I$39,2,0)),0,VLOOKUP(N13,work5労務比率・保険料率!$G$4:$I$39,2,0))</f>
        <v>0</v>
      </c>
      <c r="P13" s="571">
        <f>'(入力)データ'!V16</f>
        <v>0</v>
      </c>
      <c r="Q13" s="570">
        <f>IF('(入力)データ'!V16=0,0,IF(MONTH(P13)&gt;3,YEAR(P13),YEAR(P13)-1))</f>
        <v>0</v>
      </c>
      <c r="R13" s="811">
        <f t="shared" si="2"/>
        <v>0</v>
      </c>
      <c r="S13" s="572">
        <f>IF('(入力)データ'!H16=$Z$5,'(入力)データ'!G16*$AA$5,IF('(入力)データ'!H16=$Z$6,'(入力)データ'!G16*$AA$6,IF('(入力)データ'!H16=$Z$7,'(入力)データ'!G16*$AA$7,'(入力)データ'!G16)))</f>
        <v>0</v>
      </c>
      <c r="T13" s="572">
        <f>IF('(入力)データ'!O16=$Z$5,'(入力)データ'!N16*$AA$5,IF('(入力)データ'!O16=$Z$6,'(入力)データ'!N16*$AA$6,IF('(入力)データ'!O16=$Z$7,'(入力)データ'!N16*$AA$7,'(入力)データ'!N16)))</f>
        <v>0</v>
      </c>
      <c r="U13" s="572">
        <f>IF('(入力)データ'!Q16=$Z$5,'(入力)データ'!P16*$AA$5,IF('(入力)データ'!Q16=$Z$6,'(入力)データ'!P16*$AA$6,IF('(入力)データ'!Q16=$Z$7,'(入力)データ'!P16*$AA$7,'(入力)データ'!P16)))</f>
        <v>0</v>
      </c>
      <c r="V13" s="572">
        <f>IF('(入力)データ'!S16=$Z$5,'(入力)データ'!R16*$AA$5,IF('(入力)データ'!S16=$Z$6,'(入力)データ'!R16*$AA$6,IF('(入力)データ'!S16=$Z$7,'(入力)データ'!R16*$AA$7,'(入力)データ'!R16)))</f>
        <v>0</v>
      </c>
      <c r="W13" s="573">
        <f>IF('(入力)データ'!U16=$Z$5,'(入力)データ'!T16*$AA$5,IF('(入力)データ'!U16=$Z$6,'(入力)データ'!T16*$AA$6,IF('(入力)データ'!U16=$Z$7,'(入力)データ'!T16*$AA$7,'(入力)データ'!T16)))</f>
        <v>0</v>
      </c>
    </row>
    <row r="14" spans="1:29" ht="30" customHeight="1">
      <c r="B14" s="569">
        <v>12</v>
      </c>
      <c r="C14" s="197">
        <f>'(入力)データ'!M17</f>
        <v>0</v>
      </c>
      <c r="D14" s="198">
        <f>IF(C14="今月提出",MAX($D$3:D13)+1,0)</f>
        <v>0</v>
      </c>
      <c r="E14" s="199">
        <f>'(入力)データ'!W17</f>
        <v>0</v>
      </c>
      <c r="F14" s="200">
        <f>IF(E14=work1基本情報!$P$23,MAX($F$3:F13)+1,0)</f>
        <v>0</v>
      </c>
      <c r="G14" s="570" t="str">
        <f>'(入力)データ'!A17</f>
        <v>0012</v>
      </c>
      <c r="H14" s="236">
        <f>'(入力)データ'!B17</f>
        <v>0</v>
      </c>
      <c r="I14" s="205">
        <f>'(入力)データ'!L17</f>
        <v>0</v>
      </c>
      <c r="J14" s="571">
        <f>'(入力)データ'!E17</f>
        <v>0</v>
      </c>
      <c r="K14" s="570">
        <f t="shared" si="1"/>
        <v>0</v>
      </c>
      <c r="L14" s="570">
        <f>IF(ISERROR(VLOOKUP(K14,work4報告書!$B$18:$C$24,2,0)),0,VLOOKUP(K14,work4報告書!$B$18:$C$24,2,0))</f>
        <v>0</v>
      </c>
      <c r="M14" s="203">
        <f>'(入力)データ'!X17</f>
        <v>0</v>
      </c>
      <c r="N14" s="204">
        <f>IF(ISERROR(L14&amp;VLOOKUP(M14,work4報告書!$B$2:$E$11,4,0)),0,L14&amp;VLOOKUP(M14,work4報告書!$B$2:$E$11,4,0))</f>
        <v>0</v>
      </c>
      <c r="O14" s="570">
        <f>IF(ISERROR(VLOOKUP(N14,work5労務比率・保険料率!$G$4:$I$39,2,0)),0,VLOOKUP(N14,work5労務比率・保険料率!$G$4:$I$39,2,0))</f>
        <v>0</v>
      </c>
      <c r="P14" s="571">
        <f>'(入力)データ'!V17</f>
        <v>0</v>
      </c>
      <c r="Q14" s="570">
        <f>IF('(入力)データ'!V17=0,0,IF(MONTH(P14)&gt;3,YEAR(P14),YEAR(P14)-1))</f>
        <v>0</v>
      </c>
      <c r="R14" s="811">
        <f t="shared" si="2"/>
        <v>0</v>
      </c>
      <c r="S14" s="572">
        <f>IF('(入力)データ'!H17=$Z$5,'(入力)データ'!G17*$AA$5,IF('(入力)データ'!H17=$Z$6,'(入力)データ'!G17*$AA$6,IF('(入力)データ'!H17=$Z$7,'(入力)データ'!G17*$AA$7,'(入力)データ'!G17)))</f>
        <v>0</v>
      </c>
      <c r="T14" s="572">
        <f>IF('(入力)データ'!O17=$Z$5,'(入力)データ'!N17*$AA$5,IF('(入力)データ'!O17=$Z$6,'(入力)データ'!N17*$AA$6,IF('(入力)データ'!O17=$Z$7,'(入力)データ'!N17*$AA$7,'(入力)データ'!N17)))</f>
        <v>0</v>
      </c>
      <c r="U14" s="572">
        <f>IF('(入力)データ'!Q17=$Z$5,'(入力)データ'!P17*$AA$5,IF('(入力)データ'!Q17=$Z$6,'(入力)データ'!P17*$AA$6,IF('(入力)データ'!Q17=$Z$7,'(入力)データ'!P17*$AA$7,'(入力)データ'!P17)))</f>
        <v>0</v>
      </c>
      <c r="V14" s="572">
        <f>IF('(入力)データ'!S17=$Z$5,'(入力)データ'!R17*$AA$5,IF('(入力)データ'!S17=$Z$6,'(入力)データ'!R17*$AA$6,IF('(入力)データ'!S17=$Z$7,'(入力)データ'!R17*$AA$7,'(入力)データ'!R17)))</f>
        <v>0</v>
      </c>
      <c r="W14" s="573">
        <f>IF('(入力)データ'!U17=$Z$5,'(入力)データ'!T17*$AA$5,IF('(入力)データ'!U17=$Z$6,'(入力)データ'!T17*$AA$6,IF('(入力)データ'!U17=$Z$7,'(入力)データ'!T17*$AA$7,'(入力)データ'!T17)))</f>
        <v>0</v>
      </c>
    </row>
    <row r="15" spans="1:29" ht="30" customHeight="1">
      <c r="B15" s="569">
        <v>13</v>
      </c>
      <c r="C15" s="197">
        <f>'(入力)データ'!M18</f>
        <v>0</v>
      </c>
      <c r="D15" s="198">
        <f>IF(C15="今月提出",MAX($D$3:D14)+1,0)</f>
        <v>0</v>
      </c>
      <c r="E15" s="199">
        <f>'(入力)データ'!W18</f>
        <v>0</v>
      </c>
      <c r="F15" s="200">
        <f>IF(E15=work1基本情報!$P$23,MAX($F$3:F14)+1,0)</f>
        <v>0</v>
      </c>
      <c r="G15" s="570" t="str">
        <f>'(入力)データ'!A18</f>
        <v>0013</v>
      </c>
      <c r="H15" s="236">
        <f>'(入力)データ'!B18</f>
        <v>0</v>
      </c>
      <c r="I15" s="205">
        <f>'(入力)データ'!L18</f>
        <v>0</v>
      </c>
      <c r="J15" s="571">
        <f>'(入力)データ'!E18</f>
        <v>0</v>
      </c>
      <c r="K15" s="570">
        <f t="shared" si="1"/>
        <v>0</v>
      </c>
      <c r="L15" s="570">
        <f>IF(ISERROR(VLOOKUP(K15,work4報告書!$B$18:$C$24,2,0)),0,VLOOKUP(K15,work4報告書!$B$18:$C$24,2,0))</f>
        <v>0</v>
      </c>
      <c r="M15" s="203">
        <f>'(入力)データ'!X18</f>
        <v>0</v>
      </c>
      <c r="N15" s="204">
        <f>IF(ISERROR(L15&amp;VLOOKUP(M15,work4報告書!$B$2:$E$11,4,0)),0,L15&amp;VLOOKUP(M15,work4報告書!$B$2:$E$11,4,0))</f>
        <v>0</v>
      </c>
      <c r="O15" s="570">
        <f>IF(ISERROR(VLOOKUP(N15,work5労務比率・保険料率!$G$4:$I$39,2,0)),0,VLOOKUP(N15,work5労務比率・保険料率!$G$4:$I$39,2,0))</f>
        <v>0</v>
      </c>
      <c r="P15" s="571">
        <f>'(入力)データ'!V18</f>
        <v>0</v>
      </c>
      <c r="Q15" s="570">
        <f>IF('(入力)データ'!V18=0,0,IF(MONTH(P15)&gt;3,YEAR(P15),YEAR(P15)-1))</f>
        <v>0</v>
      </c>
      <c r="R15" s="811">
        <f t="shared" si="2"/>
        <v>0</v>
      </c>
      <c r="S15" s="572">
        <f>IF('(入力)データ'!H18=$Z$5,'(入力)データ'!G18*$AA$5,IF('(入力)データ'!H18=$Z$6,'(入力)データ'!G18*$AA$6,IF('(入力)データ'!H18=$Z$7,'(入力)データ'!G18*$AA$7,'(入力)データ'!G18)))</f>
        <v>0</v>
      </c>
      <c r="T15" s="572">
        <f>IF('(入力)データ'!O18=$Z$5,'(入力)データ'!N18*$AA$5,IF('(入力)データ'!O18=$Z$6,'(入力)データ'!N18*$AA$6,IF('(入力)データ'!O18=$Z$7,'(入力)データ'!N18*$AA$7,'(入力)データ'!N18)))</f>
        <v>0</v>
      </c>
      <c r="U15" s="572">
        <f>IF('(入力)データ'!Q18=$Z$5,'(入力)データ'!P18*$AA$5,IF('(入力)データ'!Q18=$Z$6,'(入力)データ'!P18*$AA$6,IF('(入力)データ'!Q18=$Z$7,'(入力)データ'!P18*$AA$7,'(入力)データ'!P18)))</f>
        <v>0</v>
      </c>
      <c r="V15" s="572">
        <f>IF('(入力)データ'!S18=$Z$5,'(入力)データ'!R18*$AA$5,IF('(入力)データ'!S18=$Z$6,'(入力)データ'!R18*$AA$6,IF('(入力)データ'!S18=$Z$7,'(入力)データ'!R18*$AA$7,'(入力)データ'!R18)))</f>
        <v>0</v>
      </c>
      <c r="W15" s="573">
        <f>IF('(入力)データ'!U18=$Z$5,'(入力)データ'!T18*$AA$5,IF('(入力)データ'!U18=$Z$6,'(入力)データ'!T18*$AA$6,IF('(入力)データ'!U18=$Z$7,'(入力)データ'!T18*$AA$7,'(入力)データ'!T18)))</f>
        <v>0</v>
      </c>
    </row>
    <row r="16" spans="1:29" ht="30" customHeight="1">
      <c r="B16" s="569">
        <v>14</v>
      </c>
      <c r="C16" s="197">
        <f>'(入力)データ'!M19</f>
        <v>0</v>
      </c>
      <c r="D16" s="198">
        <f>IF(C16="今月提出",MAX($D$3:D15)+1,0)</f>
        <v>0</v>
      </c>
      <c r="E16" s="199">
        <f>'(入力)データ'!W19</f>
        <v>0</v>
      </c>
      <c r="F16" s="200">
        <f>IF(E16=work1基本情報!$P$23,MAX($F$3:F15)+1,0)</f>
        <v>0</v>
      </c>
      <c r="G16" s="570" t="str">
        <f>'(入力)データ'!A19</f>
        <v>0014</v>
      </c>
      <c r="H16" s="236">
        <f>'(入力)データ'!B19</f>
        <v>0</v>
      </c>
      <c r="I16" s="205">
        <f>'(入力)データ'!L19</f>
        <v>0</v>
      </c>
      <c r="J16" s="571">
        <f>'(入力)データ'!E19</f>
        <v>0</v>
      </c>
      <c r="K16" s="570">
        <f t="shared" si="1"/>
        <v>0</v>
      </c>
      <c r="L16" s="570">
        <f>IF(ISERROR(VLOOKUP(K16,work4報告書!$B$18:$C$24,2,0)),0,VLOOKUP(K16,work4報告書!$B$18:$C$24,2,0))</f>
        <v>0</v>
      </c>
      <c r="M16" s="203">
        <f>'(入力)データ'!X19</f>
        <v>0</v>
      </c>
      <c r="N16" s="204">
        <f>IF(ISERROR(L16&amp;VLOOKUP(M16,work4報告書!$B$2:$E$11,4,0)),0,L16&amp;VLOOKUP(M16,work4報告書!$B$2:$E$11,4,0))</f>
        <v>0</v>
      </c>
      <c r="O16" s="570">
        <f>IF(ISERROR(VLOOKUP(N16,work5労務比率・保険料率!$G$4:$I$39,2,0)),0,VLOOKUP(N16,work5労務比率・保険料率!$G$4:$I$39,2,0))</f>
        <v>0</v>
      </c>
      <c r="P16" s="571">
        <f>'(入力)データ'!V19</f>
        <v>0</v>
      </c>
      <c r="Q16" s="570">
        <f>IF('(入力)データ'!V19=0,0,IF(MONTH(P16)&gt;3,YEAR(P16),YEAR(P16)-1))</f>
        <v>0</v>
      </c>
      <c r="R16" s="811">
        <f t="shared" si="2"/>
        <v>0</v>
      </c>
      <c r="S16" s="572">
        <f>IF('(入力)データ'!H19=$Z$5,'(入力)データ'!G19*$AA$5,IF('(入力)データ'!H19=$Z$6,'(入力)データ'!G19*$AA$6,IF('(入力)データ'!H19=$Z$7,'(入力)データ'!G19*$AA$7,'(入力)データ'!G19)))</f>
        <v>0</v>
      </c>
      <c r="T16" s="572">
        <f>IF('(入力)データ'!O19=$Z$5,'(入力)データ'!N19*$AA$5,IF('(入力)データ'!O19=$Z$6,'(入力)データ'!N19*$AA$6,IF('(入力)データ'!O19=$Z$7,'(入力)データ'!N19*$AA$7,'(入力)データ'!N19)))</f>
        <v>0</v>
      </c>
      <c r="U16" s="572">
        <f>IF('(入力)データ'!Q19=$Z$5,'(入力)データ'!P19*$AA$5,IF('(入力)データ'!Q19=$Z$6,'(入力)データ'!P19*$AA$6,IF('(入力)データ'!Q19=$Z$7,'(入力)データ'!P19*$AA$7,'(入力)データ'!P19)))</f>
        <v>0</v>
      </c>
      <c r="V16" s="572">
        <f>IF('(入力)データ'!S19=$Z$5,'(入力)データ'!R19*$AA$5,IF('(入力)データ'!S19=$Z$6,'(入力)データ'!R19*$AA$6,IF('(入力)データ'!S19=$Z$7,'(入力)データ'!R19*$AA$7,'(入力)データ'!R19)))</f>
        <v>0</v>
      </c>
      <c r="W16" s="573">
        <f>IF('(入力)データ'!U19=$Z$5,'(入力)データ'!T19*$AA$5,IF('(入力)データ'!U19=$Z$6,'(入力)データ'!T19*$AA$6,IF('(入力)データ'!U19=$Z$7,'(入力)データ'!T19*$AA$7,'(入力)データ'!T19)))</f>
        <v>0</v>
      </c>
    </row>
    <row r="17" spans="2:23" ht="30" customHeight="1">
      <c r="B17" s="569">
        <v>15</v>
      </c>
      <c r="C17" s="197">
        <f>'(入力)データ'!M20</f>
        <v>0</v>
      </c>
      <c r="D17" s="198">
        <f>IF(C17="今月提出",MAX($D$3:D16)+1,0)</f>
        <v>0</v>
      </c>
      <c r="E17" s="199">
        <f>'(入力)データ'!W20</f>
        <v>0</v>
      </c>
      <c r="F17" s="200">
        <f>IF(E17=work1基本情報!$P$23,MAX($F$3:F16)+1,0)</f>
        <v>0</v>
      </c>
      <c r="G17" s="570" t="str">
        <f>'(入力)データ'!A20</f>
        <v>0015</v>
      </c>
      <c r="H17" s="236">
        <f>'(入力)データ'!B20</f>
        <v>0</v>
      </c>
      <c r="I17" s="205">
        <f>'(入力)データ'!L20</f>
        <v>0</v>
      </c>
      <c r="J17" s="571">
        <f>'(入力)データ'!E20</f>
        <v>0</v>
      </c>
      <c r="K17" s="570">
        <f t="shared" si="1"/>
        <v>0</v>
      </c>
      <c r="L17" s="570">
        <f>IF(ISERROR(VLOOKUP(K17,work4報告書!$B$18:$C$24,2,0)),0,VLOOKUP(K17,work4報告書!$B$18:$C$24,2,0))</f>
        <v>0</v>
      </c>
      <c r="M17" s="203">
        <f>'(入力)データ'!X20</f>
        <v>0</v>
      </c>
      <c r="N17" s="204">
        <f>IF(ISERROR(L17&amp;VLOOKUP(M17,work4報告書!$B$2:$E$11,4,0)),0,L17&amp;VLOOKUP(M17,work4報告書!$B$2:$E$11,4,0))</f>
        <v>0</v>
      </c>
      <c r="O17" s="570">
        <f>IF(ISERROR(VLOOKUP(N17,work5労務比率・保険料率!$G$4:$I$39,2,0)),0,VLOOKUP(N17,work5労務比率・保険料率!$G$4:$I$39,2,0))</f>
        <v>0</v>
      </c>
      <c r="P17" s="571">
        <f>'(入力)データ'!V20</f>
        <v>0</v>
      </c>
      <c r="Q17" s="570">
        <f>IF('(入力)データ'!V20=0,0,IF(MONTH(P17)&gt;3,YEAR(P17),YEAR(P17)-1))</f>
        <v>0</v>
      </c>
      <c r="R17" s="811">
        <f t="shared" si="2"/>
        <v>0</v>
      </c>
      <c r="S17" s="572">
        <f>IF('(入力)データ'!H20=$Z$5,'(入力)データ'!G20*$AA$5,IF('(入力)データ'!H20=$Z$6,'(入力)データ'!G20*$AA$6,IF('(入力)データ'!H20=$Z$7,'(入力)データ'!G20*$AA$7,'(入力)データ'!G20)))</f>
        <v>0</v>
      </c>
      <c r="T17" s="572">
        <f>IF('(入力)データ'!O20=$Z$5,'(入力)データ'!N20*$AA$5,IF('(入力)データ'!O20=$Z$6,'(入力)データ'!N20*$AA$6,IF('(入力)データ'!O20=$Z$7,'(入力)データ'!N20*$AA$7,'(入力)データ'!N20)))</f>
        <v>0</v>
      </c>
      <c r="U17" s="572">
        <f>IF('(入力)データ'!Q20=$Z$5,'(入力)データ'!P20*$AA$5,IF('(入力)データ'!Q20=$Z$6,'(入力)データ'!P20*$AA$6,IF('(入力)データ'!Q20=$Z$7,'(入力)データ'!P20*$AA$7,'(入力)データ'!P20)))</f>
        <v>0</v>
      </c>
      <c r="V17" s="572">
        <f>IF('(入力)データ'!S20=$Z$5,'(入力)データ'!R20*$AA$5,IF('(入力)データ'!S20=$Z$6,'(入力)データ'!R20*$AA$6,IF('(入力)データ'!S20=$Z$7,'(入力)データ'!R20*$AA$7,'(入力)データ'!R20)))</f>
        <v>0</v>
      </c>
      <c r="W17" s="573">
        <f>IF('(入力)データ'!U20=$Z$5,'(入力)データ'!T20*$AA$5,IF('(入力)データ'!U20=$Z$6,'(入力)データ'!T20*$AA$6,IF('(入力)データ'!U20=$Z$7,'(入力)データ'!T20*$AA$7,'(入力)データ'!T20)))</f>
        <v>0</v>
      </c>
    </row>
    <row r="18" spans="2:23" ht="30" customHeight="1">
      <c r="B18" s="569">
        <v>16</v>
      </c>
      <c r="C18" s="197">
        <f>'(入力)データ'!M21</f>
        <v>0</v>
      </c>
      <c r="D18" s="198">
        <f>IF(C18="今月提出",MAX($D$3:D17)+1,0)</f>
        <v>0</v>
      </c>
      <c r="E18" s="199">
        <f>'(入力)データ'!W21</f>
        <v>0</v>
      </c>
      <c r="F18" s="200">
        <f>IF(E18=work1基本情報!$P$23,MAX($F$3:F17)+1,0)</f>
        <v>0</v>
      </c>
      <c r="G18" s="570" t="str">
        <f>'(入力)データ'!A21</f>
        <v>0016</v>
      </c>
      <c r="H18" s="236">
        <f>'(入力)データ'!B21</f>
        <v>0</v>
      </c>
      <c r="I18" s="205">
        <f>'(入力)データ'!L21</f>
        <v>0</v>
      </c>
      <c r="J18" s="571">
        <f>'(入力)データ'!E21</f>
        <v>0</v>
      </c>
      <c r="K18" s="570">
        <f t="shared" si="1"/>
        <v>0</v>
      </c>
      <c r="L18" s="570">
        <f>IF(ISERROR(VLOOKUP(K18,work4報告書!$B$18:$C$24,2,0)),0,VLOOKUP(K18,work4報告書!$B$18:$C$24,2,0))</f>
        <v>0</v>
      </c>
      <c r="M18" s="203">
        <f>'(入力)データ'!X21</f>
        <v>0</v>
      </c>
      <c r="N18" s="204">
        <f>IF(ISERROR(L18&amp;VLOOKUP(M18,work4報告書!$B$2:$E$11,4,0)),0,L18&amp;VLOOKUP(M18,work4報告書!$B$2:$E$11,4,0))</f>
        <v>0</v>
      </c>
      <c r="O18" s="570">
        <f>IF(ISERROR(VLOOKUP(N18,work5労務比率・保険料率!$G$4:$I$39,2,0)),0,VLOOKUP(N18,work5労務比率・保険料率!$G$4:$I$39,2,0))</f>
        <v>0</v>
      </c>
      <c r="P18" s="571">
        <f>'(入力)データ'!V21</f>
        <v>0</v>
      </c>
      <c r="Q18" s="570">
        <f>IF('(入力)データ'!V21=0,0,IF(MONTH(P18)&gt;3,YEAR(P18),YEAR(P18)-1))</f>
        <v>0</v>
      </c>
      <c r="R18" s="811">
        <f t="shared" si="2"/>
        <v>0</v>
      </c>
      <c r="S18" s="572">
        <f>IF('(入力)データ'!H21=$Z$5,'(入力)データ'!G21*$AA$5,IF('(入力)データ'!H21=$Z$6,'(入力)データ'!G21*$AA$6,IF('(入力)データ'!H21=$Z$7,'(入力)データ'!G21*$AA$7,'(入力)データ'!G21)))</f>
        <v>0</v>
      </c>
      <c r="T18" s="572">
        <f>IF('(入力)データ'!O21=$Z$5,'(入力)データ'!N21*$AA$5,IF('(入力)データ'!O21=$Z$6,'(入力)データ'!N21*$AA$6,IF('(入力)データ'!O21=$Z$7,'(入力)データ'!N21*$AA$7,'(入力)データ'!N21)))</f>
        <v>0</v>
      </c>
      <c r="U18" s="572">
        <f>IF('(入力)データ'!Q21=$Z$5,'(入力)データ'!P21*$AA$5,IF('(入力)データ'!Q21=$Z$6,'(入力)データ'!P21*$AA$6,IF('(入力)データ'!Q21=$Z$7,'(入力)データ'!P21*$AA$7,'(入力)データ'!P21)))</f>
        <v>0</v>
      </c>
      <c r="V18" s="572">
        <f>IF('(入力)データ'!S21=$Z$5,'(入力)データ'!R21*$AA$5,IF('(入力)データ'!S21=$Z$6,'(入力)データ'!R21*$AA$6,IF('(入力)データ'!S21=$Z$7,'(入力)データ'!R21*$AA$7,'(入力)データ'!R21)))</f>
        <v>0</v>
      </c>
      <c r="W18" s="573">
        <f>IF('(入力)データ'!U21=$Z$5,'(入力)データ'!T21*$AA$5,IF('(入力)データ'!U21=$Z$6,'(入力)データ'!T21*$AA$6,IF('(入力)データ'!U21=$Z$7,'(入力)データ'!T21*$AA$7,'(入力)データ'!T21)))</f>
        <v>0</v>
      </c>
    </row>
    <row r="19" spans="2:23" ht="30" customHeight="1">
      <c r="B19" s="569">
        <v>17</v>
      </c>
      <c r="C19" s="197">
        <f>'(入力)データ'!M22</f>
        <v>0</v>
      </c>
      <c r="D19" s="198">
        <f>IF(C19="今月提出",MAX($D$3:D18)+1,0)</f>
        <v>0</v>
      </c>
      <c r="E19" s="199">
        <f>'(入力)データ'!W22</f>
        <v>0</v>
      </c>
      <c r="F19" s="200">
        <f>IF(E19=work1基本情報!$P$23,MAX($F$3:F18)+1,0)</f>
        <v>0</v>
      </c>
      <c r="G19" s="570" t="str">
        <f>'(入力)データ'!A22</f>
        <v>0017</v>
      </c>
      <c r="H19" s="236">
        <f>'(入力)データ'!B22</f>
        <v>0</v>
      </c>
      <c r="I19" s="205">
        <f>'(入力)データ'!L22</f>
        <v>0</v>
      </c>
      <c r="J19" s="571">
        <f>'(入力)データ'!E22</f>
        <v>0</v>
      </c>
      <c r="K19" s="570">
        <f t="shared" si="1"/>
        <v>0</v>
      </c>
      <c r="L19" s="570">
        <f>IF(ISERROR(VLOOKUP(K19,work4報告書!$B$18:$C$24,2,0)),0,VLOOKUP(K19,work4報告書!$B$18:$C$24,2,0))</f>
        <v>0</v>
      </c>
      <c r="M19" s="203">
        <f>'(入力)データ'!X22</f>
        <v>0</v>
      </c>
      <c r="N19" s="204">
        <f>IF(ISERROR(L19&amp;VLOOKUP(M19,work4報告書!$B$2:$E$11,4,0)),0,L19&amp;VLOOKUP(M19,work4報告書!$B$2:$E$11,4,0))</f>
        <v>0</v>
      </c>
      <c r="O19" s="570">
        <f>IF(ISERROR(VLOOKUP(N19,work5労務比率・保険料率!$G$4:$I$39,2,0)),0,VLOOKUP(N19,work5労務比率・保険料率!$G$4:$I$39,2,0))</f>
        <v>0</v>
      </c>
      <c r="P19" s="571">
        <f>'(入力)データ'!V22</f>
        <v>0</v>
      </c>
      <c r="Q19" s="570">
        <f>IF('(入力)データ'!V22=0,0,IF(MONTH(P19)&gt;3,YEAR(P19),YEAR(P19)-1))</f>
        <v>0</v>
      </c>
      <c r="R19" s="811">
        <f t="shared" si="2"/>
        <v>0</v>
      </c>
      <c r="S19" s="572">
        <f>IF('(入力)データ'!H22=$Z$5,'(入力)データ'!G22*$AA$5,IF('(入力)データ'!H22=$Z$6,'(入力)データ'!G22*$AA$6,IF('(入力)データ'!H22=$Z$7,'(入力)データ'!G22*$AA$7,'(入力)データ'!G22)))</f>
        <v>0</v>
      </c>
      <c r="T19" s="572">
        <f>IF('(入力)データ'!O22=$Z$5,'(入力)データ'!N22*$AA$5,IF('(入力)データ'!O22=$Z$6,'(入力)データ'!N22*$AA$6,IF('(入力)データ'!O22=$Z$7,'(入力)データ'!N22*$AA$7,'(入力)データ'!N22)))</f>
        <v>0</v>
      </c>
      <c r="U19" s="572">
        <f>IF('(入力)データ'!Q22=$Z$5,'(入力)データ'!P22*$AA$5,IF('(入力)データ'!Q22=$Z$6,'(入力)データ'!P22*$AA$6,IF('(入力)データ'!Q22=$Z$7,'(入力)データ'!P22*$AA$7,'(入力)データ'!P22)))</f>
        <v>0</v>
      </c>
      <c r="V19" s="572">
        <f>IF('(入力)データ'!S22=$Z$5,'(入力)データ'!R22*$AA$5,IF('(入力)データ'!S22=$Z$6,'(入力)データ'!R22*$AA$6,IF('(入力)データ'!S22=$Z$7,'(入力)データ'!R22*$AA$7,'(入力)データ'!R22)))</f>
        <v>0</v>
      </c>
      <c r="W19" s="573">
        <f>IF('(入力)データ'!U22=$Z$5,'(入力)データ'!T22*$AA$5,IF('(入力)データ'!U22=$Z$6,'(入力)データ'!T22*$AA$6,IF('(入力)データ'!U22=$Z$7,'(入力)データ'!T22*$AA$7,'(入力)データ'!T22)))</f>
        <v>0</v>
      </c>
    </row>
    <row r="20" spans="2:23" ht="30" customHeight="1">
      <c r="B20" s="569">
        <v>18</v>
      </c>
      <c r="C20" s="197">
        <f>'(入力)データ'!M23</f>
        <v>0</v>
      </c>
      <c r="D20" s="198">
        <f>IF(C20="今月提出",MAX($D$3:D19)+1,0)</f>
        <v>0</v>
      </c>
      <c r="E20" s="199">
        <f>'(入力)データ'!W23</f>
        <v>0</v>
      </c>
      <c r="F20" s="200">
        <f>IF(E20=work1基本情報!$P$23,MAX($F$3:F19)+1,0)</f>
        <v>0</v>
      </c>
      <c r="G20" s="570" t="str">
        <f>'(入力)データ'!A23</f>
        <v>0018</v>
      </c>
      <c r="H20" s="236">
        <f>'(入力)データ'!B23</f>
        <v>0</v>
      </c>
      <c r="I20" s="205">
        <f>'(入力)データ'!L23</f>
        <v>0</v>
      </c>
      <c r="J20" s="571">
        <f>'(入力)データ'!E23</f>
        <v>0</v>
      </c>
      <c r="K20" s="570">
        <f t="shared" si="1"/>
        <v>0</v>
      </c>
      <c r="L20" s="570">
        <f>IF(ISERROR(VLOOKUP(K20,work4報告書!$B$18:$C$24,2,0)),0,VLOOKUP(K20,work4報告書!$B$18:$C$24,2,0))</f>
        <v>0</v>
      </c>
      <c r="M20" s="203">
        <f>'(入力)データ'!X23</f>
        <v>0</v>
      </c>
      <c r="N20" s="204">
        <f>IF(ISERROR(L20&amp;VLOOKUP(M20,work4報告書!$B$2:$E$11,4,0)),0,L20&amp;VLOOKUP(M20,work4報告書!$B$2:$E$11,4,0))</f>
        <v>0</v>
      </c>
      <c r="O20" s="570">
        <f>IF(ISERROR(VLOOKUP(N20,work5労務比率・保険料率!$G$4:$I$39,2,0)),0,VLOOKUP(N20,work5労務比率・保険料率!$G$4:$I$39,2,0))</f>
        <v>0</v>
      </c>
      <c r="P20" s="571">
        <f>'(入力)データ'!V23</f>
        <v>0</v>
      </c>
      <c r="Q20" s="570">
        <f>IF('(入力)データ'!V23=0,0,IF(MONTH(P20)&gt;3,YEAR(P20),YEAR(P20)-1))</f>
        <v>0</v>
      </c>
      <c r="R20" s="811">
        <f t="shared" si="2"/>
        <v>0</v>
      </c>
      <c r="S20" s="572">
        <f>IF('(入力)データ'!H23=$Z$5,'(入力)データ'!G23*$AA$5,IF('(入力)データ'!H23=$Z$6,'(入力)データ'!G23*$AA$6,IF('(入力)データ'!H23=$Z$7,'(入力)データ'!G23*$AA$7,'(入力)データ'!G23)))</f>
        <v>0</v>
      </c>
      <c r="T20" s="572">
        <f>IF('(入力)データ'!O23=$Z$5,'(入力)データ'!N23*$AA$5,IF('(入力)データ'!O23=$Z$6,'(入力)データ'!N23*$AA$6,IF('(入力)データ'!O23=$Z$7,'(入力)データ'!N23*$AA$7,'(入力)データ'!N23)))</f>
        <v>0</v>
      </c>
      <c r="U20" s="572">
        <f>IF('(入力)データ'!Q23=$Z$5,'(入力)データ'!P23*$AA$5,IF('(入力)データ'!Q23=$Z$6,'(入力)データ'!P23*$AA$6,IF('(入力)データ'!Q23=$Z$7,'(入力)データ'!P23*$AA$7,'(入力)データ'!P23)))</f>
        <v>0</v>
      </c>
      <c r="V20" s="572">
        <f>IF('(入力)データ'!S23=$Z$5,'(入力)データ'!R23*$AA$5,IF('(入力)データ'!S23=$Z$6,'(入力)データ'!R23*$AA$6,IF('(入力)データ'!S23=$Z$7,'(入力)データ'!R23*$AA$7,'(入力)データ'!R23)))</f>
        <v>0</v>
      </c>
      <c r="W20" s="573">
        <f>IF('(入力)データ'!U23=$Z$5,'(入力)データ'!T23*$AA$5,IF('(入力)データ'!U23=$Z$6,'(入力)データ'!T23*$AA$6,IF('(入力)データ'!U23=$Z$7,'(入力)データ'!T23*$AA$7,'(入力)データ'!T23)))</f>
        <v>0</v>
      </c>
    </row>
    <row r="21" spans="2:23" ht="30" customHeight="1">
      <c r="B21" s="569">
        <v>19</v>
      </c>
      <c r="C21" s="197">
        <f>'(入力)データ'!M24</f>
        <v>0</v>
      </c>
      <c r="D21" s="198">
        <f>IF(C21="今月提出",MAX($D$3:D20)+1,0)</f>
        <v>0</v>
      </c>
      <c r="E21" s="199">
        <f>'(入力)データ'!W24</f>
        <v>0</v>
      </c>
      <c r="F21" s="200">
        <f>IF(E21=work1基本情報!$P$23,MAX($F$3:F20)+1,0)</f>
        <v>0</v>
      </c>
      <c r="G21" s="570" t="str">
        <f>'(入力)データ'!A24</f>
        <v>0019</v>
      </c>
      <c r="H21" s="236">
        <f>'(入力)データ'!B24</f>
        <v>0</v>
      </c>
      <c r="I21" s="205">
        <f>'(入力)データ'!L24</f>
        <v>0</v>
      </c>
      <c r="J21" s="571">
        <f>'(入力)データ'!E24</f>
        <v>0</v>
      </c>
      <c r="K21" s="570">
        <f t="shared" si="1"/>
        <v>0</v>
      </c>
      <c r="L21" s="570">
        <f>IF(ISERROR(VLOOKUP(K21,work4報告書!$B$18:$C$24,2,0)),0,VLOOKUP(K21,work4報告書!$B$18:$C$24,2,0))</f>
        <v>0</v>
      </c>
      <c r="M21" s="203">
        <f>'(入力)データ'!X24</f>
        <v>0</v>
      </c>
      <c r="N21" s="204">
        <f>IF(ISERROR(L21&amp;VLOOKUP(M21,work4報告書!$B$2:$E$11,4,0)),0,L21&amp;VLOOKUP(M21,work4報告書!$B$2:$E$11,4,0))</f>
        <v>0</v>
      </c>
      <c r="O21" s="570">
        <f>IF(ISERROR(VLOOKUP(N21,work5労務比率・保険料率!$G$4:$I$39,2,0)),0,VLOOKUP(N21,work5労務比率・保険料率!$G$4:$I$39,2,0))</f>
        <v>0</v>
      </c>
      <c r="P21" s="571">
        <f>'(入力)データ'!V24</f>
        <v>0</v>
      </c>
      <c r="Q21" s="570">
        <f>IF('(入力)データ'!V24=0,0,IF(MONTH(P21)&gt;3,YEAR(P21),YEAR(P21)-1))</f>
        <v>0</v>
      </c>
      <c r="R21" s="811">
        <f t="shared" si="2"/>
        <v>0</v>
      </c>
      <c r="S21" s="572">
        <f>IF('(入力)データ'!H24=$Z$5,'(入力)データ'!G24*$AA$5,IF('(入力)データ'!H24=$Z$6,'(入力)データ'!G24*$AA$6,IF('(入力)データ'!H24=$Z$7,'(入力)データ'!G24*$AA$7,'(入力)データ'!G24)))</f>
        <v>0</v>
      </c>
      <c r="T21" s="572">
        <f>IF('(入力)データ'!O24=$Z$5,'(入力)データ'!N24*$AA$5,IF('(入力)データ'!O24=$Z$6,'(入力)データ'!N24*$AA$6,IF('(入力)データ'!O24=$Z$7,'(入力)データ'!N24*$AA$7,'(入力)データ'!N24)))</f>
        <v>0</v>
      </c>
      <c r="U21" s="572">
        <f>IF('(入力)データ'!Q24=$Z$5,'(入力)データ'!P24*$AA$5,IF('(入力)データ'!Q24=$Z$6,'(入力)データ'!P24*$AA$6,IF('(入力)データ'!Q24=$Z$7,'(入力)データ'!P24*$AA$7,'(入力)データ'!P24)))</f>
        <v>0</v>
      </c>
      <c r="V21" s="572">
        <f>IF('(入力)データ'!S24=$Z$5,'(入力)データ'!R24*$AA$5,IF('(入力)データ'!S24=$Z$6,'(入力)データ'!R24*$AA$6,IF('(入力)データ'!S24=$Z$7,'(入力)データ'!R24*$AA$7,'(入力)データ'!R24)))</f>
        <v>0</v>
      </c>
      <c r="W21" s="573">
        <f>IF('(入力)データ'!U24=$Z$5,'(入力)データ'!T24*$AA$5,IF('(入力)データ'!U24=$Z$6,'(入力)データ'!T24*$AA$6,IF('(入力)データ'!U24=$Z$7,'(入力)データ'!T24*$AA$7,'(入力)データ'!T24)))</f>
        <v>0</v>
      </c>
    </row>
    <row r="22" spans="2:23" ht="30" customHeight="1">
      <c r="B22" s="569">
        <v>20</v>
      </c>
      <c r="C22" s="197">
        <f>'(入力)データ'!M25</f>
        <v>0</v>
      </c>
      <c r="D22" s="198">
        <f>IF(C22="今月提出",MAX($D$3:D21)+1,0)</f>
        <v>0</v>
      </c>
      <c r="E22" s="199">
        <f>'(入力)データ'!W25</f>
        <v>0</v>
      </c>
      <c r="F22" s="200">
        <f>IF(E22=work1基本情報!$P$23,MAX($F$3:F21)+1,0)</f>
        <v>0</v>
      </c>
      <c r="G22" s="570" t="str">
        <f>'(入力)データ'!A25</f>
        <v>0020</v>
      </c>
      <c r="H22" s="236">
        <f>'(入力)データ'!B25</f>
        <v>0</v>
      </c>
      <c r="I22" s="205">
        <f>'(入力)データ'!L25</f>
        <v>0</v>
      </c>
      <c r="J22" s="571">
        <f>'(入力)データ'!E25</f>
        <v>0</v>
      </c>
      <c r="K22" s="570">
        <f t="shared" si="1"/>
        <v>0</v>
      </c>
      <c r="L22" s="570">
        <f>IF(ISERROR(VLOOKUP(K22,work4報告書!$B$18:$C$24,2,0)),0,VLOOKUP(K22,work4報告書!$B$18:$C$24,2,0))</f>
        <v>0</v>
      </c>
      <c r="M22" s="203">
        <f>'(入力)データ'!X25</f>
        <v>0</v>
      </c>
      <c r="N22" s="204">
        <f>IF(ISERROR(L22&amp;VLOOKUP(M22,work4報告書!$B$2:$E$11,4,0)),0,L22&amp;VLOOKUP(M22,work4報告書!$B$2:$E$11,4,0))</f>
        <v>0</v>
      </c>
      <c r="O22" s="570">
        <f>IF(ISERROR(VLOOKUP(N22,work5労務比率・保険料率!$G$4:$I$39,2,0)),0,VLOOKUP(N22,work5労務比率・保険料率!$G$4:$I$39,2,0))</f>
        <v>0</v>
      </c>
      <c r="P22" s="571">
        <f>'(入力)データ'!V25</f>
        <v>0</v>
      </c>
      <c r="Q22" s="570">
        <f>IF('(入力)データ'!V25=0,0,IF(MONTH(P22)&gt;3,YEAR(P22),YEAR(P22)-1))</f>
        <v>0</v>
      </c>
      <c r="R22" s="811">
        <f t="shared" si="2"/>
        <v>0</v>
      </c>
      <c r="S22" s="572">
        <f>IF('(入力)データ'!H25=$Z$5,'(入力)データ'!G25*$AA$5,IF('(入力)データ'!H25=$Z$6,'(入力)データ'!G25*$AA$6,IF('(入力)データ'!H25=$Z$7,'(入力)データ'!G25*$AA$7,'(入力)データ'!G25)))</f>
        <v>0</v>
      </c>
      <c r="T22" s="572">
        <f>IF('(入力)データ'!O25=$Z$5,'(入力)データ'!N25*$AA$5,IF('(入力)データ'!O25=$Z$6,'(入力)データ'!N25*$AA$6,IF('(入力)データ'!O25=$Z$7,'(入力)データ'!N25*$AA$7,'(入力)データ'!N25)))</f>
        <v>0</v>
      </c>
      <c r="U22" s="572">
        <f>IF('(入力)データ'!Q25=$Z$5,'(入力)データ'!P25*$AA$5,IF('(入力)データ'!Q25=$Z$6,'(入力)データ'!P25*$AA$6,IF('(入力)データ'!Q25=$Z$7,'(入力)データ'!P25*$AA$7,'(入力)データ'!P25)))</f>
        <v>0</v>
      </c>
      <c r="V22" s="572">
        <f>IF('(入力)データ'!S25=$Z$5,'(入力)データ'!R25*$AA$5,IF('(入力)データ'!S25=$Z$6,'(入力)データ'!R25*$AA$6,IF('(入力)データ'!S25=$Z$7,'(入力)データ'!R25*$AA$7,'(入力)データ'!R25)))</f>
        <v>0</v>
      </c>
      <c r="W22" s="573">
        <f>IF('(入力)データ'!U25=$Z$5,'(入力)データ'!T25*$AA$5,IF('(入力)データ'!U25=$Z$6,'(入力)データ'!T25*$AA$6,IF('(入力)データ'!U25=$Z$7,'(入力)データ'!T25*$AA$7,'(入力)データ'!T25)))</f>
        <v>0</v>
      </c>
    </row>
    <row r="23" spans="2:23" ht="30" customHeight="1">
      <c r="B23" s="569">
        <v>21</v>
      </c>
      <c r="C23" s="197">
        <f>'(入力)データ'!M26</f>
        <v>0</v>
      </c>
      <c r="D23" s="198">
        <f>IF(C23="今月提出",MAX($D$3:D22)+1,0)</f>
        <v>0</v>
      </c>
      <c r="E23" s="199">
        <f>'(入力)データ'!W26</f>
        <v>0</v>
      </c>
      <c r="F23" s="200">
        <f>IF(E23=work1基本情報!$P$23,MAX($F$3:F22)+1,0)</f>
        <v>0</v>
      </c>
      <c r="G23" s="570" t="str">
        <f>'(入力)データ'!A26</f>
        <v>0021</v>
      </c>
      <c r="H23" s="236">
        <f>'(入力)データ'!B26</f>
        <v>0</v>
      </c>
      <c r="I23" s="205">
        <f>'(入力)データ'!L26</f>
        <v>0</v>
      </c>
      <c r="J23" s="571">
        <f>'(入力)データ'!E26</f>
        <v>0</v>
      </c>
      <c r="K23" s="570">
        <f t="shared" si="1"/>
        <v>0</v>
      </c>
      <c r="L23" s="570">
        <f>IF(ISERROR(VLOOKUP(K23,work4報告書!$B$18:$C$24,2,0)),0,VLOOKUP(K23,work4報告書!$B$18:$C$24,2,0))</f>
        <v>0</v>
      </c>
      <c r="M23" s="203">
        <f>'(入力)データ'!X26</f>
        <v>0</v>
      </c>
      <c r="N23" s="204">
        <f>IF(ISERROR(L23&amp;VLOOKUP(M23,work4報告書!$B$2:$E$11,4,0)),0,L23&amp;VLOOKUP(M23,work4報告書!$B$2:$E$11,4,0))</f>
        <v>0</v>
      </c>
      <c r="O23" s="570">
        <f>IF(ISERROR(VLOOKUP(N23,work5労務比率・保険料率!$G$4:$I$39,2,0)),0,VLOOKUP(N23,work5労務比率・保険料率!$G$4:$I$39,2,0))</f>
        <v>0</v>
      </c>
      <c r="P23" s="571">
        <f>'(入力)データ'!V26</f>
        <v>0</v>
      </c>
      <c r="Q23" s="570">
        <f>IF('(入力)データ'!V26=0,0,IF(MONTH(P23)&gt;3,YEAR(P23),YEAR(P23)-1))</f>
        <v>0</v>
      </c>
      <c r="R23" s="811">
        <f t="shared" si="2"/>
        <v>0</v>
      </c>
      <c r="S23" s="572">
        <f>IF('(入力)データ'!H26=$Z$5,'(入力)データ'!G26*$AA$5,IF('(入力)データ'!H26=$Z$6,'(入力)データ'!G26*$AA$6,IF('(入力)データ'!H26=$Z$7,'(入力)データ'!G26*$AA$7,'(入力)データ'!G26)))</f>
        <v>0</v>
      </c>
      <c r="T23" s="572">
        <f>IF('(入力)データ'!O26=$Z$5,'(入力)データ'!N26*$AA$5,IF('(入力)データ'!O26=$Z$6,'(入力)データ'!N26*$AA$6,IF('(入力)データ'!O26=$Z$7,'(入力)データ'!N26*$AA$7,'(入力)データ'!N26)))</f>
        <v>0</v>
      </c>
      <c r="U23" s="572">
        <f>IF('(入力)データ'!Q26=$Z$5,'(入力)データ'!P26*$AA$5,IF('(入力)データ'!Q26=$Z$6,'(入力)データ'!P26*$AA$6,IF('(入力)データ'!Q26=$Z$7,'(入力)データ'!P26*$AA$7,'(入力)データ'!P26)))</f>
        <v>0</v>
      </c>
      <c r="V23" s="572">
        <f>IF('(入力)データ'!S26=$Z$5,'(入力)データ'!R26*$AA$5,IF('(入力)データ'!S26=$Z$6,'(入力)データ'!R26*$AA$6,IF('(入力)データ'!S26=$Z$7,'(入力)データ'!R26*$AA$7,'(入力)データ'!R26)))</f>
        <v>0</v>
      </c>
      <c r="W23" s="573">
        <f>IF('(入力)データ'!U26=$Z$5,'(入力)データ'!T26*$AA$5,IF('(入力)データ'!U26=$Z$6,'(入力)データ'!T26*$AA$6,IF('(入力)データ'!U26=$Z$7,'(入力)データ'!T26*$AA$7,'(入力)データ'!T26)))</f>
        <v>0</v>
      </c>
    </row>
    <row r="24" spans="2:23" ht="30" customHeight="1">
      <c r="B24" s="569">
        <v>22</v>
      </c>
      <c r="C24" s="197">
        <f>'(入力)データ'!M27</f>
        <v>0</v>
      </c>
      <c r="D24" s="198">
        <f>IF(C24="今月提出",MAX($D$3:D23)+1,0)</f>
        <v>0</v>
      </c>
      <c r="E24" s="199">
        <f>'(入力)データ'!W27</f>
        <v>0</v>
      </c>
      <c r="F24" s="200">
        <f>IF(E24=work1基本情報!$P$23,MAX($F$3:F23)+1,0)</f>
        <v>0</v>
      </c>
      <c r="G24" s="570" t="str">
        <f>'(入力)データ'!A27</f>
        <v>0022</v>
      </c>
      <c r="H24" s="236">
        <f>'(入力)データ'!B27</f>
        <v>0</v>
      </c>
      <c r="I24" s="205">
        <f>'(入力)データ'!L27</f>
        <v>0</v>
      </c>
      <c r="J24" s="571">
        <f>'(入力)データ'!E27</f>
        <v>0</v>
      </c>
      <c r="K24" s="570">
        <f t="shared" si="1"/>
        <v>0</v>
      </c>
      <c r="L24" s="570">
        <f>IF(ISERROR(VLOOKUP(K24,work4報告書!$B$18:$C$24,2,0)),0,VLOOKUP(K24,work4報告書!$B$18:$C$24,2,0))</f>
        <v>0</v>
      </c>
      <c r="M24" s="203">
        <f>'(入力)データ'!X27</f>
        <v>0</v>
      </c>
      <c r="N24" s="204">
        <f>IF(ISERROR(L24&amp;VLOOKUP(M24,work4報告書!$B$2:$E$11,4,0)),0,L24&amp;VLOOKUP(M24,work4報告書!$B$2:$E$11,4,0))</f>
        <v>0</v>
      </c>
      <c r="O24" s="570">
        <f>IF(ISERROR(VLOOKUP(N24,work5労務比率・保険料率!$G$4:$I$39,2,0)),0,VLOOKUP(N24,work5労務比率・保険料率!$G$4:$I$39,2,0))</f>
        <v>0</v>
      </c>
      <c r="P24" s="571">
        <f>'(入力)データ'!V27</f>
        <v>0</v>
      </c>
      <c r="Q24" s="570">
        <f>IF('(入力)データ'!V27=0,0,IF(MONTH(P24)&gt;3,YEAR(P24),YEAR(P24)-1))</f>
        <v>0</v>
      </c>
      <c r="R24" s="811">
        <f t="shared" si="2"/>
        <v>0</v>
      </c>
      <c r="S24" s="572">
        <f>IF('(入力)データ'!H27=$Z$5,'(入力)データ'!G27*$AA$5,IF('(入力)データ'!H27=$Z$6,'(入力)データ'!G27*$AA$6,IF('(入力)データ'!H27=$Z$7,'(入力)データ'!G27*$AA$7,'(入力)データ'!G27)))</f>
        <v>0</v>
      </c>
      <c r="T24" s="572">
        <f>IF('(入力)データ'!O27=$Z$5,'(入力)データ'!N27*$AA$5,IF('(入力)データ'!O27=$Z$6,'(入力)データ'!N27*$AA$6,IF('(入力)データ'!O27=$Z$7,'(入力)データ'!N27*$AA$7,'(入力)データ'!N27)))</f>
        <v>0</v>
      </c>
      <c r="U24" s="572">
        <f>IF('(入力)データ'!Q27=$Z$5,'(入力)データ'!P27*$AA$5,IF('(入力)データ'!Q27=$Z$6,'(入力)データ'!P27*$AA$6,IF('(入力)データ'!Q27=$Z$7,'(入力)データ'!P27*$AA$7,'(入力)データ'!P27)))</f>
        <v>0</v>
      </c>
      <c r="V24" s="572">
        <f>IF('(入力)データ'!S27=$Z$5,'(入力)データ'!R27*$AA$5,IF('(入力)データ'!S27=$Z$6,'(入力)データ'!R27*$AA$6,IF('(入力)データ'!S27=$Z$7,'(入力)データ'!R27*$AA$7,'(入力)データ'!R27)))</f>
        <v>0</v>
      </c>
      <c r="W24" s="573">
        <f>IF('(入力)データ'!U27=$Z$5,'(入力)データ'!T27*$AA$5,IF('(入力)データ'!U27=$Z$6,'(入力)データ'!T27*$AA$6,IF('(入力)データ'!U27=$Z$7,'(入力)データ'!T27*$AA$7,'(入力)データ'!T27)))</f>
        <v>0</v>
      </c>
    </row>
    <row r="25" spans="2:23" ht="30" customHeight="1">
      <c r="B25" s="569">
        <v>23</v>
      </c>
      <c r="C25" s="197">
        <f>'(入力)データ'!M28</f>
        <v>0</v>
      </c>
      <c r="D25" s="198">
        <f>IF(C25="今月提出",MAX($D$3:D24)+1,0)</f>
        <v>0</v>
      </c>
      <c r="E25" s="199">
        <f>'(入力)データ'!W28</f>
        <v>0</v>
      </c>
      <c r="F25" s="200">
        <f>IF(E25=work1基本情報!$P$23,MAX($F$3:F24)+1,0)</f>
        <v>0</v>
      </c>
      <c r="G25" s="570" t="str">
        <f>'(入力)データ'!A28</f>
        <v>0023</v>
      </c>
      <c r="H25" s="236">
        <f>'(入力)データ'!B28</f>
        <v>0</v>
      </c>
      <c r="I25" s="205">
        <f>'(入力)データ'!L28</f>
        <v>0</v>
      </c>
      <c r="J25" s="571">
        <f>'(入力)データ'!E28</f>
        <v>0</v>
      </c>
      <c r="K25" s="570">
        <f t="shared" si="1"/>
        <v>0</v>
      </c>
      <c r="L25" s="570">
        <f>IF(ISERROR(VLOOKUP(K25,work4報告書!$B$18:$C$24,2,0)),0,VLOOKUP(K25,work4報告書!$B$18:$C$24,2,0))</f>
        <v>0</v>
      </c>
      <c r="M25" s="203">
        <f>'(入力)データ'!X28</f>
        <v>0</v>
      </c>
      <c r="N25" s="204">
        <f>IF(ISERROR(L25&amp;VLOOKUP(M25,work4報告書!$B$2:$E$11,4,0)),0,L25&amp;VLOOKUP(M25,work4報告書!$B$2:$E$11,4,0))</f>
        <v>0</v>
      </c>
      <c r="O25" s="570">
        <f>IF(ISERROR(VLOOKUP(N25,work5労務比率・保険料率!$G$4:$I$39,2,0)),0,VLOOKUP(N25,work5労務比率・保険料率!$G$4:$I$39,2,0))</f>
        <v>0</v>
      </c>
      <c r="P25" s="571">
        <f>'(入力)データ'!V28</f>
        <v>0</v>
      </c>
      <c r="Q25" s="570">
        <f>IF('(入力)データ'!V28=0,0,IF(MONTH(P25)&gt;3,YEAR(P25),YEAR(P25)-1))</f>
        <v>0</v>
      </c>
      <c r="R25" s="811">
        <f t="shared" si="2"/>
        <v>0</v>
      </c>
      <c r="S25" s="572">
        <f>IF('(入力)データ'!H28=$Z$5,'(入力)データ'!G28*$AA$5,IF('(入力)データ'!H28=$Z$6,'(入力)データ'!G28*$AA$6,IF('(入力)データ'!H28=$Z$7,'(入力)データ'!G28*$AA$7,'(入力)データ'!G28)))</f>
        <v>0</v>
      </c>
      <c r="T25" s="572">
        <f>IF('(入力)データ'!O28=$Z$5,'(入力)データ'!N28*$AA$5,IF('(入力)データ'!O28=$Z$6,'(入力)データ'!N28*$AA$6,IF('(入力)データ'!O28=$Z$7,'(入力)データ'!N28*$AA$7,'(入力)データ'!N28)))</f>
        <v>0</v>
      </c>
      <c r="U25" s="572">
        <f>IF('(入力)データ'!Q28=$Z$5,'(入力)データ'!P28*$AA$5,IF('(入力)データ'!Q28=$Z$6,'(入力)データ'!P28*$AA$6,IF('(入力)データ'!Q28=$Z$7,'(入力)データ'!P28*$AA$7,'(入力)データ'!P28)))</f>
        <v>0</v>
      </c>
      <c r="V25" s="572">
        <f>IF('(入力)データ'!S28=$Z$5,'(入力)データ'!R28*$AA$5,IF('(入力)データ'!S28=$Z$6,'(入力)データ'!R28*$AA$6,IF('(入力)データ'!S28=$Z$7,'(入力)データ'!R28*$AA$7,'(入力)データ'!R28)))</f>
        <v>0</v>
      </c>
      <c r="W25" s="573">
        <f>IF('(入力)データ'!U28=$Z$5,'(入力)データ'!T28*$AA$5,IF('(入力)データ'!U28=$Z$6,'(入力)データ'!T28*$AA$6,IF('(入力)データ'!U28=$Z$7,'(入力)データ'!T28*$AA$7,'(入力)データ'!T28)))</f>
        <v>0</v>
      </c>
    </row>
    <row r="26" spans="2:23" ht="30" customHeight="1">
      <c r="B26" s="569">
        <v>24</v>
      </c>
      <c r="C26" s="197">
        <f>'(入力)データ'!M29</f>
        <v>0</v>
      </c>
      <c r="D26" s="198">
        <f>IF(C26="今月提出",MAX($D$3:D25)+1,0)</f>
        <v>0</v>
      </c>
      <c r="E26" s="199">
        <f>'(入力)データ'!W29</f>
        <v>0</v>
      </c>
      <c r="F26" s="200">
        <f>IF(E26=work1基本情報!$P$23,MAX($F$3:F25)+1,0)</f>
        <v>0</v>
      </c>
      <c r="G26" s="570" t="str">
        <f>'(入力)データ'!A29</f>
        <v>0024</v>
      </c>
      <c r="H26" s="236">
        <f>'(入力)データ'!B29</f>
        <v>0</v>
      </c>
      <c r="I26" s="205">
        <f>'(入力)データ'!L29</f>
        <v>0</v>
      </c>
      <c r="J26" s="571">
        <f>'(入力)データ'!E29</f>
        <v>0</v>
      </c>
      <c r="K26" s="570">
        <f t="shared" si="1"/>
        <v>0</v>
      </c>
      <c r="L26" s="570">
        <f>IF(ISERROR(VLOOKUP(K26,work4報告書!$B$18:$C$24,2,0)),0,VLOOKUP(K26,work4報告書!$B$18:$C$24,2,0))</f>
        <v>0</v>
      </c>
      <c r="M26" s="203">
        <f>'(入力)データ'!X29</f>
        <v>0</v>
      </c>
      <c r="N26" s="204">
        <f>IF(ISERROR(L26&amp;VLOOKUP(M26,work4報告書!$B$2:$E$11,4,0)),0,L26&amp;VLOOKUP(M26,work4報告書!$B$2:$E$11,4,0))</f>
        <v>0</v>
      </c>
      <c r="O26" s="570">
        <f>IF(ISERROR(VLOOKUP(N26,work5労務比率・保険料率!$G$4:$I$39,2,0)),0,VLOOKUP(N26,work5労務比率・保険料率!$G$4:$I$39,2,0))</f>
        <v>0</v>
      </c>
      <c r="P26" s="571">
        <f>'(入力)データ'!V29</f>
        <v>0</v>
      </c>
      <c r="Q26" s="570">
        <f>IF('(入力)データ'!V29=0,0,IF(MONTH(P26)&gt;3,YEAR(P26),YEAR(P26)-1))</f>
        <v>0</v>
      </c>
      <c r="R26" s="811">
        <f t="shared" si="2"/>
        <v>0</v>
      </c>
      <c r="S26" s="572">
        <f>IF('(入力)データ'!H29=$Z$5,'(入力)データ'!G29*$AA$5,IF('(入力)データ'!H29=$Z$6,'(入力)データ'!G29*$AA$6,IF('(入力)データ'!H29=$Z$7,'(入力)データ'!G29*$AA$7,'(入力)データ'!G29)))</f>
        <v>0</v>
      </c>
      <c r="T26" s="572">
        <f>IF('(入力)データ'!O29=$Z$5,'(入力)データ'!N29*$AA$5,IF('(入力)データ'!O29=$Z$6,'(入力)データ'!N29*$AA$6,IF('(入力)データ'!O29=$Z$7,'(入力)データ'!N29*$AA$7,'(入力)データ'!N29)))</f>
        <v>0</v>
      </c>
      <c r="U26" s="572">
        <f>IF('(入力)データ'!Q29=$Z$5,'(入力)データ'!P29*$AA$5,IF('(入力)データ'!Q29=$Z$6,'(入力)データ'!P29*$AA$6,IF('(入力)データ'!Q29=$Z$7,'(入力)データ'!P29*$AA$7,'(入力)データ'!P29)))</f>
        <v>0</v>
      </c>
      <c r="V26" s="572">
        <f>IF('(入力)データ'!S29=$Z$5,'(入力)データ'!R29*$AA$5,IF('(入力)データ'!S29=$Z$6,'(入力)データ'!R29*$AA$6,IF('(入力)データ'!S29=$Z$7,'(入力)データ'!R29*$AA$7,'(入力)データ'!R29)))</f>
        <v>0</v>
      </c>
      <c r="W26" s="573">
        <f>IF('(入力)データ'!U29=$Z$5,'(入力)データ'!T29*$AA$5,IF('(入力)データ'!U29=$Z$6,'(入力)データ'!T29*$AA$6,IF('(入力)データ'!U29=$Z$7,'(入力)データ'!T29*$AA$7,'(入力)データ'!T29)))</f>
        <v>0</v>
      </c>
    </row>
    <row r="27" spans="2:23" ht="30" customHeight="1">
      <c r="B27" s="569">
        <v>25</v>
      </c>
      <c r="C27" s="197">
        <f>'(入力)データ'!M30</f>
        <v>0</v>
      </c>
      <c r="D27" s="198">
        <f>IF(C27="今月提出",MAX($D$3:D26)+1,0)</f>
        <v>0</v>
      </c>
      <c r="E27" s="199">
        <f>'(入力)データ'!W30</f>
        <v>0</v>
      </c>
      <c r="F27" s="200">
        <f>IF(E27=work1基本情報!$P$23,MAX($F$3:F26)+1,0)</f>
        <v>0</v>
      </c>
      <c r="G27" s="570" t="str">
        <f>'(入力)データ'!A30</f>
        <v>0025</v>
      </c>
      <c r="H27" s="236">
        <f>'(入力)データ'!B30</f>
        <v>0</v>
      </c>
      <c r="I27" s="205">
        <f>'(入力)データ'!L30</f>
        <v>0</v>
      </c>
      <c r="J27" s="571">
        <f>'(入力)データ'!E30</f>
        <v>0</v>
      </c>
      <c r="K27" s="570">
        <f t="shared" si="1"/>
        <v>0</v>
      </c>
      <c r="L27" s="570">
        <f>IF(ISERROR(VLOOKUP(K27,work4報告書!$B$18:$C$24,2,0)),0,VLOOKUP(K27,work4報告書!$B$18:$C$24,2,0))</f>
        <v>0</v>
      </c>
      <c r="M27" s="203">
        <f>'(入力)データ'!X30</f>
        <v>0</v>
      </c>
      <c r="N27" s="204">
        <f>IF(ISERROR(L27&amp;VLOOKUP(M27,work4報告書!$B$2:$E$11,4,0)),0,L27&amp;VLOOKUP(M27,work4報告書!$B$2:$E$11,4,0))</f>
        <v>0</v>
      </c>
      <c r="O27" s="570">
        <f>IF(ISERROR(VLOOKUP(N27,work5労務比率・保険料率!$G$4:$I$39,2,0)),0,VLOOKUP(N27,work5労務比率・保険料率!$G$4:$I$39,2,0))</f>
        <v>0</v>
      </c>
      <c r="P27" s="571">
        <f>'(入力)データ'!V30</f>
        <v>0</v>
      </c>
      <c r="Q27" s="570">
        <f>IF('(入力)データ'!V30=0,0,IF(MONTH(P27)&gt;3,YEAR(P27),YEAR(P27)-1))</f>
        <v>0</v>
      </c>
      <c r="R27" s="811">
        <f t="shared" si="2"/>
        <v>0</v>
      </c>
      <c r="S27" s="572">
        <f>IF('(入力)データ'!H30=$Z$5,'(入力)データ'!G30*$AA$5,IF('(入力)データ'!H30=$Z$6,'(入力)データ'!G30*$AA$6,IF('(入力)データ'!H30=$Z$7,'(入力)データ'!G30*$AA$7,'(入力)データ'!G30)))</f>
        <v>0</v>
      </c>
      <c r="T27" s="572">
        <f>IF('(入力)データ'!O30=$Z$5,'(入力)データ'!N30*$AA$5,IF('(入力)データ'!O30=$Z$6,'(入力)データ'!N30*$AA$6,IF('(入力)データ'!O30=$Z$7,'(入力)データ'!N30*$AA$7,'(入力)データ'!N30)))</f>
        <v>0</v>
      </c>
      <c r="U27" s="572">
        <f>IF('(入力)データ'!Q30=$Z$5,'(入力)データ'!P30*$AA$5,IF('(入力)データ'!Q30=$Z$6,'(入力)データ'!P30*$AA$6,IF('(入力)データ'!Q30=$Z$7,'(入力)データ'!P30*$AA$7,'(入力)データ'!P30)))</f>
        <v>0</v>
      </c>
      <c r="V27" s="572">
        <f>IF('(入力)データ'!S30=$Z$5,'(入力)データ'!R30*$AA$5,IF('(入力)データ'!S30=$Z$6,'(入力)データ'!R30*$AA$6,IF('(入力)データ'!S30=$Z$7,'(入力)データ'!R30*$AA$7,'(入力)データ'!R30)))</f>
        <v>0</v>
      </c>
      <c r="W27" s="573">
        <f>IF('(入力)データ'!U30=$Z$5,'(入力)データ'!T30*$AA$5,IF('(入力)データ'!U30=$Z$6,'(入力)データ'!T30*$AA$6,IF('(入力)データ'!U30=$Z$7,'(入力)データ'!T30*$AA$7,'(入力)データ'!T30)))</f>
        <v>0</v>
      </c>
    </row>
    <row r="28" spans="2:23" ht="30" customHeight="1">
      <c r="B28" s="569">
        <v>26</v>
      </c>
      <c r="C28" s="197">
        <f>'(入力)データ'!M31</f>
        <v>0</v>
      </c>
      <c r="D28" s="198">
        <f>IF(C28="今月提出",MAX($D$3:D27)+1,0)</f>
        <v>0</v>
      </c>
      <c r="E28" s="199">
        <f>'(入力)データ'!W31</f>
        <v>0</v>
      </c>
      <c r="F28" s="200">
        <f>IF(E28=work1基本情報!$P$23,MAX($F$3:F27)+1,0)</f>
        <v>0</v>
      </c>
      <c r="G28" s="570" t="str">
        <f>'(入力)データ'!A31</f>
        <v>0026</v>
      </c>
      <c r="H28" s="236">
        <f>'(入力)データ'!B31</f>
        <v>0</v>
      </c>
      <c r="I28" s="205">
        <f>'(入力)データ'!L31</f>
        <v>0</v>
      </c>
      <c r="J28" s="571">
        <f>'(入力)データ'!E31</f>
        <v>0</v>
      </c>
      <c r="K28" s="570">
        <f t="shared" si="1"/>
        <v>0</v>
      </c>
      <c r="L28" s="570">
        <f>IF(ISERROR(VLOOKUP(K28,work4報告書!$B$18:$C$24,2,0)),0,VLOOKUP(K28,work4報告書!$B$18:$C$24,2,0))</f>
        <v>0</v>
      </c>
      <c r="M28" s="203">
        <f>'(入力)データ'!X31</f>
        <v>0</v>
      </c>
      <c r="N28" s="204">
        <f>IF(ISERROR(L28&amp;VLOOKUP(M28,work4報告書!$B$2:$E$11,4,0)),0,L28&amp;VLOOKUP(M28,work4報告書!$B$2:$E$11,4,0))</f>
        <v>0</v>
      </c>
      <c r="O28" s="570">
        <f>IF(ISERROR(VLOOKUP(N28,work5労務比率・保険料率!$G$4:$I$39,2,0)),0,VLOOKUP(N28,work5労務比率・保険料率!$G$4:$I$39,2,0))</f>
        <v>0</v>
      </c>
      <c r="P28" s="571">
        <f>'(入力)データ'!V31</f>
        <v>0</v>
      </c>
      <c r="Q28" s="570">
        <f>IF('(入力)データ'!V31=0,0,IF(MONTH(P28)&gt;3,YEAR(P28),YEAR(P28)-1))</f>
        <v>0</v>
      </c>
      <c r="R28" s="811">
        <f t="shared" si="2"/>
        <v>0</v>
      </c>
      <c r="S28" s="572">
        <f>IF('(入力)データ'!H31=$Z$5,'(入力)データ'!G31*$AA$5,IF('(入力)データ'!H31=$Z$6,'(入力)データ'!G31*$AA$6,IF('(入力)データ'!H31=$Z$7,'(入力)データ'!G31*$AA$7,'(入力)データ'!G31)))</f>
        <v>0</v>
      </c>
      <c r="T28" s="572">
        <f>IF('(入力)データ'!O31=$Z$5,'(入力)データ'!N31*$AA$5,IF('(入力)データ'!O31=$Z$6,'(入力)データ'!N31*$AA$6,IF('(入力)データ'!O31=$Z$7,'(入力)データ'!N31*$AA$7,'(入力)データ'!N31)))</f>
        <v>0</v>
      </c>
      <c r="U28" s="572">
        <f>IF('(入力)データ'!Q31=$Z$5,'(入力)データ'!P31*$AA$5,IF('(入力)データ'!Q31=$Z$6,'(入力)データ'!P31*$AA$6,IF('(入力)データ'!Q31=$Z$7,'(入力)データ'!P31*$AA$7,'(入力)データ'!P31)))</f>
        <v>0</v>
      </c>
      <c r="V28" s="572">
        <f>IF('(入力)データ'!S31=$Z$5,'(入力)データ'!R31*$AA$5,IF('(入力)データ'!S31=$Z$6,'(入力)データ'!R31*$AA$6,IF('(入力)データ'!S31=$Z$7,'(入力)データ'!R31*$AA$7,'(入力)データ'!R31)))</f>
        <v>0</v>
      </c>
      <c r="W28" s="573">
        <f>IF('(入力)データ'!U31=$Z$5,'(入力)データ'!T31*$AA$5,IF('(入力)データ'!U31=$Z$6,'(入力)データ'!T31*$AA$6,IF('(入力)データ'!U31=$Z$7,'(入力)データ'!T31*$AA$7,'(入力)データ'!T31)))</f>
        <v>0</v>
      </c>
    </row>
    <row r="29" spans="2:23" ht="30" customHeight="1">
      <c r="B29" s="569">
        <v>27</v>
      </c>
      <c r="C29" s="197">
        <f>'(入力)データ'!M32</f>
        <v>0</v>
      </c>
      <c r="D29" s="198">
        <f>IF(C29="今月提出",MAX($D$3:D28)+1,0)</f>
        <v>0</v>
      </c>
      <c r="E29" s="199">
        <f>'(入力)データ'!W32</f>
        <v>0</v>
      </c>
      <c r="F29" s="200">
        <f>IF(E29=work1基本情報!$P$23,MAX($F$3:F28)+1,0)</f>
        <v>0</v>
      </c>
      <c r="G29" s="570" t="str">
        <f>'(入力)データ'!A32</f>
        <v>0027</v>
      </c>
      <c r="H29" s="236">
        <f>'(入力)データ'!B32</f>
        <v>0</v>
      </c>
      <c r="I29" s="205">
        <f>'(入力)データ'!L32</f>
        <v>0</v>
      </c>
      <c r="J29" s="571">
        <f>'(入力)データ'!E32</f>
        <v>0</v>
      </c>
      <c r="K29" s="570">
        <f t="shared" si="1"/>
        <v>0</v>
      </c>
      <c r="L29" s="570">
        <f>IF(ISERROR(VLOOKUP(K29,work4報告書!$B$18:$C$24,2,0)),0,VLOOKUP(K29,work4報告書!$B$18:$C$24,2,0))</f>
        <v>0</v>
      </c>
      <c r="M29" s="203">
        <f>'(入力)データ'!X32</f>
        <v>0</v>
      </c>
      <c r="N29" s="204">
        <f>IF(ISERROR(L29&amp;VLOOKUP(M29,work4報告書!$B$2:$E$11,4,0)),0,L29&amp;VLOOKUP(M29,work4報告書!$B$2:$E$11,4,0))</f>
        <v>0</v>
      </c>
      <c r="O29" s="570">
        <f>IF(ISERROR(VLOOKUP(N29,work5労務比率・保険料率!$G$4:$I$39,2,0)),0,VLOOKUP(N29,work5労務比率・保険料率!$G$4:$I$39,2,0))</f>
        <v>0</v>
      </c>
      <c r="P29" s="571">
        <f>'(入力)データ'!V32</f>
        <v>0</v>
      </c>
      <c r="Q29" s="570">
        <f>IF('(入力)データ'!V32=0,0,IF(MONTH(P29)&gt;3,YEAR(P29),YEAR(P29)-1))</f>
        <v>0</v>
      </c>
      <c r="R29" s="811">
        <f t="shared" si="2"/>
        <v>0</v>
      </c>
      <c r="S29" s="572">
        <f>IF('(入力)データ'!H32=$Z$5,'(入力)データ'!G32*$AA$5,IF('(入力)データ'!H32=$Z$6,'(入力)データ'!G32*$AA$6,IF('(入力)データ'!H32=$Z$7,'(入力)データ'!G32*$AA$7,'(入力)データ'!G32)))</f>
        <v>0</v>
      </c>
      <c r="T29" s="572">
        <f>IF('(入力)データ'!O32=$Z$5,'(入力)データ'!N32*$AA$5,IF('(入力)データ'!O32=$Z$6,'(入力)データ'!N32*$AA$6,IF('(入力)データ'!O32=$Z$7,'(入力)データ'!N32*$AA$7,'(入力)データ'!N32)))</f>
        <v>0</v>
      </c>
      <c r="U29" s="572">
        <f>IF('(入力)データ'!Q32=$Z$5,'(入力)データ'!P32*$AA$5,IF('(入力)データ'!Q32=$Z$6,'(入力)データ'!P32*$AA$6,IF('(入力)データ'!Q32=$Z$7,'(入力)データ'!P32*$AA$7,'(入力)データ'!P32)))</f>
        <v>0</v>
      </c>
      <c r="V29" s="572">
        <f>IF('(入力)データ'!S32=$Z$5,'(入力)データ'!R32*$AA$5,IF('(入力)データ'!S32=$Z$6,'(入力)データ'!R32*$AA$6,IF('(入力)データ'!S32=$Z$7,'(入力)データ'!R32*$AA$7,'(入力)データ'!R32)))</f>
        <v>0</v>
      </c>
      <c r="W29" s="573">
        <f>IF('(入力)データ'!U32=$Z$5,'(入力)データ'!T32*$AA$5,IF('(入力)データ'!U32=$Z$6,'(入力)データ'!T32*$AA$6,IF('(入力)データ'!U32=$Z$7,'(入力)データ'!T32*$AA$7,'(入力)データ'!T32)))</f>
        <v>0</v>
      </c>
    </row>
    <row r="30" spans="2:23" ht="30" customHeight="1">
      <c r="B30" s="569">
        <v>28</v>
      </c>
      <c r="C30" s="197">
        <f>'(入力)データ'!M33</f>
        <v>0</v>
      </c>
      <c r="D30" s="198">
        <f>IF(C30="今月提出",MAX($D$3:D29)+1,0)</f>
        <v>0</v>
      </c>
      <c r="E30" s="199">
        <f>'(入力)データ'!W33</f>
        <v>0</v>
      </c>
      <c r="F30" s="200">
        <f>IF(E30=work1基本情報!$P$23,MAX($F$3:F29)+1,0)</f>
        <v>0</v>
      </c>
      <c r="G30" s="570" t="str">
        <f>'(入力)データ'!A33</f>
        <v>0028</v>
      </c>
      <c r="H30" s="236">
        <f>'(入力)データ'!B33</f>
        <v>0</v>
      </c>
      <c r="I30" s="205">
        <f>'(入力)データ'!L33</f>
        <v>0</v>
      </c>
      <c r="J30" s="571">
        <f>'(入力)データ'!E33</f>
        <v>0</v>
      </c>
      <c r="K30" s="570">
        <f t="shared" si="1"/>
        <v>0</v>
      </c>
      <c r="L30" s="570">
        <f>IF(ISERROR(VLOOKUP(K30,work4報告書!$B$18:$C$27,2,0)),0,VLOOKUP(K30,work4報告書!$B$18:$C$27,2,0))</f>
        <v>0</v>
      </c>
      <c r="M30" s="203">
        <f>'(入力)データ'!X33</f>
        <v>0</v>
      </c>
      <c r="N30" s="204">
        <f>IF(ISERROR(L30&amp;VLOOKUP(M30,work4報告書!$B$2:$E$11,4,0)),0,L30&amp;VLOOKUP(M30,work4報告書!$B$2:$E$11,4,0))</f>
        <v>0</v>
      </c>
      <c r="O30" s="570">
        <f>IF(ISERROR(VLOOKUP(N30,work5労務比率・保険料率!$G$4:$I$39,2,0)),0,VLOOKUP(N30,work5労務比率・保険料率!$G$4:$I$39,2,0))</f>
        <v>0</v>
      </c>
      <c r="P30" s="571">
        <f>'(入力)データ'!V33</f>
        <v>0</v>
      </c>
      <c r="Q30" s="570">
        <f>IF('(入力)データ'!V33=0,0,IF(MONTH(P30)&gt;3,YEAR(P30),YEAR(P30)-1))</f>
        <v>0</v>
      </c>
      <c r="R30" s="811">
        <f t="shared" si="2"/>
        <v>0</v>
      </c>
      <c r="S30" s="572">
        <f>IF('(入力)データ'!H33=$Z$5,'(入力)データ'!G33*$AA$5,IF('(入力)データ'!H33=$Z$6,'(入力)データ'!G33*$AA$6,IF('(入力)データ'!H33=$Z$7,'(入力)データ'!G33*$AA$7,'(入力)データ'!G33)))</f>
        <v>0</v>
      </c>
      <c r="T30" s="572">
        <f>IF('(入力)データ'!O33=$Z$5,'(入力)データ'!N33*$AA$5,IF('(入力)データ'!O33=$Z$6,'(入力)データ'!N33*$AA$6,IF('(入力)データ'!O33=$Z$7,'(入力)データ'!N33*$AA$7,'(入力)データ'!N33)))</f>
        <v>0</v>
      </c>
      <c r="U30" s="572">
        <f>IF('(入力)データ'!Q33=$Z$5,'(入力)データ'!P33*$AA$5,IF('(入力)データ'!Q33=$Z$6,'(入力)データ'!P33*$AA$6,IF('(入力)データ'!Q33=$Z$7,'(入力)データ'!P33*$AA$7,'(入力)データ'!P33)))</f>
        <v>0</v>
      </c>
      <c r="V30" s="572">
        <f>IF('(入力)データ'!S33=$Z$5,'(入力)データ'!R33*$AA$5,IF('(入力)データ'!S33=$Z$6,'(入力)データ'!R33*$AA$6,IF('(入力)データ'!S33=$Z$7,'(入力)データ'!R33*$AA$7,'(入力)データ'!R33)))</f>
        <v>0</v>
      </c>
      <c r="W30" s="573">
        <f>IF('(入力)データ'!U33=$Z$5,'(入力)データ'!T33*$AA$5,IF('(入力)データ'!U33=$Z$6,'(入力)データ'!T33*$AA$6,IF('(入力)データ'!U33=$Z$7,'(入力)データ'!T33*$AA$7,'(入力)データ'!T33)))</f>
        <v>0</v>
      </c>
    </row>
    <row r="31" spans="2:23" ht="30" customHeight="1">
      <c r="B31" s="569">
        <v>29</v>
      </c>
      <c r="C31" s="197">
        <f>'(入力)データ'!M34</f>
        <v>0</v>
      </c>
      <c r="D31" s="198">
        <f>IF(C31="今月提出",MAX($D$3:D30)+1,0)</f>
        <v>0</v>
      </c>
      <c r="E31" s="199">
        <f>'(入力)データ'!W34</f>
        <v>0</v>
      </c>
      <c r="F31" s="200">
        <f>IF(E31=work1基本情報!$P$23,MAX($F$3:F30)+1,0)</f>
        <v>0</v>
      </c>
      <c r="G31" s="570" t="str">
        <f>'(入力)データ'!A34</f>
        <v>0029</v>
      </c>
      <c r="H31" s="236">
        <f>'(入力)データ'!B34</f>
        <v>0</v>
      </c>
      <c r="I31" s="205">
        <f>'(入力)データ'!L34</f>
        <v>0</v>
      </c>
      <c r="J31" s="571">
        <f>'(入力)データ'!E34</f>
        <v>0</v>
      </c>
      <c r="K31" s="570">
        <f t="shared" si="1"/>
        <v>0</v>
      </c>
      <c r="L31" s="570">
        <f>IF(ISERROR(VLOOKUP(K31,work4報告書!$B$18:$C$27,2,0)),0,VLOOKUP(K31,work4報告書!$B$18:$C$27,2,0))</f>
        <v>0</v>
      </c>
      <c r="M31" s="203">
        <f>'(入力)データ'!X34</f>
        <v>0</v>
      </c>
      <c r="N31" s="204">
        <f>IF(ISERROR(L31&amp;VLOOKUP(M31,work4報告書!$B$2:$E$11,4,0)),0,L31&amp;VLOOKUP(M31,work4報告書!$B$2:$E$11,4,0))</f>
        <v>0</v>
      </c>
      <c r="O31" s="570">
        <f>IF(ISERROR(VLOOKUP(N31,work5労務比率・保険料率!$G$4:$I$39,2,0)),0,VLOOKUP(N31,work5労務比率・保険料率!$G$4:$I$39,2,0))</f>
        <v>0</v>
      </c>
      <c r="P31" s="571">
        <f>'(入力)データ'!V34</f>
        <v>0</v>
      </c>
      <c r="Q31" s="570">
        <f>IF('(入力)データ'!V34=0,0,IF(MONTH(P31)&gt;3,YEAR(P31),YEAR(P31)-1))</f>
        <v>0</v>
      </c>
      <c r="R31" s="811">
        <f t="shared" si="2"/>
        <v>0</v>
      </c>
      <c r="S31" s="572">
        <f>IF('(入力)データ'!H34=$Z$5,'(入力)データ'!G34*$AA$5,IF('(入力)データ'!H34=$Z$6,'(入力)データ'!G34*$AA$6,IF('(入力)データ'!H34=$Z$7,'(入力)データ'!G34*$AA$7,'(入力)データ'!G34)))</f>
        <v>0</v>
      </c>
      <c r="T31" s="572">
        <f>IF('(入力)データ'!O34=$Z$5,'(入力)データ'!N34*$AA$5,IF('(入力)データ'!O34=$Z$6,'(入力)データ'!N34*$AA$6,IF('(入力)データ'!O34=$Z$7,'(入力)データ'!N34*$AA$7,'(入力)データ'!N34)))</f>
        <v>0</v>
      </c>
      <c r="U31" s="572">
        <f>IF('(入力)データ'!Q34=$Z$5,'(入力)データ'!P34*$AA$5,IF('(入力)データ'!Q34=$Z$6,'(入力)データ'!P34*$AA$6,IF('(入力)データ'!Q34=$Z$7,'(入力)データ'!P34*$AA$7,'(入力)データ'!P34)))</f>
        <v>0</v>
      </c>
      <c r="V31" s="572">
        <f>IF('(入力)データ'!S34=$Z$5,'(入力)データ'!R34*$AA$5,IF('(入力)データ'!S34=$Z$6,'(入力)データ'!R34*$AA$6,IF('(入力)データ'!S34=$Z$7,'(入力)データ'!R34*$AA$7,'(入力)データ'!R34)))</f>
        <v>0</v>
      </c>
      <c r="W31" s="573">
        <f>IF('(入力)データ'!U34=$Z$5,'(入力)データ'!T34*$AA$5,IF('(入力)データ'!U34=$Z$6,'(入力)データ'!T34*$AA$6,IF('(入力)データ'!U34=$Z$7,'(入力)データ'!T34*$AA$7,'(入力)データ'!T34)))</f>
        <v>0</v>
      </c>
    </row>
    <row r="32" spans="2:23" ht="30" customHeight="1">
      <c r="B32" s="569">
        <v>30</v>
      </c>
      <c r="C32" s="197">
        <f>'(入力)データ'!M35</f>
        <v>0</v>
      </c>
      <c r="D32" s="198">
        <f>IF(C32="今月提出",MAX($D$3:D31)+1,0)</f>
        <v>0</v>
      </c>
      <c r="E32" s="199">
        <f>'(入力)データ'!W35</f>
        <v>0</v>
      </c>
      <c r="F32" s="200">
        <f>IF(E32=work1基本情報!$P$23,MAX($F$3:F31)+1,0)</f>
        <v>0</v>
      </c>
      <c r="G32" s="570" t="str">
        <f>'(入力)データ'!A35</f>
        <v>0030</v>
      </c>
      <c r="H32" s="236">
        <f>'(入力)データ'!B35</f>
        <v>0</v>
      </c>
      <c r="I32" s="205">
        <f>'(入力)データ'!L35</f>
        <v>0</v>
      </c>
      <c r="J32" s="571">
        <f>'(入力)データ'!E35</f>
        <v>0</v>
      </c>
      <c r="K32" s="570">
        <f t="shared" si="1"/>
        <v>0</v>
      </c>
      <c r="L32" s="570">
        <f>IF(ISERROR(VLOOKUP(K32,work4報告書!$B$18:$C$27,2,0)),0,VLOOKUP(K32,work4報告書!$B$18:$C$27,2,0))</f>
        <v>0</v>
      </c>
      <c r="M32" s="203">
        <f>'(入力)データ'!X35</f>
        <v>0</v>
      </c>
      <c r="N32" s="204">
        <f>IF(ISERROR(L32&amp;VLOOKUP(M32,work4報告書!$B$2:$E$11,4,0)),0,L32&amp;VLOOKUP(M32,work4報告書!$B$2:$E$11,4,0))</f>
        <v>0</v>
      </c>
      <c r="O32" s="570">
        <f>IF(ISERROR(VLOOKUP(N32,work5労務比率・保険料率!$G$4:$I$39,2,0)),0,VLOOKUP(N32,work5労務比率・保険料率!$G$4:$I$39,2,0))</f>
        <v>0</v>
      </c>
      <c r="P32" s="571">
        <f>'(入力)データ'!V35</f>
        <v>0</v>
      </c>
      <c r="Q32" s="570">
        <f>IF('(入力)データ'!V35=0,0,IF(MONTH(P32)&gt;3,YEAR(P32),YEAR(P32)-1))</f>
        <v>0</v>
      </c>
      <c r="R32" s="811">
        <f t="shared" si="2"/>
        <v>0</v>
      </c>
      <c r="S32" s="572">
        <f>IF('(入力)データ'!H35=$Z$5,'(入力)データ'!G35*$AA$5,IF('(入力)データ'!H35=$Z$6,'(入力)データ'!G35*$AA$6,IF('(入力)データ'!H35=$Z$7,'(入力)データ'!G35*$AA$7,'(入力)データ'!G35)))</f>
        <v>0</v>
      </c>
      <c r="T32" s="572">
        <f>IF('(入力)データ'!O35=$Z$5,'(入力)データ'!N35*$AA$5,IF('(入力)データ'!O35=$Z$6,'(入力)データ'!N35*$AA$6,IF('(入力)データ'!O35=$Z$7,'(入力)データ'!N35*$AA$7,'(入力)データ'!N35)))</f>
        <v>0</v>
      </c>
      <c r="U32" s="572">
        <f>IF('(入力)データ'!Q35=$Z$5,'(入力)データ'!P35*$AA$5,IF('(入力)データ'!Q35=$Z$6,'(入力)データ'!P35*$AA$6,IF('(入力)データ'!Q35=$Z$7,'(入力)データ'!P35*$AA$7,'(入力)データ'!P35)))</f>
        <v>0</v>
      </c>
      <c r="V32" s="572">
        <f>IF('(入力)データ'!S35=$Z$5,'(入力)データ'!R35*$AA$5,IF('(入力)データ'!S35=$Z$6,'(入力)データ'!R35*$AA$6,IF('(入力)データ'!S35=$Z$7,'(入力)データ'!R35*$AA$7,'(入力)データ'!R35)))</f>
        <v>0</v>
      </c>
      <c r="W32" s="573">
        <f>IF('(入力)データ'!U35=$Z$5,'(入力)データ'!T35*$AA$5,IF('(入力)データ'!U35=$Z$6,'(入力)データ'!T35*$AA$6,IF('(入力)データ'!U35=$Z$7,'(入力)データ'!T35*$AA$7,'(入力)データ'!T35)))</f>
        <v>0</v>
      </c>
    </row>
    <row r="33" spans="2:23" ht="30" customHeight="1">
      <c r="B33" s="569">
        <v>31</v>
      </c>
      <c r="C33" s="197">
        <f>'(入力)データ'!M36</f>
        <v>0</v>
      </c>
      <c r="D33" s="198">
        <f>IF(C33="今月提出",MAX($D$3:D32)+1,0)</f>
        <v>0</v>
      </c>
      <c r="E33" s="199">
        <f>'(入力)データ'!W36</f>
        <v>0</v>
      </c>
      <c r="F33" s="200">
        <f>IF(E33=work1基本情報!$P$23,MAX($F$3:F32)+1,0)</f>
        <v>0</v>
      </c>
      <c r="G33" s="570" t="str">
        <f>'(入力)データ'!A36</f>
        <v>0031</v>
      </c>
      <c r="H33" s="236">
        <f>'(入力)データ'!B36</f>
        <v>0</v>
      </c>
      <c r="I33" s="205">
        <f>'(入力)データ'!L36</f>
        <v>0</v>
      </c>
      <c r="J33" s="571">
        <f>'(入力)データ'!E36</f>
        <v>0</v>
      </c>
      <c r="K33" s="570">
        <f t="shared" si="1"/>
        <v>0</v>
      </c>
      <c r="L33" s="570">
        <f>IF(ISERROR(VLOOKUP(K33,work4報告書!$B$18:$C$27,2,0)),0,VLOOKUP(K33,work4報告書!$B$18:$C$27,2,0))</f>
        <v>0</v>
      </c>
      <c r="M33" s="203">
        <f>'(入力)データ'!X36</f>
        <v>0</v>
      </c>
      <c r="N33" s="204">
        <f>IF(ISERROR(L33&amp;VLOOKUP(M33,work4報告書!$B$2:$E$11,4,0)),0,L33&amp;VLOOKUP(M33,work4報告書!$B$2:$E$11,4,0))</f>
        <v>0</v>
      </c>
      <c r="O33" s="570">
        <f>IF(ISERROR(VLOOKUP(N33,work5労務比率・保険料率!$G$4:$I$39,2,0)),0,VLOOKUP(N33,work5労務比率・保険料率!$G$4:$I$39,2,0))</f>
        <v>0</v>
      </c>
      <c r="P33" s="571">
        <f>'(入力)データ'!V36</f>
        <v>0</v>
      </c>
      <c r="Q33" s="570">
        <f>IF('(入力)データ'!V36=0,0,IF(MONTH(P33)&gt;3,YEAR(P33),YEAR(P33)-1))</f>
        <v>0</v>
      </c>
      <c r="R33" s="811">
        <f t="shared" si="2"/>
        <v>0</v>
      </c>
      <c r="S33" s="572">
        <f>IF('(入力)データ'!H36=$Z$5,'(入力)データ'!G36*$AA$5,IF('(入力)データ'!H36=$Z$6,'(入力)データ'!G36*$AA$6,IF('(入力)データ'!H36=$Z$7,'(入力)データ'!G36*$AA$7,'(入力)データ'!G36)))</f>
        <v>0</v>
      </c>
      <c r="T33" s="572">
        <f>IF('(入力)データ'!O36=$Z$5,'(入力)データ'!N36*$AA$5,IF('(入力)データ'!O36=$Z$6,'(入力)データ'!N36*$AA$6,IF('(入力)データ'!O36=$Z$7,'(入力)データ'!N36*$AA$7,'(入力)データ'!N36)))</f>
        <v>0</v>
      </c>
      <c r="U33" s="572">
        <f>IF('(入力)データ'!Q36=$Z$5,'(入力)データ'!P36*$AA$5,IF('(入力)データ'!Q36=$Z$6,'(入力)データ'!P36*$AA$6,IF('(入力)データ'!Q36=$Z$7,'(入力)データ'!P36*$AA$7,'(入力)データ'!P36)))</f>
        <v>0</v>
      </c>
      <c r="V33" s="572">
        <f>IF('(入力)データ'!S36=$Z$5,'(入力)データ'!R36*$AA$5,IF('(入力)データ'!S36=$Z$6,'(入力)データ'!R36*$AA$6,IF('(入力)データ'!S36=$Z$7,'(入力)データ'!R36*$AA$7,'(入力)データ'!R36)))</f>
        <v>0</v>
      </c>
      <c r="W33" s="573">
        <f>IF('(入力)データ'!U36=$Z$5,'(入力)データ'!T36*$AA$5,IF('(入力)データ'!U36=$Z$6,'(入力)データ'!T36*$AA$6,IF('(入力)データ'!U36=$Z$7,'(入力)データ'!T36*$AA$7,'(入力)データ'!T36)))</f>
        <v>0</v>
      </c>
    </row>
    <row r="34" spans="2:23" ht="30" customHeight="1">
      <c r="B34" s="569">
        <v>32</v>
      </c>
      <c r="C34" s="197">
        <f>'(入力)データ'!M37</f>
        <v>0</v>
      </c>
      <c r="D34" s="198">
        <f>IF(C34="今月提出",MAX($D$3:D33)+1,0)</f>
        <v>0</v>
      </c>
      <c r="E34" s="199">
        <f>'(入力)データ'!W37</f>
        <v>0</v>
      </c>
      <c r="F34" s="200">
        <f>IF(E34=work1基本情報!$P$23,MAX($F$3:F33)+1,0)</f>
        <v>0</v>
      </c>
      <c r="G34" s="570" t="str">
        <f>'(入力)データ'!A37</f>
        <v>0032</v>
      </c>
      <c r="H34" s="236">
        <f>'(入力)データ'!B37</f>
        <v>0</v>
      </c>
      <c r="I34" s="205">
        <f>'(入力)データ'!L37</f>
        <v>0</v>
      </c>
      <c r="J34" s="571">
        <f>'(入力)データ'!E37</f>
        <v>0</v>
      </c>
      <c r="K34" s="570">
        <f t="shared" si="1"/>
        <v>0</v>
      </c>
      <c r="L34" s="570">
        <f>IF(ISERROR(VLOOKUP(K34,work4報告書!$B$18:$C$27,2,0)),0,VLOOKUP(K34,work4報告書!$B$18:$C$27,2,0))</f>
        <v>0</v>
      </c>
      <c r="M34" s="203">
        <f>'(入力)データ'!X37</f>
        <v>0</v>
      </c>
      <c r="N34" s="204">
        <f>IF(ISERROR(L34&amp;VLOOKUP(M34,work4報告書!$B$2:$E$11,4,0)),0,L34&amp;VLOOKUP(M34,work4報告書!$B$2:$E$11,4,0))</f>
        <v>0</v>
      </c>
      <c r="O34" s="570">
        <f>IF(ISERROR(VLOOKUP(N34,work5労務比率・保険料率!$G$4:$I$39,2,0)),0,VLOOKUP(N34,work5労務比率・保険料率!$G$4:$I$39,2,0))</f>
        <v>0</v>
      </c>
      <c r="P34" s="571">
        <f>'(入力)データ'!V37</f>
        <v>0</v>
      </c>
      <c r="Q34" s="570">
        <f>IF('(入力)データ'!V37=0,0,IF(MONTH(P34)&gt;3,YEAR(P34),YEAR(P34)-1))</f>
        <v>0</v>
      </c>
      <c r="R34" s="811">
        <f t="shared" si="2"/>
        <v>0</v>
      </c>
      <c r="S34" s="572">
        <f>IF('(入力)データ'!H37=$Z$5,'(入力)データ'!G37*$AA$5,IF('(入力)データ'!H37=$Z$6,'(入力)データ'!G37*$AA$6,IF('(入力)データ'!H37=$Z$7,'(入力)データ'!G37*$AA$7,'(入力)データ'!G37)))</f>
        <v>0</v>
      </c>
      <c r="T34" s="572">
        <f>IF('(入力)データ'!O37=$Z$5,'(入力)データ'!N37*$AA$5,IF('(入力)データ'!O37=$Z$6,'(入力)データ'!N37*$AA$6,IF('(入力)データ'!O37=$Z$7,'(入力)データ'!N37*$AA$7,'(入力)データ'!N37)))</f>
        <v>0</v>
      </c>
      <c r="U34" s="572">
        <f>IF('(入力)データ'!Q37=$Z$5,'(入力)データ'!P37*$AA$5,IF('(入力)データ'!Q37=$Z$6,'(入力)データ'!P37*$AA$6,IF('(入力)データ'!Q37=$Z$7,'(入力)データ'!P37*$AA$7,'(入力)データ'!P37)))</f>
        <v>0</v>
      </c>
      <c r="V34" s="572">
        <f>IF('(入力)データ'!S37=$Z$5,'(入力)データ'!R37*$AA$5,IF('(入力)データ'!S37=$Z$6,'(入力)データ'!R37*$AA$6,IF('(入力)データ'!S37=$Z$7,'(入力)データ'!R37*$AA$7,'(入力)データ'!R37)))</f>
        <v>0</v>
      </c>
      <c r="W34" s="573">
        <f>IF('(入力)データ'!U37=$Z$5,'(入力)データ'!T37*$AA$5,IF('(入力)データ'!U37=$Z$6,'(入力)データ'!T37*$AA$6,IF('(入力)データ'!U37=$Z$7,'(入力)データ'!T37*$AA$7,'(入力)データ'!T37)))</f>
        <v>0</v>
      </c>
    </row>
    <row r="35" spans="2:23" ht="30" customHeight="1">
      <c r="B35" s="569">
        <v>33</v>
      </c>
      <c r="C35" s="197">
        <f>'(入力)データ'!M38</f>
        <v>0</v>
      </c>
      <c r="D35" s="198">
        <f>IF(C35="今月提出",MAX($D$3:D34)+1,0)</f>
        <v>0</v>
      </c>
      <c r="E35" s="199">
        <f>'(入力)データ'!W38</f>
        <v>0</v>
      </c>
      <c r="F35" s="200">
        <f>IF(E35=work1基本情報!$P$23,MAX($F$3:F34)+1,0)</f>
        <v>0</v>
      </c>
      <c r="G35" s="570" t="str">
        <f>'(入力)データ'!A38</f>
        <v>0033</v>
      </c>
      <c r="H35" s="236">
        <f>'(入力)データ'!B38</f>
        <v>0</v>
      </c>
      <c r="I35" s="205">
        <f>'(入力)データ'!L38</f>
        <v>0</v>
      </c>
      <c r="J35" s="571">
        <f>'(入力)データ'!E38</f>
        <v>0</v>
      </c>
      <c r="K35" s="570">
        <f t="shared" si="1"/>
        <v>0</v>
      </c>
      <c r="L35" s="570">
        <f>IF(ISERROR(VLOOKUP(K35,work4報告書!$B$18:$C$27,2,0)),0,VLOOKUP(K35,work4報告書!$B$18:$C$27,2,0))</f>
        <v>0</v>
      </c>
      <c r="M35" s="203">
        <f>'(入力)データ'!X38</f>
        <v>0</v>
      </c>
      <c r="N35" s="204">
        <f>IF(ISERROR(L35&amp;VLOOKUP(M35,work4報告書!$B$2:$E$11,4,0)),0,L35&amp;VLOOKUP(M35,work4報告書!$B$2:$E$11,4,0))</f>
        <v>0</v>
      </c>
      <c r="O35" s="570">
        <f>IF(ISERROR(VLOOKUP(N35,work5労務比率・保険料率!$G$4:$I$39,2,0)),0,VLOOKUP(N35,work5労務比率・保険料率!$G$4:$I$39,2,0))</f>
        <v>0</v>
      </c>
      <c r="P35" s="571">
        <f>'(入力)データ'!V38</f>
        <v>0</v>
      </c>
      <c r="Q35" s="570">
        <f>IF('(入力)データ'!V38=0,0,IF(MONTH(P35)&gt;3,YEAR(P35),YEAR(P35)-1))</f>
        <v>0</v>
      </c>
      <c r="R35" s="811">
        <f t="shared" si="2"/>
        <v>0</v>
      </c>
      <c r="S35" s="572">
        <f>IF('(入力)データ'!H38=$Z$5,'(入力)データ'!G38*$AA$5,IF('(入力)データ'!H38=$Z$6,'(入力)データ'!G38*$AA$6,IF('(入力)データ'!H38=$Z$7,'(入力)データ'!G38*$AA$7,'(入力)データ'!G38)))</f>
        <v>0</v>
      </c>
      <c r="T35" s="572">
        <f>IF('(入力)データ'!O38=$Z$5,'(入力)データ'!N38*$AA$5,IF('(入力)データ'!O38=$Z$6,'(入力)データ'!N38*$AA$6,IF('(入力)データ'!O38=$Z$7,'(入力)データ'!N38*$AA$7,'(入力)データ'!N38)))</f>
        <v>0</v>
      </c>
      <c r="U35" s="572">
        <f>IF('(入力)データ'!Q38=$Z$5,'(入力)データ'!P38*$AA$5,IF('(入力)データ'!Q38=$Z$6,'(入力)データ'!P38*$AA$6,IF('(入力)データ'!Q38=$Z$7,'(入力)データ'!P38*$AA$7,'(入力)データ'!P38)))</f>
        <v>0</v>
      </c>
      <c r="V35" s="572">
        <f>IF('(入力)データ'!S38=$Z$5,'(入力)データ'!R38*$AA$5,IF('(入力)データ'!S38=$Z$6,'(入力)データ'!R38*$AA$6,IF('(入力)データ'!S38=$Z$7,'(入力)データ'!R38*$AA$7,'(入力)データ'!R38)))</f>
        <v>0</v>
      </c>
      <c r="W35" s="573">
        <f>IF('(入力)データ'!U38=$Z$5,'(入力)データ'!T38*$AA$5,IF('(入力)データ'!U38=$Z$6,'(入力)データ'!T38*$AA$6,IF('(入力)データ'!U38=$Z$7,'(入力)データ'!T38*$AA$7,'(入力)データ'!T38)))</f>
        <v>0</v>
      </c>
    </row>
    <row r="36" spans="2:23" ht="30" customHeight="1">
      <c r="B36" s="569">
        <v>34</v>
      </c>
      <c r="C36" s="197">
        <f>'(入力)データ'!M39</f>
        <v>0</v>
      </c>
      <c r="D36" s="198">
        <f>IF(C36="今月提出",MAX($D$3:D35)+1,0)</f>
        <v>0</v>
      </c>
      <c r="E36" s="199">
        <f>'(入力)データ'!W39</f>
        <v>0</v>
      </c>
      <c r="F36" s="200">
        <f>IF(E36=work1基本情報!$P$23,MAX($F$3:F35)+1,0)</f>
        <v>0</v>
      </c>
      <c r="G36" s="570" t="str">
        <f>'(入力)データ'!A39</f>
        <v>0034</v>
      </c>
      <c r="H36" s="236">
        <f>'(入力)データ'!B39</f>
        <v>0</v>
      </c>
      <c r="I36" s="205">
        <f>'(入力)データ'!L39</f>
        <v>0</v>
      </c>
      <c r="J36" s="571">
        <f>'(入力)データ'!E39</f>
        <v>0</v>
      </c>
      <c r="K36" s="570">
        <f t="shared" si="1"/>
        <v>0</v>
      </c>
      <c r="L36" s="570">
        <f>IF(ISERROR(VLOOKUP(K36,work4報告書!$B$18:$C$27,2,0)),0,VLOOKUP(K36,work4報告書!$B$18:$C$27,2,0))</f>
        <v>0</v>
      </c>
      <c r="M36" s="203">
        <f>'(入力)データ'!X39</f>
        <v>0</v>
      </c>
      <c r="N36" s="204">
        <f>IF(ISERROR(L36&amp;VLOOKUP(M36,work4報告書!$B$2:$E$11,4,0)),0,L36&amp;VLOOKUP(M36,work4報告書!$B$2:$E$11,4,0))</f>
        <v>0</v>
      </c>
      <c r="O36" s="570">
        <f>IF(ISERROR(VLOOKUP(N36,work5労務比率・保険料率!$G$4:$I$39,2,0)),0,VLOOKUP(N36,work5労務比率・保険料率!$G$4:$I$39,2,0))</f>
        <v>0</v>
      </c>
      <c r="P36" s="571">
        <f>'(入力)データ'!V39</f>
        <v>0</v>
      </c>
      <c r="Q36" s="570">
        <f>IF('(入力)データ'!V39=0,0,IF(MONTH(P36)&gt;3,YEAR(P36),YEAR(P36)-1))</f>
        <v>0</v>
      </c>
      <c r="R36" s="811">
        <f t="shared" si="2"/>
        <v>0</v>
      </c>
      <c r="S36" s="572">
        <f>IF('(入力)データ'!H39=$Z$5,'(入力)データ'!G39*$AA$5,IF('(入力)データ'!H39=$Z$6,'(入力)データ'!G39*$AA$6,IF('(入力)データ'!H39=$Z$7,'(入力)データ'!G39*$AA$7,'(入力)データ'!G39)))</f>
        <v>0</v>
      </c>
      <c r="T36" s="572">
        <f>IF('(入力)データ'!O39=$Z$5,'(入力)データ'!N39*$AA$5,IF('(入力)データ'!O39=$Z$6,'(入力)データ'!N39*$AA$6,IF('(入力)データ'!O39=$Z$7,'(入力)データ'!N39*$AA$7,'(入力)データ'!N39)))</f>
        <v>0</v>
      </c>
      <c r="U36" s="572">
        <f>IF('(入力)データ'!Q39=$Z$5,'(入力)データ'!P39*$AA$5,IF('(入力)データ'!Q39=$Z$6,'(入力)データ'!P39*$AA$6,IF('(入力)データ'!Q39=$Z$7,'(入力)データ'!P39*$AA$7,'(入力)データ'!P39)))</f>
        <v>0</v>
      </c>
      <c r="V36" s="572">
        <f>IF('(入力)データ'!S39=$Z$5,'(入力)データ'!R39*$AA$5,IF('(入力)データ'!S39=$Z$6,'(入力)データ'!R39*$AA$6,IF('(入力)データ'!S39=$Z$7,'(入力)データ'!R39*$AA$7,'(入力)データ'!R39)))</f>
        <v>0</v>
      </c>
      <c r="W36" s="573">
        <f>IF('(入力)データ'!U39=$Z$5,'(入力)データ'!T39*$AA$5,IF('(入力)データ'!U39=$Z$6,'(入力)データ'!T39*$AA$6,IF('(入力)データ'!U39=$Z$7,'(入力)データ'!T39*$AA$7,'(入力)データ'!T39)))</f>
        <v>0</v>
      </c>
    </row>
    <row r="37" spans="2:23" ht="30" customHeight="1">
      <c r="B37" s="569">
        <v>35</v>
      </c>
      <c r="C37" s="197">
        <f>'(入力)データ'!M40</f>
        <v>0</v>
      </c>
      <c r="D37" s="198">
        <f>IF(C37="今月提出",MAX($D$3:D36)+1,0)</f>
        <v>0</v>
      </c>
      <c r="E37" s="199">
        <f>'(入力)データ'!W40</f>
        <v>0</v>
      </c>
      <c r="F37" s="200">
        <f>IF(E37=work1基本情報!$P$23,MAX($F$3:F36)+1,0)</f>
        <v>0</v>
      </c>
      <c r="G37" s="570" t="str">
        <f>'(入力)データ'!A40</f>
        <v>0035</v>
      </c>
      <c r="H37" s="236">
        <f>'(入力)データ'!B40</f>
        <v>0</v>
      </c>
      <c r="I37" s="205">
        <f>'(入力)データ'!L40</f>
        <v>0</v>
      </c>
      <c r="J37" s="571">
        <f>'(入力)データ'!E40</f>
        <v>0</v>
      </c>
      <c r="K37" s="570">
        <f t="shared" si="1"/>
        <v>0</v>
      </c>
      <c r="L37" s="570">
        <f>IF(ISERROR(VLOOKUP(K37,work4報告書!$B$18:$C$27,2,0)),0,VLOOKUP(K37,work4報告書!$B$18:$C$27,2,0))</f>
        <v>0</v>
      </c>
      <c r="M37" s="203">
        <f>'(入力)データ'!X40</f>
        <v>0</v>
      </c>
      <c r="N37" s="204">
        <f>IF(ISERROR(L37&amp;VLOOKUP(M37,work4報告書!$B$2:$E$11,4,0)),0,L37&amp;VLOOKUP(M37,work4報告書!$B$2:$E$11,4,0))</f>
        <v>0</v>
      </c>
      <c r="O37" s="570">
        <f>IF(ISERROR(VLOOKUP(N37,work5労務比率・保険料率!$G$4:$I$39,2,0)),0,VLOOKUP(N37,work5労務比率・保険料率!$G$4:$I$39,2,0))</f>
        <v>0</v>
      </c>
      <c r="P37" s="571">
        <f>'(入力)データ'!V40</f>
        <v>0</v>
      </c>
      <c r="Q37" s="570">
        <f>IF('(入力)データ'!V40=0,0,IF(MONTH(P37)&gt;3,YEAR(P37),YEAR(P37)-1))</f>
        <v>0</v>
      </c>
      <c r="R37" s="811">
        <f t="shared" si="2"/>
        <v>0</v>
      </c>
      <c r="S37" s="572">
        <f>IF('(入力)データ'!H40=$Z$5,'(入力)データ'!G40*$AA$5,IF('(入力)データ'!H40=$Z$6,'(入力)データ'!G40*$AA$6,IF('(入力)データ'!H40=$Z$7,'(入力)データ'!G40*$AA$7,'(入力)データ'!G40)))</f>
        <v>0</v>
      </c>
      <c r="T37" s="572">
        <f>IF('(入力)データ'!O40=$Z$5,'(入力)データ'!N40*$AA$5,IF('(入力)データ'!O40=$Z$6,'(入力)データ'!N40*$AA$6,IF('(入力)データ'!O40=$Z$7,'(入力)データ'!N40*$AA$7,'(入力)データ'!N40)))</f>
        <v>0</v>
      </c>
      <c r="U37" s="572">
        <f>IF('(入力)データ'!Q40=$Z$5,'(入力)データ'!P40*$AA$5,IF('(入力)データ'!Q40=$Z$6,'(入力)データ'!P40*$AA$6,IF('(入力)データ'!Q40=$Z$7,'(入力)データ'!P40*$AA$7,'(入力)データ'!P40)))</f>
        <v>0</v>
      </c>
      <c r="V37" s="572">
        <f>IF('(入力)データ'!S40=$Z$5,'(入力)データ'!R40*$AA$5,IF('(入力)データ'!S40=$Z$6,'(入力)データ'!R40*$AA$6,IF('(入力)データ'!S40=$Z$7,'(入力)データ'!R40*$AA$7,'(入力)データ'!R40)))</f>
        <v>0</v>
      </c>
      <c r="W37" s="573">
        <f>IF('(入力)データ'!U40=$Z$5,'(入力)データ'!T40*$AA$5,IF('(入力)データ'!U40=$Z$6,'(入力)データ'!T40*$AA$6,IF('(入力)データ'!U40=$Z$7,'(入力)データ'!T40*$AA$7,'(入力)データ'!T40)))</f>
        <v>0</v>
      </c>
    </row>
    <row r="38" spans="2:23" ht="30" customHeight="1">
      <c r="B38" s="569">
        <v>36</v>
      </c>
      <c r="C38" s="197">
        <f>'(入力)データ'!M41</f>
        <v>0</v>
      </c>
      <c r="D38" s="198">
        <f>IF(C38="今月提出",MAX($D$3:D37)+1,0)</f>
        <v>0</v>
      </c>
      <c r="E38" s="199">
        <f>'(入力)データ'!W41</f>
        <v>0</v>
      </c>
      <c r="F38" s="200">
        <f>IF(E38=work1基本情報!$P$23,MAX($F$3:F37)+1,0)</f>
        <v>0</v>
      </c>
      <c r="G38" s="570" t="str">
        <f>'(入力)データ'!A41</f>
        <v>0036</v>
      </c>
      <c r="H38" s="236">
        <f>'(入力)データ'!B41</f>
        <v>0</v>
      </c>
      <c r="I38" s="205">
        <f>'(入力)データ'!L41</f>
        <v>0</v>
      </c>
      <c r="J38" s="571">
        <f>'(入力)データ'!E41</f>
        <v>0</v>
      </c>
      <c r="K38" s="570">
        <f t="shared" si="1"/>
        <v>0</v>
      </c>
      <c r="L38" s="570">
        <f>IF(ISERROR(VLOOKUP(K38,work4報告書!$B$18:$C$27,2,0)),0,VLOOKUP(K38,work4報告書!$B$18:$C$27,2,0))</f>
        <v>0</v>
      </c>
      <c r="M38" s="203">
        <f>'(入力)データ'!X41</f>
        <v>0</v>
      </c>
      <c r="N38" s="204">
        <f>IF(ISERROR(L38&amp;VLOOKUP(M38,work4報告書!$B$2:$E$11,4,0)),0,L38&amp;VLOOKUP(M38,work4報告書!$B$2:$E$11,4,0))</f>
        <v>0</v>
      </c>
      <c r="O38" s="570">
        <f>IF(ISERROR(VLOOKUP(N38,work5労務比率・保険料率!$G$4:$I$39,2,0)),0,VLOOKUP(N38,work5労務比率・保険料率!$G$4:$I$39,2,0))</f>
        <v>0</v>
      </c>
      <c r="P38" s="571">
        <f>'(入力)データ'!V41</f>
        <v>0</v>
      </c>
      <c r="Q38" s="570">
        <f>IF('(入力)データ'!V41=0,0,IF(MONTH(P38)&gt;3,YEAR(P38),YEAR(P38)-1))</f>
        <v>0</v>
      </c>
      <c r="R38" s="811">
        <f t="shared" si="2"/>
        <v>0</v>
      </c>
      <c r="S38" s="572">
        <f>IF('(入力)データ'!H41=$Z$5,'(入力)データ'!G41*$AA$5,IF('(入力)データ'!H41=$Z$6,'(入力)データ'!G41*$AA$6,IF('(入力)データ'!H41=$Z$7,'(入力)データ'!G41*$AA$7,'(入力)データ'!G41)))</f>
        <v>0</v>
      </c>
      <c r="T38" s="572">
        <f>IF('(入力)データ'!O41=$Z$5,'(入力)データ'!N41*$AA$5,IF('(入力)データ'!O41=$Z$6,'(入力)データ'!N41*$AA$6,IF('(入力)データ'!O41=$Z$7,'(入力)データ'!N41*$AA$7,'(入力)データ'!N41)))</f>
        <v>0</v>
      </c>
      <c r="U38" s="572">
        <f>IF('(入力)データ'!Q41=$Z$5,'(入力)データ'!P41*$AA$5,IF('(入力)データ'!Q41=$Z$6,'(入力)データ'!P41*$AA$6,IF('(入力)データ'!Q41=$Z$7,'(入力)データ'!P41*$AA$7,'(入力)データ'!P41)))</f>
        <v>0</v>
      </c>
      <c r="V38" s="572">
        <f>IF('(入力)データ'!S41=$Z$5,'(入力)データ'!R41*$AA$5,IF('(入力)データ'!S41=$Z$6,'(入力)データ'!R41*$AA$6,IF('(入力)データ'!S41=$Z$7,'(入力)データ'!R41*$AA$7,'(入力)データ'!R41)))</f>
        <v>0</v>
      </c>
      <c r="W38" s="573">
        <f>IF('(入力)データ'!U41=$Z$5,'(入力)データ'!T41*$AA$5,IF('(入力)データ'!U41=$Z$6,'(入力)データ'!T41*$AA$6,IF('(入力)データ'!U41=$Z$7,'(入力)データ'!T41*$AA$7,'(入力)データ'!T41)))</f>
        <v>0</v>
      </c>
    </row>
    <row r="39" spans="2:23" ht="30" customHeight="1">
      <c r="B39" s="569">
        <v>37</v>
      </c>
      <c r="C39" s="197">
        <f>'(入力)データ'!M42</f>
        <v>0</v>
      </c>
      <c r="D39" s="198">
        <f>IF(C39="今月提出",MAX($D$3:D38)+1,0)</f>
        <v>0</v>
      </c>
      <c r="E39" s="199">
        <f>'(入力)データ'!W42</f>
        <v>0</v>
      </c>
      <c r="F39" s="200">
        <f>IF(E39=work1基本情報!$P$23,MAX($F$3:F38)+1,0)</f>
        <v>0</v>
      </c>
      <c r="G39" s="570" t="str">
        <f>'(入力)データ'!A42</f>
        <v>0037</v>
      </c>
      <c r="H39" s="236">
        <f>'(入力)データ'!B42</f>
        <v>0</v>
      </c>
      <c r="I39" s="205">
        <f>'(入力)データ'!L42</f>
        <v>0</v>
      </c>
      <c r="J39" s="571">
        <f>'(入力)データ'!E42</f>
        <v>0</v>
      </c>
      <c r="K39" s="570">
        <f t="shared" si="1"/>
        <v>0</v>
      </c>
      <c r="L39" s="570">
        <f>IF(ISERROR(VLOOKUP(K39,work4報告書!$B$18:$C$27,2,0)),0,VLOOKUP(K39,work4報告書!$B$18:$C$27,2,0))</f>
        <v>0</v>
      </c>
      <c r="M39" s="203">
        <f>'(入力)データ'!X42</f>
        <v>0</v>
      </c>
      <c r="N39" s="204">
        <f>IF(ISERROR(L39&amp;VLOOKUP(M39,work4報告書!$B$2:$E$11,4,0)),0,L39&amp;VLOOKUP(M39,work4報告書!$B$2:$E$11,4,0))</f>
        <v>0</v>
      </c>
      <c r="O39" s="570">
        <f>IF(ISERROR(VLOOKUP(N39,work5労務比率・保険料率!$G$4:$I$39,2,0)),0,VLOOKUP(N39,work5労務比率・保険料率!$G$4:$I$39,2,0))</f>
        <v>0</v>
      </c>
      <c r="P39" s="571">
        <f>'(入力)データ'!V42</f>
        <v>0</v>
      </c>
      <c r="Q39" s="570">
        <f>IF('(入力)データ'!V42=0,0,IF(MONTH(P39)&gt;3,YEAR(P39),YEAR(P39)-1))</f>
        <v>0</v>
      </c>
      <c r="R39" s="811">
        <f t="shared" si="2"/>
        <v>0</v>
      </c>
      <c r="S39" s="572">
        <f>IF('(入力)データ'!H42=$Z$5,'(入力)データ'!G42*$AA$5,IF('(入力)データ'!H42=$Z$6,'(入力)データ'!G42*$AA$6,IF('(入力)データ'!H42=$Z$7,'(入力)データ'!G42*$AA$7,'(入力)データ'!G42)))</f>
        <v>0</v>
      </c>
      <c r="T39" s="572">
        <f>IF('(入力)データ'!O42=$Z$5,'(入力)データ'!N42*$AA$5,IF('(入力)データ'!O42=$Z$6,'(入力)データ'!N42*$AA$6,IF('(入力)データ'!O42=$Z$7,'(入力)データ'!N42*$AA$7,'(入力)データ'!N42)))</f>
        <v>0</v>
      </c>
      <c r="U39" s="572">
        <f>IF('(入力)データ'!Q42=$Z$5,'(入力)データ'!P42*$AA$5,IF('(入力)データ'!Q42=$Z$6,'(入力)データ'!P42*$AA$6,IF('(入力)データ'!Q42=$Z$7,'(入力)データ'!P42*$AA$7,'(入力)データ'!P42)))</f>
        <v>0</v>
      </c>
      <c r="V39" s="572">
        <f>IF('(入力)データ'!S42=$Z$5,'(入力)データ'!R42*$AA$5,IF('(入力)データ'!S42=$Z$6,'(入力)データ'!R42*$AA$6,IF('(入力)データ'!S42=$Z$7,'(入力)データ'!R42*$AA$7,'(入力)データ'!R42)))</f>
        <v>0</v>
      </c>
      <c r="W39" s="573">
        <f>IF('(入力)データ'!U42=$Z$5,'(入力)データ'!T42*$AA$5,IF('(入力)データ'!U42=$Z$6,'(入力)データ'!T42*$AA$6,IF('(入力)データ'!U42=$Z$7,'(入力)データ'!T42*$AA$7,'(入力)データ'!T42)))</f>
        <v>0</v>
      </c>
    </row>
    <row r="40" spans="2:23" ht="30" customHeight="1">
      <c r="B40" s="569">
        <v>38</v>
      </c>
      <c r="C40" s="197">
        <f>'(入力)データ'!M43</f>
        <v>0</v>
      </c>
      <c r="D40" s="198">
        <f>IF(C40="今月提出",MAX($D$3:D39)+1,0)</f>
        <v>0</v>
      </c>
      <c r="E40" s="199">
        <f>'(入力)データ'!W43</f>
        <v>0</v>
      </c>
      <c r="F40" s="200">
        <f>IF(E40=work1基本情報!$P$23,MAX($F$3:F39)+1,0)</f>
        <v>0</v>
      </c>
      <c r="G40" s="570" t="str">
        <f>'(入力)データ'!A43</f>
        <v>0038</v>
      </c>
      <c r="H40" s="236">
        <f>'(入力)データ'!B43</f>
        <v>0</v>
      </c>
      <c r="I40" s="205">
        <f>'(入力)データ'!L43</f>
        <v>0</v>
      </c>
      <c r="J40" s="571">
        <f>'(入力)データ'!E43</f>
        <v>0</v>
      </c>
      <c r="K40" s="570">
        <f t="shared" si="1"/>
        <v>0</v>
      </c>
      <c r="L40" s="570">
        <f>IF(ISERROR(VLOOKUP(K40,work4報告書!$B$18:$C$27,2,0)),0,VLOOKUP(K40,work4報告書!$B$18:$C$27,2,0))</f>
        <v>0</v>
      </c>
      <c r="M40" s="203">
        <f>'(入力)データ'!X43</f>
        <v>0</v>
      </c>
      <c r="N40" s="204">
        <f>IF(ISERROR(L40&amp;VLOOKUP(M40,work4報告書!$B$2:$E$11,4,0)),0,L40&amp;VLOOKUP(M40,work4報告書!$B$2:$E$11,4,0))</f>
        <v>0</v>
      </c>
      <c r="O40" s="570">
        <f>IF(ISERROR(VLOOKUP(N40,work5労務比率・保険料率!$G$4:$I$39,2,0)),0,VLOOKUP(N40,work5労務比率・保険料率!$G$4:$I$39,2,0))</f>
        <v>0</v>
      </c>
      <c r="P40" s="571">
        <f>'(入力)データ'!V43</f>
        <v>0</v>
      </c>
      <c r="Q40" s="570">
        <f>IF('(入力)データ'!V43=0,0,IF(MONTH(P40)&gt;3,YEAR(P40),YEAR(P40)-1))</f>
        <v>0</v>
      </c>
      <c r="R40" s="811">
        <f t="shared" si="2"/>
        <v>0</v>
      </c>
      <c r="S40" s="572">
        <f>IF('(入力)データ'!H43=$Z$5,'(入力)データ'!G43*$AA$5,IF('(入力)データ'!H43=$Z$6,'(入力)データ'!G43*$AA$6,IF('(入力)データ'!H43=$Z$7,'(入力)データ'!G43*$AA$7,'(入力)データ'!G43)))</f>
        <v>0</v>
      </c>
      <c r="T40" s="572">
        <f>IF('(入力)データ'!O43=$Z$5,'(入力)データ'!N43*$AA$5,IF('(入力)データ'!O43=$Z$6,'(入力)データ'!N43*$AA$6,IF('(入力)データ'!O43=$Z$7,'(入力)データ'!N43*$AA$7,'(入力)データ'!N43)))</f>
        <v>0</v>
      </c>
      <c r="U40" s="572">
        <f>IF('(入力)データ'!Q43=$Z$5,'(入力)データ'!P43*$AA$5,IF('(入力)データ'!Q43=$Z$6,'(入力)データ'!P43*$AA$6,IF('(入力)データ'!Q43=$Z$7,'(入力)データ'!P43*$AA$7,'(入力)データ'!P43)))</f>
        <v>0</v>
      </c>
      <c r="V40" s="572">
        <f>IF('(入力)データ'!S43=$Z$5,'(入力)データ'!R43*$AA$5,IF('(入力)データ'!S43=$Z$6,'(入力)データ'!R43*$AA$6,IF('(入力)データ'!S43=$Z$7,'(入力)データ'!R43*$AA$7,'(入力)データ'!R43)))</f>
        <v>0</v>
      </c>
      <c r="W40" s="573">
        <f>IF('(入力)データ'!U43=$Z$5,'(入力)データ'!T43*$AA$5,IF('(入力)データ'!U43=$Z$6,'(入力)データ'!T43*$AA$6,IF('(入力)データ'!U43=$Z$7,'(入力)データ'!T43*$AA$7,'(入力)データ'!T43)))</f>
        <v>0</v>
      </c>
    </row>
    <row r="41" spans="2:23" ht="30" customHeight="1">
      <c r="B41" s="569">
        <v>39</v>
      </c>
      <c r="C41" s="197">
        <f>'(入力)データ'!M44</f>
        <v>0</v>
      </c>
      <c r="D41" s="198">
        <f>IF(C41="今月提出",MAX($D$3:D40)+1,0)</f>
        <v>0</v>
      </c>
      <c r="E41" s="199">
        <f>'(入力)データ'!W44</f>
        <v>0</v>
      </c>
      <c r="F41" s="200">
        <f>IF(E41=work1基本情報!$P$23,MAX($F$3:F40)+1,0)</f>
        <v>0</v>
      </c>
      <c r="G41" s="570" t="str">
        <f>'(入力)データ'!A44</f>
        <v>0039</v>
      </c>
      <c r="H41" s="236">
        <f>'(入力)データ'!B44</f>
        <v>0</v>
      </c>
      <c r="I41" s="205">
        <f>'(入力)データ'!L44</f>
        <v>0</v>
      </c>
      <c r="J41" s="571">
        <f>'(入力)データ'!E44</f>
        <v>0</v>
      </c>
      <c r="K41" s="570">
        <f t="shared" si="1"/>
        <v>0</v>
      </c>
      <c r="L41" s="570">
        <f>IF(ISERROR(VLOOKUP(K41,work4報告書!$B$18:$C$27,2,0)),0,VLOOKUP(K41,work4報告書!$B$18:$C$27,2,0))</f>
        <v>0</v>
      </c>
      <c r="M41" s="203">
        <f>'(入力)データ'!X44</f>
        <v>0</v>
      </c>
      <c r="N41" s="204">
        <f>IF(ISERROR(L41&amp;VLOOKUP(M41,work4報告書!$B$2:$E$11,4,0)),0,L41&amp;VLOOKUP(M41,work4報告書!$B$2:$E$11,4,0))</f>
        <v>0</v>
      </c>
      <c r="O41" s="570">
        <f>IF(ISERROR(VLOOKUP(N41,work5労務比率・保険料率!$G$4:$I$39,2,0)),0,VLOOKUP(N41,work5労務比率・保険料率!$G$4:$I$39,2,0))</f>
        <v>0</v>
      </c>
      <c r="P41" s="571">
        <f>'(入力)データ'!V44</f>
        <v>0</v>
      </c>
      <c r="Q41" s="570">
        <f>IF('(入力)データ'!V44=0,0,IF(MONTH(P41)&gt;3,YEAR(P41),YEAR(P41)-1))</f>
        <v>0</v>
      </c>
      <c r="R41" s="811">
        <f t="shared" si="2"/>
        <v>0</v>
      </c>
      <c r="S41" s="572">
        <f>IF('(入力)データ'!H44=$Z$5,'(入力)データ'!G44*$AA$5,IF('(入力)データ'!H44=$Z$6,'(入力)データ'!G44*$AA$6,IF('(入力)データ'!H44=$Z$7,'(入力)データ'!G44*$AA$7,'(入力)データ'!G44)))</f>
        <v>0</v>
      </c>
      <c r="T41" s="572">
        <f>IF('(入力)データ'!O44=$Z$5,'(入力)データ'!N44*$AA$5,IF('(入力)データ'!O44=$Z$6,'(入力)データ'!N44*$AA$6,IF('(入力)データ'!O44=$Z$7,'(入力)データ'!N44*$AA$7,'(入力)データ'!N44)))</f>
        <v>0</v>
      </c>
      <c r="U41" s="572">
        <f>IF('(入力)データ'!Q44=$Z$5,'(入力)データ'!P44*$AA$5,IF('(入力)データ'!Q44=$Z$6,'(入力)データ'!P44*$AA$6,IF('(入力)データ'!Q44=$Z$7,'(入力)データ'!P44*$AA$7,'(入力)データ'!P44)))</f>
        <v>0</v>
      </c>
      <c r="V41" s="572">
        <f>IF('(入力)データ'!S44=$Z$5,'(入力)データ'!R44*$AA$5,IF('(入力)データ'!S44=$Z$6,'(入力)データ'!R44*$AA$6,IF('(入力)データ'!S44=$Z$7,'(入力)データ'!R44*$AA$7,'(入力)データ'!R44)))</f>
        <v>0</v>
      </c>
      <c r="W41" s="573">
        <f>IF('(入力)データ'!U44=$Z$5,'(入力)データ'!T44*$AA$5,IF('(入力)データ'!U44=$Z$6,'(入力)データ'!T44*$AA$6,IF('(入力)データ'!U44=$Z$7,'(入力)データ'!T44*$AA$7,'(入力)データ'!T44)))</f>
        <v>0</v>
      </c>
    </row>
    <row r="42" spans="2:23" ht="30" customHeight="1">
      <c r="B42" s="569">
        <v>40</v>
      </c>
      <c r="C42" s="197">
        <f>'(入力)データ'!M45</f>
        <v>0</v>
      </c>
      <c r="D42" s="198">
        <f>IF(C42="今月提出",MAX($D$3:D41)+1,0)</f>
        <v>0</v>
      </c>
      <c r="E42" s="199">
        <f>'(入力)データ'!W45</f>
        <v>0</v>
      </c>
      <c r="F42" s="200">
        <f>IF(E42=work1基本情報!$P$23,MAX($F$3:F41)+1,0)</f>
        <v>0</v>
      </c>
      <c r="G42" s="570" t="str">
        <f>'(入力)データ'!A45</f>
        <v>0040</v>
      </c>
      <c r="H42" s="236">
        <f>'(入力)データ'!B45</f>
        <v>0</v>
      </c>
      <c r="I42" s="205">
        <f>'(入力)データ'!L45</f>
        <v>0</v>
      </c>
      <c r="J42" s="571">
        <f>'(入力)データ'!E45</f>
        <v>0</v>
      </c>
      <c r="K42" s="570">
        <f t="shared" si="1"/>
        <v>0</v>
      </c>
      <c r="L42" s="570">
        <f>IF(ISERROR(VLOOKUP(K42,work4報告書!$B$18:$C$27,2,0)),0,VLOOKUP(K42,work4報告書!$B$18:$C$27,2,0))</f>
        <v>0</v>
      </c>
      <c r="M42" s="203">
        <f>'(入力)データ'!X45</f>
        <v>0</v>
      </c>
      <c r="N42" s="204">
        <f>IF(ISERROR(L42&amp;VLOOKUP(M42,work4報告書!$B$2:$E$11,4,0)),0,L42&amp;VLOOKUP(M42,work4報告書!$B$2:$E$11,4,0))</f>
        <v>0</v>
      </c>
      <c r="O42" s="570">
        <f>IF(ISERROR(VLOOKUP(N42,work5労務比率・保険料率!$G$4:$I$39,2,0)),0,VLOOKUP(N42,work5労務比率・保険料率!$G$4:$I$39,2,0))</f>
        <v>0</v>
      </c>
      <c r="P42" s="571">
        <f>'(入力)データ'!V45</f>
        <v>0</v>
      </c>
      <c r="Q42" s="570">
        <f>IF('(入力)データ'!V45=0,0,IF(MONTH(P42)&gt;3,YEAR(P42),YEAR(P42)-1))</f>
        <v>0</v>
      </c>
      <c r="R42" s="811">
        <f t="shared" si="2"/>
        <v>0</v>
      </c>
      <c r="S42" s="572">
        <f>IF('(入力)データ'!H45=$Z$5,'(入力)データ'!G45*$AA$5,IF('(入力)データ'!H45=$Z$6,'(入力)データ'!G45*$AA$6,IF('(入力)データ'!H45=$Z$7,'(入力)データ'!G45*$AA$7,'(入力)データ'!G45)))</f>
        <v>0</v>
      </c>
      <c r="T42" s="572">
        <f>IF('(入力)データ'!O45=$Z$5,'(入力)データ'!N45*$AA$5,IF('(入力)データ'!O45=$Z$6,'(入力)データ'!N45*$AA$6,IF('(入力)データ'!O45=$Z$7,'(入力)データ'!N45*$AA$7,'(入力)データ'!N45)))</f>
        <v>0</v>
      </c>
      <c r="U42" s="572">
        <f>IF('(入力)データ'!Q45=$Z$5,'(入力)データ'!P45*$AA$5,IF('(入力)データ'!Q45=$Z$6,'(入力)データ'!P45*$AA$6,IF('(入力)データ'!Q45=$Z$7,'(入力)データ'!P45*$AA$7,'(入力)データ'!P45)))</f>
        <v>0</v>
      </c>
      <c r="V42" s="572">
        <f>IF('(入力)データ'!S45=$Z$5,'(入力)データ'!R45*$AA$5,IF('(入力)データ'!S45=$Z$6,'(入力)データ'!R45*$AA$6,IF('(入力)データ'!S45=$Z$7,'(入力)データ'!R45*$AA$7,'(入力)データ'!R45)))</f>
        <v>0</v>
      </c>
      <c r="W42" s="573">
        <f>IF('(入力)データ'!U45=$Z$5,'(入力)データ'!T45*$AA$5,IF('(入力)データ'!U45=$Z$6,'(入力)データ'!T45*$AA$6,IF('(入力)データ'!U45=$Z$7,'(入力)データ'!T45*$AA$7,'(入力)データ'!T45)))</f>
        <v>0</v>
      </c>
    </row>
    <row r="43" spans="2:23" ht="30" customHeight="1">
      <c r="B43" s="569">
        <v>41</v>
      </c>
      <c r="C43" s="197">
        <f>'(入力)データ'!M46</f>
        <v>0</v>
      </c>
      <c r="D43" s="198">
        <f>IF(C43="今月提出",MAX($D$3:D42)+1,0)</f>
        <v>0</v>
      </c>
      <c r="E43" s="199">
        <f>'(入力)データ'!W46</f>
        <v>0</v>
      </c>
      <c r="F43" s="200">
        <f>IF(E43=work1基本情報!$P$23,MAX($F$3:F42)+1,0)</f>
        <v>0</v>
      </c>
      <c r="G43" s="570" t="str">
        <f>'(入力)データ'!A46</f>
        <v>0041</v>
      </c>
      <c r="H43" s="236">
        <f>'(入力)データ'!B46</f>
        <v>0</v>
      </c>
      <c r="I43" s="205">
        <f>'(入力)データ'!L46</f>
        <v>0</v>
      </c>
      <c r="J43" s="571">
        <f>'(入力)データ'!E46</f>
        <v>0</v>
      </c>
      <c r="K43" s="570">
        <f t="shared" si="1"/>
        <v>0</v>
      </c>
      <c r="L43" s="570">
        <f>IF(ISERROR(VLOOKUP(K43,work4報告書!$B$18:$C$27,2,0)),0,VLOOKUP(K43,work4報告書!$B$18:$C$27,2,0))</f>
        <v>0</v>
      </c>
      <c r="M43" s="203">
        <f>'(入力)データ'!X46</f>
        <v>0</v>
      </c>
      <c r="N43" s="204">
        <f>IF(ISERROR(L43&amp;VLOOKUP(M43,work4報告書!$B$2:$E$11,4,0)),0,L43&amp;VLOOKUP(M43,work4報告書!$B$2:$E$11,4,0))</f>
        <v>0</v>
      </c>
      <c r="O43" s="570">
        <f>IF(ISERROR(VLOOKUP(N43,work5労務比率・保険料率!$G$4:$I$39,2,0)),0,VLOOKUP(N43,work5労務比率・保険料率!$G$4:$I$39,2,0))</f>
        <v>0</v>
      </c>
      <c r="P43" s="571">
        <f>'(入力)データ'!V46</f>
        <v>0</v>
      </c>
      <c r="Q43" s="570">
        <f>IF('(入力)データ'!V46=0,0,IF(MONTH(P43)&gt;3,YEAR(P43),YEAR(P43)-1))</f>
        <v>0</v>
      </c>
      <c r="R43" s="811">
        <f t="shared" si="2"/>
        <v>0</v>
      </c>
      <c r="S43" s="572">
        <f>IF('(入力)データ'!H46=$Z$5,'(入力)データ'!G46*$AA$5,IF('(入力)データ'!H46=$Z$6,'(入力)データ'!G46*$AA$6,IF('(入力)データ'!H46=$Z$7,'(入力)データ'!G46*$AA$7,'(入力)データ'!G46)))</f>
        <v>0</v>
      </c>
      <c r="T43" s="572">
        <f>IF('(入力)データ'!O46=$Z$5,'(入力)データ'!N46*$AA$5,IF('(入力)データ'!O46=$Z$6,'(入力)データ'!N46*$AA$6,IF('(入力)データ'!O46=$Z$7,'(入力)データ'!N46*$AA$7,'(入力)データ'!N46)))</f>
        <v>0</v>
      </c>
      <c r="U43" s="572">
        <f>IF('(入力)データ'!Q46=$Z$5,'(入力)データ'!P46*$AA$5,IF('(入力)データ'!Q46=$Z$6,'(入力)データ'!P46*$AA$6,IF('(入力)データ'!Q46=$Z$7,'(入力)データ'!P46*$AA$7,'(入力)データ'!P46)))</f>
        <v>0</v>
      </c>
      <c r="V43" s="572">
        <f>IF('(入力)データ'!S46=$Z$5,'(入力)データ'!R46*$AA$5,IF('(入力)データ'!S46=$Z$6,'(入力)データ'!R46*$AA$6,IF('(入力)データ'!S46=$Z$7,'(入力)データ'!R46*$AA$7,'(入力)データ'!R46)))</f>
        <v>0</v>
      </c>
      <c r="W43" s="573">
        <f>IF('(入力)データ'!U46=$Z$5,'(入力)データ'!T46*$AA$5,IF('(入力)データ'!U46=$Z$6,'(入力)データ'!T46*$AA$6,IF('(入力)データ'!U46=$Z$7,'(入力)データ'!T46*$AA$7,'(入力)データ'!T46)))</f>
        <v>0</v>
      </c>
    </row>
    <row r="44" spans="2:23" ht="30" customHeight="1">
      <c r="B44" s="569">
        <v>42</v>
      </c>
      <c r="C44" s="197">
        <f>'(入力)データ'!M47</f>
        <v>0</v>
      </c>
      <c r="D44" s="198">
        <f>IF(C44="今月提出",MAX($D$3:D43)+1,0)</f>
        <v>0</v>
      </c>
      <c r="E44" s="199">
        <f>'(入力)データ'!W47</f>
        <v>0</v>
      </c>
      <c r="F44" s="200">
        <f>IF(E44=work1基本情報!$P$23,MAX($F$3:F43)+1,0)</f>
        <v>0</v>
      </c>
      <c r="G44" s="570" t="str">
        <f>'(入力)データ'!A47</f>
        <v>0042</v>
      </c>
      <c r="H44" s="236">
        <f>'(入力)データ'!B47</f>
        <v>0</v>
      </c>
      <c r="I44" s="205">
        <f>'(入力)データ'!L47</f>
        <v>0</v>
      </c>
      <c r="J44" s="571">
        <f>'(入力)データ'!E47</f>
        <v>0</v>
      </c>
      <c r="K44" s="570">
        <f t="shared" si="1"/>
        <v>0</v>
      </c>
      <c r="L44" s="570">
        <f>IF(ISERROR(VLOOKUP(K44,work4報告書!$B$18:$C$27,2,0)),0,VLOOKUP(K44,work4報告書!$B$18:$C$27,2,0))</f>
        <v>0</v>
      </c>
      <c r="M44" s="203">
        <f>'(入力)データ'!X47</f>
        <v>0</v>
      </c>
      <c r="N44" s="204">
        <f>IF(ISERROR(L44&amp;VLOOKUP(M44,work4報告書!$B$2:$E$11,4,0)),0,L44&amp;VLOOKUP(M44,work4報告書!$B$2:$E$11,4,0))</f>
        <v>0</v>
      </c>
      <c r="O44" s="570">
        <f>IF(ISERROR(VLOOKUP(N44,work5労務比率・保険料率!$G$4:$I$39,2,0)),0,VLOOKUP(N44,work5労務比率・保険料率!$G$4:$I$39,2,0))</f>
        <v>0</v>
      </c>
      <c r="P44" s="571">
        <f>'(入力)データ'!V47</f>
        <v>0</v>
      </c>
      <c r="Q44" s="570">
        <f>IF('(入力)データ'!V47=0,0,IF(MONTH(P44)&gt;3,YEAR(P44),YEAR(P44)-1))</f>
        <v>0</v>
      </c>
      <c r="R44" s="811">
        <f t="shared" si="2"/>
        <v>0</v>
      </c>
      <c r="S44" s="572">
        <f>IF('(入力)データ'!H47=$Z$5,'(入力)データ'!G47*$AA$5,IF('(入力)データ'!H47=$Z$6,'(入力)データ'!G47*$AA$6,IF('(入力)データ'!H47=$Z$7,'(入力)データ'!G47*$AA$7,'(入力)データ'!G47)))</f>
        <v>0</v>
      </c>
      <c r="T44" s="572">
        <f>IF('(入力)データ'!O47=$Z$5,'(入力)データ'!N47*$AA$5,IF('(入力)データ'!O47=$Z$6,'(入力)データ'!N47*$AA$6,IF('(入力)データ'!O47=$Z$7,'(入力)データ'!N47*$AA$7,'(入力)データ'!N47)))</f>
        <v>0</v>
      </c>
      <c r="U44" s="572">
        <f>IF('(入力)データ'!Q47=$Z$5,'(入力)データ'!P47*$AA$5,IF('(入力)データ'!Q47=$Z$6,'(入力)データ'!P47*$AA$6,IF('(入力)データ'!Q47=$Z$7,'(入力)データ'!P47*$AA$7,'(入力)データ'!P47)))</f>
        <v>0</v>
      </c>
      <c r="V44" s="572">
        <f>IF('(入力)データ'!S47=$Z$5,'(入力)データ'!R47*$AA$5,IF('(入力)データ'!S47=$Z$6,'(入力)データ'!R47*$AA$6,IF('(入力)データ'!S47=$Z$7,'(入力)データ'!R47*$AA$7,'(入力)データ'!R47)))</f>
        <v>0</v>
      </c>
      <c r="W44" s="573">
        <f>IF('(入力)データ'!U47=$Z$5,'(入力)データ'!T47*$AA$5,IF('(入力)データ'!U47=$Z$6,'(入力)データ'!T47*$AA$6,IF('(入力)データ'!U47=$Z$7,'(入力)データ'!T47*$AA$7,'(入力)データ'!T47)))</f>
        <v>0</v>
      </c>
    </row>
    <row r="45" spans="2:23" ht="30" customHeight="1">
      <c r="B45" s="569">
        <v>43</v>
      </c>
      <c r="C45" s="197">
        <f>'(入力)データ'!M48</f>
        <v>0</v>
      </c>
      <c r="D45" s="198">
        <f>IF(C45="今月提出",MAX($D$3:D44)+1,0)</f>
        <v>0</v>
      </c>
      <c r="E45" s="199">
        <f>'(入力)データ'!W48</f>
        <v>0</v>
      </c>
      <c r="F45" s="200">
        <f>IF(E45=work1基本情報!$P$23,MAX($F$3:F44)+1,0)</f>
        <v>0</v>
      </c>
      <c r="G45" s="570" t="str">
        <f>'(入力)データ'!A48</f>
        <v>0043</v>
      </c>
      <c r="H45" s="236">
        <f>'(入力)データ'!B48</f>
        <v>0</v>
      </c>
      <c r="I45" s="205">
        <f>'(入力)データ'!L48</f>
        <v>0</v>
      </c>
      <c r="J45" s="571">
        <f>'(入力)データ'!E48</f>
        <v>0</v>
      </c>
      <c r="K45" s="570">
        <f t="shared" si="1"/>
        <v>0</v>
      </c>
      <c r="L45" s="570">
        <f>IF(ISERROR(VLOOKUP(K45,work4報告書!$B$18:$C$27,2,0)),0,VLOOKUP(K45,work4報告書!$B$18:$C$27,2,0))</f>
        <v>0</v>
      </c>
      <c r="M45" s="203">
        <f>'(入力)データ'!X48</f>
        <v>0</v>
      </c>
      <c r="N45" s="204">
        <f>IF(ISERROR(L45&amp;VLOOKUP(M45,work4報告書!$B$2:$E$11,4,0)),0,L45&amp;VLOOKUP(M45,work4報告書!$B$2:$E$11,4,0))</f>
        <v>0</v>
      </c>
      <c r="O45" s="570">
        <f>IF(ISERROR(VLOOKUP(N45,work5労務比率・保険料率!$G$4:$I$39,2,0)),0,VLOOKUP(N45,work5労務比率・保険料率!$G$4:$I$39,2,0))</f>
        <v>0</v>
      </c>
      <c r="P45" s="571">
        <f>'(入力)データ'!V48</f>
        <v>0</v>
      </c>
      <c r="Q45" s="570">
        <f>IF('(入力)データ'!V48=0,0,IF(MONTH(P45)&gt;3,YEAR(P45),YEAR(P45)-1))</f>
        <v>0</v>
      </c>
      <c r="R45" s="811">
        <f t="shared" si="2"/>
        <v>0</v>
      </c>
      <c r="S45" s="572">
        <f>IF('(入力)データ'!H48=$Z$5,'(入力)データ'!G48*$AA$5,IF('(入力)データ'!H48=$Z$6,'(入力)データ'!G48*$AA$6,IF('(入力)データ'!H48=$Z$7,'(入力)データ'!G48*$AA$7,'(入力)データ'!G48)))</f>
        <v>0</v>
      </c>
      <c r="T45" s="572">
        <f>IF('(入力)データ'!O48=$Z$5,'(入力)データ'!N48*$AA$5,IF('(入力)データ'!O48=$Z$6,'(入力)データ'!N48*$AA$6,IF('(入力)データ'!O48=$Z$7,'(入力)データ'!N48*$AA$7,'(入力)データ'!N48)))</f>
        <v>0</v>
      </c>
      <c r="U45" s="572">
        <f>IF('(入力)データ'!Q48=$Z$5,'(入力)データ'!P48*$AA$5,IF('(入力)データ'!Q48=$Z$6,'(入力)データ'!P48*$AA$6,IF('(入力)データ'!Q48=$Z$7,'(入力)データ'!P48*$AA$7,'(入力)データ'!P48)))</f>
        <v>0</v>
      </c>
      <c r="V45" s="572">
        <f>IF('(入力)データ'!S48=$Z$5,'(入力)データ'!R48*$AA$5,IF('(入力)データ'!S48=$Z$6,'(入力)データ'!R48*$AA$6,IF('(入力)データ'!S48=$Z$7,'(入力)データ'!R48*$AA$7,'(入力)データ'!R48)))</f>
        <v>0</v>
      </c>
      <c r="W45" s="573">
        <f>IF('(入力)データ'!U48=$Z$5,'(入力)データ'!T48*$AA$5,IF('(入力)データ'!U48=$Z$6,'(入力)データ'!T48*$AA$6,IF('(入力)データ'!U48=$Z$7,'(入力)データ'!T48*$AA$7,'(入力)データ'!T48)))</f>
        <v>0</v>
      </c>
    </row>
    <row r="46" spans="2:23" ht="30" customHeight="1">
      <c r="B46" s="569">
        <v>44</v>
      </c>
      <c r="C46" s="197">
        <f>'(入力)データ'!M49</f>
        <v>0</v>
      </c>
      <c r="D46" s="198">
        <f>IF(C46="今月提出",MAX($D$3:D45)+1,0)</f>
        <v>0</v>
      </c>
      <c r="E46" s="199">
        <f>'(入力)データ'!W49</f>
        <v>0</v>
      </c>
      <c r="F46" s="200">
        <f>IF(E46=work1基本情報!$P$23,MAX($F$3:F45)+1,0)</f>
        <v>0</v>
      </c>
      <c r="G46" s="570" t="str">
        <f>'(入力)データ'!A49</f>
        <v>0044</v>
      </c>
      <c r="H46" s="236">
        <f>'(入力)データ'!B49</f>
        <v>0</v>
      </c>
      <c r="I46" s="205">
        <f>'(入力)データ'!L49</f>
        <v>0</v>
      </c>
      <c r="J46" s="571">
        <f>'(入力)データ'!E49</f>
        <v>0</v>
      </c>
      <c r="K46" s="570">
        <f t="shared" si="1"/>
        <v>0</v>
      </c>
      <c r="L46" s="570">
        <f>IF(ISERROR(VLOOKUP(K46,work4報告書!$B$18:$C$27,2,0)),0,VLOOKUP(K46,work4報告書!$B$18:$C$27,2,0))</f>
        <v>0</v>
      </c>
      <c r="M46" s="203">
        <f>'(入力)データ'!X49</f>
        <v>0</v>
      </c>
      <c r="N46" s="204">
        <f>IF(ISERROR(L46&amp;VLOOKUP(M46,work4報告書!$B$2:$E$11,4,0)),0,L46&amp;VLOOKUP(M46,work4報告書!$B$2:$E$11,4,0))</f>
        <v>0</v>
      </c>
      <c r="O46" s="570">
        <f>IF(ISERROR(VLOOKUP(N46,work5労務比率・保険料率!$G$4:$I$39,2,0)),0,VLOOKUP(N46,work5労務比率・保険料率!$G$4:$I$39,2,0))</f>
        <v>0</v>
      </c>
      <c r="P46" s="571">
        <f>'(入力)データ'!V49</f>
        <v>0</v>
      </c>
      <c r="Q46" s="570">
        <f>IF('(入力)データ'!V49=0,0,IF(MONTH(P46)&gt;3,YEAR(P46),YEAR(P46)-1))</f>
        <v>0</v>
      </c>
      <c r="R46" s="811">
        <f t="shared" si="2"/>
        <v>0</v>
      </c>
      <c r="S46" s="572">
        <f>IF('(入力)データ'!H49=$Z$5,'(入力)データ'!G49*$AA$5,IF('(入力)データ'!H49=$Z$6,'(入力)データ'!G49*$AA$6,IF('(入力)データ'!H49=$Z$7,'(入力)データ'!G49*$AA$7,'(入力)データ'!G49)))</f>
        <v>0</v>
      </c>
      <c r="T46" s="572">
        <f>IF('(入力)データ'!O49=$Z$5,'(入力)データ'!N49*$AA$5,IF('(入力)データ'!O49=$Z$6,'(入力)データ'!N49*$AA$6,IF('(入力)データ'!O49=$Z$7,'(入力)データ'!N49*$AA$7,'(入力)データ'!N49)))</f>
        <v>0</v>
      </c>
      <c r="U46" s="572">
        <f>IF('(入力)データ'!Q49=$Z$5,'(入力)データ'!P49*$AA$5,IF('(入力)データ'!Q49=$Z$6,'(入力)データ'!P49*$AA$6,IF('(入力)データ'!Q49=$Z$7,'(入力)データ'!P49*$AA$7,'(入力)データ'!P49)))</f>
        <v>0</v>
      </c>
      <c r="V46" s="572">
        <f>IF('(入力)データ'!S49=$Z$5,'(入力)データ'!R49*$AA$5,IF('(入力)データ'!S49=$Z$6,'(入力)データ'!R49*$AA$6,IF('(入力)データ'!S49=$Z$7,'(入力)データ'!R49*$AA$7,'(入力)データ'!R49)))</f>
        <v>0</v>
      </c>
      <c r="W46" s="573">
        <f>IF('(入力)データ'!U49=$Z$5,'(入力)データ'!T49*$AA$5,IF('(入力)データ'!U49=$Z$6,'(入力)データ'!T49*$AA$6,IF('(入力)データ'!U49=$Z$7,'(入力)データ'!T49*$AA$7,'(入力)データ'!T49)))</f>
        <v>0</v>
      </c>
    </row>
    <row r="47" spans="2:23" ht="30" customHeight="1">
      <c r="B47" s="569">
        <v>45</v>
      </c>
      <c r="C47" s="197">
        <f>'(入力)データ'!M50</f>
        <v>0</v>
      </c>
      <c r="D47" s="198">
        <f>IF(C47="今月提出",MAX($D$3:D46)+1,0)</f>
        <v>0</v>
      </c>
      <c r="E47" s="199">
        <f>'(入力)データ'!W50</f>
        <v>0</v>
      </c>
      <c r="F47" s="200">
        <f>IF(E47=work1基本情報!$P$23,MAX($F$3:F46)+1,0)</f>
        <v>0</v>
      </c>
      <c r="G47" s="570" t="str">
        <f>'(入力)データ'!A50</f>
        <v>0045</v>
      </c>
      <c r="H47" s="236">
        <f>'(入力)データ'!B50</f>
        <v>0</v>
      </c>
      <c r="I47" s="205">
        <f>'(入力)データ'!L50</f>
        <v>0</v>
      </c>
      <c r="J47" s="571">
        <f>'(入力)データ'!E50</f>
        <v>0</v>
      </c>
      <c r="K47" s="570">
        <f t="shared" si="1"/>
        <v>0</v>
      </c>
      <c r="L47" s="570">
        <f>IF(ISERROR(VLOOKUP(K47,work4報告書!$B$18:$C$27,2,0)),0,VLOOKUP(K47,work4報告書!$B$18:$C$27,2,0))</f>
        <v>0</v>
      </c>
      <c r="M47" s="203">
        <f>'(入力)データ'!X50</f>
        <v>0</v>
      </c>
      <c r="N47" s="204">
        <f>IF(ISERROR(L47&amp;VLOOKUP(M47,work4報告書!$B$2:$E$11,4,0)),0,L47&amp;VLOOKUP(M47,work4報告書!$B$2:$E$11,4,0))</f>
        <v>0</v>
      </c>
      <c r="O47" s="570">
        <f>IF(ISERROR(VLOOKUP(N47,work5労務比率・保険料率!$G$4:$I$39,2,0)),0,VLOOKUP(N47,work5労務比率・保険料率!$G$4:$I$39,2,0))</f>
        <v>0</v>
      </c>
      <c r="P47" s="571">
        <f>'(入力)データ'!V50</f>
        <v>0</v>
      </c>
      <c r="Q47" s="570">
        <f>IF('(入力)データ'!V50=0,0,IF(MONTH(P47)&gt;3,YEAR(P47),YEAR(P47)-1))</f>
        <v>0</v>
      </c>
      <c r="R47" s="811">
        <f t="shared" si="2"/>
        <v>0</v>
      </c>
      <c r="S47" s="572">
        <f>IF('(入力)データ'!H50=$Z$5,'(入力)データ'!G50*$AA$5,IF('(入力)データ'!H50=$Z$6,'(入力)データ'!G50*$AA$6,IF('(入力)データ'!H50=$Z$7,'(入力)データ'!G50*$AA$7,'(入力)データ'!G50)))</f>
        <v>0</v>
      </c>
      <c r="T47" s="572">
        <f>IF('(入力)データ'!O50=$Z$5,'(入力)データ'!N50*$AA$5,IF('(入力)データ'!O50=$Z$6,'(入力)データ'!N50*$AA$6,IF('(入力)データ'!O50=$Z$7,'(入力)データ'!N50*$AA$7,'(入力)データ'!N50)))</f>
        <v>0</v>
      </c>
      <c r="U47" s="572">
        <f>IF('(入力)データ'!Q50=$Z$5,'(入力)データ'!P50*$AA$5,IF('(入力)データ'!Q50=$Z$6,'(入力)データ'!P50*$AA$6,IF('(入力)データ'!Q50=$Z$7,'(入力)データ'!P50*$AA$7,'(入力)データ'!P50)))</f>
        <v>0</v>
      </c>
      <c r="V47" s="572">
        <f>IF('(入力)データ'!S50=$Z$5,'(入力)データ'!R50*$AA$5,IF('(入力)データ'!S50=$Z$6,'(入力)データ'!R50*$AA$6,IF('(入力)データ'!S50=$Z$7,'(入力)データ'!R50*$AA$7,'(入力)データ'!R50)))</f>
        <v>0</v>
      </c>
      <c r="W47" s="573">
        <f>IF('(入力)データ'!U50=$Z$5,'(入力)データ'!T50*$AA$5,IF('(入力)データ'!U50=$Z$6,'(入力)データ'!T50*$AA$6,IF('(入力)データ'!U50=$Z$7,'(入力)データ'!T50*$AA$7,'(入力)データ'!T50)))</f>
        <v>0</v>
      </c>
    </row>
    <row r="48" spans="2:23" ht="30" customHeight="1">
      <c r="B48" s="569">
        <v>46</v>
      </c>
      <c r="C48" s="197">
        <f>'(入力)データ'!M51</f>
        <v>0</v>
      </c>
      <c r="D48" s="198">
        <f>IF(C48="今月提出",MAX($D$3:D47)+1,0)</f>
        <v>0</v>
      </c>
      <c r="E48" s="199">
        <f>'(入力)データ'!W51</f>
        <v>0</v>
      </c>
      <c r="F48" s="200">
        <f>IF(E48=work1基本情報!$P$23,MAX($F$3:F47)+1,0)</f>
        <v>0</v>
      </c>
      <c r="G48" s="570" t="str">
        <f>'(入力)データ'!A51</f>
        <v>0046</v>
      </c>
      <c r="H48" s="236">
        <f>'(入力)データ'!B51</f>
        <v>0</v>
      </c>
      <c r="I48" s="205">
        <f>'(入力)データ'!L51</f>
        <v>0</v>
      </c>
      <c r="J48" s="571">
        <f>'(入力)データ'!E51</f>
        <v>0</v>
      </c>
      <c r="K48" s="570">
        <f t="shared" si="1"/>
        <v>0</v>
      </c>
      <c r="L48" s="570">
        <f>IF(ISERROR(VLOOKUP(K48,work4報告書!$B$18:$C$27,2,0)),0,VLOOKUP(K48,work4報告書!$B$18:$C$27,2,0))</f>
        <v>0</v>
      </c>
      <c r="M48" s="203">
        <f>'(入力)データ'!X51</f>
        <v>0</v>
      </c>
      <c r="N48" s="204">
        <f>IF(ISERROR(L48&amp;VLOOKUP(M48,work4報告書!$B$2:$E$11,4,0)),0,L48&amp;VLOOKUP(M48,work4報告書!$B$2:$E$11,4,0))</f>
        <v>0</v>
      </c>
      <c r="O48" s="570">
        <f>IF(ISERROR(VLOOKUP(N48,work5労務比率・保険料率!$G$4:$I$39,2,0)),0,VLOOKUP(N48,work5労務比率・保険料率!$G$4:$I$39,2,0))</f>
        <v>0</v>
      </c>
      <c r="P48" s="571">
        <f>'(入力)データ'!V51</f>
        <v>0</v>
      </c>
      <c r="Q48" s="570">
        <f>IF('(入力)データ'!V51=0,0,IF(MONTH(P48)&gt;3,YEAR(P48),YEAR(P48)-1))</f>
        <v>0</v>
      </c>
      <c r="R48" s="811">
        <f t="shared" si="2"/>
        <v>0</v>
      </c>
      <c r="S48" s="572">
        <f>IF('(入力)データ'!H51=$Z$5,'(入力)データ'!G51*$AA$5,IF('(入力)データ'!H51=$Z$6,'(入力)データ'!G51*$AA$6,IF('(入力)データ'!H51=$Z$7,'(入力)データ'!G51*$AA$7,'(入力)データ'!G51)))</f>
        <v>0</v>
      </c>
      <c r="T48" s="572">
        <f>IF('(入力)データ'!O51=$Z$5,'(入力)データ'!N51*$AA$5,IF('(入力)データ'!O51=$Z$6,'(入力)データ'!N51*$AA$6,IF('(入力)データ'!O51=$Z$7,'(入力)データ'!N51*$AA$7,'(入力)データ'!N51)))</f>
        <v>0</v>
      </c>
      <c r="U48" s="572">
        <f>IF('(入力)データ'!Q51=$Z$5,'(入力)データ'!P51*$AA$5,IF('(入力)データ'!Q51=$Z$6,'(入力)データ'!P51*$AA$6,IF('(入力)データ'!Q51=$Z$7,'(入力)データ'!P51*$AA$7,'(入力)データ'!P51)))</f>
        <v>0</v>
      </c>
      <c r="V48" s="572">
        <f>IF('(入力)データ'!S51=$Z$5,'(入力)データ'!R51*$AA$5,IF('(入力)データ'!S51=$Z$6,'(入力)データ'!R51*$AA$6,IF('(入力)データ'!S51=$Z$7,'(入力)データ'!R51*$AA$7,'(入力)データ'!R51)))</f>
        <v>0</v>
      </c>
      <c r="W48" s="573">
        <f>IF('(入力)データ'!U51=$Z$5,'(入力)データ'!T51*$AA$5,IF('(入力)データ'!U51=$Z$6,'(入力)データ'!T51*$AA$6,IF('(入力)データ'!U51=$Z$7,'(入力)データ'!T51*$AA$7,'(入力)データ'!T51)))</f>
        <v>0</v>
      </c>
    </row>
    <row r="49" spans="2:23" ht="30" customHeight="1">
      <c r="B49" s="569">
        <v>47</v>
      </c>
      <c r="C49" s="197">
        <f>'(入力)データ'!M52</f>
        <v>0</v>
      </c>
      <c r="D49" s="198">
        <f>IF(C49="今月提出",MAX($D$3:D48)+1,0)</f>
        <v>0</v>
      </c>
      <c r="E49" s="199">
        <f>'(入力)データ'!W52</f>
        <v>0</v>
      </c>
      <c r="F49" s="200">
        <f>IF(E49=work1基本情報!$P$23,MAX($F$3:F48)+1,0)</f>
        <v>0</v>
      </c>
      <c r="G49" s="570" t="str">
        <f>'(入力)データ'!A52</f>
        <v>0047</v>
      </c>
      <c r="H49" s="236">
        <f>'(入力)データ'!B52</f>
        <v>0</v>
      </c>
      <c r="I49" s="205">
        <f>'(入力)データ'!L52</f>
        <v>0</v>
      </c>
      <c r="J49" s="571">
        <f>'(入力)データ'!E52</f>
        <v>0</v>
      </c>
      <c r="K49" s="570">
        <f t="shared" si="1"/>
        <v>0</v>
      </c>
      <c r="L49" s="570">
        <f>IF(ISERROR(VLOOKUP(K49,work4報告書!$B$18:$C$27,2,0)),0,VLOOKUP(K49,work4報告書!$B$18:$C$27,2,0))</f>
        <v>0</v>
      </c>
      <c r="M49" s="203">
        <f>'(入力)データ'!X52</f>
        <v>0</v>
      </c>
      <c r="N49" s="204">
        <f>IF(ISERROR(L49&amp;VLOOKUP(M49,work4報告書!$B$2:$E$11,4,0)),0,L49&amp;VLOOKUP(M49,work4報告書!$B$2:$E$11,4,0))</f>
        <v>0</v>
      </c>
      <c r="O49" s="570">
        <f>IF(ISERROR(VLOOKUP(N49,work5労務比率・保険料率!$G$4:$I$39,2,0)),0,VLOOKUP(N49,work5労務比率・保険料率!$G$4:$I$39,2,0))</f>
        <v>0</v>
      </c>
      <c r="P49" s="571">
        <f>'(入力)データ'!V52</f>
        <v>0</v>
      </c>
      <c r="Q49" s="570">
        <f>IF('(入力)データ'!V52=0,0,IF(MONTH(P49)&gt;3,YEAR(P49),YEAR(P49)-1))</f>
        <v>0</v>
      </c>
      <c r="R49" s="811">
        <f t="shared" si="2"/>
        <v>0</v>
      </c>
      <c r="S49" s="572">
        <f>IF('(入力)データ'!H52=$Z$5,'(入力)データ'!G52*$AA$5,IF('(入力)データ'!H52=$Z$6,'(入力)データ'!G52*$AA$6,IF('(入力)データ'!H52=$Z$7,'(入力)データ'!G52*$AA$7,'(入力)データ'!G52)))</f>
        <v>0</v>
      </c>
      <c r="T49" s="572">
        <f>IF('(入力)データ'!O52=$Z$5,'(入力)データ'!N52*$AA$5,IF('(入力)データ'!O52=$Z$6,'(入力)データ'!N52*$AA$6,IF('(入力)データ'!O52=$Z$7,'(入力)データ'!N52*$AA$7,'(入力)データ'!N52)))</f>
        <v>0</v>
      </c>
      <c r="U49" s="572">
        <f>IF('(入力)データ'!Q52=$Z$5,'(入力)データ'!P52*$AA$5,IF('(入力)データ'!Q52=$Z$6,'(入力)データ'!P52*$AA$6,IF('(入力)データ'!Q52=$Z$7,'(入力)データ'!P52*$AA$7,'(入力)データ'!P52)))</f>
        <v>0</v>
      </c>
      <c r="V49" s="572">
        <f>IF('(入力)データ'!S52=$Z$5,'(入力)データ'!R52*$AA$5,IF('(入力)データ'!S52=$Z$6,'(入力)データ'!R52*$AA$6,IF('(入力)データ'!S52=$Z$7,'(入力)データ'!R52*$AA$7,'(入力)データ'!R52)))</f>
        <v>0</v>
      </c>
      <c r="W49" s="573">
        <f>IF('(入力)データ'!U52=$Z$5,'(入力)データ'!T52*$AA$5,IF('(入力)データ'!U52=$Z$6,'(入力)データ'!T52*$AA$6,IF('(入力)データ'!U52=$Z$7,'(入力)データ'!T52*$AA$7,'(入力)データ'!T52)))</f>
        <v>0</v>
      </c>
    </row>
    <row r="50" spans="2:23" ht="30" customHeight="1">
      <c r="B50" s="569">
        <v>48</v>
      </c>
      <c r="C50" s="197">
        <f>'(入力)データ'!M53</f>
        <v>0</v>
      </c>
      <c r="D50" s="198">
        <f>IF(C50="今月提出",MAX($D$3:D49)+1,0)</f>
        <v>0</v>
      </c>
      <c r="E50" s="199">
        <f>'(入力)データ'!W53</f>
        <v>0</v>
      </c>
      <c r="F50" s="200">
        <f>IF(E50=work1基本情報!$P$23,MAX($F$3:F49)+1,0)</f>
        <v>0</v>
      </c>
      <c r="G50" s="570" t="str">
        <f>'(入力)データ'!A53</f>
        <v>0048</v>
      </c>
      <c r="H50" s="236">
        <f>'(入力)データ'!B53</f>
        <v>0</v>
      </c>
      <c r="I50" s="205">
        <f>'(入力)データ'!L53</f>
        <v>0</v>
      </c>
      <c r="J50" s="571">
        <f>'(入力)データ'!E53</f>
        <v>0</v>
      </c>
      <c r="K50" s="570">
        <f t="shared" si="1"/>
        <v>0</v>
      </c>
      <c r="L50" s="570">
        <f>IF(ISERROR(VLOOKUP(K50,work4報告書!$B$18:$C$27,2,0)),0,VLOOKUP(K50,work4報告書!$B$18:$C$27,2,0))</f>
        <v>0</v>
      </c>
      <c r="M50" s="203">
        <f>'(入力)データ'!X53</f>
        <v>0</v>
      </c>
      <c r="N50" s="204">
        <f>IF(ISERROR(L50&amp;VLOOKUP(M50,work4報告書!$B$2:$E$11,4,0)),0,L50&amp;VLOOKUP(M50,work4報告書!$B$2:$E$11,4,0))</f>
        <v>0</v>
      </c>
      <c r="O50" s="570">
        <f>IF(ISERROR(VLOOKUP(N50,work5労務比率・保険料率!$G$4:$I$39,2,0)),0,VLOOKUP(N50,work5労務比率・保険料率!$G$4:$I$39,2,0))</f>
        <v>0</v>
      </c>
      <c r="P50" s="571">
        <f>'(入力)データ'!V53</f>
        <v>0</v>
      </c>
      <c r="Q50" s="570">
        <f>IF('(入力)データ'!V53=0,0,IF(MONTH(P50)&gt;3,YEAR(P50),YEAR(P50)-1))</f>
        <v>0</v>
      </c>
      <c r="R50" s="811">
        <f t="shared" si="2"/>
        <v>0</v>
      </c>
      <c r="S50" s="572">
        <f>IF('(入力)データ'!H53=$Z$5,'(入力)データ'!G53*$AA$5,IF('(入力)データ'!H53=$Z$6,'(入力)データ'!G53*$AA$6,IF('(入力)データ'!H53=$Z$7,'(入力)データ'!G53*$AA$7,'(入力)データ'!G53)))</f>
        <v>0</v>
      </c>
      <c r="T50" s="572">
        <f>IF('(入力)データ'!O53=$Z$5,'(入力)データ'!N53*$AA$5,IF('(入力)データ'!O53=$Z$6,'(入力)データ'!N53*$AA$6,IF('(入力)データ'!O53=$Z$7,'(入力)データ'!N53*$AA$7,'(入力)データ'!N53)))</f>
        <v>0</v>
      </c>
      <c r="U50" s="572">
        <f>IF('(入力)データ'!Q53=$Z$5,'(入力)データ'!P53*$AA$5,IF('(入力)データ'!Q53=$Z$6,'(入力)データ'!P53*$AA$6,IF('(入力)データ'!Q53=$Z$7,'(入力)データ'!P53*$AA$7,'(入力)データ'!P53)))</f>
        <v>0</v>
      </c>
      <c r="V50" s="572">
        <f>IF('(入力)データ'!S53=$Z$5,'(入力)データ'!R53*$AA$5,IF('(入力)データ'!S53=$Z$6,'(入力)データ'!R53*$AA$6,IF('(入力)データ'!S53=$Z$7,'(入力)データ'!R53*$AA$7,'(入力)データ'!R53)))</f>
        <v>0</v>
      </c>
      <c r="W50" s="573">
        <f>IF('(入力)データ'!U53=$Z$5,'(入力)データ'!T53*$AA$5,IF('(入力)データ'!U53=$Z$6,'(入力)データ'!T53*$AA$6,IF('(入力)データ'!U53=$Z$7,'(入力)データ'!T53*$AA$7,'(入力)データ'!T53)))</f>
        <v>0</v>
      </c>
    </row>
    <row r="51" spans="2:23" ht="30" customHeight="1">
      <c r="B51" s="569">
        <v>49</v>
      </c>
      <c r="C51" s="197">
        <f>'(入力)データ'!M54</f>
        <v>0</v>
      </c>
      <c r="D51" s="198">
        <f>IF(C51="今月提出",MAX($D$3:D50)+1,0)</f>
        <v>0</v>
      </c>
      <c r="E51" s="199">
        <f>'(入力)データ'!W54</f>
        <v>0</v>
      </c>
      <c r="F51" s="200">
        <f>IF(E51=work1基本情報!$P$23,MAX($F$3:F50)+1,0)</f>
        <v>0</v>
      </c>
      <c r="G51" s="570" t="str">
        <f>'(入力)データ'!A54</f>
        <v>0049</v>
      </c>
      <c r="H51" s="236">
        <f>'(入力)データ'!B54</f>
        <v>0</v>
      </c>
      <c r="I51" s="205">
        <f>'(入力)データ'!L54</f>
        <v>0</v>
      </c>
      <c r="J51" s="571">
        <f>'(入力)データ'!E54</f>
        <v>0</v>
      </c>
      <c r="K51" s="570">
        <f t="shared" si="1"/>
        <v>0</v>
      </c>
      <c r="L51" s="570">
        <f>IF(ISERROR(VLOOKUP(K51,work4報告書!$B$18:$C$27,2,0)),0,VLOOKUP(K51,work4報告書!$B$18:$C$27,2,0))</f>
        <v>0</v>
      </c>
      <c r="M51" s="203">
        <f>'(入力)データ'!X54</f>
        <v>0</v>
      </c>
      <c r="N51" s="204">
        <f>IF(ISERROR(L51&amp;VLOOKUP(M51,work4報告書!$B$2:$E$11,4,0)),0,L51&amp;VLOOKUP(M51,work4報告書!$B$2:$E$11,4,0))</f>
        <v>0</v>
      </c>
      <c r="O51" s="570">
        <f>IF(ISERROR(VLOOKUP(N51,work5労務比率・保険料率!$G$4:$I$39,2,0)),0,VLOOKUP(N51,work5労務比率・保険料率!$G$4:$I$39,2,0))</f>
        <v>0</v>
      </c>
      <c r="P51" s="571">
        <f>'(入力)データ'!V54</f>
        <v>0</v>
      </c>
      <c r="Q51" s="570">
        <f>IF('(入力)データ'!V54=0,0,IF(MONTH(P51)&gt;3,YEAR(P51),YEAR(P51)-1))</f>
        <v>0</v>
      </c>
      <c r="R51" s="811">
        <f t="shared" si="2"/>
        <v>0</v>
      </c>
      <c r="S51" s="572">
        <f>IF('(入力)データ'!H54=$Z$5,'(入力)データ'!G54*$AA$5,IF('(入力)データ'!H54=$Z$6,'(入力)データ'!G54*$AA$6,IF('(入力)データ'!H54=$Z$7,'(入力)データ'!G54*$AA$7,'(入力)データ'!G54)))</f>
        <v>0</v>
      </c>
      <c r="T51" s="572">
        <f>IF('(入力)データ'!O54=$Z$5,'(入力)データ'!N54*$AA$5,IF('(入力)データ'!O54=$Z$6,'(入力)データ'!N54*$AA$6,IF('(入力)データ'!O54=$Z$7,'(入力)データ'!N54*$AA$7,'(入力)データ'!N54)))</f>
        <v>0</v>
      </c>
      <c r="U51" s="572">
        <f>IF('(入力)データ'!Q54=$Z$5,'(入力)データ'!P54*$AA$5,IF('(入力)データ'!Q54=$Z$6,'(入力)データ'!P54*$AA$6,IF('(入力)データ'!Q54=$Z$7,'(入力)データ'!P54*$AA$7,'(入力)データ'!P54)))</f>
        <v>0</v>
      </c>
      <c r="V51" s="572">
        <f>IF('(入力)データ'!S54=$Z$5,'(入力)データ'!R54*$AA$5,IF('(入力)データ'!S54=$Z$6,'(入力)データ'!R54*$AA$6,IF('(入力)データ'!S54=$Z$7,'(入力)データ'!R54*$AA$7,'(入力)データ'!R54)))</f>
        <v>0</v>
      </c>
      <c r="W51" s="573">
        <f>IF('(入力)データ'!U54=$Z$5,'(入力)データ'!T54*$AA$5,IF('(入力)データ'!U54=$Z$6,'(入力)データ'!T54*$AA$6,IF('(入力)データ'!U54=$Z$7,'(入力)データ'!T54*$AA$7,'(入力)データ'!T54)))</f>
        <v>0</v>
      </c>
    </row>
    <row r="52" spans="2:23" ht="30" customHeight="1" thickBot="1">
      <c r="B52" s="577">
        <v>50</v>
      </c>
      <c r="C52" s="206">
        <f>'(入力)データ'!M55</f>
        <v>0</v>
      </c>
      <c r="D52" s="491">
        <f>IF(C52="今月提出",MAX($D$3:D51)+1,0)</f>
        <v>0</v>
      </c>
      <c r="E52" s="207">
        <f>'(入力)データ'!W55</f>
        <v>0</v>
      </c>
      <c r="F52" s="238">
        <f>IF(E52=work1基本情報!$P$23,MAX($F$3:F51)+1,0)</f>
        <v>0</v>
      </c>
      <c r="G52" s="578" t="str">
        <f>'(入力)データ'!A55</f>
        <v>0050</v>
      </c>
      <c r="H52" s="237">
        <f>'(入力)データ'!B55</f>
        <v>0</v>
      </c>
      <c r="I52" s="208">
        <f>'(入力)データ'!L55</f>
        <v>0</v>
      </c>
      <c r="J52" s="579">
        <f>'(入力)データ'!E55</f>
        <v>0</v>
      </c>
      <c r="K52" s="578">
        <f t="shared" si="1"/>
        <v>0</v>
      </c>
      <c r="L52" s="578">
        <f>IF(ISERROR(VLOOKUP(K52,work4報告書!$B$18:$C$27,2,0)),0,VLOOKUP(K52,work4報告書!$B$18:$C$27,2,0))</f>
        <v>0</v>
      </c>
      <c r="M52" s="209">
        <f>'(入力)データ'!X55</f>
        <v>0</v>
      </c>
      <c r="N52" s="210">
        <f>IF(ISERROR(L52&amp;VLOOKUP(M52,work4報告書!$B$2:$E$11,4,0)),0,L52&amp;VLOOKUP(M52,work4報告書!$B$2:$E$11,4,0))</f>
        <v>0</v>
      </c>
      <c r="O52" s="578">
        <f>IF(ISERROR(VLOOKUP(N52,work5労務比率・保険料率!$G$4:$I$39,2,0)),0,VLOOKUP(N52,work5労務比率・保険料率!$G$4:$I$39,2,0))</f>
        <v>0</v>
      </c>
      <c r="P52" s="579">
        <f>'(入力)データ'!V55</f>
        <v>0</v>
      </c>
      <c r="Q52" s="578">
        <f>IF('(入力)データ'!V55=0,0,IF(MONTH(P52)&gt;3,YEAR(P52),YEAR(P52)-1))</f>
        <v>0</v>
      </c>
      <c r="R52" s="812">
        <f t="shared" si="2"/>
        <v>0</v>
      </c>
      <c r="S52" s="580">
        <f>IF('(入力)データ'!H55=$Z$5,'(入力)データ'!G55*$AA$5,IF('(入力)データ'!H55=$Z$6,'(入力)データ'!G55*$AA$6,IF('(入力)データ'!H55=$Z$7,'(入力)データ'!G55*$AA$7,'(入力)データ'!G55)))</f>
        <v>0</v>
      </c>
      <c r="T52" s="580">
        <f>IF('(入力)データ'!O55=$Z$5,'(入力)データ'!N55*$AA$5,IF('(入力)データ'!O55=$Z$6,'(入力)データ'!N55*$AA$6,IF('(入力)データ'!O55=$Z$7,'(入力)データ'!N55*$AA$7,'(入力)データ'!N55)))</f>
        <v>0</v>
      </c>
      <c r="U52" s="580">
        <f>IF('(入力)データ'!Q55=$Z$5,'(入力)データ'!P55*$AA$5,IF('(入力)データ'!Q55=$Z$6,'(入力)データ'!P55*$AA$6,IF('(入力)データ'!Q55=$Z$7,'(入力)データ'!P55*$AA$7,'(入力)データ'!P55)))</f>
        <v>0</v>
      </c>
      <c r="V52" s="580">
        <f>IF('(入力)データ'!S55=$Z$5,'(入力)データ'!R55*$AA$5,IF('(入力)データ'!S55=$Z$6,'(入力)データ'!R55*$AA$6,IF('(入力)データ'!S55=$Z$7,'(入力)データ'!R55*$AA$7,'(入力)データ'!R55)))</f>
        <v>0</v>
      </c>
      <c r="W52" s="581">
        <f>IF('(入力)データ'!U55=$Z$5,'(入力)データ'!T55*$AA$5,IF('(入力)データ'!U55=$Z$6,'(入力)データ'!T55*$AA$6,IF('(入力)データ'!U55=$Z$7,'(入力)データ'!T55*$AA$7,'(入力)データ'!T55)))</f>
        <v>0</v>
      </c>
    </row>
    <row r="53" spans="2:23" ht="30" customHeight="1">
      <c r="L53" s="1160" t="s">
        <v>766</v>
      </c>
    </row>
  </sheetData>
  <phoneticPr fontId="4"/>
  <conditionalFormatting sqref="Z2:Z7">
    <cfRule type="expression" dxfId="0" priority="1" stopIfTrue="1">
      <formula>CELL("PROTECT",Z2)=0</formula>
    </cfRule>
  </conditionalFormatting>
  <dataValidations count="2">
    <dataValidation imeMode="off" allowBlank="1" showInputMessage="1" showErrorMessage="1" sqref="AA2:IV3 J2:L2 X2:X3 T2:W2 R2:R12 S3:W65536 P2:P12 Q2 M2:N12 G2:G12 O2 B2:F2 Y2:Y7"/>
    <dataValidation imeMode="hiragana" allowBlank="1" showInputMessage="1" showErrorMessage="1" sqref="H2:I12"/>
  </dataValidations>
  <pageMargins left="0.75" right="0.75" top="1" bottom="1" header="0.51200000000000001" footer="0.51200000000000001"/>
  <pageSetup paperSize="9" orientation="portrait" horizontalDpi="4294967293" verticalDpi="0" r:id="rId1"/>
  <headerFooter alignWithMargins="0"/>
  <cellWatches>
    <cellWatch r="O4"/>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メニュー</vt:lpstr>
      <vt:lpstr>(入力)基本情報</vt:lpstr>
      <vt:lpstr>(入力)データ</vt:lpstr>
      <vt:lpstr>(印刷)開始届</vt:lpstr>
      <vt:lpstr>(印刷)報告書</vt:lpstr>
      <vt:lpstr>(印刷)総括表</vt:lpstr>
      <vt:lpstr>事業細目</vt:lpstr>
      <vt:lpstr>work1基本情報</vt:lpstr>
      <vt:lpstr>Work2工事データ</vt:lpstr>
      <vt:lpstr>work3開始届</vt:lpstr>
      <vt:lpstr>work4報告書</vt:lpstr>
      <vt:lpstr>work5労務比率・保険料率</vt:lpstr>
      <vt:lpstr>work6総括表</vt:lpstr>
      <vt:lpstr>'(印刷)開始届'!Print_Area</vt:lpstr>
      <vt:lpstr>'(印刷)総括表'!Print_Area</vt:lpstr>
      <vt:lpstr>'(印刷)報告書'!Print_Area</vt:lpstr>
      <vt:lpstr>'(入力)データ'!Print_Area</vt:lpstr>
      <vt:lpstr>work4報告書!Print_Area</vt:lpstr>
      <vt:lpstr>事業細目!Print_Area</vt:lpstr>
      <vt:lpstr>'(入力)データ'!Print_Titles</vt:lpstr>
      <vt:lpstr>work5労務比率・保険料率!Print_Titles</vt:lpstr>
      <vt:lpstr>事業細目!Print_Titles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河社会保険労務士事務所</dc:creator>
  <cp:lastModifiedBy>kawa</cp:lastModifiedBy>
  <cp:lastPrinted>2015-03-31T00:15:32Z</cp:lastPrinted>
  <dcterms:created xsi:type="dcterms:W3CDTF">2010-05-14T07:03:14Z</dcterms:created>
  <dcterms:modified xsi:type="dcterms:W3CDTF">2015-04-25T19:53:05Z</dcterms:modified>
</cp:coreProperties>
</file>